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pivotCache/pivotCacheDefinition3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gracia\Desktop\hackio\"/>
    </mc:Choice>
  </mc:AlternateContent>
  <xr:revisionPtr revIDLastSave="0" documentId="13_ncr:1_{31981958-ED93-44C3-AFF8-D223D359B8CD}" xr6:coauthVersionLast="47" xr6:coauthVersionMax="47" xr10:uidLastSave="{00000000-0000-0000-0000-000000000000}"/>
  <bookViews>
    <workbookView xWindow="-120" yWindow="-120" windowWidth="29040" windowHeight="15720" activeTab="5" xr2:uid="{C52CE1B2-EDE3-4583-9F27-7019418FFEED}"/>
  </bookViews>
  <sheets>
    <sheet name="Hoja2" sheetId="3" r:id="rId1"/>
    <sheet name="cocina" sheetId="1" r:id="rId2"/>
    <sheet name="sala" sheetId="2" r:id="rId3"/>
    <sheet name="Dinamicas" sheetId="6" r:id="rId4"/>
    <sheet name="Dashboard" sheetId="8" r:id="rId5"/>
    <sheet name="Hoja1" sheetId="9" r:id="rId6"/>
  </sheets>
  <definedNames>
    <definedName name="_xlcn.WorksheetConnection_spaces_3iWczBNnn5rbfoUlE0Jd_uploads_gitblobd9e80ffbcef8a4adc6d29edd78618add5df0cce0_cocina2.xlsxTabla11" hidden="1">Tabla1[]</definedName>
    <definedName name="_xlcn.WorksheetConnection_spaces_3iWczBNnn5rbfoUlE0Jd_uploads_gitblobd9e80ffbcef8a4adc6d29edd78618add5df0cce0_cocina2.xlsxTabla21" hidden="1">Tabla2[]</definedName>
    <definedName name="SegmentaciónDeDatos_Día_de_la_semana">#N/A</definedName>
    <definedName name="SegmentaciónDeDatos_Mesero_Asignado">#N/A</definedName>
    <definedName name="SegmentaciónDeDatos_Número_de_Comensales">#N/A</definedName>
    <definedName name="SegmentaciónDeDatos_Número_de_Comensales1">#N/A</definedName>
    <definedName name="SegmentaciónDeDatos_Número_de_Comensales2">#N/A</definedName>
    <definedName name="SegmentaciónDeDatos_País_de_Origen">#N/A</definedName>
    <definedName name="SegmentaciónDeDatos_Tipo_de_Servicio">#N/A</definedName>
    <definedName name="Timeline_Fecha_Factura">#N/A</definedName>
  </definedNames>
  <calcPr calcId="191029" calcOnSave="0"/>
  <pivotCaches>
    <pivotCache cacheId="10" r:id="rId7"/>
    <pivotCache cacheId="24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2" r:id="rId16"/>
      </x15:timelineCachePivotCaches>
    </ext>
    <ext xmlns:x15="http://schemas.microsoft.com/office/spreadsheetml/2010/11/main" uri="{D0CA8CA8-9F24-4464-BF8E-62219DCF47F9}">
      <x15:timelineCacheRefs>
        <x15:timelineCacheRef r:id="rId17"/>
      </x15:timelineCacheRefs>
    </ext>
    <ext xmlns:x15="http://schemas.microsoft.com/office/spreadsheetml/2010/11/main" uri="{FCE2AD5D-F65C-4FA6-A056-5C36A1767C68}">
      <x15:dataModel>
        <x15:modelTables>
          <x15:modelTable id="Tabla2" name="Tabla2" connection="WorksheetConnection_spaces_3iWczBNnn5rbfoUlE0Jd_uploads_git-blob-d9e80ffbcef8a4adc6d29edd78618add5df0cce0_cocina (2).xlsx!Tabla2"/>
          <x15:modelTable id="Tabla1" name="Tabla1" connection="WorksheetConnection_spaces_3iWczBNnn5rbfoUlE0Jd_uploads_git-blob-d9e80ffbcef8a4adc6d29edd78618add5df0cce0_cocina (2).xlsx!Tabla1"/>
        </x15:modelTables>
        <x15:modelRelationships>
          <x15:modelRelationship fromTable="Tabla1" fromColumn="Número de Orden" toTable="Tabla2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W2" i="2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X2" i="2"/>
  <c r="Y2" i="2" s="1"/>
  <c r="W3" i="2"/>
  <c r="X3" i="2" s="1"/>
  <c r="Y3" i="2" s="1"/>
  <c r="Z3" i="2" s="1"/>
  <c r="AA3" i="2" s="1"/>
  <c r="AB3" i="2" s="1"/>
  <c r="W4" i="2"/>
  <c r="X4" i="2" s="1"/>
  <c r="Y4" i="2" s="1"/>
  <c r="Z4" i="2" s="1"/>
  <c r="AA4" i="2" s="1"/>
  <c r="AB4" i="2" s="1"/>
  <c r="W5" i="2"/>
  <c r="X5" i="2" s="1"/>
  <c r="Y5" i="2" s="1"/>
  <c r="Z5" i="2" s="1"/>
  <c r="AA5" i="2" s="1"/>
  <c r="AB5" i="2" s="1"/>
  <c r="W6" i="2"/>
  <c r="X6" i="2" s="1"/>
  <c r="Y6" i="2" s="1"/>
  <c r="Z6" i="2" s="1"/>
  <c r="AA6" i="2" s="1"/>
  <c r="AB6" i="2" s="1"/>
  <c r="W7" i="2"/>
  <c r="X7" i="2" s="1"/>
  <c r="Y7" i="2" s="1"/>
  <c r="Z7" i="2" s="1"/>
  <c r="AA7" i="2" s="1"/>
  <c r="AB7" i="2" s="1"/>
  <c r="W8" i="2"/>
  <c r="X8" i="2" s="1"/>
  <c r="Y8" i="2" s="1"/>
  <c r="Z8" i="2" s="1"/>
  <c r="AA8" i="2" s="1"/>
  <c r="AB8" i="2" s="1"/>
  <c r="W9" i="2"/>
  <c r="X9" i="2" s="1"/>
  <c r="Y9" i="2" s="1"/>
  <c r="Z9" i="2" s="1"/>
  <c r="AA9" i="2" s="1"/>
  <c r="AB9" i="2" s="1"/>
  <c r="W10" i="2"/>
  <c r="X10" i="2" s="1"/>
  <c r="Y10" i="2" s="1"/>
  <c r="Z10" i="2" s="1"/>
  <c r="AA10" i="2" s="1"/>
  <c r="AB10" i="2" s="1"/>
  <c r="W11" i="2"/>
  <c r="X11" i="2" s="1"/>
  <c r="Y11" i="2" s="1"/>
  <c r="Z11" i="2" s="1"/>
  <c r="AA11" i="2" s="1"/>
  <c r="AB11" i="2" s="1"/>
  <c r="W12" i="2"/>
  <c r="X12" i="2" s="1"/>
  <c r="Y12" i="2" s="1"/>
  <c r="Z12" i="2" s="1"/>
  <c r="AA12" i="2" s="1"/>
  <c r="AB12" i="2" s="1"/>
  <c r="W13" i="2"/>
  <c r="X13" i="2" s="1"/>
  <c r="Y13" i="2" s="1"/>
  <c r="Z13" i="2" s="1"/>
  <c r="AA13" i="2" s="1"/>
  <c r="AB13" i="2" s="1"/>
  <c r="W14" i="2"/>
  <c r="X14" i="2" s="1"/>
  <c r="Y14" i="2" s="1"/>
  <c r="Z14" i="2" s="1"/>
  <c r="AA14" i="2" s="1"/>
  <c r="AB14" i="2" s="1"/>
  <c r="W15" i="2"/>
  <c r="X15" i="2" s="1"/>
  <c r="Y15" i="2" s="1"/>
  <c r="Z15" i="2" s="1"/>
  <c r="AA15" i="2" s="1"/>
  <c r="AB15" i="2" s="1"/>
  <c r="W16" i="2"/>
  <c r="X16" i="2" s="1"/>
  <c r="Y16" i="2" s="1"/>
  <c r="Z16" i="2" s="1"/>
  <c r="AA16" i="2" s="1"/>
  <c r="AB16" i="2" s="1"/>
  <c r="W17" i="2"/>
  <c r="X17" i="2" s="1"/>
  <c r="Y17" i="2" s="1"/>
  <c r="Z17" i="2" s="1"/>
  <c r="AA17" i="2" s="1"/>
  <c r="AB17" i="2" s="1"/>
  <c r="W18" i="2"/>
  <c r="X18" i="2" s="1"/>
  <c r="Y18" i="2" s="1"/>
  <c r="Z18" i="2" s="1"/>
  <c r="AA18" i="2" s="1"/>
  <c r="AB18" i="2" s="1"/>
  <c r="W19" i="2"/>
  <c r="X19" i="2" s="1"/>
  <c r="Y19" i="2" s="1"/>
  <c r="Z19" i="2" s="1"/>
  <c r="AA19" i="2" s="1"/>
  <c r="AB19" i="2" s="1"/>
  <c r="W20" i="2"/>
  <c r="X20" i="2" s="1"/>
  <c r="Y20" i="2" s="1"/>
  <c r="Z20" i="2" s="1"/>
  <c r="AA20" i="2" s="1"/>
  <c r="AB20" i="2" s="1"/>
  <c r="W21" i="2"/>
  <c r="X21" i="2" s="1"/>
  <c r="Y21" i="2" s="1"/>
  <c r="Z21" i="2" s="1"/>
  <c r="AA21" i="2" s="1"/>
  <c r="AB21" i="2" s="1"/>
  <c r="W22" i="2"/>
  <c r="X22" i="2" s="1"/>
  <c r="Y22" i="2" s="1"/>
  <c r="Z22" i="2" s="1"/>
  <c r="AA22" i="2" s="1"/>
  <c r="AB22" i="2" s="1"/>
  <c r="W23" i="2"/>
  <c r="X23" i="2" s="1"/>
  <c r="Y23" i="2" s="1"/>
  <c r="Z23" i="2" s="1"/>
  <c r="AA23" i="2" s="1"/>
  <c r="AB23" i="2" s="1"/>
  <c r="W24" i="2"/>
  <c r="X24" i="2" s="1"/>
  <c r="Y24" i="2" s="1"/>
  <c r="Z24" i="2" s="1"/>
  <c r="AA24" i="2" s="1"/>
  <c r="AB24" i="2" s="1"/>
  <c r="W25" i="2"/>
  <c r="X25" i="2" s="1"/>
  <c r="Y25" i="2" s="1"/>
  <c r="Z25" i="2" s="1"/>
  <c r="AA25" i="2" s="1"/>
  <c r="AB25" i="2" s="1"/>
  <c r="W26" i="2"/>
  <c r="X26" i="2" s="1"/>
  <c r="Y26" i="2" s="1"/>
  <c r="Z26" i="2" s="1"/>
  <c r="AA26" i="2" s="1"/>
  <c r="AB26" i="2" s="1"/>
  <c r="W27" i="2"/>
  <c r="X27" i="2" s="1"/>
  <c r="Y27" i="2" s="1"/>
  <c r="Z27" i="2" s="1"/>
  <c r="AA27" i="2" s="1"/>
  <c r="AB27" i="2" s="1"/>
  <c r="W28" i="2"/>
  <c r="X28" i="2" s="1"/>
  <c r="Y28" i="2" s="1"/>
  <c r="Z28" i="2" s="1"/>
  <c r="AA28" i="2" s="1"/>
  <c r="AB28" i="2" s="1"/>
  <c r="W29" i="2"/>
  <c r="X29" i="2" s="1"/>
  <c r="Y29" i="2" s="1"/>
  <c r="Z29" i="2" s="1"/>
  <c r="AA29" i="2" s="1"/>
  <c r="AB29" i="2" s="1"/>
  <c r="W30" i="2"/>
  <c r="X30" i="2" s="1"/>
  <c r="Y30" i="2" s="1"/>
  <c r="Z30" i="2" s="1"/>
  <c r="AA30" i="2" s="1"/>
  <c r="AB30" i="2" s="1"/>
  <c r="W31" i="2"/>
  <c r="X31" i="2" s="1"/>
  <c r="Y31" i="2" s="1"/>
  <c r="Z31" i="2" s="1"/>
  <c r="AA31" i="2" s="1"/>
  <c r="AB31" i="2" s="1"/>
  <c r="W32" i="2"/>
  <c r="X32" i="2" s="1"/>
  <c r="Y32" i="2" s="1"/>
  <c r="Z32" i="2" s="1"/>
  <c r="AA32" i="2" s="1"/>
  <c r="AB32" i="2" s="1"/>
  <c r="W33" i="2"/>
  <c r="X33" i="2" s="1"/>
  <c r="Y33" i="2" s="1"/>
  <c r="Z33" i="2" s="1"/>
  <c r="AA33" i="2" s="1"/>
  <c r="AB33" i="2" s="1"/>
  <c r="W34" i="2"/>
  <c r="X34" i="2" s="1"/>
  <c r="Y34" i="2" s="1"/>
  <c r="Z34" i="2" s="1"/>
  <c r="AA34" i="2" s="1"/>
  <c r="AB34" i="2" s="1"/>
  <c r="W35" i="2"/>
  <c r="X35" i="2" s="1"/>
  <c r="Y35" i="2" s="1"/>
  <c r="Z35" i="2" s="1"/>
  <c r="AA35" i="2" s="1"/>
  <c r="AB35" i="2" s="1"/>
  <c r="W36" i="2"/>
  <c r="X36" i="2" s="1"/>
  <c r="Y36" i="2" s="1"/>
  <c r="Z36" i="2" s="1"/>
  <c r="AA36" i="2" s="1"/>
  <c r="AB36" i="2" s="1"/>
  <c r="W37" i="2"/>
  <c r="X37" i="2" s="1"/>
  <c r="Y37" i="2" s="1"/>
  <c r="Z37" i="2" s="1"/>
  <c r="AA37" i="2" s="1"/>
  <c r="AB37" i="2" s="1"/>
  <c r="W38" i="2"/>
  <c r="X38" i="2" s="1"/>
  <c r="Y38" i="2" s="1"/>
  <c r="Z38" i="2" s="1"/>
  <c r="AA38" i="2" s="1"/>
  <c r="AB38" i="2" s="1"/>
  <c r="W39" i="2"/>
  <c r="X39" i="2" s="1"/>
  <c r="Y39" i="2" s="1"/>
  <c r="Z39" i="2" s="1"/>
  <c r="AA39" i="2" s="1"/>
  <c r="AB39" i="2" s="1"/>
  <c r="W40" i="2"/>
  <c r="X40" i="2" s="1"/>
  <c r="Y40" i="2" s="1"/>
  <c r="Z40" i="2" s="1"/>
  <c r="AA40" i="2" s="1"/>
  <c r="AB40" i="2" s="1"/>
  <c r="W41" i="2"/>
  <c r="X41" i="2" s="1"/>
  <c r="Y41" i="2" s="1"/>
  <c r="Z41" i="2" s="1"/>
  <c r="AA41" i="2" s="1"/>
  <c r="AB41" i="2" s="1"/>
  <c r="W42" i="2"/>
  <c r="X42" i="2" s="1"/>
  <c r="Y42" i="2" s="1"/>
  <c r="Z42" i="2" s="1"/>
  <c r="AA42" i="2" s="1"/>
  <c r="AB42" i="2" s="1"/>
  <c r="W43" i="2"/>
  <c r="X43" i="2" s="1"/>
  <c r="Y43" i="2" s="1"/>
  <c r="Z43" i="2" s="1"/>
  <c r="AA43" i="2" s="1"/>
  <c r="AB43" i="2" s="1"/>
  <c r="W44" i="2"/>
  <c r="X44" i="2" s="1"/>
  <c r="Y44" i="2" s="1"/>
  <c r="Z44" i="2" s="1"/>
  <c r="AA44" i="2" s="1"/>
  <c r="AB44" i="2" s="1"/>
  <c r="W45" i="2"/>
  <c r="X45" i="2" s="1"/>
  <c r="Y45" i="2" s="1"/>
  <c r="Z45" i="2" s="1"/>
  <c r="AA45" i="2" s="1"/>
  <c r="AB45" i="2" s="1"/>
  <c r="W46" i="2"/>
  <c r="X46" i="2" s="1"/>
  <c r="Y46" i="2" s="1"/>
  <c r="Z46" i="2" s="1"/>
  <c r="AA46" i="2" s="1"/>
  <c r="AB46" i="2" s="1"/>
  <c r="W47" i="2"/>
  <c r="X47" i="2" s="1"/>
  <c r="Y47" i="2" s="1"/>
  <c r="Z47" i="2" s="1"/>
  <c r="AA47" i="2" s="1"/>
  <c r="AB47" i="2" s="1"/>
  <c r="W48" i="2"/>
  <c r="X48" i="2" s="1"/>
  <c r="Y48" i="2" s="1"/>
  <c r="Z48" i="2" s="1"/>
  <c r="AA48" i="2" s="1"/>
  <c r="AB48" i="2" s="1"/>
  <c r="W49" i="2"/>
  <c r="X49" i="2" s="1"/>
  <c r="Y49" i="2" s="1"/>
  <c r="Z49" i="2" s="1"/>
  <c r="AA49" i="2" s="1"/>
  <c r="AB49" i="2" s="1"/>
  <c r="W50" i="2"/>
  <c r="X50" i="2" s="1"/>
  <c r="Y50" i="2" s="1"/>
  <c r="Z50" i="2" s="1"/>
  <c r="AA50" i="2" s="1"/>
  <c r="AB50" i="2" s="1"/>
  <c r="W51" i="2"/>
  <c r="X51" i="2" s="1"/>
  <c r="Y51" i="2" s="1"/>
  <c r="Z51" i="2" s="1"/>
  <c r="AA51" i="2" s="1"/>
  <c r="AB51" i="2" s="1"/>
  <c r="W52" i="2"/>
  <c r="X52" i="2" s="1"/>
  <c r="Y52" i="2" s="1"/>
  <c r="Z52" i="2" s="1"/>
  <c r="AA52" i="2" s="1"/>
  <c r="AB52" i="2" s="1"/>
  <c r="W53" i="2"/>
  <c r="X53" i="2" s="1"/>
  <c r="Y53" i="2" s="1"/>
  <c r="Z53" i="2" s="1"/>
  <c r="AA53" i="2" s="1"/>
  <c r="AB53" i="2" s="1"/>
  <c r="W54" i="2"/>
  <c r="X54" i="2" s="1"/>
  <c r="Y54" i="2" s="1"/>
  <c r="Z54" i="2" s="1"/>
  <c r="AA54" i="2" s="1"/>
  <c r="AB54" i="2" s="1"/>
  <c r="W55" i="2"/>
  <c r="X55" i="2" s="1"/>
  <c r="Y55" i="2" s="1"/>
  <c r="Z55" i="2" s="1"/>
  <c r="AA55" i="2" s="1"/>
  <c r="AB55" i="2" s="1"/>
  <c r="W56" i="2"/>
  <c r="X56" i="2" s="1"/>
  <c r="Y56" i="2" s="1"/>
  <c r="Z56" i="2" s="1"/>
  <c r="AA56" i="2" s="1"/>
  <c r="AB56" i="2" s="1"/>
  <c r="W57" i="2"/>
  <c r="X57" i="2" s="1"/>
  <c r="Y57" i="2" s="1"/>
  <c r="Z57" i="2" s="1"/>
  <c r="AA57" i="2" s="1"/>
  <c r="AB57" i="2" s="1"/>
  <c r="W58" i="2"/>
  <c r="X58" i="2" s="1"/>
  <c r="Y58" i="2" s="1"/>
  <c r="Z58" i="2" s="1"/>
  <c r="AA58" i="2" s="1"/>
  <c r="AB58" i="2" s="1"/>
  <c r="W59" i="2"/>
  <c r="X59" i="2" s="1"/>
  <c r="Y59" i="2" s="1"/>
  <c r="Z59" i="2" s="1"/>
  <c r="AA59" i="2" s="1"/>
  <c r="AB59" i="2" s="1"/>
  <c r="W60" i="2"/>
  <c r="X60" i="2" s="1"/>
  <c r="Y60" i="2" s="1"/>
  <c r="Z60" i="2" s="1"/>
  <c r="AA60" i="2" s="1"/>
  <c r="AB60" i="2" s="1"/>
  <c r="W61" i="2"/>
  <c r="X61" i="2" s="1"/>
  <c r="Y61" i="2" s="1"/>
  <c r="Z61" i="2" s="1"/>
  <c r="AA61" i="2" s="1"/>
  <c r="AB61" i="2" s="1"/>
  <c r="W62" i="2"/>
  <c r="X62" i="2" s="1"/>
  <c r="Y62" i="2" s="1"/>
  <c r="Z62" i="2" s="1"/>
  <c r="AA62" i="2" s="1"/>
  <c r="AB62" i="2" s="1"/>
  <c r="W63" i="2"/>
  <c r="X63" i="2" s="1"/>
  <c r="Y63" i="2" s="1"/>
  <c r="Z63" i="2" s="1"/>
  <c r="AA63" i="2" s="1"/>
  <c r="AB63" i="2" s="1"/>
  <c r="W64" i="2"/>
  <c r="X64" i="2" s="1"/>
  <c r="Y64" i="2" s="1"/>
  <c r="Z64" i="2" s="1"/>
  <c r="AA64" i="2" s="1"/>
  <c r="AB64" i="2" s="1"/>
  <c r="W65" i="2"/>
  <c r="X65" i="2" s="1"/>
  <c r="Y65" i="2" s="1"/>
  <c r="Z65" i="2" s="1"/>
  <c r="AA65" i="2" s="1"/>
  <c r="AB65" i="2" s="1"/>
  <c r="W66" i="2"/>
  <c r="X66" i="2" s="1"/>
  <c r="Y66" i="2" s="1"/>
  <c r="Z66" i="2" s="1"/>
  <c r="AA66" i="2" s="1"/>
  <c r="AB66" i="2" s="1"/>
  <c r="W67" i="2"/>
  <c r="X67" i="2" s="1"/>
  <c r="Y67" i="2" s="1"/>
  <c r="Z67" i="2" s="1"/>
  <c r="AA67" i="2" s="1"/>
  <c r="AB67" i="2" s="1"/>
  <c r="W68" i="2"/>
  <c r="X68" i="2" s="1"/>
  <c r="Y68" i="2" s="1"/>
  <c r="Z68" i="2" s="1"/>
  <c r="AA68" i="2" s="1"/>
  <c r="AB68" i="2" s="1"/>
  <c r="W69" i="2"/>
  <c r="X69" i="2" s="1"/>
  <c r="Y69" i="2" s="1"/>
  <c r="Z69" i="2" s="1"/>
  <c r="AA69" i="2" s="1"/>
  <c r="AB69" i="2" s="1"/>
  <c r="W70" i="2"/>
  <c r="X70" i="2" s="1"/>
  <c r="Y70" i="2" s="1"/>
  <c r="Z70" i="2" s="1"/>
  <c r="AA70" i="2" s="1"/>
  <c r="AB70" i="2" s="1"/>
  <c r="W71" i="2"/>
  <c r="X71" i="2" s="1"/>
  <c r="Y71" i="2" s="1"/>
  <c r="Z71" i="2" s="1"/>
  <c r="AA71" i="2" s="1"/>
  <c r="AB71" i="2" s="1"/>
  <c r="W72" i="2"/>
  <c r="X72" i="2" s="1"/>
  <c r="Y72" i="2" s="1"/>
  <c r="Z72" i="2" s="1"/>
  <c r="AA72" i="2" s="1"/>
  <c r="AB72" i="2" s="1"/>
  <c r="W73" i="2"/>
  <c r="X73" i="2" s="1"/>
  <c r="Y73" i="2" s="1"/>
  <c r="Z73" i="2" s="1"/>
  <c r="AA73" i="2" s="1"/>
  <c r="AB73" i="2" s="1"/>
  <c r="W74" i="2"/>
  <c r="X74" i="2" s="1"/>
  <c r="Y74" i="2" s="1"/>
  <c r="Z74" i="2" s="1"/>
  <c r="AA74" i="2" s="1"/>
  <c r="AB74" i="2" s="1"/>
  <c r="W75" i="2"/>
  <c r="X75" i="2" s="1"/>
  <c r="Y75" i="2" s="1"/>
  <c r="Z75" i="2" s="1"/>
  <c r="AA75" i="2" s="1"/>
  <c r="AB75" i="2" s="1"/>
  <c r="W76" i="2"/>
  <c r="X76" i="2" s="1"/>
  <c r="Y76" i="2" s="1"/>
  <c r="Z76" i="2" s="1"/>
  <c r="AA76" i="2" s="1"/>
  <c r="AB76" i="2" s="1"/>
  <c r="W77" i="2"/>
  <c r="X77" i="2" s="1"/>
  <c r="Y77" i="2" s="1"/>
  <c r="Z77" i="2" s="1"/>
  <c r="AA77" i="2" s="1"/>
  <c r="AB77" i="2" s="1"/>
  <c r="W78" i="2"/>
  <c r="X78" i="2" s="1"/>
  <c r="Y78" i="2" s="1"/>
  <c r="Z78" i="2" s="1"/>
  <c r="AA78" i="2" s="1"/>
  <c r="AB78" i="2" s="1"/>
  <c r="W79" i="2"/>
  <c r="X79" i="2" s="1"/>
  <c r="Y79" i="2" s="1"/>
  <c r="Z79" i="2" s="1"/>
  <c r="AA79" i="2" s="1"/>
  <c r="AB79" i="2" s="1"/>
  <c r="W80" i="2"/>
  <c r="X80" i="2" s="1"/>
  <c r="Y80" i="2" s="1"/>
  <c r="Z80" i="2" s="1"/>
  <c r="AA80" i="2" s="1"/>
  <c r="AB80" i="2" s="1"/>
  <c r="W81" i="2"/>
  <c r="X81" i="2" s="1"/>
  <c r="Y81" i="2" s="1"/>
  <c r="Z81" i="2" s="1"/>
  <c r="AA81" i="2" s="1"/>
  <c r="AB81" i="2" s="1"/>
  <c r="W82" i="2"/>
  <c r="X82" i="2" s="1"/>
  <c r="Y82" i="2" s="1"/>
  <c r="Z82" i="2" s="1"/>
  <c r="AA82" i="2" s="1"/>
  <c r="AB82" i="2" s="1"/>
  <c r="W83" i="2"/>
  <c r="X83" i="2" s="1"/>
  <c r="Y83" i="2" s="1"/>
  <c r="Z83" i="2" s="1"/>
  <c r="AA83" i="2" s="1"/>
  <c r="AB83" i="2" s="1"/>
  <c r="W84" i="2"/>
  <c r="X84" i="2" s="1"/>
  <c r="Y84" i="2" s="1"/>
  <c r="Z84" i="2" s="1"/>
  <c r="AA84" i="2" s="1"/>
  <c r="AB84" i="2" s="1"/>
  <c r="W85" i="2"/>
  <c r="X85" i="2" s="1"/>
  <c r="Y85" i="2" s="1"/>
  <c r="Z85" i="2" s="1"/>
  <c r="AA85" i="2" s="1"/>
  <c r="AB85" i="2" s="1"/>
  <c r="W86" i="2"/>
  <c r="X86" i="2" s="1"/>
  <c r="Y86" i="2" s="1"/>
  <c r="Z86" i="2" s="1"/>
  <c r="AA86" i="2" s="1"/>
  <c r="AB86" i="2" s="1"/>
  <c r="W87" i="2"/>
  <c r="X87" i="2" s="1"/>
  <c r="Y87" i="2" s="1"/>
  <c r="Z87" i="2" s="1"/>
  <c r="AA87" i="2" s="1"/>
  <c r="AB87" i="2" s="1"/>
  <c r="W88" i="2"/>
  <c r="X88" i="2" s="1"/>
  <c r="Y88" i="2" s="1"/>
  <c r="Z88" i="2" s="1"/>
  <c r="AA88" i="2" s="1"/>
  <c r="AB88" i="2" s="1"/>
  <c r="W89" i="2"/>
  <c r="X89" i="2" s="1"/>
  <c r="Y89" i="2" s="1"/>
  <c r="Z89" i="2" s="1"/>
  <c r="AA89" i="2" s="1"/>
  <c r="AB89" i="2" s="1"/>
  <c r="W90" i="2"/>
  <c r="X90" i="2" s="1"/>
  <c r="Y90" i="2" s="1"/>
  <c r="Z90" i="2" s="1"/>
  <c r="AA90" i="2" s="1"/>
  <c r="AB90" i="2" s="1"/>
  <c r="W91" i="2"/>
  <c r="X91" i="2" s="1"/>
  <c r="Y91" i="2" s="1"/>
  <c r="Z91" i="2" s="1"/>
  <c r="AA91" i="2" s="1"/>
  <c r="AB91" i="2" s="1"/>
  <c r="W92" i="2"/>
  <c r="X92" i="2" s="1"/>
  <c r="Y92" i="2" s="1"/>
  <c r="Z92" i="2" s="1"/>
  <c r="AA92" i="2" s="1"/>
  <c r="AB92" i="2" s="1"/>
  <c r="W93" i="2"/>
  <c r="X93" i="2" s="1"/>
  <c r="Y93" i="2" s="1"/>
  <c r="Z93" i="2" s="1"/>
  <c r="AA93" i="2" s="1"/>
  <c r="AB93" i="2" s="1"/>
  <c r="W94" i="2"/>
  <c r="X94" i="2" s="1"/>
  <c r="Y94" i="2" s="1"/>
  <c r="Z94" i="2" s="1"/>
  <c r="AA94" i="2" s="1"/>
  <c r="AB94" i="2" s="1"/>
  <c r="W95" i="2"/>
  <c r="X95" i="2" s="1"/>
  <c r="Y95" i="2" s="1"/>
  <c r="Z95" i="2" s="1"/>
  <c r="AA95" i="2" s="1"/>
  <c r="AB95" i="2" s="1"/>
  <c r="W96" i="2"/>
  <c r="X96" i="2" s="1"/>
  <c r="Y96" i="2" s="1"/>
  <c r="Z96" i="2" s="1"/>
  <c r="AA96" i="2" s="1"/>
  <c r="AB96" i="2" s="1"/>
  <c r="W97" i="2"/>
  <c r="X97" i="2" s="1"/>
  <c r="Y97" i="2" s="1"/>
  <c r="Z97" i="2" s="1"/>
  <c r="AA97" i="2" s="1"/>
  <c r="AB97" i="2" s="1"/>
  <c r="W98" i="2"/>
  <c r="X98" i="2" s="1"/>
  <c r="Y98" i="2" s="1"/>
  <c r="Z98" i="2" s="1"/>
  <c r="AA98" i="2" s="1"/>
  <c r="AB98" i="2" s="1"/>
  <c r="W99" i="2"/>
  <c r="X99" i="2" s="1"/>
  <c r="Y99" i="2" s="1"/>
  <c r="Z99" i="2" s="1"/>
  <c r="AA99" i="2" s="1"/>
  <c r="AB99" i="2" s="1"/>
  <c r="W100" i="2"/>
  <c r="X100" i="2" s="1"/>
  <c r="Y100" i="2" s="1"/>
  <c r="Z100" i="2" s="1"/>
  <c r="AA100" i="2" s="1"/>
  <c r="AB100" i="2" s="1"/>
  <c r="W101" i="2"/>
  <c r="X101" i="2" s="1"/>
  <c r="Y101" i="2" s="1"/>
  <c r="Z101" i="2" s="1"/>
  <c r="AA101" i="2" s="1"/>
  <c r="AB101" i="2" s="1"/>
  <c r="W102" i="2"/>
  <c r="X102" i="2" s="1"/>
  <c r="Y102" i="2" s="1"/>
  <c r="Z102" i="2" s="1"/>
  <c r="AA102" i="2" s="1"/>
  <c r="AB102" i="2" s="1"/>
  <c r="W103" i="2"/>
  <c r="X103" i="2" s="1"/>
  <c r="Y103" i="2" s="1"/>
  <c r="Z103" i="2" s="1"/>
  <c r="AA103" i="2" s="1"/>
  <c r="AB103" i="2" s="1"/>
  <c r="W104" i="2"/>
  <c r="X104" i="2" s="1"/>
  <c r="Y104" i="2" s="1"/>
  <c r="Z104" i="2" s="1"/>
  <c r="AA104" i="2" s="1"/>
  <c r="AB104" i="2" s="1"/>
  <c r="W105" i="2"/>
  <c r="X105" i="2" s="1"/>
  <c r="Y105" i="2" s="1"/>
  <c r="Z105" i="2" s="1"/>
  <c r="AA105" i="2" s="1"/>
  <c r="AB105" i="2" s="1"/>
  <c r="W106" i="2"/>
  <c r="X106" i="2" s="1"/>
  <c r="Y106" i="2" s="1"/>
  <c r="Z106" i="2" s="1"/>
  <c r="AA106" i="2" s="1"/>
  <c r="AB106" i="2" s="1"/>
  <c r="W107" i="2"/>
  <c r="X107" i="2" s="1"/>
  <c r="Y107" i="2" s="1"/>
  <c r="Z107" i="2" s="1"/>
  <c r="AA107" i="2" s="1"/>
  <c r="AB107" i="2" s="1"/>
  <c r="W108" i="2"/>
  <c r="X108" i="2" s="1"/>
  <c r="Y108" i="2" s="1"/>
  <c r="Z108" i="2" s="1"/>
  <c r="AA108" i="2" s="1"/>
  <c r="AB108" i="2" s="1"/>
  <c r="W109" i="2"/>
  <c r="X109" i="2" s="1"/>
  <c r="Y109" i="2" s="1"/>
  <c r="Z109" i="2" s="1"/>
  <c r="AA109" i="2" s="1"/>
  <c r="AB109" i="2" s="1"/>
  <c r="W110" i="2"/>
  <c r="X110" i="2" s="1"/>
  <c r="Y110" i="2" s="1"/>
  <c r="Z110" i="2" s="1"/>
  <c r="AA110" i="2" s="1"/>
  <c r="AB110" i="2" s="1"/>
  <c r="W111" i="2"/>
  <c r="X111" i="2" s="1"/>
  <c r="Y111" i="2" s="1"/>
  <c r="Z111" i="2" s="1"/>
  <c r="AA111" i="2" s="1"/>
  <c r="AB111" i="2" s="1"/>
  <c r="W112" i="2"/>
  <c r="X112" i="2" s="1"/>
  <c r="Y112" i="2" s="1"/>
  <c r="Z112" i="2" s="1"/>
  <c r="AA112" i="2" s="1"/>
  <c r="AB112" i="2" s="1"/>
  <c r="W113" i="2"/>
  <c r="X113" i="2" s="1"/>
  <c r="Y113" i="2" s="1"/>
  <c r="Z113" i="2" s="1"/>
  <c r="AA113" i="2" s="1"/>
  <c r="AB113" i="2" s="1"/>
  <c r="W114" i="2"/>
  <c r="X114" i="2" s="1"/>
  <c r="Y114" i="2" s="1"/>
  <c r="Z114" i="2" s="1"/>
  <c r="AA114" i="2" s="1"/>
  <c r="AB114" i="2" s="1"/>
  <c r="W115" i="2"/>
  <c r="X115" i="2" s="1"/>
  <c r="Y115" i="2" s="1"/>
  <c r="Z115" i="2" s="1"/>
  <c r="AA115" i="2" s="1"/>
  <c r="AB115" i="2" s="1"/>
  <c r="W116" i="2"/>
  <c r="X116" i="2" s="1"/>
  <c r="Y116" i="2" s="1"/>
  <c r="Z116" i="2" s="1"/>
  <c r="AA116" i="2" s="1"/>
  <c r="AB116" i="2" s="1"/>
  <c r="W117" i="2"/>
  <c r="X117" i="2" s="1"/>
  <c r="Y117" i="2" s="1"/>
  <c r="Z117" i="2" s="1"/>
  <c r="AA117" i="2" s="1"/>
  <c r="AB117" i="2" s="1"/>
  <c r="W118" i="2"/>
  <c r="X118" i="2" s="1"/>
  <c r="Y118" i="2" s="1"/>
  <c r="Z118" i="2" s="1"/>
  <c r="AA118" i="2" s="1"/>
  <c r="AB118" i="2" s="1"/>
  <c r="W119" i="2"/>
  <c r="X119" i="2" s="1"/>
  <c r="Y119" i="2" s="1"/>
  <c r="Z119" i="2" s="1"/>
  <c r="AA119" i="2" s="1"/>
  <c r="AB119" i="2" s="1"/>
  <c r="W120" i="2"/>
  <c r="X120" i="2" s="1"/>
  <c r="Y120" i="2" s="1"/>
  <c r="Z120" i="2" s="1"/>
  <c r="AA120" i="2" s="1"/>
  <c r="AB120" i="2" s="1"/>
  <c r="W121" i="2"/>
  <c r="X121" i="2" s="1"/>
  <c r="Y121" i="2" s="1"/>
  <c r="Z121" i="2" s="1"/>
  <c r="AA121" i="2" s="1"/>
  <c r="AB121" i="2" s="1"/>
  <c r="W122" i="2"/>
  <c r="X122" i="2" s="1"/>
  <c r="Y122" i="2" s="1"/>
  <c r="Z122" i="2" s="1"/>
  <c r="AA122" i="2" s="1"/>
  <c r="AB122" i="2" s="1"/>
  <c r="W123" i="2"/>
  <c r="X123" i="2" s="1"/>
  <c r="Y123" i="2" s="1"/>
  <c r="Z123" i="2" s="1"/>
  <c r="AA123" i="2" s="1"/>
  <c r="AB123" i="2" s="1"/>
  <c r="W124" i="2"/>
  <c r="X124" i="2" s="1"/>
  <c r="Y124" i="2" s="1"/>
  <c r="Z124" i="2" s="1"/>
  <c r="AA124" i="2" s="1"/>
  <c r="AB124" i="2" s="1"/>
  <c r="W125" i="2"/>
  <c r="X125" i="2" s="1"/>
  <c r="Y125" i="2" s="1"/>
  <c r="Z125" i="2" s="1"/>
  <c r="AA125" i="2" s="1"/>
  <c r="AB125" i="2" s="1"/>
  <c r="W126" i="2"/>
  <c r="X126" i="2" s="1"/>
  <c r="Y126" i="2" s="1"/>
  <c r="Z126" i="2" s="1"/>
  <c r="AA126" i="2" s="1"/>
  <c r="AB126" i="2" s="1"/>
  <c r="W127" i="2"/>
  <c r="X127" i="2" s="1"/>
  <c r="Y127" i="2" s="1"/>
  <c r="Z127" i="2" s="1"/>
  <c r="AA127" i="2" s="1"/>
  <c r="AB127" i="2" s="1"/>
  <c r="W128" i="2"/>
  <c r="X128" i="2" s="1"/>
  <c r="Y128" i="2" s="1"/>
  <c r="Z128" i="2" s="1"/>
  <c r="AA128" i="2" s="1"/>
  <c r="AB128" i="2" s="1"/>
  <c r="W129" i="2"/>
  <c r="X129" i="2" s="1"/>
  <c r="Y129" i="2" s="1"/>
  <c r="Z129" i="2" s="1"/>
  <c r="AA129" i="2" s="1"/>
  <c r="AB129" i="2" s="1"/>
  <c r="W130" i="2"/>
  <c r="X130" i="2" s="1"/>
  <c r="Y130" i="2" s="1"/>
  <c r="Z130" i="2" s="1"/>
  <c r="AA130" i="2" s="1"/>
  <c r="AB130" i="2" s="1"/>
  <c r="W131" i="2"/>
  <c r="X131" i="2" s="1"/>
  <c r="Y131" i="2" s="1"/>
  <c r="Z131" i="2" s="1"/>
  <c r="AA131" i="2" s="1"/>
  <c r="AB131" i="2" s="1"/>
  <c r="W132" i="2"/>
  <c r="X132" i="2" s="1"/>
  <c r="Y132" i="2" s="1"/>
  <c r="Z132" i="2" s="1"/>
  <c r="AA132" i="2" s="1"/>
  <c r="AB132" i="2" s="1"/>
  <c r="W133" i="2"/>
  <c r="X133" i="2" s="1"/>
  <c r="Y133" i="2" s="1"/>
  <c r="Z133" i="2" s="1"/>
  <c r="AA133" i="2" s="1"/>
  <c r="AB133" i="2" s="1"/>
  <c r="W134" i="2"/>
  <c r="X134" i="2" s="1"/>
  <c r="Y134" i="2" s="1"/>
  <c r="Z134" i="2" s="1"/>
  <c r="AA134" i="2" s="1"/>
  <c r="AB134" i="2" s="1"/>
  <c r="W135" i="2"/>
  <c r="X135" i="2" s="1"/>
  <c r="Y135" i="2" s="1"/>
  <c r="Z135" i="2" s="1"/>
  <c r="AA135" i="2" s="1"/>
  <c r="AB135" i="2" s="1"/>
  <c r="W136" i="2"/>
  <c r="X136" i="2" s="1"/>
  <c r="Y136" i="2" s="1"/>
  <c r="Z136" i="2" s="1"/>
  <c r="AA136" i="2" s="1"/>
  <c r="AB136" i="2" s="1"/>
  <c r="W137" i="2"/>
  <c r="X137" i="2" s="1"/>
  <c r="Y137" i="2" s="1"/>
  <c r="Z137" i="2" s="1"/>
  <c r="AA137" i="2" s="1"/>
  <c r="AB137" i="2" s="1"/>
  <c r="W138" i="2"/>
  <c r="X138" i="2" s="1"/>
  <c r="Y138" i="2" s="1"/>
  <c r="Z138" i="2" s="1"/>
  <c r="AA138" i="2" s="1"/>
  <c r="AB138" i="2" s="1"/>
  <c r="W139" i="2"/>
  <c r="X139" i="2" s="1"/>
  <c r="Y139" i="2" s="1"/>
  <c r="Z139" i="2" s="1"/>
  <c r="AA139" i="2" s="1"/>
  <c r="AB139" i="2" s="1"/>
  <c r="W140" i="2"/>
  <c r="X140" i="2" s="1"/>
  <c r="Y140" i="2" s="1"/>
  <c r="Z140" i="2" s="1"/>
  <c r="AA140" i="2" s="1"/>
  <c r="AB140" i="2" s="1"/>
  <c r="W141" i="2"/>
  <c r="X141" i="2" s="1"/>
  <c r="Y141" i="2" s="1"/>
  <c r="Z141" i="2" s="1"/>
  <c r="AA141" i="2" s="1"/>
  <c r="AB141" i="2" s="1"/>
  <c r="W142" i="2"/>
  <c r="X142" i="2" s="1"/>
  <c r="Y142" i="2" s="1"/>
  <c r="Z142" i="2" s="1"/>
  <c r="AA142" i="2" s="1"/>
  <c r="AB142" i="2" s="1"/>
  <c r="W143" i="2"/>
  <c r="X143" i="2" s="1"/>
  <c r="Y143" i="2" s="1"/>
  <c r="Z143" i="2" s="1"/>
  <c r="AA143" i="2" s="1"/>
  <c r="AB143" i="2" s="1"/>
  <c r="W144" i="2"/>
  <c r="X144" i="2" s="1"/>
  <c r="Y144" i="2" s="1"/>
  <c r="Z144" i="2" s="1"/>
  <c r="AA144" i="2" s="1"/>
  <c r="AB144" i="2" s="1"/>
  <c r="W145" i="2"/>
  <c r="X145" i="2" s="1"/>
  <c r="Y145" i="2" s="1"/>
  <c r="Z145" i="2" s="1"/>
  <c r="AA145" i="2" s="1"/>
  <c r="AB145" i="2" s="1"/>
  <c r="W146" i="2"/>
  <c r="X146" i="2" s="1"/>
  <c r="Y146" i="2" s="1"/>
  <c r="Z146" i="2" s="1"/>
  <c r="AA146" i="2" s="1"/>
  <c r="AB146" i="2" s="1"/>
  <c r="W147" i="2"/>
  <c r="X147" i="2" s="1"/>
  <c r="Y147" i="2" s="1"/>
  <c r="Z147" i="2" s="1"/>
  <c r="AA147" i="2" s="1"/>
  <c r="AB147" i="2" s="1"/>
  <c r="W148" i="2"/>
  <c r="X148" i="2" s="1"/>
  <c r="Y148" i="2" s="1"/>
  <c r="Z148" i="2" s="1"/>
  <c r="AA148" i="2" s="1"/>
  <c r="AB148" i="2" s="1"/>
  <c r="W149" i="2"/>
  <c r="X149" i="2" s="1"/>
  <c r="Y149" i="2" s="1"/>
  <c r="Z149" i="2" s="1"/>
  <c r="AA149" i="2" s="1"/>
  <c r="AB149" i="2" s="1"/>
  <c r="W150" i="2"/>
  <c r="X150" i="2" s="1"/>
  <c r="Y150" i="2" s="1"/>
  <c r="Z150" i="2" s="1"/>
  <c r="AA150" i="2" s="1"/>
  <c r="AB150" i="2" s="1"/>
  <c r="W151" i="2"/>
  <c r="X151" i="2" s="1"/>
  <c r="Y151" i="2" s="1"/>
  <c r="Z151" i="2" s="1"/>
  <c r="AA151" i="2" s="1"/>
  <c r="AB151" i="2" s="1"/>
  <c r="W152" i="2"/>
  <c r="X152" i="2" s="1"/>
  <c r="Y152" i="2" s="1"/>
  <c r="Z152" i="2" s="1"/>
  <c r="AA152" i="2" s="1"/>
  <c r="AB152" i="2" s="1"/>
  <c r="W153" i="2"/>
  <c r="X153" i="2" s="1"/>
  <c r="Y153" i="2" s="1"/>
  <c r="Z153" i="2" s="1"/>
  <c r="AA153" i="2" s="1"/>
  <c r="AB153" i="2" s="1"/>
  <c r="W154" i="2"/>
  <c r="X154" i="2" s="1"/>
  <c r="Y154" i="2" s="1"/>
  <c r="Z154" i="2" s="1"/>
  <c r="AA154" i="2" s="1"/>
  <c r="AB154" i="2" s="1"/>
  <c r="W155" i="2"/>
  <c r="X155" i="2" s="1"/>
  <c r="Y155" i="2" s="1"/>
  <c r="Z155" i="2" s="1"/>
  <c r="AA155" i="2" s="1"/>
  <c r="AB155" i="2" s="1"/>
  <c r="W156" i="2"/>
  <c r="X156" i="2" s="1"/>
  <c r="Y156" i="2" s="1"/>
  <c r="Z156" i="2" s="1"/>
  <c r="AA156" i="2" s="1"/>
  <c r="AB156" i="2" s="1"/>
  <c r="W157" i="2"/>
  <c r="X157" i="2" s="1"/>
  <c r="Y157" i="2" s="1"/>
  <c r="Z157" i="2" s="1"/>
  <c r="AA157" i="2" s="1"/>
  <c r="AB157" i="2" s="1"/>
  <c r="W158" i="2"/>
  <c r="X158" i="2" s="1"/>
  <c r="Y158" i="2" s="1"/>
  <c r="Z158" i="2" s="1"/>
  <c r="AA158" i="2" s="1"/>
  <c r="AB158" i="2" s="1"/>
  <c r="W159" i="2"/>
  <c r="X159" i="2" s="1"/>
  <c r="Y159" i="2" s="1"/>
  <c r="Z159" i="2" s="1"/>
  <c r="AA159" i="2" s="1"/>
  <c r="AB159" i="2" s="1"/>
  <c r="W160" i="2"/>
  <c r="X160" i="2" s="1"/>
  <c r="Y160" i="2" s="1"/>
  <c r="Z160" i="2" s="1"/>
  <c r="AA160" i="2" s="1"/>
  <c r="AB160" i="2" s="1"/>
  <c r="W161" i="2"/>
  <c r="X161" i="2" s="1"/>
  <c r="Y161" i="2" s="1"/>
  <c r="Z161" i="2" s="1"/>
  <c r="AA161" i="2" s="1"/>
  <c r="AB161" i="2" s="1"/>
  <c r="W162" i="2"/>
  <c r="X162" i="2" s="1"/>
  <c r="Y162" i="2" s="1"/>
  <c r="Z162" i="2" s="1"/>
  <c r="AA162" i="2" s="1"/>
  <c r="AB162" i="2" s="1"/>
  <c r="W163" i="2"/>
  <c r="X163" i="2" s="1"/>
  <c r="Y163" i="2" s="1"/>
  <c r="Z163" i="2" s="1"/>
  <c r="AA163" i="2" s="1"/>
  <c r="AB163" i="2" s="1"/>
  <c r="W164" i="2"/>
  <c r="X164" i="2" s="1"/>
  <c r="Y164" i="2" s="1"/>
  <c r="Z164" i="2" s="1"/>
  <c r="AA164" i="2" s="1"/>
  <c r="AB164" i="2" s="1"/>
  <c r="W165" i="2"/>
  <c r="X165" i="2" s="1"/>
  <c r="Y165" i="2" s="1"/>
  <c r="Z165" i="2" s="1"/>
  <c r="AA165" i="2" s="1"/>
  <c r="AB165" i="2" s="1"/>
  <c r="W166" i="2"/>
  <c r="X166" i="2" s="1"/>
  <c r="Y166" i="2" s="1"/>
  <c r="Z166" i="2" s="1"/>
  <c r="AA166" i="2" s="1"/>
  <c r="AB166" i="2" s="1"/>
  <c r="W167" i="2"/>
  <c r="X167" i="2" s="1"/>
  <c r="Y167" i="2" s="1"/>
  <c r="Z167" i="2" s="1"/>
  <c r="AA167" i="2" s="1"/>
  <c r="AB167" i="2" s="1"/>
  <c r="W168" i="2"/>
  <c r="X168" i="2" s="1"/>
  <c r="Y168" i="2" s="1"/>
  <c r="Z168" i="2" s="1"/>
  <c r="AA168" i="2" s="1"/>
  <c r="AB168" i="2" s="1"/>
  <c r="W169" i="2"/>
  <c r="X169" i="2" s="1"/>
  <c r="Y169" i="2" s="1"/>
  <c r="Z169" i="2" s="1"/>
  <c r="AA169" i="2" s="1"/>
  <c r="AB169" i="2" s="1"/>
  <c r="W170" i="2"/>
  <c r="X170" i="2" s="1"/>
  <c r="Y170" i="2" s="1"/>
  <c r="Z170" i="2" s="1"/>
  <c r="AA170" i="2" s="1"/>
  <c r="AB170" i="2" s="1"/>
  <c r="W171" i="2"/>
  <c r="X171" i="2" s="1"/>
  <c r="Y171" i="2" s="1"/>
  <c r="Z171" i="2" s="1"/>
  <c r="AA171" i="2" s="1"/>
  <c r="AB171" i="2" s="1"/>
  <c r="W172" i="2"/>
  <c r="X172" i="2" s="1"/>
  <c r="Y172" i="2" s="1"/>
  <c r="Z172" i="2" s="1"/>
  <c r="AA172" i="2" s="1"/>
  <c r="AB172" i="2" s="1"/>
  <c r="W173" i="2"/>
  <c r="X173" i="2" s="1"/>
  <c r="Y173" i="2" s="1"/>
  <c r="Z173" i="2" s="1"/>
  <c r="AA173" i="2" s="1"/>
  <c r="AB173" i="2" s="1"/>
  <c r="W174" i="2"/>
  <c r="X174" i="2" s="1"/>
  <c r="Y174" i="2" s="1"/>
  <c r="Z174" i="2" s="1"/>
  <c r="AA174" i="2" s="1"/>
  <c r="AB174" i="2" s="1"/>
  <c r="W175" i="2"/>
  <c r="X175" i="2" s="1"/>
  <c r="Y175" i="2" s="1"/>
  <c r="Z175" i="2" s="1"/>
  <c r="AA175" i="2" s="1"/>
  <c r="AB175" i="2" s="1"/>
  <c r="W176" i="2"/>
  <c r="X176" i="2" s="1"/>
  <c r="Y176" i="2" s="1"/>
  <c r="Z176" i="2" s="1"/>
  <c r="AA176" i="2" s="1"/>
  <c r="AB176" i="2" s="1"/>
  <c r="W177" i="2"/>
  <c r="X177" i="2" s="1"/>
  <c r="Y177" i="2" s="1"/>
  <c r="Z177" i="2" s="1"/>
  <c r="AA177" i="2" s="1"/>
  <c r="AB177" i="2" s="1"/>
  <c r="W178" i="2"/>
  <c r="X178" i="2" s="1"/>
  <c r="Y178" i="2" s="1"/>
  <c r="Z178" i="2" s="1"/>
  <c r="AA178" i="2" s="1"/>
  <c r="AB178" i="2" s="1"/>
  <c r="W179" i="2"/>
  <c r="X179" i="2" s="1"/>
  <c r="Y179" i="2" s="1"/>
  <c r="Z179" i="2" s="1"/>
  <c r="AA179" i="2" s="1"/>
  <c r="AB179" i="2" s="1"/>
  <c r="W180" i="2"/>
  <c r="X180" i="2" s="1"/>
  <c r="Y180" i="2" s="1"/>
  <c r="Z180" i="2" s="1"/>
  <c r="AA180" i="2" s="1"/>
  <c r="AB180" i="2" s="1"/>
  <c r="W181" i="2"/>
  <c r="X181" i="2" s="1"/>
  <c r="Y181" i="2" s="1"/>
  <c r="Z181" i="2" s="1"/>
  <c r="AA181" i="2" s="1"/>
  <c r="AB181" i="2" s="1"/>
  <c r="W182" i="2"/>
  <c r="X182" i="2" s="1"/>
  <c r="Y182" i="2" s="1"/>
  <c r="Z182" i="2" s="1"/>
  <c r="AA182" i="2" s="1"/>
  <c r="AB182" i="2" s="1"/>
  <c r="W183" i="2"/>
  <c r="X183" i="2" s="1"/>
  <c r="Y183" i="2" s="1"/>
  <c r="Z183" i="2" s="1"/>
  <c r="AA183" i="2" s="1"/>
  <c r="AB183" i="2" s="1"/>
  <c r="W184" i="2"/>
  <c r="X184" i="2" s="1"/>
  <c r="Y184" i="2" s="1"/>
  <c r="Z184" i="2" s="1"/>
  <c r="AA184" i="2" s="1"/>
  <c r="AB184" i="2" s="1"/>
  <c r="W185" i="2"/>
  <c r="X185" i="2" s="1"/>
  <c r="Y185" i="2" s="1"/>
  <c r="Z185" i="2" s="1"/>
  <c r="AA185" i="2" s="1"/>
  <c r="AB185" i="2" s="1"/>
  <c r="W186" i="2"/>
  <c r="X186" i="2" s="1"/>
  <c r="Y186" i="2" s="1"/>
  <c r="Z186" i="2" s="1"/>
  <c r="AA186" i="2" s="1"/>
  <c r="AB186" i="2" s="1"/>
  <c r="W187" i="2"/>
  <c r="X187" i="2" s="1"/>
  <c r="Y187" i="2" s="1"/>
  <c r="Z187" i="2" s="1"/>
  <c r="AA187" i="2" s="1"/>
  <c r="AB187" i="2" s="1"/>
  <c r="W188" i="2"/>
  <c r="X188" i="2" s="1"/>
  <c r="Y188" i="2" s="1"/>
  <c r="Z188" i="2" s="1"/>
  <c r="AA188" i="2" s="1"/>
  <c r="AB188" i="2" s="1"/>
  <c r="W189" i="2"/>
  <c r="X189" i="2" s="1"/>
  <c r="Y189" i="2" s="1"/>
  <c r="Z189" i="2" s="1"/>
  <c r="AA189" i="2" s="1"/>
  <c r="AB189" i="2" s="1"/>
  <c r="W190" i="2"/>
  <c r="X190" i="2" s="1"/>
  <c r="Y190" i="2" s="1"/>
  <c r="Z190" i="2" s="1"/>
  <c r="AA190" i="2" s="1"/>
  <c r="AB190" i="2" s="1"/>
  <c r="W191" i="2"/>
  <c r="X191" i="2" s="1"/>
  <c r="Y191" i="2" s="1"/>
  <c r="Z191" i="2" s="1"/>
  <c r="AA191" i="2" s="1"/>
  <c r="AB191" i="2" s="1"/>
  <c r="W192" i="2"/>
  <c r="X192" i="2" s="1"/>
  <c r="Y192" i="2" s="1"/>
  <c r="Z192" i="2" s="1"/>
  <c r="AA192" i="2" s="1"/>
  <c r="AB192" i="2" s="1"/>
  <c r="W193" i="2"/>
  <c r="X193" i="2" s="1"/>
  <c r="Y193" i="2" s="1"/>
  <c r="Z193" i="2" s="1"/>
  <c r="AA193" i="2" s="1"/>
  <c r="AB193" i="2" s="1"/>
  <c r="W194" i="2"/>
  <c r="X194" i="2" s="1"/>
  <c r="Y194" i="2" s="1"/>
  <c r="Z194" i="2" s="1"/>
  <c r="AA194" i="2" s="1"/>
  <c r="AB194" i="2" s="1"/>
  <c r="W195" i="2"/>
  <c r="X195" i="2" s="1"/>
  <c r="Y195" i="2" s="1"/>
  <c r="Z195" i="2" s="1"/>
  <c r="AA195" i="2" s="1"/>
  <c r="AB195" i="2" s="1"/>
  <c r="W196" i="2"/>
  <c r="X196" i="2" s="1"/>
  <c r="Y196" i="2" s="1"/>
  <c r="Z196" i="2" s="1"/>
  <c r="AA196" i="2" s="1"/>
  <c r="AB196" i="2" s="1"/>
  <c r="W197" i="2"/>
  <c r="X197" i="2" s="1"/>
  <c r="Y197" i="2" s="1"/>
  <c r="Z197" i="2" s="1"/>
  <c r="AA197" i="2" s="1"/>
  <c r="AB197" i="2" s="1"/>
  <c r="W198" i="2"/>
  <c r="X198" i="2" s="1"/>
  <c r="Y198" i="2" s="1"/>
  <c r="Z198" i="2" s="1"/>
  <c r="AA198" i="2" s="1"/>
  <c r="AB198" i="2" s="1"/>
  <c r="W199" i="2"/>
  <c r="X199" i="2" s="1"/>
  <c r="Y199" i="2" s="1"/>
  <c r="Z199" i="2" s="1"/>
  <c r="AA199" i="2" s="1"/>
  <c r="AB199" i="2" s="1"/>
  <c r="W200" i="2"/>
  <c r="X200" i="2" s="1"/>
  <c r="Y200" i="2" s="1"/>
  <c r="Z200" i="2" s="1"/>
  <c r="AA200" i="2" s="1"/>
  <c r="AB200" i="2" s="1"/>
  <c r="W201" i="2"/>
  <c r="X201" i="2" s="1"/>
  <c r="Y201" i="2" s="1"/>
  <c r="Z201" i="2" s="1"/>
  <c r="AA201" i="2" s="1"/>
  <c r="AB201" i="2" s="1"/>
  <c r="W202" i="2"/>
  <c r="X202" i="2" s="1"/>
  <c r="Y202" i="2" s="1"/>
  <c r="Z202" i="2" s="1"/>
  <c r="AA202" i="2" s="1"/>
  <c r="AB202" i="2" s="1"/>
  <c r="W203" i="2"/>
  <c r="X203" i="2" s="1"/>
  <c r="Y203" i="2" s="1"/>
  <c r="Z203" i="2" s="1"/>
  <c r="AA203" i="2" s="1"/>
  <c r="AB203" i="2" s="1"/>
  <c r="W204" i="2"/>
  <c r="X204" i="2" s="1"/>
  <c r="Y204" i="2" s="1"/>
  <c r="Z204" i="2" s="1"/>
  <c r="AA204" i="2" s="1"/>
  <c r="AB204" i="2" s="1"/>
  <c r="W205" i="2"/>
  <c r="X205" i="2" s="1"/>
  <c r="Y205" i="2" s="1"/>
  <c r="Z205" i="2" s="1"/>
  <c r="AA205" i="2" s="1"/>
  <c r="AB205" i="2" s="1"/>
  <c r="W206" i="2"/>
  <c r="X206" i="2" s="1"/>
  <c r="Y206" i="2" s="1"/>
  <c r="Z206" i="2" s="1"/>
  <c r="AA206" i="2" s="1"/>
  <c r="AB206" i="2" s="1"/>
  <c r="W207" i="2"/>
  <c r="X207" i="2" s="1"/>
  <c r="Y207" i="2" s="1"/>
  <c r="Z207" i="2" s="1"/>
  <c r="AA207" i="2" s="1"/>
  <c r="AB207" i="2" s="1"/>
  <c r="W208" i="2"/>
  <c r="X208" i="2" s="1"/>
  <c r="Y208" i="2" s="1"/>
  <c r="Z208" i="2" s="1"/>
  <c r="AA208" i="2" s="1"/>
  <c r="AB208" i="2" s="1"/>
  <c r="W209" i="2"/>
  <c r="X209" i="2" s="1"/>
  <c r="Y209" i="2" s="1"/>
  <c r="Z209" i="2" s="1"/>
  <c r="AA209" i="2" s="1"/>
  <c r="AB209" i="2" s="1"/>
  <c r="W210" i="2"/>
  <c r="X210" i="2" s="1"/>
  <c r="Y210" i="2" s="1"/>
  <c r="Z210" i="2" s="1"/>
  <c r="AA210" i="2" s="1"/>
  <c r="AB210" i="2" s="1"/>
  <c r="W211" i="2"/>
  <c r="X211" i="2" s="1"/>
  <c r="Y211" i="2" s="1"/>
  <c r="Z211" i="2" s="1"/>
  <c r="AA211" i="2" s="1"/>
  <c r="AB211" i="2" s="1"/>
  <c r="W212" i="2"/>
  <c r="X212" i="2" s="1"/>
  <c r="Y212" i="2" s="1"/>
  <c r="Z212" i="2" s="1"/>
  <c r="AA212" i="2" s="1"/>
  <c r="AB212" i="2" s="1"/>
  <c r="W213" i="2"/>
  <c r="X213" i="2" s="1"/>
  <c r="Y213" i="2" s="1"/>
  <c r="Z213" i="2" s="1"/>
  <c r="AA213" i="2" s="1"/>
  <c r="AB213" i="2" s="1"/>
  <c r="W214" i="2"/>
  <c r="X214" i="2" s="1"/>
  <c r="Y214" i="2" s="1"/>
  <c r="Z214" i="2" s="1"/>
  <c r="AA214" i="2" s="1"/>
  <c r="AB214" i="2" s="1"/>
  <c r="W215" i="2"/>
  <c r="X215" i="2" s="1"/>
  <c r="Y215" i="2" s="1"/>
  <c r="Z215" i="2" s="1"/>
  <c r="AA215" i="2" s="1"/>
  <c r="AB215" i="2" s="1"/>
  <c r="W216" i="2"/>
  <c r="X216" i="2" s="1"/>
  <c r="Y216" i="2" s="1"/>
  <c r="Z216" i="2" s="1"/>
  <c r="AA216" i="2" s="1"/>
  <c r="AB216" i="2" s="1"/>
  <c r="W217" i="2"/>
  <c r="X217" i="2" s="1"/>
  <c r="Y217" i="2" s="1"/>
  <c r="Z217" i="2" s="1"/>
  <c r="AA217" i="2" s="1"/>
  <c r="AB217" i="2" s="1"/>
  <c r="W218" i="2"/>
  <c r="X218" i="2" s="1"/>
  <c r="Y218" i="2" s="1"/>
  <c r="Z218" i="2" s="1"/>
  <c r="AA218" i="2" s="1"/>
  <c r="AB218" i="2" s="1"/>
  <c r="W219" i="2"/>
  <c r="X219" i="2" s="1"/>
  <c r="Y219" i="2" s="1"/>
  <c r="Z219" i="2" s="1"/>
  <c r="AA219" i="2" s="1"/>
  <c r="AB219" i="2" s="1"/>
  <c r="W220" i="2"/>
  <c r="X220" i="2" s="1"/>
  <c r="Y220" i="2" s="1"/>
  <c r="Z220" i="2" s="1"/>
  <c r="AA220" i="2" s="1"/>
  <c r="AB220" i="2" s="1"/>
  <c r="W221" i="2"/>
  <c r="X221" i="2" s="1"/>
  <c r="Y221" i="2" s="1"/>
  <c r="Z221" i="2" s="1"/>
  <c r="AA221" i="2" s="1"/>
  <c r="AB221" i="2" s="1"/>
  <c r="W222" i="2"/>
  <c r="X222" i="2" s="1"/>
  <c r="Y222" i="2" s="1"/>
  <c r="Z222" i="2" s="1"/>
  <c r="AA222" i="2" s="1"/>
  <c r="AB222" i="2" s="1"/>
  <c r="W223" i="2"/>
  <c r="X223" i="2" s="1"/>
  <c r="Y223" i="2" s="1"/>
  <c r="Z223" i="2" s="1"/>
  <c r="AA223" i="2" s="1"/>
  <c r="AB223" i="2" s="1"/>
  <c r="W224" i="2"/>
  <c r="X224" i="2" s="1"/>
  <c r="Y224" i="2" s="1"/>
  <c r="Z224" i="2" s="1"/>
  <c r="AA224" i="2" s="1"/>
  <c r="AB224" i="2" s="1"/>
  <c r="W225" i="2"/>
  <c r="X225" i="2" s="1"/>
  <c r="Y225" i="2" s="1"/>
  <c r="Z225" i="2" s="1"/>
  <c r="AA225" i="2" s="1"/>
  <c r="AB225" i="2" s="1"/>
  <c r="W226" i="2"/>
  <c r="X226" i="2" s="1"/>
  <c r="Y226" i="2" s="1"/>
  <c r="Z226" i="2" s="1"/>
  <c r="AA226" i="2" s="1"/>
  <c r="AB226" i="2" s="1"/>
  <c r="W227" i="2"/>
  <c r="X227" i="2" s="1"/>
  <c r="Y227" i="2" s="1"/>
  <c r="Z227" i="2" s="1"/>
  <c r="AA227" i="2" s="1"/>
  <c r="AB227" i="2" s="1"/>
  <c r="W228" i="2"/>
  <c r="X228" i="2" s="1"/>
  <c r="Y228" i="2" s="1"/>
  <c r="Z228" i="2" s="1"/>
  <c r="AA228" i="2" s="1"/>
  <c r="AB228" i="2" s="1"/>
  <c r="W229" i="2"/>
  <c r="X229" i="2" s="1"/>
  <c r="Y229" i="2" s="1"/>
  <c r="Z229" i="2" s="1"/>
  <c r="AA229" i="2" s="1"/>
  <c r="AB229" i="2" s="1"/>
  <c r="W230" i="2"/>
  <c r="X230" i="2" s="1"/>
  <c r="Y230" i="2" s="1"/>
  <c r="Z230" i="2" s="1"/>
  <c r="AA230" i="2" s="1"/>
  <c r="AB230" i="2" s="1"/>
  <c r="W231" i="2"/>
  <c r="X231" i="2" s="1"/>
  <c r="Y231" i="2" s="1"/>
  <c r="Z231" i="2" s="1"/>
  <c r="AA231" i="2" s="1"/>
  <c r="AB231" i="2" s="1"/>
  <c r="W232" i="2"/>
  <c r="X232" i="2" s="1"/>
  <c r="Y232" i="2" s="1"/>
  <c r="Z232" i="2" s="1"/>
  <c r="AA232" i="2" s="1"/>
  <c r="AB232" i="2" s="1"/>
  <c r="W233" i="2"/>
  <c r="X233" i="2" s="1"/>
  <c r="Y233" i="2" s="1"/>
  <c r="Z233" i="2" s="1"/>
  <c r="AA233" i="2" s="1"/>
  <c r="AB233" i="2" s="1"/>
  <c r="W234" i="2"/>
  <c r="X234" i="2" s="1"/>
  <c r="Y234" i="2" s="1"/>
  <c r="Z234" i="2" s="1"/>
  <c r="AA234" i="2" s="1"/>
  <c r="AB234" i="2" s="1"/>
  <c r="W235" i="2"/>
  <c r="X235" i="2" s="1"/>
  <c r="Y235" i="2" s="1"/>
  <c r="Z235" i="2" s="1"/>
  <c r="AA235" i="2" s="1"/>
  <c r="AB235" i="2" s="1"/>
  <c r="W236" i="2"/>
  <c r="X236" i="2" s="1"/>
  <c r="Y236" i="2" s="1"/>
  <c r="Z236" i="2" s="1"/>
  <c r="AA236" i="2" s="1"/>
  <c r="AB236" i="2" s="1"/>
  <c r="W237" i="2"/>
  <c r="X237" i="2" s="1"/>
  <c r="Y237" i="2" s="1"/>
  <c r="Z237" i="2" s="1"/>
  <c r="AA237" i="2" s="1"/>
  <c r="AB237" i="2" s="1"/>
  <c r="W238" i="2"/>
  <c r="X238" i="2" s="1"/>
  <c r="Y238" i="2" s="1"/>
  <c r="Z238" i="2" s="1"/>
  <c r="AA238" i="2" s="1"/>
  <c r="AB238" i="2" s="1"/>
  <c r="W239" i="2"/>
  <c r="X239" i="2" s="1"/>
  <c r="Y239" i="2" s="1"/>
  <c r="Z239" i="2" s="1"/>
  <c r="AA239" i="2" s="1"/>
  <c r="AB239" i="2" s="1"/>
  <c r="W240" i="2"/>
  <c r="X240" i="2" s="1"/>
  <c r="Y240" i="2" s="1"/>
  <c r="Z240" i="2" s="1"/>
  <c r="AA240" i="2" s="1"/>
  <c r="AB240" i="2" s="1"/>
  <c r="W241" i="2"/>
  <c r="X241" i="2" s="1"/>
  <c r="Y241" i="2" s="1"/>
  <c r="Z241" i="2" s="1"/>
  <c r="AA241" i="2" s="1"/>
  <c r="AB241" i="2" s="1"/>
  <c r="W242" i="2"/>
  <c r="X242" i="2" s="1"/>
  <c r="Y242" i="2" s="1"/>
  <c r="Z242" i="2" s="1"/>
  <c r="AA242" i="2" s="1"/>
  <c r="AB242" i="2" s="1"/>
  <c r="W243" i="2"/>
  <c r="X243" i="2" s="1"/>
  <c r="Y243" i="2" s="1"/>
  <c r="Z243" i="2" s="1"/>
  <c r="AA243" i="2" s="1"/>
  <c r="AB243" i="2" s="1"/>
  <c r="W244" i="2"/>
  <c r="X244" i="2" s="1"/>
  <c r="Y244" i="2" s="1"/>
  <c r="Z244" i="2" s="1"/>
  <c r="AA244" i="2" s="1"/>
  <c r="AB244" i="2" s="1"/>
  <c r="W245" i="2"/>
  <c r="X245" i="2" s="1"/>
  <c r="Y245" i="2" s="1"/>
  <c r="Z245" i="2" s="1"/>
  <c r="AA245" i="2" s="1"/>
  <c r="AB245" i="2" s="1"/>
  <c r="W246" i="2"/>
  <c r="X246" i="2" s="1"/>
  <c r="Y246" i="2" s="1"/>
  <c r="Z246" i="2" s="1"/>
  <c r="AA246" i="2" s="1"/>
  <c r="AB246" i="2" s="1"/>
  <c r="W247" i="2"/>
  <c r="X247" i="2" s="1"/>
  <c r="Y247" i="2" s="1"/>
  <c r="Z247" i="2" s="1"/>
  <c r="AA247" i="2" s="1"/>
  <c r="AB247" i="2" s="1"/>
  <c r="W248" i="2"/>
  <c r="X248" i="2" s="1"/>
  <c r="Y248" i="2" s="1"/>
  <c r="Z248" i="2" s="1"/>
  <c r="AA248" i="2" s="1"/>
  <c r="AB248" i="2" s="1"/>
  <c r="W249" i="2"/>
  <c r="X249" i="2" s="1"/>
  <c r="Y249" i="2" s="1"/>
  <c r="Z249" i="2" s="1"/>
  <c r="AA249" i="2" s="1"/>
  <c r="AB249" i="2" s="1"/>
  <c r="W250" i="2"/>
  <c r="X250" i="2" s="1"/>
  <c r="Y250" i="2" s="1"/>
  <c r="Z250" i="2" s="1"/>
  <c r="AA250" i="2" s="1"/>
  <c r="AB250" i="2" s="1"/>
  <c r="W251" i="2"/>
  <c r="X251" i="2" s="1"/>
  <c r="Y251" i="2" s="1"/>
  <c r="Z251" i="2" s="1"/>
  <c r="AA251" i="2" s="1"/>
  <c r="AB251" i="2" s="1"/>
  <c r="W252" i="2"/>
  <c r="X252" i="2" s="1"/>
  <c r="Y252" i="2" s="1"/>
  <c r="Z252" i="2" s="1"/>
  <c r="AA252" i="2" s="1"/>
  <c r="AB252" i="2" s="1"/>
  <c r="W253" i="2"/>
  <c r="X253" i="2" s="1"/>
  <c r="Y253" i="2" s="1"/>
  <c r="Z253" i="2" s="1"/>
  <c r="AA253" i="2" s="1"/>
  <c r="AB253" i="2" s="1"/>
  <c r="W254" i="2"/>
  <c r="X254" i="2" s="1"/>
  <c r="Y254" i="2" s="1"/>
  <c r="Z254" i="2" s="1"/>
  <c r="AA254" i="2" s="1"/>
  <c r="AB254" i="2" s="1"/>
  <c r="W255" i="2"/>
  <c r="X255" i="2" s="1"/>
  <c r="Y255" i="2" s="1"/>
  <c r="Z255" i="2" s="1"/>
  <c r="AA255" i="2" s="1"/>
  <c r="AB255" i="2" s="1"/>
  <c r="W256" i="2"/>
  <c r="X256" i="2" s="1"/>
  <c r="Y256" i="2" s="1"/>
  <c r="Z256" i="2" s="1"/>
  <c r="AA256" i="2" s="1"/>
  <c r="AB256" i="2" s="1"/>
  <c r="W257" i="2"/>
  <c r="X257" i="2" s="1"/>
  <c r="Y257" i="2" s="1"/>
  <c r="Z257" i="2" s="1"/>
  <c r="AA257" i="2" s="1"/>
  <c r="AB257" i="2" s="1"/>
  <c r="W258" i="2"/>
  <c r="X258" i="2" s="1"/>
  <c r="Y258" i="2" s="1"/>
  <c r="Z258" i="2" s="1"/>
  <c r="AA258" i="2" s="1"/>
  <c r="AB258" i="2" s="1"/>
  <c r="W259" i="2"/>
  <c r="X259" i="2" s="1"/>
  <c r="Y259" i="2" s="1"/>
  <c r="Z259" i="2" s="1"/>
  <c r="AA259" i="2" s="1"/>
  <c r="AB259" i="2" s="1"/>
  <c r="W260" i="2"/>
  <c r="X260" i="2" s="1"/>
  <c r="Y260" i="2" s="1"/>
  <c r="Z260" i="2" s="1"/>
  <c r="AA260" i="2" s="1"/>
  <c r="AB260" i="2" s="1"/>
  <c r="W261" i="2"/>
  <c r="X261" i="2" s="1"/>
  <c r="Y261" i="2" s="1"/>
  <c r="Z261" i="2" s="1"/>
  <c r="AA261" i="2" s="1"/>
  <c r="AB261" i="2" s="1"/>
  <c r="W262" i="2"/>
  <c r="X262" i="2" s="1"/>
  <c r="Y262" i="2" s="1"/>
  <c r="Z262" i="2" s="1"/>
  <c r="AA262" i="2" s="1"/>
  <c r="AB262" i="2" s="1"/>
  <c r="W263" i="2"/>
  <c r="X263" i="2" s="1"/>
  <c r="Y263" i="2" s="1"/>
  <c r="Z263" i="2" s="1"/>
  <c r="AA263" i="2" s="1"/>
  <c r="AB263" i="2" s="1"/>
  <c r="W264" i="2"/>
  <c r="X264" i="2" s="1"/>
  <c r="Y264" i="2" s="1"/>
  <c r="Z264" i="2" s="1"/>
  <c r="AA264" i="2" s="1"/>
  <c r="AB264" i="2" s="1"/>
  <c r="W265" i="2"/>
  <c r="X265" i="2" s="1"/>
  <c r="Y265" i="2" s="1"/>
  <c r="Z265" i="2" s="1"/>
  <c r="AA265" i="2" s="1"/>
  <c r="AB265" i="2" s="1"/>
  <c r="W266" i="2"/>
  <c r="X266" i="2" s="1"/>
  <c r="Y266" i="2" s="1"/>
  <c r="Z266" i="2" s="1"/>
  <c r="AA266" i="2" s="1"/>
  <c r="AB266" i="2" s="1"/>
  <c r="W267" i="2"/>
  <c r="X267" i="2" s="1"/>
  <c r="Y267" i="2" s="1"/>
  <c r="Z267" i="2" s="1"/>
  <c r="AA267" i="2" s="1"/>
  <c r="AB267" i="2" s="1"/>
  <c r="W268" i="2"/>
  <c r="X268" i="2" s="1"/>
  <c r="Y268" i="2" s="1"/>
  <c r="Z268" i="2" s="1"/>
  <c r="AA268" i="2" s="1"/>
  <c r="AB268" i="2" s="1"/>
  <c r="W269" i="2"/>
  <c r="X269" i="2" s="1"/>
  <c r="Y269" i="2" s="1"/>
  <c r="Z269" i="2" s="1"/>
  <c r="AA269" i="2" s="1"/>
  <c r="AB269" i="2" s="1"/>
  <c r="W270" i="2"/>
  <c r="X270" i="2" s="1"/>
  <c r="Y270" i="2" s="1"/>
  <c r="Z270" i="2" s="1"/>
  <c r="AA270" i="2" s="1"/>
  <c r="AB270" i="2" s="1"/>
  <c r="W271" i="2"/>
  <c r="X271" i="2" s="1"/>
  <c r="Y271" i="2" s="1"/>
  <c r="Z271" i="2" s="1"/>
  <c r="AA271" i="2" s="1"/>
  <c r="AB271" i="2" s="1"/>
  <c r="W272" i="2"/>
  <c r="X272" i="2" s="1"/>
  <c r="Y272" i="2" s="1"/>
  <c r="Z272" i="2" s="1"/>
  <c r="AA272" i="2" s="1"/>
  <c r="AB272" i="2" s="1"/>
  <c r="W273" i="2"/>
  <c r="X273" i="2" s="1"/>
  <c r="Y273" i="2" s="1"/>
  <c r="Z273" i="2" s="1"/>
  <c r="AA273" i="2" s="1"/>
  <c r="AB273" i="2" s="1"/>
  <c r="W274" i="2"/>
  <c r="X274" i="2" s="1"/>
  <c r="Y274" i="2" s="1"/>
  <c r="Z274" i="2" s="1"/>
  <c r="AA274" i="2" s="1"/>
  <c r="AB274" i="2" s="1"/>
  <c r="W275" i="2"/>
  <c r="X275" i="2" s="1"/>
  <c r="Y275" i="2" s="1"/>
  <c r="Z275" i="2" s="1"/>
  <c r="AA275" i="2" s="1"/>
  <c r="AB275" i="2" s="1"/>
  <c r="W276" i="2"/>
  <c r="X276" i="2" s="1"/>
  <c r="Y276" i="2" s="1"/>
  <c r="Z276" i="2" s="1"/>
  <c r="AA276" i="2" s="1"/>
  <c r="AB276" i="2" s="1"/>
  <c r="W277" i="2"/>
  <c r="X277" i="2" s="1"/>
  <c r="Y277" i="2" s="1"/>
  <c r="Z277" i="2" s="1"/>
  <c r="AA277" i="2" s="1"/>
  <c r="AB277" i="2" s="1"/>
  <c r="W278" i="2"/>
  <c r="X278" i="2" s="1"/>
  <c r="Y278" i="2" s="1"/>
  <c r="Z278" i="2" s="1"/>
  <c r="AA278" i="2" s="1"/>
  <c r="AB278" i="2" s="1"/>
  <c r="W279" i="2"/>
  <c r="X279" i="2" s="1"/>
  <c r="Y279" i="2" s="1"/>
  <c r="Z279" i="2" s="1"/>
  <c r="AA279" i="2" s="1"/>
  <c r="AB279" i="2" s="1"/>
  <c r="W280" i="2"/>
  <c r="X280" i="2" s="1"/>
  <c r="Y280" i="2" s="1"/>
  <c r="Z280" i="2" s="1"/>
  <c r="AA280" i="2" s="1"/>
  <c r="AB280" i="2" s="1"/>
  <c r="W281" i="2"/>
  <c r="X281" i="2" s="1"/>
  <c r="Y281" i="2" s="1"/>
  <c r="Z281" i="2" s="1"/>
  <c r="AA281" i="2" s="1"/>
  <c r="AB281" i="2" s="1"/>
  <c r="W282" i="2"/>
  <c r="X282" i="2" s="1"/>
  <c r="Y282" i="2" s="1"/>
  <c r="Z282" i="2" s="1"/>
  <c r="AA282" i="2" s="1"/>
  <c r="AB282" i="2" s="1"/>
  <c r="W283" i="2"/>
  <c r="X283" i="2" s="1"/>
  <c r="Y283" i="2" s="1"/>
  <c r="Z283" i="2" s="1"/>
  <c r="AA283" i="2" s="1"/>
  <c r="AB283" i="2" s="1"/>
  <c r="W284" i="2"/>
  <c r="X284" i="2" s="1"/>
  <c r="Y284" i="2" s="1"/>
  <c r="Z284" i="2" s="1"/>
  <c r="AA284" i="2" s="1"/>
  <c r="AB284" i="2" s="1"/>
  <c r="W285" i="2"/>
  <c r="X285" i="2" s="1"/>
  <c r="Y285" i="2" s="1"/>
  <c r="Z285" i="2" s="1"/>
  <c r="AA285" i="2" s="1"/>
  <c r="AB285" i="2" s="1"/>
  <c r="W286" i="2"/>
  <c r="X286" i="2" s="1"/>
  <c r="Y286" i="2" s="1"/>
  <c r="Z286" i="2" s="1"/>
  <c r="AA286" i="2" s="1"/>
  <c r="AB286" i="2" s="1"/>
  <c r="W287" i="2"/>
  <c r="X287" i="2" s="1"/>
  <c r="Y287" i="2" s="1"/>
  <c r="Z287" i="2" s="1"/>
  <c r="AA287" i="2" s="1"/>
  <c r="AB287" i="2" s="1"/>
  <c r="W288" i="2"/>
  <c r="X288" i="2" s="1"/>
  <c r="Y288" i="2" s="1"/>
  <c r="Z288" i="2" s="1"/>
  <c r="AA288" i="2" s="1"/>
  <c r="AB288" i="2" s="1"/>
  <c r="W289" i="2"/>
  <c r="X289" i="2" s="1"/>
  <c r="Y289" i="2" s="1"/>
  <c r="Z289" i="2" s="1"/>
  <c r="AA289" i="2" s="1"/>
  <c r="AB289" i="2" s="1"/>
  <c r="W290" i="2"/>
  <c r="X290" i="2" s="1"/>
  <c r="Y290" i="2" s="1"/>
  <c r="Z290" i="2" s="1"/>
  <c r="AA290" i="2" s="1"/>
  <c r="AB290" i="2" s="1"/>
  <c r="W291" i="2"/>
  <c r="X291" i="2" s="1"/>
  <c r="Y291" i="2" s="1"/>
  <c r="Z291" i="2" s="1"/>
  <c r="AA291" i="2" s="1"/>
  <c r="AB291" i="2" s="1"/>
  <c r="W292" i="2"/>
  <c r="X292" i="2" s="1"/>
  <c r="Y292" i="2" s="1"/>
  <c r="Z292" i="2" s="1"/>
  <c r="AA292" i="2" s="1"/>
  <c r="AB292" i="2" s="1"/>
  <c r="W293" i="2"/>
  <c r="X293" i="2" s="1"/>
  <c r="Y293" i="2" s="1"/>
  <c r="Z293" i="2" s="1"/>
  <c r="AA293" i="2" s="1"/>
  <c r="AB293" i="2" s="1"/>
  <c r="W294" i="2"/>
  <c r="X294" i="2" s="1"/>
  <c r="Y294" i="2" s="1"/>
  <c r="Z294" i="2" s="1"/>
  <c r="AA294" i="2" s="1"/>
  <c r="AB294" i="2" s="1"/>
  <c r="W295" i="2"/>
  <c r="X295" i="2" s="1"/>
  <c r="Y295" i="2" s="1"/>
  <c r="Z295" i="2" s="1"/>
  <c r="AA295" i="2" s="1"/>
  <c r="AB295" i="2" s="1"/>
  <c r="W296" i="2"/>
  <c r="X296" i="2" s="1"/>
  <c r="Y296" i="2" s="1"/>
  <c r="Z296" i="2" s="1"/>
  <c r="AA296" i="2" s="1"/>
  <c r="AB296" i="2" s="1"/>
  <c r="W297" i="2"/>
  <c r="X297" i="2" s="1"/>
  <c r="Y297" i="2" s="1"/>
  <c r="Z297" i="2" s="1"/>
  <c r="AA297" i="2" s="1"/>
  <c r="AB297" i="2" s="1"/>
  <c r="W298" i="2"/>
  <c r="X298" i="2" s="1"/>
  <c r="Y298" i="2" s="1"/>
  <c r="Z298" i="2" s="1"/>
  <c r="AA298" i="2" s="1"/>
  <c r="AB298" i="2" s="1"/>
  <c r="W299" i="2"/>
  <c r="X299" i="2" s="1"/>
  <c r="Y299" i="2" s="1"/>
  <c r="Z299" i="2" s="1"/>
  <c r="AA299" i="2" s="1"/>
  <c r="AB299" i="2" s="1"/>
  <c r="W300" i="2"/>
  <c r="X300" i="2" s="1"/>
  <c r="Y300" i="2" s="1"/>
  <c r="Z300" i="2" s="1"/>
  <c r="AA300" i="2" s="1"/>
  <c r="AB300" i="2" s="1"/>
  <c r="W301" i="2"/>
  <c r="X301" i="2" s="1"/>
  <c r="Y301" i="2" s="1"/>
  <c r="Z301" i="2" s="1"/>
  <c r="AA301" i="2" s="1"/>
  <c r="AB301" i="2" s="1"/>
  <c r="W302" i="2"/>
  <c r="X302" i="2" s="1"/>
  <c r="Y302" i="2" s="1"/>
  <c r="Z302" i="2" s="1"/>
  <c r="AA302" i="2" s="1"/>
  <c r="AB302" i="2" s="1"/>
  <c r="W303" i="2"/>
  <c r="X303" i="2" s="1"/>
  <c r="Y303" i="2" s="1"/>
  <c r="Z303" i="2" s="1"/>
  <c r="AA303" i="2" s="1"/>
  <c r="AB303" i="2" s="1"/>
  <c r="W304" i="2"/>
  <c r="X304" i="2" s="1"/>
  <c r="Y304" i="2" s="1"/>
  <c r="Z304" i="2" s="1"/>
  <c r="AA304" i="2" s="1"/>
  <c r="AB304" i="2" s="1"/>
  <c r="W305" i="2"/>
  <c r="X305" i="2" s="1"/>
  <c r="Y305" i="2" s="1"/>
  <c r="Z305" i="2" s="1"/>
  <c r="AA305" i="2" s="1"/>
  <c r="AB305" i="2" s="1"/>
  <c r="W306" i="2"/>
  <c r="X306" i="2" s="1"/>
  <c r="Y306" i="2" s="1"/>
  <c r="Z306" i="2" s="1"/>
  <c r="AA306" i="2" s="1"/>
  <c r="AB306" i="2" s="1"/>
  <c r="W307" i="2"/>
  <c r="X307" i="2" s="1"/>
  <c r="Y307" i="2" s="1"/>
  <c r="Z307" i="2" s="1"/>
  <c r="AA307" i="2" s="1"/>
  <c r="AB307" i="2" s="1"/>
  <c r="W308" i="2"/>
  <c r="X308" i="2" s="1"/>
  <c r="Y308" i="2" s="1"/>
  <c r="Z308" i="2" s="1"/>
  <c r="AA308" i="2" s="1"/>
  <c r="AB308" i="2" s="1"/>
  <c r="W309" i="2"/>
  <c r="X309" i="2" s="1"/>
  <c r="Y309" i="2" s="1"/>
  <c r="Z309" i="2" s="1"/>
  <c r="AA309" i="2" s="1"/>
  <c r="AB309" i="2" s="1"/>
  <c r="W310" i="2"/>
  <c r="X310" i="2" s="1"/>
  <c r="Y310" i="2" s="1"/>
  <c r="Z310" i="2" s="1"/>
  <c r="AA310" i="2" s="1"/>
  <c r="AB310" i="2" s="1"/>
  <c r="W311" i="2"/>
  <c r="X311" i="2" s="1"/>
  <c r="Y311" i="2" s="1"/>
  <c r="Z311" i="2" s="1"/>
  <c r="AA311" i="2" s="1"/>
  <c r="AB311" i="2" s="1"/>
  <c r="W312" i="2"/>
  <c r="X312" i="2" s="1"/>
  <c r="Y312" i="2" s="1"/>
  <c r="Z312" i="2" s="1"/>
  <c r="AA312" i="2" s="1"/>
  <c r="AB312" i="2" s="1"/>
  <c r="W313" i="2"/>
  <c r="X313" i="2" s="1"/>
  <c r="Y313" i="2" s="1"/>
  <c r="Z313" i="2" s="1"/>
  <c r="AA313" i="2" s="1"/>
  <c r="AB313" i="2" s="1"/>
  <c r="W314" i="2"/>
  <c r="X314" i="2" s="1"/>
  <c r="Y314" i="2" s="1"/>
  <c r="Z314" i="2" s="1"/>
  <c r="AA314" i="2" s="1"/>
  <c r="AB314" i="2" s="1"/>
  <c r="W315" i="2"/>
  <c r="X315" i="2" s="1"/>
  <c r="Y315" i="2" s="1"/>
  <c r="Z315" i="2" s="1"/>
  <c r="AA315" i="2" s="1"/>
  <c r="AB315" i="2" s="1"/>
  <c r="W316" i="2"/>
  <c r="X316" i="2" s="1"/>
  <c r="Y316" i="2" s="1"/>
  <c r="Z316" i="2" s="1"/>
  <c r="AA316" i="2" s="1"/>
  <c r="AB316" i="2" s="1"/>
  <c r="W317" i="2"/>
  <c r="X317" i="2" s="1"/>
  <c r="Y317" i="2" s="1"/>
  <c r="Z317" i="2" s="1"/>
  <c r="AA317" i="2" s="1"/>
  <c r="AB317" i="2" s="1"/>
  <c r="W318" i="2"/>
  <c r="X318" i="2" s="1"/>
  <c r="Y318" i="2" s="1"/>
  <c r="Z318" i="2" s="1"/>
  <c r="AA318" i="2" s="1"/>
  <c r="AB318" i="2" s="1"/>
  <c r="W319" i="2"/>
  <c r="X319" i="2" s="1"/>
  <c r="Y319" i="2" s="1"/>
  <c r="Z319" i="2" s="1"/>
  <c r="AA319" i="2" s="1"/>
  <c r="AB319" i="2" s="1"/>
  <c r="W320" i="2"/>
  <c r="X320" i="2" s="1"/>
  <c r="Y320" i="2" s="1"/>
  <c r="Z320" i="2" s="1"/>
  <c r="AA320" i="2" s="1"/>
  <c r="AB320" i="2" s="1"/>
  <c r="W321" i="2"/>
  <c r="X321" i="2" s="1"/>
  <c r="Y321" i="2" s="1"/>
  <c r="Z321" i="2" s="1"/>
  <c r="AA321" i="2" s="1"/>
  <c r="AB321" i="2" s="1"/>
  <c r="W322" i="2"/>
  <c r="X322" i="2" s="1"/>
  <c r="Y322" i="2" s="1"/>
  <c r="Z322" i="2" s="1"/>
  <c r="AA322" i="2" s="1"/>
  <c r="AB322" i="2" s="1"/>
  <c r="W323" i="2"/>
  <c r="X323" i="2" s="1"/>
  <c r="Y323" i="2" s="1"/>
  <c r="Z323" i="2" s="1"/>
  <c r="AA323" i="2" s="1"/>
  <c r="AB323" i="2" s="1"/>
  <c r="W324" i="2"/>
  <c r="X324" i="2" s="1"/>
  <c r="Y324" i="2" s="1"/>
  <c r="Z324" i="2" s="1"/>
  <c r="AA324" i="2" s="1"/>
  <c r="AB324" i="2" s="1"/>
  <c r="W325" i="2"/>
  <c r="X325" i="2" s="1"/>
  <c r="Y325" i="2" s="1"/>
  <c r="Z325" i="2" s="1"/>
  <c r="AA325" i="2" s="1"/>
  <c r="AB325" i="2" s="1"/>
  <c r="W326" i="2"/>
  <c r="X326" i="2" s="1"/>
  <c r="Y326" i="2" s="1"/>
  <c r="Z326" i="2" s="1"/>
  <c r="AA326" i="2" s="1"/>
  <c r="AB326" i="2" s="1"/>
  <c r="W327" i="2"/>
  <c r="X327" i="2" s="1"/>
  <c r="Y327" i="2" s="1"/>
  <c r="Z327" i="2" s="1"/>
  <c r="AA327" i="2" s="1"/>
  <c r="AB327" i="2" s="1"/>
  <c r="W328" i="2"/>
  <c r="X328" i="2" s="1"/>
  <c r="Y328" i="2" s="1"/>
  <c r="Z328" i="2" s="1"/>
  <c r="AA328" i="2" s="1"/>
  <c r="AB328" i="2" s="1"/>
  <c r="W329" i="2"/>
  <c r="X329" i="2" s="1"/>
  <c r="Y329" i="2" s="1"/>
  <c r="Z329" i="2" s="1"/>
  <c r="AA329" i="2" s="1"/>
  <c r="AB329" i="2" s="1"/>
  <c r="W330" i="2"/>
  <c r="X330" i="2" s="1"/>
  <c r="Y330" i="2" s="1"/>
  <c r="Z330" i="2" s="1"/>
  <c r="AA330" i="2" s="1"/>
  <c r="AB330" i="2" s="1"/>
  <c r="W331" i="2"/>
  <c r="X331" i="2" s="1"/>
  <c r="Y331" i="2" s="1"/>
  <c r="Z331" i="2" s="1"/>
  <c r="AA331" i="2" s="1"/>
  <c r="AB331" i="2" s="1"/>
  <c r="W332" i="2"/>
  <c r="X332" i="2" s="1"/>
  <c r="Y332" i="2" s="1"/>
  <c r="Z332" i="2" s="1"/>
  <c r="AA332" i="2" s="1"/>
  <c r="AB332" i="2" s="1"/>
  <c r="W333" i="2"/>
  <c r="X333" i="2" s="1"/>
  <c r="Y333" i="2" s="1"/>
  <c r="Z333" i="2" s="1"/>
  <c r="AA333" i="2" s="1"/>
  <c r="AB333" i="2" s="1"/>
  <c r="W334" i="2"/>
  <c r="X334" i="2" s="1"/>
  <c r="Y334" i="2" s="1"/>
  <c r="Z334" i="2" s="1"/>
  <c r="AA334" i="2" s="1"/>
  <c r="AB334" i="2" s="1"/>
  <c r="W335" i="2"/>
  <c r="X335" i="2" s="1"/>
  <c r="Y335" i="2" s="1"/>
  <c r="Z335" i="2" s="1"/>
  <c r="AA335" i="2" s="1"/>
  <c r="AB335" i="2" s="1"/>
  <c r="W336" i="2"/>
  <c r="X336" i="2" s="1"/>
  <c r="Y336" i="2" s="1"/>
  <c r="Z336" i="2" s="1"/>
  <c r="AA336" i="2" s="1"/>
  <c r="AB336" i="2" s="1"/>
  <c r="W337" i="2"/>
  <c r="X337" i="2" s="1"/>
  <c r="Y337" i="2" s="1"/>
  <c r="Z337" i="2" s="1"/>
  <c r="AA337" i="2" s="1"/>
  <c r="AB337" i="2" s="1"/>
  <c r="W338" i="2"/>
  <c r="X338" i="2" s="1"/>
  <c r="Y338" i="2" s="1"/>
  <c r="Z338" i="2" s="1"/>
  <c r="AA338" i="2" s="1"/>
  <c r="AB338" i="2" s="1"/>
  <c r="W339" i="2"/>
  <c r="X339" i="2" s="1"/>
  <c r="Y339" i="2" s="1"/>
  <c r="Z339" i="2" s="1"/>
  <c r="AA339" i="2" s="1"/>
  <c r="AB339" i="2" s="1"/>
  <c r="W340" i="2"/>
  <c r="X340" i="2" s="1"/>
  <c r="Y340" i="2" s="1"/>
  <c r="Z340" i="2" s="1"/>
  <c r="AA340" i="2" s="1"/>
  <c r="AB340" i="2" s="1"/>
  <c r="W341" i="2"/>
  <c r="X341" i="2" s="1"/>
  <c r="Y341" i="2" s="1"/>
  <c r="Z341" i="2" s="1"/>
  <c r="AA341" i="2" s="1"/>
  <c r="AB341" i="2" s="1"/>
  <c r="W342" i="2"/>
  <c r="X342" i="2" s="1"/>
  <c r="Y342" i="2" s="1"/>
  <c r="Z342" i="2" s="1"/>
  <c r="AA342" i="2" s="1"/>
  <c r="AB342" i="2" s="1"/>
  <c r="W343" i="2"/>
  <c r="X343" i="2" s="1"/>
  <c r="Y343" i="2" s="1"/>
  <c r="Z343" i="2" s="1"/>
  <c r="AA343" i="2" s="1"/>
  <c r="AB343" i="2" s="1"/>
  <c r="W344" i="2"/>
  <c r="X344" i="2" s="1"/>
  <c r="Y344" i="2" s="1"/>
  <c r="Z344" i="2" s="1"/>
  <c r="AA344" i="2" s="1"/>
  <c r="AB344" i="2" s="1"/>
  <c r="W345" i="2"/>
  <c r="X345" i="2" s="1"/>
  <c r="Y345" i="2" s="1"/>
  <c r="Z345" i="2" s="1"/>
  <c r="AA345" i="2" s="1"/>
  <c r="AB345" i="2" s="1"/>
  <c r="W346" i="2"/>
  <c r="X346" i="2" s="1"/>
  <c r="Y346" i="2" s="1"/>
  <c r="Z346" i="2" s="1"/>
  <c r="AA346" i="2" s="1"/>
  <c r="AB346" i="2" s="1"/>
  <c r="W347" i="2"/>
  <c r="X347" i="2" s="1"/>
  <c r="Y347" i="2" s="1"/>
  <c r="Z347" i="2" s="1"/>
  <c r="AA347" i="2" s="1"/>
  <c r="AB347" i="2" s="1"/>
  <c r="W348" i="2"/>
  <c r="X348" i="2" s="1"/>
  <c r="Y348" i="2" s="1"/>
  <c r="Z348" i="2" s="1"/>
  <c r="AA348" i="2" s="1"/>
  <c r="AB348" i="2" s="1"/>
  <c r="W349" i="2"/>
  <c r="X349" i="2" s="1"/>
  <c r="Y349" i="2" s="1"/>
  <c r="Z349" i="2" s="1"/>
  <c r="AA349" i="2" s="1"/>
  <c r="AB349" i="2" s="1"/>
  <c r="W350" i="2"/>
  <c r="X350" i="2" s="1"/>
  <c r="Y350" i="2" s="1"/>
  <c r="Z350" i="2" s="1"/>
  <c r="AA350" i="2" s="1"/>
  <c r="AB350" i="2" s="1"/>
  <c r="W351" i="2"/>
  <c r="X351" i="2" s="1"/>
  <c r="Y351" i="2" s="1"/>
  <c r="Z351" i="2" s="1"/>
  <c r="AA351" i="2" s="1"/>
  <c r="AB351" i="2" s="1"/>
  <c r="W352" i="2"/>
  <c r="X352" i="2" s="1"/>
  <c r="Y352" i="2" s="1"/>
  <c r="Z352" i="2" s="1"/>
  <c r="AA352" i="2" s="1"/>
  <c r="AB352" i="2" s="1"/>
  <c r="W353" i="2"/>
  <c r="X353" i="2" s="1"/>
  <c r="Y353" i="2" s="1"/>
  <c r="Z353" i="2" s="1"/>
  <c r="AA353" i="2" s="1"/>
  <c r="AB353" i="2" s="1"/>
  <c r="W354" i="2"/>
  <c r="X354" i="2" s="1"/>
  <c r="Y354" i="2" s="1"/>
  <c r="Z354" i="2" s="1"/>
  <c r="AA354" i="2" s="1"/>
  <c r="AB354" i="2" s="1"/>
  <c r="W355" i="2"/>
  <c r="X355" i="2" s="1"/>
  <c r="Y355" i="2" s="1"/>
  <c r="Z355" i="2" s="1"/>
  <c r="AA355" i="2" s="1"/>
  <c r="AB355" i="2" s="1"/>
  <c r="W356" i="2"/>
  <c r="X356" i="2" s="1"/>
  <c r="Y356" i="2" s="1"/>
  <c r="Z356" i="2" s="1"/>
  <c r="AA356" i="2" s="1"/>
  <c r="AB356" i="2" s="1"/>
  <c r="W357" i="2"/>
  <c r="X357" i="2" s="1"/>
  <c r="Y357" i="2" s="1"/>
  <c r="Z357" i="2" s="1"/>
  <c r="AA357" i="2" s="1"/>
  <c r="AB357" i="2" s="1"/>
  <c r="W358" i="2"/>
  <c r="X358" i="2" s="1"/>
  <c r="Y358" i="2" s="1"/>
  <c r="Z358" i="2" s="1"/>
  <c r="AA358" i="2" s="1"/>
  <c r="AB358" i="2" s="1"/>
  <c r="W359" i="2"/>
  <c r="X359" i="2" s="1"/>
  <c r="Y359" i="2" s="1"/>
  <c r="Z359" i="2" s="1"/>
  <c r="AA359" i="2" s="1"/>
  <c r="AB359" i="2" s="1"/>
  <c r="W360" i="2"/>
  <c r="X360" i="2" s="1"/>
  <c r="Y360" i="2" s="1"/>
  <c r="Z360" i="2" s="1"/>
  <c r="AA360" i="2" s="1"/>
  <c r="AB360" i="2" s="1"/>
  <c r="W361" i="2"/>
  <c r="X361" i="2" s="1"/>
  <c r="Y361" i="2" s="1"/>
  <c r="Z361" i="2" s="1"/>
  <c r="AA361" i="2" s="1"/>
  <c r="AB361" i="2" s="1"/>
  <c r="W362" i="2"/>
  <c r="X362" i="2" s="1"/>
  <c r="Y362" i="2" s="1"/>
  <c r="Z362" i="2" s="1"/>
  <c r="AA362" i="2" s="1"/>
  <c r="AB362" i="2" s="1"/>
  <c r="W363" i="2"/>
  <c r="X363" i="2" s="1"/>
  <c r="Y363" i="2" s="1"/>
  <c r="Z363" i="2" s="1"/>
  <c r="AA363" i="2" s="1"/>
  <c r="AB363" i="2" s="1"/>
  <c r="W364" i="2"/>
  <c r="X364" i="2" s="1"/>
  <c r="Y364" i="2" s="1"/>
  <c r="Z364" i="2" s="1"/>
  <c r="AA364" i="2" s="1"/>
  <c r="AB364" i="2" s="1"/>
  <c r="W365" i="2"/>
  <c r="X365" i="2" s="1"/>
  <c r="Y365" i="2" s="1"/>
  <c r="Z365" i="2" s="1"/>
  <c r="AA365" i="2" s="1"/>
  <c r="AB365" i="2" s="1"/>
  <c r="W366" i="2"/>
  <c r="X366" i="2" s="1"/>
  <c r="Y366" i="2" s="1"/>
  <c r="Z366" i="2" s="1"/>
  <c r="AA366" i="2" s="1"/>
  <c r="AB366" i="2" s="1"/>
  <c r="W367" i="2"/>
  <c r="X367" i="2" s="1"/>
  <c r="Y367" i="2" s="1"/>
  <c r="Z367" i="2" s="1"/>
  <c r="AA367" i="2" s="1"/>
  <c r="AB367" i="2" s="1"/>
  <c r="W368" i="2"/>
  <c r="X368" i="2" s="1"/>
  <c r="Y368" i="2" s="1"/>
  <c r="Z368" i="2" s="1"/>
  <c r="AA368" i="2" s="1"/>
  <c r="AB368" i="2" s="1"/>
  <c r="W369" i="2"/>
  <c r="X369" i="2" s="1"/>
  <c r="Y369" i="2" s="1"/>
  <c r="Z369" i="2" s="1"/>
  <c r="AA369" i="2" s="1"/>
  <c r="AB369" i="2" s="1"/>
  <c r="W370" i="2"/>
  <c r="X370" i="2" s="1"/>
  <c r="Y370" i="2" s="1"/>
  <c r="Z370" i="2" s="1"/>
  <c r="AA370" i="2" s="1"/>
  <c r="AB370" i="2" s="1"/>
  <c r="W371" i="2"/>
  <c r="X371" i="2" s="1"/>
  <c r="Y371" i="2" s="1"/>
  <c r="Z371" i="2" s="1"/>
  <c r="AA371" i="2" s="1"/>
  <c r="AB371" i="2" s="1"/>
  <c r="W372" i="2"/>
  <c r="X372" i="2" s="1"/>
  <c r="Y372" i="2" s="1"/>
  <c r="Z372" i="2" s="1"/>
  <c r="AA372" i="2" s="1"/>
  <c r="AB372" i="2" s="1"/>
  <c r="W373" i="2"/>
  <c r="X373" i="2" s="1"/>
  <c r="Y373" i="2" s="1"/>
  <c r="Z373" i="2" s="1"/>
  <c r="AA373" i="2" s="1"/>
  <c r="AB373" i="2" s="1"/>
  <c r="W374" i="2"/>
  <c r="X374" i="2" s="1"/>
  <c r="Y374" i="2" s="1"/>
  <c r="Z374" i="2" s="1"/>
  <c r="AA374" i="2" s="1"/>
  <c r="AB374" i="2" s="1"/>
  <c r="W375" i="2"/>
  <c r="X375" i="2" s="1"/>
  <c r="Y375" i="2" s="1"/>
  <c r="Z375" i="2" s="1"/>
  <c r="AA375" i="2" s="1"/>
  <c r="AB375" i="2" s="1"/>
  <c r="W376" i="2"/>
  <c r="X376" i="2" s="1"/>
  <c r="Y376" i="2" s="1"/>
  <c r="Z376" i="2" s="1"/>
  <c r="AA376" i="2" s="1"/>
  <c r="AB376" i="2" s="1"/>
  <c r="W377" i="2"/>
  <c r="X377" i="2" s="1"/>
  <c r="Y377" i="2" s="1"/>
  <c r="Z377" i="2" s="1"/>
  <c r="AA377" i="2" s="1"/>
  <c r="AB377" i="2" s="1"/>
  <c r="W378" i="2"/>
  <c r="X378" i="2" s="1"/>
  <c r="Y378" i="2" s="1"/>
  <c r="Z378" i="2" s="1"/>
  <c r="AA378" i="2" s="1"/>
  <c r="AB378" i="2" s="1"/>
  <c r="W379" i="2"/>
  <c r="X379" i="2" s="1"/>
  <c r="Y379" i="2" s="1"/>
  <c r="Z379" i="2" s="1"/>
  <c r="AA379" i="2" s="1"/>
  <c r="AB379" i="2" s="1"/>
  <c r="W380" i="2"/>
  <c r="X380" i="2" s="1"/>
  <c r="Y380" i="2" s="1"/>
  <c r="Z380" i="2" s="1"/>
  <c r="AA380" i="2" s="1"/>
  <c r="AB380" i="2" s="1"/>
  <c r="W381" i="2"/>
  <c r="X381" i="2" s="1"/>
  <c r="Y381" i="2" s="1"/>
  <c r="Z381" i="2" s="1"/>
  <c r="AA381" i="2" s="1"/>
  <c r="AB381" i="2" s="1"/>
  <c r="W382" i="2"/>
  <c r="X382" i="2" s="1"/>
  <c r="Y382" i="2" s="1"/>
  <c r="Z382" i="2" s="1"/>
  <c r="AA382" i="2" s="1"/>
  <c r="AB382" i="2" s="1"/>
  <c r="W383" i="2"/>
  <c r="X383" i="2" s="1"/>
  <c r="Y383" i="2" s="1"/>
  <c r="Z383" i="2" s="1"/>
  <c r="AA383" i="2" s="1"/>
  <c r="AB383" i="2" s="1"/>
  <c r="W384" i="2"/>
  <c r="X384" i="2" s="1"/>
  <c r="Y384" i="2" s="1"/>
  <c r="Z384" i="2" s="1"/>
  <c r="AA384" i="2" s="1"/>
  <c r="AB384" i="2" s="1"/>
  <c r="W385" i="2"/>
  <c r="X385" i="2" s="1"/>
  <c r="Y385" i="2" s="1"/>
  <c r="Z385" i="2" s="1"/>
  <c r="AA385" i="2" s="1"/>
  <c r="AB385" i="2" s="1"/>
  <c r="W386" i="2"/>
  <c r="X386" i="2" s="1"/>
  <c r="Y386" i="2" s="1"/>
  <c r="Z386" i="2" s="1"/>
  <c r="AA386" i="2" s="1"/>
  <c r="AB386" i="2" s="1"/>
  <c r="W387" i="2"/>
  <c r="X387" i="2" s="1"/>
  <c r="Y387" i="2" s="1"/>
  <c r="Z387" i="2" s="1"/>
  <c r="AA387" i="2" s="1"/>
  <c r="AB387" i="2" s="1"/>
  <c r="W388" i="2"/>
  <c r="X388" i="2" s="1"/>
  <c r="Y388" i="2" s="1"/>
  <c r="Z388" i="2" s="1"/>
  <c r="AA388" i="2" s="1"/>
  <c r="AB388" i="2" s="1"/>
  <c r="W389" i="2"/>
  <c r="X389" i="2" s="1"/>
  <c r="Y389" i="2" s="1"/>
  <c r="Z389" i="2" s="1"/>
  <c r="AA389" i="2" s="1"/>
  <c r="AB389" i="2" s="1"/>
  <c r="W390" i="2"/>
  <c r="X390" i="2" s="1"/>
  <c r="Y390" i="2" s="1"/>
  <c r="Z390" i="2" s="1"/>
  <c r="AA390" i="2" s="1"/>
  <c r="AB390" i="2" s="1"/>
  <c r="W391" i="2"/>
  <c r="X391" i="2" s="1"/>
  <c r="Y391" i="2" s="1"/>
  <c r="Z391" i="2" s="1"/>
  <c r="AA391" i="2" s="1"/>
  <c r="AB391" i="2" s="1"/>
  <c r="W392" i="2"/>
  <c r="X392" i="2" s="1"/>
  <c r="Y392" i="2" s="1"/>
  <c r="Z392" i="2" s="1"/>
  <c r="AA392" i="2" s="1"/>
  <c r="AB392" i="2" s="1"/>
  <c r="W393" i="2"/>
  <c r="X393" i="2" s="1"/>
  <c r="Y393" i="2" s="1"/>
  <c r="Z393" i="2" s="1"/>
  <c r="AA393" i="2" s="1"/>
  <c r="AB393" i="2" s="1"/>
  <c r="W394" i="2"/>
  <c r="X394" i="2" s="1"/>
  <c r="Y394" i="2" s="1"/>
  <c r="Z394" i="2" s="1"/>
  <c r="AA394" i="2" s="1"/>
  <c r="AB394" i="2" s="1"/>
  <c r="W395" i="2"/>
  <c r="X395" i="2" s="1"/>
  <c r="Y395" i="2" s="1"/>
  <c r="Z395" i="2" s="1"/>
  <c r="AA395" i="2" s="1"/>
  <c r="AB395" i="2" s="1"/>
  <c r="W396" i="2"/>
  <c r="X396" i="2" s="1"/>
  <c r="Y396" i="2" s="1"/>
  <c r="Z396" i="2" s="1"/>
  <c r="AA396" i="2" s="1"/>
  <c r="AB396" i="2" s="1"/>
  <c r="W397" i="2"/>
  <c r="X397" i="2" s="1"/>
  <c r="Y397" i="2" s="1"/>
  <c r="Z397" i="2" s="1"/>
  <c r="AA397" i="2" s="1"/>
  <c r="AB397" i="2" s="1"/>
  <c r="W398" i="2"/>
  <c r="X398" i="2" s="1"/>
  <c r="Y398" i="2" s="1"/>
  <c r="Z398" i="2" s="1"/>
  <c r="AA398" i="2" s="1"/>
  <c r="AB398" i="2" s="1"/>
  <c r="W399" i="2"/>
  <c r="X399" i="2" s="1"/>
  <c r="Y399" i="2" s="1"/>
  <c r="Z399" i="2" s="1"/>
  <c r="AA399" i="2" s="1"/>
  <c r="AB399" i="2" s="1"/>
  <c r="W400" i="2"/>
  <c r="X400" i="2" s="1"/>
  <c r="Y400" i="2" s="1"/>
  <c r="Z400" i="2" s="1"/>
  <c r="AA400" i="2" s="1"/>
  <c r="AB400" i="2" s="1"/>
  <c r="W401" i="2"/>
  <c r="X401" i="2" s="1"/>
  <c r="Y401" i="2" s="1"/>
  <c r="Z401" i="2" s="1"/>
  <c r="AA401" i="2" s="1"/>
  <c r="AB401" i="2" s="1"/>
  <c r="W402" i="2"/>
  <c r="X402" i="2" s="1"/>
  <c r="Y402" i="2" s="1"/>
  <c r="Z402" i="2" s="1"/>
  <c r="AA402" i="2" s="1"/>
  <c r="AB402" i="2" s="1"/>
  <c r="W403" i="2"/>
  <c r="X403" i="2" s="1"/>
  <c r="Y403" i="2" s="1"/>
  <c r="Z403" i="2" s="1"/>
  <c r="AA403" i="2" s="1"/>
  <c r="AB403" i="2" s="1"/>
  <c r="W404" i="2"/>
  <c r="X404" i="2" s="1"/>
  <c r="Y404" i="2" s="1"/>
  <c r="Z404" i="2" s="1"/>
  <c r="AA404" i="2" s="1"/>
  <c r="AB404" i="2" s="1"/>
  <c r="W405" i="2"/>
  <c r="X405" i="2" s="1"/>
  <c r="Y405" i="2" s="1"/>
  <c r="Z405" i="2" s="1"/>
  <c r="AA405" i="2" s="1"/>
  <c r="AB405" i="2" s="1"/>
  <c r="W406" i="2"/>
  <c r="X406" i="2" s="1"/>
  <c r="Y406" i="2" s="1"/>
  <c r="Z406" i="2" s="1"/>
  <c r="AA406" i="2" s="1"/>
  <c r="AB406" i="2" s="1"/>
  <c r="W407" i="2"/>
  <c r="X407" i="2" s="1"/>
  <c r="Y407" i="2" s="1"/>
  <c r="Z407" i="2" s="1"/>
  <c r="AA407" i="2" s="1"/>
  <c r="AB407" i="2" s="1"/>
  <c r="W408" i="2"/>
  <c r="X408" i="2" s="1"/>
  <c r="Y408" i="2" s="1"/>
  <c r="Z408" i="2" s="1"/>
  <c r="AA408" i="2" s="1"/>
  <c r="AB408" i="2" s="1"/>
  <c r="W409" i="2"/>
  <c r="X409" i="2" s="1"/>
  <c r="Y409" i="2" s="1"/>
  <c r="Z409" i="2" s="1"/>
  <c r="AA409" i="2" s="1"/>
  <c r="AB409" i="2" s="1"/>
  <c r="W410" i="2"/>
  <c r="X410" i="2" s="1"/>
  <c r="Y410" i="2" s="1"/>
  <c r="Z410" i="2" s="1"/>
  <c r="AA410" i="2" s="1"/>
  <c r="AB410" i="2" s="1"/>
  <c r="W411" i="2"/>
  <c r="X411" i="2" s="1"/>
  <c r="Y411" i="2" s="1"/>
  <c r="Z411" i="2" s="1"/>
  <c r="AA411" i="2" s="1"/>
  <c r="AB411" i="2" s="1"/>
  <c r="W412" i="2"/>
  <c r="X412" i="2" s="1"/>
  <c r="Y412" i="2" s="1"/>
  <c r="Z412" i="2" s="1"/>
  <c r="AA412" i="2" s="1"/>
  <c r="AB412" i="2" s="1"/>
  <c r="W413" i="2"/>
  <c r="X413" i="2" s="1"/>
  <c r="Y413" i="2" s="1"/>
  <c r="Z413" i="2" s="1"/>
  <c r="AA413" i="2" s="1"/>
  <c r="AB413" i="2" s="1"/>
  <c r="W414" i="2"/>
  <c r="X414" i="2" s="1"/>
  <c r="Y414" i="2" s="1"/>
  <c r="Z414" i="2" s="1"/>
  <c r="AA414" i="2" s="1"/>
  <c r="AB414" i="2" s="1"/>
  <c r="W415" i="2"/>
  <c r="X415" i="2" s="1"/>
  <c r="Y415" i="2" s="1"/>
  <c r="Z415" i="2" s="1"/>
  <c r="AA415" i="2" s="1"/>
  <c r="AB415" i="2" s="1"/>
  <c r="W416" i="2"/>
  <c r="X416" i="2" s="1"/>
  <c r="Y416" i="2" s="1"/>
  <c r="Z416" i="2" s="1"/>
  <c r="AA416" i="2" s="1"/>
  <c r="AB416" i="2" s="1"/>
  <c r="W417" i="2"/>
  <c r="X417" i="2" s="1"/>
  <c r="Y417" i="2" s="1"/>
  <c r="Z417" i="2" s="1"/>
  <c r="AA417" i="2" s="1"/>
  <c r="AB417" i="2" s="1"/>
  <c r="W418" i="2"/>
  <c r="X418" i="2" s="1"/>
  <c r="Y418" i="2" s="1"/>
  <c r="Z418" i="2" s="1"/>
  <c r="AA418" i="2" s="1"/>
  <c r="AB418" i="2" s="1"/>
  <c r="W419" i="2"/>
  <c r="X419" i="2" s="1"/>
  <c r="Y419" i="2" s="1"/>
  <c r="Z419" i="2" s="1"/>
  <c r="AA419" i="2" s="1"/>
  <c r="AB419" i="2" s="1"/>
  <c r="W420" i="2"/>
  <c r="X420" i="2" s="1"/>
  <c r="Y420" i="2" s="1"/>
  <c r="Z420" i="2" s="1"/>
  <c r="AA420" i="2" s="1"/>
  <c r="AB420" i="2" s="1"/>
  <c r="W421" i="2"/>
  <c r="X421" i="2" s="1"/>
  <c r="Y421" i="2" s="1"/>
  <c r="Z421" i="2" s="1"/>
  <c r="AA421" i="2" s="1"/>
  <c r="AB421" i="2" s="1"/>
  <c r="W422" i="2"/>
  <c r="X422" i="2" s="1"/>
  <c r="Y422" i="2" s="1"/>
  <c r="Z422" i="2" s="1"/>
  <c r="AA422" i="2" s="1"/>
  <c r="AB422" i="2" s="1"/>
  <c r="W423" i="2"/>
  <c r="X423" i="2" s="1"/>
  <c r="Y423" i="2" s="1"/>
  <c r="Z423" i="2" s="1"/>
  <c r="AA423" i="2" s="1"/>
  <c r="AB423" i="2" s="1"/>
  <c r="W424" i="2"/>
  <c r="X424" i="2" s="1"/>
  <c r="Y424" i="2" s="1"/>
  <c r="Z424" i="2" s="1"/>
  <c r="AA424" i="2" s="1"/>
  <c r="AB424" i="2" s="1"/>
  <c r="W425" i="2"/>
  <c r="X425" i="2" s="1"/>
  <c r="Y425" i="2" s="1"/>
  <c r="Z425" i="2" s="1"/>
  <c r="AA425" i="2" s="1"/>
  <c r="AB425" i="2" s="1"/>
  <c r="W426" i="2"/>
  <c r="X426" i="2" s="1"/>
  <c r="Y426" i="2" s="1"/>
  <c r="Z426" i="2" s="1"/>
  <c r="AA426" i="2" s="1"/>
  <c r="AB426" i="2" s="1"/>
  <c r="W427" i="2"/>
  <c r="X427" i="2" s="1"/>
  <c r="Y427" i="2" s="1"/>
  <c r="Z427" i="2" s="1"/>
  <c r="AA427" i="2" s="1"/>
  <c r="AB427" i="2" s="1"/>
  <c r="W428" i="2"/>
  <c r="X428" i="2" s="1"/>
  <c r="Y428" i="2" s="1"/>
  <c r="Z428" i="2" s="1"/>
  <c r="AA428" i="2" s="1"/>
  <c r="AB428" i="2" s="1"/>
  <c r="W429" i="2"/>
  <c r="X429" i="2" s="1"/>
  <c r="Y429" i="2" s="1"/>
  <c r="Z429" i="2" s="1"/>
  <c r="AA429" i="2" s="1"/>
  <c r="AB429" i="2" s="1"/>
  <c r="W430" i="2"/>
  <c r="X430" i="2" s="1"/>
  <c r="Y430" i="2" s="1"/>
  <c r="Z430" i="2" s="1"/>
  <c r="AA430" i="2" s="1"/>
  <c r="AB430" i="2" s="1"/>
  <c r="W431" i="2"/>
  <c r="X431" i="2" s="1"/>
  <c r="Y431" i="2" s="1"/>
  <c r="Z431" i="2" s="1"/>
  <c r="AA431" i="2" s="1"/>
  <c r="AB431" i="2" s="1"/>
  <c r="W432" i="2"/>
  <c r="X432" i="2" s="1"/>
  <c r="Y432" i="2" s="1"/>
  <c r="Z432" i="2" s="1"/>
  <c r="AA432" i="2" s="1"/>
  <c r="AB432" i="2" s="1"/>
  <c r="W433" i="2"/>
  <c r="X433" i="2" s="1"/>
  <c r="Y433" i="2" s="1"/>
  <c r="Z433" i="2" s="1"/>
  <c r="AA433" i="2" s="1"/>
  <c r="AB433" i="2" s="1"/>
  <c r="W434" i="2"/>
  <c r="X434" i="2" s="1"/>
  <c r="Y434" i="2" s="1"/>
  <c r="Z434" i="2" s="1"/>
  <c r="AA434" i="2" s="1"/>
  <c r="AB434" i="2" s="1"/>
  <c r="W435" i="2"/>
  <c r="X435" i="2" s="1"/>
  <c r="Y435" i="2" s="1"/>
  <c r="Z435" i="2" s="1"/>
  <c r="AA435" i="2" s="1"/>
  <c r="AB435" i="2" s="1"/>
  <c r="W436" i="2"/>
  <c r="X436" i="2" s="1"/>
  <c r="Y436" i="2" s="1"/>
  <c r="Z436" i="2" s="1"/>
  <c r="AA436" i="2" s="1"/>
  <c r="AB436" i="2" s="1"/>
  <c r="W437" i="2"/>
  <c r="X437" i="2" s="1"/>
  <c r="Y437" i="2" s="1"/>
  <c r="Z437" i="2" s="1"/>
  <c r="AA437" i="2" s="1"/>
  <c r="AB437" i="2" s="1"/>
  <c r="W438" i="2"/>
  <c r="X438" i="2" s="1"/>
  <c r="Y438" i="2" s="1"/>
  <c r="Z438" i="2" s="1"/>
  <c r="AA438" i="2" s="1"/>
  <c r="AB438" i="2" s="1"/>
  <c r="W439" i="2"/>
  <c r="X439" i="2" s="1"/>
  <c r="Y439" i="2" s="1"/>
  <c r="Z439" i="2" s="1"/>
  <c r="AA439" i="2" s="1"/>
  <c r="AB439" i="2" s="1"/>
  <c r="W440" i="2"/>
  <c r="X440" i="2" s="1"/>
  <c r="Y440" i="2" s="1"/>
  <c r="Z440" i="2" s="1"/>
  <c r="AA440" i="2" s="1"/>
  <c r="AB440" i="2" s="1"/>
  <c r="W441" i="2"/>
  <c r="X441" i="2" s="1"/>
  <c r="Y441" i="2" s="1"/>
  <c r="Z441" i="2" s="1"/>
  <c r="AA441" i="2" s="1"/>
  <c r="AB441" i="2" s="1"/>
  <c r="W442" i="2"/>
  <c r="X442" i="2" s="1"/>
  <c r="Y442" i="2" s="1"/>
  <c r="Z442" i="2" s="1"/>
  <c r="AA442" i="2" s="1"/>
  <c r="AB442" i="2" s="1"/>
  <c r="W443" i="2"/>
  <c r="X443" i="2" s="1"/>
  <c r="Y443" i="2" s="1"/>
  <c r="Z443" i="2" s="1"/>
  <c r="AA443" i="2" s="1"/>
  <c r="AB443" i="2" s="1"/>
  <c r="W444" i="2"/>
  <c r="X444" i="2" s="1"/>
  <c r="Y444" i="2" s="1"/>
  <c r="Z444" i="2" s="1"/>
  <c r="AA444" i="2" s="1"/>
  <c r="AB444" i="2" s="1"/>
  <c r="W445" i="2"/>
  <c r="X445" i="2" s="1"/>
  <c r="Y445" i="2" s="1"/>
  <c r="Z445" i="2" s="1"/>
  <c r="AA445" i="2" s="1"/>
  <c r="AB445" i="2" s="1"/>
  <c r="W446" i="2"/>
  <c r="X446" i="2" s="1"/>
  <c r="Y446" i="2" s="1"/>
  <c r="Z446" i="2" s="1"/>
  <c r="AA446" i="2" s="1"/>
  <c r="AB446" i="2" s="1"/>
  <c r="W447" i="2"/>
  <c r="X447" i="2" s="1"/>
  <c r="Y447" i="2" s="1"/>
  <c r="Z447" i="2" s="1"/>
  <c r="AA447" i="2" s="1"/>
  <c r="AB447" i="2" s="1"/>
  <c r="W448" i="2"/>
  <c r="X448" i="2" s="1"/>
  <c r="Y448" i="2" s="1"/>
  <c r="Z448" i="2" s="1"/>
  <c r="AA448" i="2" s="1"/>
  <c r="AB448" i="2" s="1"/>
  <c r="W449" i="2"/>
  <c r="X449" i="2" s="1"/>
  <c r="Y449" i="2" s="1"/>
  <c r="Z449" i="2" s="1"/>
  <c r="AA449" i="2" s="1"/>
  <c r="AB449" i="2" s="1"/>
  <c r="W450" i="2"/>
  <c r="X450" i="2" s="1"/>
  <c r="Y450" i="2" s="1"/>
  <c r="Z450" i="2" s="1"/>
  <c r="AA450" i="2" s="1"/>
  <c r="AB450" i="2" s="1"/>
  <c r="W451" i="2"/>
  <c r="X451" i="2" s="1"/>
  <c r="Y451" i="2" s="1"/>
  <c r="Z451" i="2" s="1"/>
  <c r="AA451" i="2" s="1"/>
  <c r="AB451" i="2" s="1"/>
  <c r="W452" i="2"/>
  <c r="X452" i="2" s="1"/>
  <c r="Y452" i="2" s="1"/>
  <c r="Z452" i="2" s="1"/>
  <c r="AA452" i="2" s="1"/>
  <c r="AB452" i="2" s="1"/>
  <c r="W453" i="2"/>
  <c r="X453" i="2" s="1"/>
  <c r="Y453" i="2" s="1"/>
  <c r="Z453" i="2" s="1"/>
  <c r="AA453" i="2" s="1"/>
  <c r="AB453" i="2" s="1"/>
  <c r="W454" i="2"/>
  <c r="X454" i="2" s="1"/>
  <c r="Y454" i="2" s="1"/>
  <c r="Z454" i="2" s="1"/>
  <c r="AA454" i="2" s="1"/>
  <c r="AB454" i="2" s="1"/>
  <c r="W455" i="2"/>
  <c r="X455" i="2" s="1"/>
  <c r="Y455" i="2" s="1"/>
  <c r="Z455" i="2" s="1"/>
  <c r="AA455" i="2" s="1"/>
  <c r="AB455" i="2" s="1"/>
  <c r="W456" i="2"/>
  <c r="X456" i="2" s="1"/>
  <c r="Y456" i="2" s="1"/>
  <c r="Z456" i="2" s="1"/>
  <c r="AA456" i="2" s="1"/>
  <c r="AB456" i="2" s="1"/>
  <c r="W457" i="2"/>
  <c r="X457" i="2" s="1"/>
  <c r="Y457" i="2" s="1"/>
  <c r="Z457" i="2" s="1"/>
  <c r="AA457" i="2" s="1"/>
  <c r="AB457" i="2" s="1"/>
  <c r="W458" i="2"/>
  <c r="X458" i="2" s="1"/>
  <c r="Y458" i="2" s="1"/>
  <c r="Z458" i="2" s="1"/>
  <c r="AA458" i="2" s="1"/>
  <c r="AB458" i="2" s="1"/>
  <c r="W459" i="2"/>
  <c r="X459" i="2" s="1"/>
  <c r="Y459" i="2" s="1"/>
  <c r="Z459" i="2" s="1"/>
  <c r="AA459" i="2" s="1"/>
  <c r="AB459" i="2" s="1"/>
  <c r="W460" i="2"/>
  <c r="X460" i="2" s="1"/>
  <c r="Y460" i="2" s="1"/>
  <c r="Z460" i="2" s="1"/>
  <c r="AA460" i="2" s="1"/>
  <c r="AB460" i="2" s="1"/>
  <c r="W461" i="2"/>
  <c r="X461" i="2" s="1"/>
  <c r="Y461" i="2" s="1"/>
  <c r="Z461" i="2" s="1"/>
  <c r="AA461" i="2" s="1"/>
  <c r="AB461" i="2" s="1"/>
  <c r="W462" i="2"/>
  <c r="X462" i="2" s="1"/>
  <c r="Y462" i="2" s="1"/>
  <c r="Z462" i="2" s="1"/>
  <c r="AA462" i="2" s="1"/>
  <c r="AB462" i="2" s="1"/>
  <c r="W463" i="2"/>
  <c r="X463" i="2" s="1"/>
  <c r="Y463" i="2" s="1"/>
  <c r="Z463" i="2" s="1"/>
  <c r="AA463" i="2" s="1"/>
  <c r="AB463" i="2" s="1"/>
  <c r="W464" i="2"/>
  <c r="X464" i="2" s="1"/>
  <c r="Y464" i="2" s="1"/>
  <c r="Z464" i="2" s="1"/>
  <c r="AA464" i="2" s="1"/>
  <c r="AB464" i="2" s="1"/>
  <c r="W465" i="2"/>
  <c r="X465" i="2" s="1"/>
  <c r="Y465" i="2" s="1"/>
  <c r="Z465" i="2" s="1"/>
  <c r="AA465" i="2" s="1"/>
  <c r="AB465" i="2" s="1"/>
  <c r="W466" i="2"/>
  <c r="X466" i="2" s="1"/>
  <c r="Y466" i="2" s="1"/>
  <c r="Z466" i="2" s="1"/>
  <c r="AA466" i="2" s="1"/>
  <c r="AB466" i="2" s="1"/>
  <c r="W467" i="2"/>
  <c r="X467" i="2" s="1"/>
  <c r="Y467" i="2" s="1"/>
  <c r="Z467" i="2" s="1"/>
  <c r="AA467" i="2" s="1"/>
  <c r="AB467" i="2" s="1"/>
  <c r="W468" i="2"/>
  <c r="X468" i="2" s="1"/>
  <c r="Y468" i="2" s="1"/>
  <c r="Z468" i="2" s="1"/>
  <c r="AA468" i="2" s="1"/>
  <c r="AB468" i="2" s="1"/>
  <c r="W469" i="2"/>
  <c r="X469" i="2" s="1"/>
  <c r="Y469" i="2" s="1"/>
  <c r="Z469" i="2" s="1"/>
  <c r="AA469" i="2" s="1"/>
  <c r="AB469" i="2" s="1"/>
  <c r="W470" i="2"/>
  <c r="X470" i="2" s="1"/>
  <c r="Y470" i="2" s="1"/>
  <c r="Z470" i="2" s="1"/>
  <c r="AA470" i="2" s="1"/>
  <c r="AB470" i="2" s="1"/>
  <c r="W471" i="2"/>
  <c r="X471" i="2" s="1"/>
  <c r="Y471" i="2" s="1"/>
  <c r="Z471" i="2" s="1"/>
  <c r="AA471" i="2" s="1"/>
  <c r="AB471" i="2" s="1"/>
  <c r="W472" i="2"/>
  <c r="X472" i="2" s="1"/>
  <c r="Y472" i="2" s="1"/>
  <c r="Z472" i="2" s="1"/>
  <c r="AA472" i="2" s="1"/>
  <c r="AB472" i="2" s="1"/>
  <c r="W473" i="2"/>
  <c r="X473" i="2" s="1"/>
  <c r="Y473" i="2" s="1"/>
  <c r="Z473" i="2" s="1"/>
  <c r="AA473" i="2" s="1"/>
  <c r="AB473" i="2" s="1"/>
  <c r="W474" i="2"/>
  <c r="X474" i="2" s="1"/>
  <c r="Y474" i="2" s="1"/>
  <c r="Z474" i="2" s="1"/>
  <c r="AA474" i="2" s="1"/>
  <c r="AB474" i="2" s="1"/>
  <c r="W475" i="2"/>
  <c r="X475" i="2" s="1"/>
  <c r="Y475" i="2" s="1"/>
  <c r="Z475" i="2" s="1"/>
  <c r="AA475" i="2" s="1"/>
  <c r="AB475" i="2" s="1"/>
  <c r="W476" i="2"/>
  <c r="X476" i="2" s="1"/>
  <c r="Y476" i="2" s="1"/>
  <c r="Z476" i="2" s="1"/>
  <c r="AA476" i="2" s="1"/>
  <c r="AB476" i="2" s="1"/>
  <c r="W477" i="2"/>
  <c r="X477" i="2" s="1"/>
  <c r="Y477" i="2" s="1"/>
  <c r="Z477" i="2" s="1"/>
  <c r="AA477" i="2" s="1"/>
  <c r="AB477" i="2" s="1"/>
  <c r="W478" i="2"/>
  <c r="X478" i="2" s="1"/>
  <c r="Y478" i="2" s="1"/>
  <c r="Z478" i="2" s="1"/>
  <c r="AA478" i="2" s="1"/>
  <c r="AB478" i="2" s="1"/>
  <c r="W479" i="2"/>
  <c r="X479" i="2" s="1"/>
  <c r="Y479" i="2" s="1"/>
  <c r="Z479" i="2" s="1"/>
  <c r="AA479" i="2" s="1"/>
  <c r="AB479" i="2" s="1"/>
  <c r="W480" i="2"/>
  <c r="X480" i="2" s="1"/>
  <c r="Y480" i="2" s="1"/>
  <c r="Z480" i="2" s="1"/>
  <c r="AA480" i="2" s="1"/>
  <c r="AB480" i="2" s="1"/>
  <c r="W481" i="2"/>
  <c r="X481" i="2" s="1"/>
  <c r="Y481" i="2" s="1"/>
  <c r="Z481" i="2" s="1"/>
  <c r="AA481" i="2" s="1"/>
  <c r="AB481" i="2" s="1"/>
  <c r="W482" i="2"/>
  <c r="X482" i="2" s="1"/>
  <c r="Y482" i="2" s="1"/>
  <c r="Z482" i="2" s="1"/>
  <c r="AA482" i="2" s="1"/>
  <c r="AB482" i="2" s="1"/>
  <c r="W483" i="2"/>
  <c r="X483" i="2" s="1"/>
  <c r="Y483" i="2" s="1"/>
  <c r="Z483" i="2" s="1"/>
  <c r="AA483" i="2" s="1"/>
  <c r="AB483" i="2" s="1"/>
  <c r="W484" i="2"/>
  <c r="X484" i="2" s="1"/>
  <c r="Y484" i="2" s="1"/>
  <c r="Z484" i="2" s="1"/>
  <c r="AA484" i="2" s="1"/>
  <c r="AB484" i="2" s="1"/>
  <c r="W485" i="2"/>
  <c r="X485" i="2" s="1"/>
  <c r="Y485" i="2" s="1"/>
  <c r="Z485" i="2" s="1"/>
  <c r="AA485" i="2" s="1"/>
  <c r="AB485" i="2" s="1"/>
  <c r="W486" i="2"/>
  <c r="X486" i="2" s="1"/>
  <c r="Y486" i="2" s="1"/>
  <c r="Z486" i="2" s="1"/>
  <c r="AA486" i="2" s="1"/>
  <c r="AB486" i="2" s="1"/>
  <c r="W487" i="2"/>
  <c r="X487" i="2" s="1"/>
  <c r="Y487" i="2" s="1"/>
  <c r="Z487" i="2" s="1"/>
  <c r="AA487" i="2" s="1"/>
  <c r="AB487" i="2" s="1"/>
  <c r="W488" i="2"/>
  <c r="X488" i="2" s="1"/>
  <c r="Y488" i="2" s="1"/>
  <c r="Z488" i="2" s="1"/>
  <c r="AA488" i="2" s="1"/>
  <c r="AB488" i="2" s="1"/>
  <c r="W489" i="2"/>
  <c r="X489" i="2" s="1"/>
  <c r="Y489" i="2" s="1"/>
  <c r="Z489" i="2" s="1"/>
  <c r="AA489" i="2" s="1"/>
  <c r="AB489" i="2" s="1"/>
  <c r="W490" i="2"/>
  <c r="X490" i="2" s="1"/>
  <c r="Y490" i="2" s="1"/>
  <c r="Z490" i="2" s="1"/>
  <c r="AA490" i="2" s="1"/>
  <c r="AB490" i="2" s="1"/>
  <c r="W491" i="2"/>
  <c r="X491" i="2" s="1"/>
  <c r="Y491" i="2" s="1"/>
  <c r="Z491" i="2" s="1"/>
  <c r="AA491" i="2" s="1"/>
  <c r="AB491" i="2" s="1"/>
  <c r="W492" i="2"/>
  <c r="X492" i="2" s="1"/>
  <c r="Y492" i="2" s="1"/>
  <c r="Z492" i="2" s="1"/>
  <c r="AA492" i="2" s="1"/>
  <c r="AB492" i="2" s="1"/>
  <c r="W493" i="2"/>
  <c r="X493" i="2" s="1"/>
  <c r="Y493" i="2" s="1"/>
  <c r="Z493" i="2" s="1"/>
  <c r="AA493" i="2" s="1"/>
  <c r="AB493" i="2" s="1"/>
  <c r="W494" i="2"/>
  <c r="X494" i="2" s="1"/>
  <c r="Y494" i="2" s="1"/>
  <c r="Z494" i="2" s="1"/>
  <c r="AA494" i="2" s="1"/>
  <c r="AB494" i="2" s="1"/>
  <c r="W495" i="2"/>
  <c r="X495" i="2" s="1"/>
  <c r="Y495" i="2" s="1"/>
  <c r="Z495" i="2" s="1"/>
  <c r="AA495" i="2" s="1"/>
  <c r="AB495" i="2" s="1"/>
  <c r="W496" i="2"/>
  <c r="X496" i="2" s="1"/>
  <c r="Y496" i="2" s="1"/>
  <c r="Z496" i="2" s="1"/>
  <c r="AA496" i="2" s="1"/>
  <c r="AB496" i="2" s="1"/>
  <c r="W497" i="2"/>
  <c r="X497" i="2" s="1"/>
  <c r="Y497" i="2" s="1"/>
  <c r="Z497" i="2" s="1"/>
  <c r="AA497" i="2" s="1"/>
  <c r="AB497" i="2" s="1"/>
  <c r="W498" i="2"/>
  <c r="X498" i="2" s="1"/>
  <c r="Y498" i="2" s="1"/>
  <c r="Z498" i="2" s="1"/>
  <c r="AA498" i="2" s="1"/>
  <c r="AB498" i="2" s="1"/>
  <c r="W499" i="2"/>
  <c r="X499" i="2" s="1"/>
  <c r="Y499" i="2" s="1"/>
  <c r="Z499" i="2" s="1"/>
  <c r="AA499" i="2" s="1"/>
  <c r="AB499" i="2" s="1"/>
  <c r="W500" i="2"/>
  <c r="X500" i="2" s="1"/>
  <c r="Y500" i="2" s="1"/>
  <c r="Z500" i="2" s="1"/>
  <c r="AA500" i="2" s="1"/>
  <c r="AB500" i="2" s="1"/>
  <c r="W501" i="2"/>
  <c r="X501" i="2" s="1"/>
  <c r="Y501" i="2" s="1"/>
  <c r="Z501" i="2" s="1"/>
  <c r="AA501" i="2" s="1"/>
  <c r="AB501" i="2" s="1"/>
  <c r="W502" i="2"/>
  <c r="X502" i="2" s="1"/>
  <c r="Y502" i="2" s="1"/>
  <c r="Z502" i="2" s="1"/>
  <c r="AA502" i="2" s="1"/>
  <c r="AB502" i="2" s="1"/>
  <c r="W503" i="2"/>
  <c r="X503" i="2" s="1"/>
  <c r="Y503" i="2" s="1"/>
  <c r="Z503" i="2" s="1"/>
  <c r="AA503" i="2" s="1"/>
  <c r="AB503" i="2" s="1"/>
  <c r="W504" i="2"/>
  <c r="X504" i="2" s="1"/>
  <c r="Y504" i="2" s="1"/>
  <c r="Z504" i="2" s="1"/>
  <c r="AA504" i="2" s="1"/>
  <c r="AB504" i="2" s="1"/>
  <c r="W505" i="2"/>
  <c r="X505" i="2" s="1"/>
  <c r="Y505" i="2" s="1"/>
  <c r="Z505" i="2" s="1"/>
  <c r="AA505" i="2" s="1"/>
  <c r="AB505" i="2" s="1"/>
  <c r="W506" i="2"/>
  <c r="X506" i="2" s="1"/>
  <c r="Y506" i="2" s="1"/>
  <c r="Z506" i="2" s="1"/>
  <c r="AA506" i="2" s="1"/>
  <c r="AB506" i="2" s="1"/>
  <c r="W507" i="2"/>
  <c r="X507" i="2" s="1"/>
  <c r="Y507" i="2" s="1"/>
  <c r="Z507" i="2" s="1"/>
  <c r="AA507" i="2" s="1"/>
  <c r="AB507" i="2" s="1"/>
  <c r="W508" i="2"/>
  <c r="X508" i="2" s="1"/>
  <c r="Y508" i="2" s="1"/>
  <c r="Z508" i="2" s="1"/>
  <c r="AA508" i="2" s="1"/>
  <c r="AB508" i="2" s="1"/>
  <c r="W509" i="2"/>
  <c r="X509" i="2" s="1"/>
  <c r="Y509" i="2" s="1"/>
  <c r="Z509" i="2" s="1"/>
  <c r="AA509" i="2" s="1"/>
  <c r="AB509" i="2" s="1"/>
  <c r="W510" i="2"/>
  <c r="X510" i="2" s="1"/>
  <c r="Y510" i="2" s="1"/>
  <c r="Z510" i="2" s="1"/>
  <c r="AA510" i="2" s="1"/>
  <c r="AB510" i="2" s="1"/>
  <c r="W511" i="2"/>
  <c r="X511" i="2" s="1"/>
  <c r="Y511" i="2" s="1"/>
  <c r="Z511" i="2" s="1"/>
  <c r="AA511" i="2" s="1"/>
  <c r="AB511" i="2" s="1"/>
  <c r="W512" i="2"/>
  <c r="X512" i="2" s="1"/>
  <c r="Y512" i="2" s="1"/>
  <c r="Z512" i="2" s="1"/>
  <c r="AA512" i="2" s="1"/>
  <c r="AB512" i="2" s="1"/>
  <c r="W513" i="2"/>
  <c r="X513" i="2" s="1"/>
  <c r="Y513" i="2" s="1"/>
  <c r="Z513" i="2" s="1"/>
  <c r="AA513" i="2" s="1"/>
  <c r="AB513" i="2" s="1"/>
  <c r="W514" i="2"/>
  <c r="X514" i="2" s="1"/>
  <c r="Y514" i="2" s="1"/>
  <c r="Z514" i="2" s="1"/>
  <c r="AA514" i="2" s="1"/>
  <c r="AB514" i="2" s="1"/>
  <c r="W515" i="2"/>
  <c r="X515" i="2" s="1"/>
  <c r="Y515" i="2" s="1"/>
  <c r="Z515" i="2" s="1"/>
  <c r="AA515" i="2" s="1"/>
  <c r="AB515" i="2" s="1"/>
  <c r="W516" i="2"/>
  <c r="X516" i="2" s="1"/>
  <c r="Y516" i="2" s="1"/>
  <c r="Z516" i="2" s="1"/>
  <c r="AA516" i="2" s="1"/>
  <c r="AB516" i="2" s="1"/>
  <c r="W517" i="2"/>
  <c r="X517" i="2" s="1"/>
  <c r="Y517" i="2" s="1"/>
  <c r="Z517" i="2" s="1"/>
  <c r="AA517" i="2" s="1"/>
  <c r="AB517" i="2" s="1"/>
  <c r="W518" i="2"/>
  <c r="X518" i="2" s="1"/>
  <c r="Y518" i="2" s="1"/>
  <c r="Z518" i="2" s="1"/>
  <c r="AA518" i="2" s="1"/>
  <c r="AB518" i="2" s="1"/>
  <c r="W519" i="2"/>
  <c r="X519" i="2" s="1"/>
  <c r="Y519" i="2" s="1"/>
  <c r="Z519" i="2" s="1"/>
  <c r="AA519" i="2" s="1"/>
  <c r="AB519" i="2" s="1"/>
  <c r="W520" i="2"/>
  <c r="X520" i="2" s="1"/>
  <c r="Y520" i="2" s="1"/>
  <c r="Z520" i="2" s="1"/>
  <c r="AA520" i="2" s="1"/>
  <c r="AB520" i="2" s="1"/>
  <c r="W521" i="2"/>
  <c r="X521" i="2" s="1"/>
  <c r="Y521" i="2" s="1"/>
  <c r="Z521" i="2" s="1"/>
  <c r="AA521" i="2" s="1"/>
  <c r="AB521" i="2" s="1"/>
  <c r="W522" i="2"/>
  <c r="X522" i="2" s="1"/>
  <c r="Y522" i="2" s="1"/>
  <c r="Z522" i="2" s="1"/>
  <c r="AA522" i="2" s="1"/>
  <c r="AB522" i="2" s="1"/>
  <c r="W523" i="2"/>
  <c r="X523" i="2" s="1"/>
  <c r="Y523" i="2" s="1"/>
  <c r="Z523" i="2" s="1"/>
  <c r="AA523" i="2" s="1"/>
  <c r="AB523" i="2" s="1"/>
  <c r="W524" i="2"/>
  <c r="X524" i="2" s="1"/>
  <c r="Y524" i="2" s="1"/>
  <c r="Z524" i="2" s="1"/>
  <c r="AA524" i="2" s="1"/>
  <c r="AB524" i="2" s="1"/>
  <c r="W525" i="2"/>
  <c r="X525" i="2" s="1"/>
  <c r="Y525" i="2" s="1"/>
  <c r="Z525" i="2" s="1"/>
  <c r="AA525" i="2" s="1"/>
  <c r="AB525" i="2" s="1"/>
  <c r="W526" i="2"/>
  <c r="X526" i="2" s="1"/>
  <c r="Y526" i="2" s="1"/>
  <c r="Z526" i="2" s="1"/>
  <c r="AA526" i="2" s="1"/>
  <c r="AB526" i="2" s="1"/>
  <c r="W527" i="2"/>
  <c r="X527" i="2" s="1"/>
  <c r="Y527" i="2" s="1"/>
  <c r="Z527" i="2" s="1"/>
  <c r="AA527" i="2" s="1"/>
  <c r="AB527" i="2" s="1"/>
  <c r="W528" i="2"/>
  <c r="X528" i="2" s="1"/>
  <c r="Y528" i="2" s="1"/>
  <c r="Z528" i="2" s="1"/>
  <c r="AA528" i="2" s="1"/>
  <c r="AB528" i="2" s="1"/>
  <c r="W529" i="2"/>
  <c r="X529" i="2" s="1"/>
  <c r="Y529" i="2" s="1"/>
  <c r="Z529" i="2" s="1"/>
  <c r="AA529" i="2" s="1"/>
  <c r="AB529" i="2" s="1"/>
  <c r="W530" i="2"/>
  <c r="X530" i="2" s="1"/>
  <c r="Y530" i="2" s="1"/>
  <c r="Z530" i="2" s="1"/>
  <c r="AA530" i="2" s="1"/>
  <c r="AB530" i="2" s="1"/>
  <c r="W531" i="2"/>
  <c r="X531" i="2" s="1"/>
  <c r="Y531" i="2" s="1"/>
  <c r="Z531" i="2" s="1"/>
  <c r="AA531" i="2" s="1"/>
  <c r="AB531" i="2" s="1"/>
  <c r="W532" i="2"/>
  <c r="X532" i="2" s="1"/>
  <c r="Y532" i="2" s="1"/>
  <c r="Z532" i="2" s="1"/>
  <c r="AA532" i="2" s="1"/>
  <c r="AB532" i="2" s="1"/>
  <c r="W533" i="2"/>
  <c r="X533" i="2" s="1"/>
  <c r="Y533" i="2" s="1"/>
  <c r="Z533" i="2" s="1"/>
  <c r="AA533" i="2" s="1"/>
  <c r="AB533" i="2" s="1"/>
  <c r="W534" i="2"/>
  <c r="X534" i="2" s="1"/>
  <c r="Y534" i="2" s="1"/>
  <c r="Z534" i="2" s="1"/>
  <c r="AA534" i="2" s="1"/>
  <c r="AB534" i="2" s="1"/>
  <c r="W535" i="2"/>
  <c r="X535" i="2" s="1"/>
  <c r="Y535" i="2" s="1"/>
  <c r="Z535" i="2" s="1"/>
  <c r="AA535" i="2" s="1"/>
  <c r="AB535" i="2" s="1"/>
  <c r="W536" i="2"/>
  <c r="X536" i="2" s="1"/>
  <c r="Y536" i="2" s="1"/>
  <c r="Z536" i="2" s="1"/>
  <c r="AA536" i="2" s="1"/>
  <c r="AB536" i="2" s="1"/>
  <c r="W537" i="2"/>
  <c r="X537" i="2" s="1"/>
  <c r="Y537" i="2" s="1"/>
  <c r="Z537" i="2" s="1"/>
  <c r="AA537" i="2" s="1"/>
  <c r="AB537" i="2" s="1"/>
  <c r="W538" i="2"/>
  <c r="X538" i="2" s="1"/>
  <c r="Y538" i="2" s="1"/>
  <c r="Z538" i="2" s="1"/>
  <c r="AA538" i="2" s="1"/>
  <c r="AB538" i="2" s="1"/>
  <c r="W539" i="2"/>
  <c r="X539" i="2" s="1"/>
  <c r="Y539" i="2" s="1"/>
  <c r="Z539" i="2" s="1"/>
  <c r="AA539" i="2" s="1"/>
  <c r="AB539" i="2" s="1"/>
  <c r="W540" i="2"/>
  <c r="X540" i="2" s="1"/>
  <c r="Y540" i="2" s="1"/>
  <c r="Z540" i="2" s="1"/>
  <c r="AA540" i="2" s="1"/>
  <c r="AB540" i="2" s="1"/>
  <c r="W541" i="2"/>
  <c r="X541" i="2" s="1"/>
  <c r="Y541" i="2" s="1"/>
  <c r="Z541" i="2" s="1"/>
  <c r="AA541" i="2" s="1"/>
  <c r="AB541" i="2" s="1"/>
  <c r="W542" i="2"/>
  <c r="X542" i="2" s="1"/>
  <c r="Y542" i="2" s="1"/>
  <c r="Z542" i="2" s="1"/>
  <c r="AA542" i="2" s="1"/>
  <c r="AB542" i="2" s="1"/>
  <c r="W543" i="2"/>
  <c r="X543" i="2" s="1"/>
  <c r="Y543" i="2" s="1"/>
  <c r="Z543" i="2" s="1"/>
  <c r="AA543" i="2" s="1"/>
  <c r="AB543" i="2" s="1"/>
  <c r="W544" i="2"/>
  <c r="X544" i="2" s="1"/>
  <c r="Y544" i="2" s="1"/>
  <c r="Z544" i="2" s="1"/>
  <c r="AA544" i="2" s="1"/>
  <c r="AB544" i="2" s="1"/>
  <c r="W545" i="2"/>
  <c r="X545" i="2" s="1"/>
  <c r="Y545" i="2" s="1"/>
  <c r="Z545" i="2" s="1"/>
  <c r="AA545" i="2" s="1"/>
  <c r="AB545" i="2" s="1"/>
  <c r="W546" i="2"/>
  <c r="X546" i="2" s="1"/>
  <c r="Y546" i="2" s="1"/>
  <c r="Z546" i="2" s="1"/>
  <c r="AA546" i="2" s="1"/>
  <c r="AB546" i="2" s="1"/>
  <c r="W547" i="2"/>
  <c r="X547" i="2" s="1"/>
  <c r="Y547" i="2" s="1"/>
  <c r="Z547" i="2" s="1"/>
  <c r="AA547" i="2" s="1"/>
  <c r="AB547" i="2" s="1"/>
  <c r="W548" i="2"/>
  <c r="X548" i="2" s="1"/>
  <c r="Y548" i="2" s="1"/>
  <c r="Z548" i="2" s="1"/>
  <c r="AA548" i="2" s="1"/>
  <c r="AB548" i="2" s="1"/>
  <c r="W549" i="2"/>
  <c r="X549" i="2" s="1"/>
  <c r="Y549" i="2" s="1"/>
  <c r="Z549" i="2" s="1"/>
  <c r="AA549" i="2" s="1"/>
  <c r="AB549" i="2" s="1"/>
  <c r="W550" i="2"/>
  <c r="X550" i="2" s="1"/>
  <c r="Y550" i="2" s="1"/>
  <c r="Z550" i="2" s="1"/>
  <c r="AA550" i="2" s="1"/>
  <c r="AB550" i="2" s="1"/>
  <c r="W551" i="2"/>
  <c r="X551" i="2" s="1"/>
  <c r="Y551" i="2" s="1"/>
  <c r="Z551" i="2" s="1"/>
  <c r="AA551" i="2" s="1"/>
  <c r="AB551" i="2" s="1"/>
  <c r="W552" i="2"/>
  <c r="X552" i="2" s="1"/>
  <c r="Y552" i="2" s="1"/>
  <c r="Z552" i="2" s="1"/>
  <c r="AA552" i="2" s="1"/>
  <c r="AB552" i="2" s="1"/>
  <c r="W553" i="2"/>
  <c r="X553" i="2" s="1"/>
  <c r="Y553" i="2" s="1"/>
  <c r="Z553" i="2" s="1"/>
  <c r="AA553" i="2" s="1"/>
  <c r="AB553" i="2" s="1"/>
  <c r="W554" i="2"/>
  <c r="X554" i="2" s="1"/>
  <c r="Y554" i="2" s="1"/>
  <c r="Z554" i="2" s="1"/>
  <c r="AA554" i="2" s="1"/>
  <c r="AB554" i="2" s="1"/>
  <c r="W555" i="2"/>
  <c r="X555" i="2" s="1"/>
  <c r="Y555" i="2" s="1"/>
  <c r="Z555" i="2" s="1"/>
  <c r="AA555" i="2" s="1"/>
  <c r="AB555" i="2" s="1"/>
  <c r="W556" i="2"/>
  <c r="X556" i="2" s="1"/>
  <c r="Y556" i="2" s="1"/>
  <c r="Z556" i="2" s="1"/>
  <c r="AA556" i="2" s="1"/>
  <c r="AB556" i="2" s="1"/>
  <c r="W557" i="2"/>
  <c r="X557" i="2" s="1"/>
  <c r="Y557" i="2" s="1"/>
  <c r="Z557" i="2" s="1"/>
  <c r="AA557" i="2" s="1"/>
  <c r="AB557" i="2" s="1"/>
  <c r="W558" i="2"/>
  <c r="X558" i="2" s="1"/>
  <c r="Y558" i="2" s="1"/>
  <c r="Z558" i="2" s="1"/>
  <c r="AA558" i="2" s="1"/>
  <c r="AB558" i="2" s="1"/>
  <c r="W559" i="2"/>
  <c r="X559" i="2" s="1"/>
  <c r="Y559" i="2" s="1"/>
  <c r="Z559" i="2" s="1"/>
  <c r="AA559" i="2" s="1"/>
  <c r="AB559" i="2" s="1"/>
  <c r="W560" i="2"/>
  <c r="X560" i="2" s="1"/>
  <c r="Y560" i="2" s="1"/>
  <c r="Z560" i="2" s="1"/>
  <c r="AA560" i="2" s="1"/>
  <c r="AB560" i="2" s="1"/>
  <c r="W561" i="2"/>
  <c r="X561" i="2" s="1"/>
  <c r="Y561" i="2" s="1"/>
  <c r="Z561" i="2" s="1"/>
  <c r="AA561" i="2" s="1"/>
  <c r="AB561" i="2" s="1"/>
  <c r="W562" i="2"/>
  <c r="X562" i="2" s="1"/>
  <c r="Y562" i="2" s="1"/>
  <c r="Z562" i="2" s="1"/>
  <c r="AA562" i="2" s="1"/>
  <c r="AB562" i="2" s="1"/>
  <c r="W563" i="2"/>
  <c r="X563" i="2" s="1"/>
  <c r="Y563" i="2" s="1"/>
  <c r="Z563" i="2" s="1"/>
  <c r="AA563" i="2" s="1"/>
  <c r="AB563" i="2" s="1"/>
  <c r="W564" i="2"/>
  <c r="X564" i="2" s="1"/>
  <c r="Y564" i="2" s="1"/>
  <c r="Z564" i="2" s="1"/>
  <c r="AA564" i="2" s="1"/>
  <c r="AB564" i="2" s="1"/>
  <c r="W565" i="2"/>
  <c r="X565" i="2" s="1"/>
  <c r="Y565" i="2" s="1"/>
  <c r="Z565" i="2" s="1"/>
  <c r="AA565" i="2" s="1"/>
  <c r="AB565" i="2" s="1"/>
  <c r="W566" i="2"/>
  <c r="X566" i="2" s="1"/>
  <c r="Y566" i="2" s="1"/>
  <c r="Z566" i="2" s="1"/>
  <c r="AA566" i="2" s="1"/>
  <c r="AB566" i="2" s="1"/>
  <c r="W567" i="2"/>
  <c r="X567" i="2" s="1"/>
  <c r="Y567" i="2" s="1"/>
  <c r="Z567" i="2" s="1"/>
  <c r="AA567" i="2" s="1"/>
  <c r="AB567" i="2" s="1"/>
  <c r="W568" i="2"/>
  <c r="X568" i="2" s="1"/>
  <c r="Y568" i="2" s="1"/>
  <c r="Z568" i="2" s="1"/>
  <c r="AA568" i="2" s="1"/>
  <c r="AB568" i="2" s="1"/>
  <c r="W569" i="2"/>
  <c r="X569" i="2" s="1"/>
  <c r="Y569" i="2" s="1"/>
  <c r="Z569" i="2" s="1"/>
  <c r="AA569" i="2" s="1"/>
  <c r="AB569" i="2" s="1"/>
  <c r="W570" i="2"/>
  <c r="X570" i="2" s="1"/>
  <c r="Y570" i="2" s="1"/>
  <c r="Z570" i="2" s="1"/>
  <c r="AA570" i="2" s="1"/>
  <c r="AB570" i="2" s="1"/>
  <c r="W571" i="2"/>
  <c r="X571" i="2" s="1"/>
  <c r="Y571" i="2" s="1"/>
  <c r="Z571" i="2" s="1"/>
  <c r="AA571" i="2" s="1"/>
  <c r="AB571" i="2" s="1"/>
  <c r="W572" i="2"/>
  <c r="X572" i="2" s="1"/>
  <c r="Y572" i="2" s="1"/>
  <c r="Z572" i="2" s="1"/>
  <c r="AA572" i="2" s="1"/>
  <c r="AB572" i="2" s="1"/>
  <c r="W573" i="2"/>
  <c r="X573" i="2" s="1"/>
  <c r="Y573" i="2" s="1"/>
  <c r="Z573" i="2" s="1"/>
  <c r="AA573" i="2" s="1"/>
  <c r="AB573" i="2" s="1"/>
  <c r="W574" i="2"/>
  <c r="X574" i="2" s="1"/>
  <c r="Y574" i="2" s="1"/>
  <c r="Z574" i="2" s="1"/>
  <c r="AA574" i="2" s="1"/>
  <c r="AB574" i="2" s="1"/>
  <c r="W575" i="2"/>
  <c r="X575" i="2" s="1"/>
  <c r="Y575" i="2" s="1"/>
  <c r="Z575" i="2" s="1"/>
  <c r="AA575" i="2" s="1"/>
  <c r="AB575" i="2" s="1"/>
  <c r="W576" i="2"/>
  <c r="X576" i="2" s="1"/>
  <c r="Y576" i="2" s="1"/>
  <c r="Z576" i="2" s="1"/>
  <c r="AA576" i="2" s="1"/>
  <c r="AB576" i="2" s="1"/>
  <c r="W577" i="2"/>
  <c r="X577" i="2" s="1"/>
  <c r="Y577" i="2" s="1"/>
  <c r="Z577" i="2" s="1"/>
  <c r="AA577" i="2" s="1"/>
  <c r="AB577" i="2" s="1"/>
  <c r="W578" i="2"/>
  <c r="X578" i="2" s="1"/>
  <c r="Y578" i="2" s="1"/>
  <c r="Z578" i="2" s="1"/>
  <c r="AA578" i="2" s="1"/>
  <c r="AB578" i="2" s="1"/>
  <c r="W579" i="2"/>
  <c r="X579" i="2" s="1"/>
  <c r="Y579" i="2" s="1"/>
  <c r="Z579" i="2" s="1"/>
  <c r="AA579" i="2" s="1"/>
  <c r="AB579" i="2" s="1"/>
  <c r="W580" i="2"/>
  <c r="X580" i="2" s="1"/>
  <c r="Y580" i="2" s="1"/>
  <c r="Z580" i="2" s="1"/>
  <c r="AA580" i="2" s="1"/>
  <c r="AB580" i="2" s="1"/>
  <c r="W581" i="2"/>
  <c r="X581" i="2" s="1"/>
  <c r="Y581" i="2" s="1"/>
  <c r="Z581" i="2" s="1"/>
  <c r="AA581" i="2" s="1"/>
  <c r="AB581" i="2" s="1"/>
  <c r="W582" i="2"/>
  <c r="X582" i="2" s="1"/>
  <c r="Y582" i="2" s="1"/>
  <c r="Z582" i="2" s="1"/>
  <c r="AA582" i="2" s="1"/>
  <c r="AB582" i="2" s="1"/>
  <c r="W583" i="2"/>
  <c r="X583" i="2" s="1"/>
  <c r="Y583" i="2" s="1"/>
  <c r="Z583" i="2" s="1"/>
  <c r="AA583" i="2" s="1"/>
  <c r="AB583" i="2" s="1"/>
  <c r="W584" i="2"/>
  <c r="X584" i="2" s="1"/>
  <c r="Y584" i="2" s="1"/>
  <c r="Z584" i="2" s="1"/>
  <c r="AA584" i="2" s="1"/>
  <c r="AB584" i="2" s="1"/>
  <c r="W585" i="2"/>
  <c r="X585" i="2" s="1"/>
  <c r="Y585" i="2" s="1"/>
  <c r="Z585" i="2" s="1"/>
  <c r="AA585" i="2" s="1"/>
  <c r="AB585" i="2" s="1"/>
  <c r="W586" i="2"/>
  <c r="X586" i="2" s="1"/>
  <c r="Y586" i="2" s="1"/>
  <c r="Z586" i="2" s="1"/>
  <c r="AA586" i="2" s="1"/>
  <c r="AB586" i="2" s="1"/>
  <c r="W587" i="2"/>
  <c r="X587" i="2" s="1"/>
  <c r="Y587" i="2" s="1"/>
  <c r="Z587" i="2" s="1"/>
  <c r="AA587" i="2" s="1"/>
  <c r="AB587" i="2" s="1"/>
  <c r="W588" i="2"/>
  <c r="X588" i="2" s="1"/>
  <c r="Y588" i="2" s="1"/>
  <c r="Z588" i="2" s="1"/>
  <c r="AA588" i="2" s="1"/>
  <c r="AB588" i="2" s="1"/>
  <c r="W589" i="2"/>
  <c r="X589" i="2" s="1"/>
  <c r="Y589" i="2" s="1"/>
  <c r="Z589" i="2" s="1"/>
  <c r="AA589" i="2" s="1"/>
  <c r="AB589" i="2" s="1"/>
  <c r="W590" i="2"/>
  <c r="X590" i="2" s="1"/>
  <c r="Y590" i="2" s="1"/>
  <c r="Z590" i="2" s="1"/>
  <c r="AA590" i="2" s="1"/>
  <c r="AB590" i="2" s="1"/>
  <c r="W591" i="2"/>
  <c r="X591" i="2" s="1"/>
  <c r="Y591" i="2" s="1"/>
  <c r="Z591" i="2" s="1"/>
  <c r="AA591" i="2" s="1"/>
  <c r="AB591" i="2" s="1"/>
  <c r="W592" i="2"/>
  <c r="X592" i="2" s="1"/>
  <c r="Y592" i="2" s="1"/>
  <c r="Z592" i="2" s="1"/>
  <c r="AA592" i="2" s="1"/>
  <c r="AB592" i="2" s="1"/>
  <c r="W593" i="2"/>
  <c r="X593" i="2" s="1"/>
  <c r="Y593" i="2" s="1"/>
  <c r="Z593" i="2" s="1"/>
  <c r="AA593" i="2" s="1"/>
  <c r="AB593" i="2" s="1"/>
  <c r="W594" i="2"/>
  <c r="X594" i="2" s="1"/>
  <c r="Y594" i="2" s="1"/>
  <c r="Z594" i="2" s="1"/>
  <c r="AA594" i="2" s="1"/>
  <c r="AB594" i="2" s="1"/>
  <c r="W595" i="2"/>
  <c r="X595" i="2" s="1"/>
  <c r="Y595" i="2" s="1"/>
  <c r="Z595" i="2" s="1"/>
  <c r="AA595" i="2" s="1"/>
  <c r="AB595" i="2" s="1"/>
  <c r="W596" i="2"/>
  <c r="X596" i="2" s="1"/>
  <c r="Y596" i="2" s="1"/>
  <c r="Z596" i="2" s="1"/>
  <c r="AA596" i="2" s="1"/>
  <c r="AB596" i="2" s="1"/>
  <c r="W597" i="2"/>
  <c r="X597" i="2" s="1"/>
  <c r="Y597" i="2" s="1"/>
  <c r="Z597" i="2" s="1"/>
  <c r="AA597" i="2" s="1"/>
  <c r="AB597" i="2" s="1"/>
  <c r="W598" i="2"/>
  <c r="X598" i="2" s="1"/>
  <c r="Y598" i="2" s="1"/>
  <c r="Z598" i="2" s="1"/>
  <c r="AA598" i="2" s="1"/>
  <c r="AB598" i="2" s="1"/>
  <c r="W599" i="2"/>
  <c r="X599" i="2" s="1"/>
  <c r="Y599" i="2" s="1"/>
  <c r="Z599" i="2" s="1"/>
  <c r="AA599" i="2" s="1"/>
  <c r="AB599" i="2" s="1"/>
  <c r="W600" i="2"/>
  <c r="X600" i="2" s="1"/>
  <c r="Y600" i="2" s="1"/>
  <c r="Z600" i="2" s="1"/>
  <c r="AA600" i="2" s="1"/>
  <c r="AB600" i="2" s="1"/>
  <c r="W601" i="2"/>
  <c r="X601" i="2" s="1"/>
  <c r="Y601" i="2" s="1"/>
  <c r="Z601" i="2" s="1"/>
  <c r="AA601" i="2" s="1"/>
  <c r="AB601" i="2" s="1"/>
  <c r="W602" i="2"/>
  <c r="X602" i="2" s="1"/>
  <c r="Y602" i="2" s="1"/>
  <c r="Z602" i="2" s="1"/>
  <c r="AA602" i="2" s="1"/>
  <c r="AB602" i="2" s="1"/>
  <c r="W603" i="2"/>
  <c r="X603" i="2" s="1"/>
  <c r="Y603" i="2" s="1"/>
  <c r="Z603" i="2" s="1"/>
  <c r="AA603" i="2" s="1"/>
  <c r="AB603" i="2" s="1"/>
  <c r="W604" i="2"/>
  <c r="X604" i="2" s="1"/>
  <c r="Y604" i="2" s="1"/>
  <c r="Z604" i="2" s="1"/>
  <c r="AA604" i="2" s="1"/>
  <c r="AB604" i="2" s="1"/>
  <c r="W605" i="2"/>
  <c r="X605" i="2" s="1"/>
  <c r="Y605" i="2" s="1"/>
  <c r="Z605" i="2" s="1"/>
  <c r="AA605" i="2" s="1"/>
  <c r="AB605" i="2" s="1"/>
  <c r="W606" i="2"/>
  <c r="X606" i="2" s="1"/>
  <c r="Y606" i="2" s="1"/>
  <c r="Z606" i="2" s="1"/>
  <c r="AA606" i="2" s="1"/>
  <c r="AB606" i="2" s="1"/>
  <c r="W607" i="2"/>
  <c r="X607" i="2" s="1"/>
  <c r="Y607" i="2" s="1"/>
  <c r="Z607" i="2" s="1"/>
  <c r="AA607" i="2" s="1"/>
  <c r="AB607" i="2" s="1"/>
  <c r="W608" i="2"/>
  <c r="X608" i="2" s="1"/>
  <c r="Y608" i="2" s="1"/>
  <c r="Z608" i="2" s="1"/>
  <c r="AA608" i="2" s="1"/>
  <c r="AB608" i="2" s="1"/>
  <c r="W609" i="2"/>
  <c r="X609" i="2" s="1"/>
  <c r="Y609" i="2" s="1"/>
  <c r="Z609" i="2" s="1"/>
  <c r="AA609" i="2" s="1"/>
  <c r="AB609" i="2" s="1"/>
  <c r="W610" i="2"/>
  <c r="X610" i="2" s="1"/>
  <c r="Y610" i="2" s="1"/>
  <c r="Z610" i="2" s="1"/>
  <c r="AA610" i="2" s="1"/>
  <c r="AB610" i="2" s="1"/>
  <c r="W611" i="2"/>
  <c r="X611" i="2" s="1"/>
  <c r="Y611" i="2" s="1"/>
  <c r="Z611" i="2" s="1"/>
  <c r="AA611" i="2" s="1"/>
  <c r="AB611" i="2" s="1"/>
  <c r="W612" i="2"/>
  <c r="X612" i="2" s="1"/>
  <c r="Y612" i="2" s="1"/>
  <c r="Z612" i="2" s="1"/>
  <c r="AA612" i="2" s="1"/>
  <c r="AB612" i="2" s="1"/>
  <c r="W613" i="2"/>
  <c r="X613" i="2" s="1"/>
  <c r="Y613" i="2" s="1"/>
  <c r="Z613" i="2" s="1"/>
  <c r="AA613" i="2" s="1"/>
  <c r="AB613" i="2" s="1"/>
  <c r="W614" i="2"/>
  <c r="X614" i="2" s="1"/>
  <c r="Y614" i="2" s="1"/>
  <c r="Z614" i="2" s="1"/>
  <c r="AA614" i="2" s="1"/>
  <c r="AB614" i="2" s="1"/>
  <c r="W615" i="2"/>
  <c r="X615" i="2" s="1"/>
  <c r="Y615" i="2" s="1"/>
  <c r="Z615" i="2" s="1"/>
  <c r="AA615" i="2" s="1"/>
  <c r="AB615" i="2" s="1"/>
  <c r="W616" i="2"/>
  <c r="X616" i="2" s="1"/>
  <c r="Y616" i="2" s="1"/>
  <c r="Z616" i="2" s="1"/>
  <c r="AA616" i="2" s="1"/>
  <c r="AB616" i="2" s="1"/>
  <c r="W617" i="2"/>
  <c r="X617" i="2" s="1"/>
  <c r="Y617" i="2" s="1"/>
  <c r="Z617" i="2" s="1"/>
  <c r="AA617" i="2" s="1"/>
  <c r="AB617" i="2" s="1"/>
  <c r="W618" i="2"/>
  <c r="X618" i="2" s="1"/>
  <c r="Y618" i="2" s="1"/>
  <c r="Z618" i="2" s="1"/>
  <c r="AA618" i="2" s="1"/>
  <c r="AB618" i="2" s="1"/>
  <c r="W619" i="2"/>
  <c r="X619" i="2" s="1"/>
  <c r="Y619" i="2" s="1"/>
  <c r="Z619" i="2" s="1"/>
  <c r="AA619" i="2" s="1"/>
  <c r="AB619" i="2" s="1"/>
  <c r="W620" i="2"/>
  <c r="X620" i="2" s="1"/>
  <c r="Y620" i="2" s="1"/>
  <c r="Z620" i="2" s="1"/>
  <c r="AA620" i="2" s="1"/>
  <c r="AB620" i="2" s="1"/>
  <c r="W621" i="2"/>
  <c r="X621" i="2" s="1"/>
  <c r="Y621" i="2" s="1"/>
  <c r="Z621" i="2" s="1"/>
  <c r="AA621" i="2" s="1"/>
  <c r="AB621" i="2" s="1"/>
  <c r="W622" i="2"/>
  <c r="X622" i="2" s="1"/>
  <c r="Y622" i="2" s="1"/>
  <c r="Z622" i="2" s="1"/>
  <c r="AA622" i="2" s="1"/>
  <c r="AB622" i="2" s="1"/>
  <c r="W623" i="2"/>
  <c r="X623" i="2" s="1"/>
  <c r="Y623" i="2" s="1"/>
  <c r="Z623" i="2" s="1"/>
  <c r="AA623" i="2" s="1"/>
  <c r="AB623" i="2" s="1"/>
  <c r="W624" i="2"/>
  <c r="X624" i="2" s="1"/>
  <c r="Y624" i="2" s="1"/>
  <c r="Z624" i="2" s="1"/>
  <c r="AA624" i="2" s="1"/>
  <c r="AB624" i="2" s="1"/>
  <c r="W625" i="2"/>
  <c r="X625" i="2" s="1"/>
  <c r="Y625" i="2" s="1"/>
  <c r="Z625" i="2" s="1"/>
  <c r="AA625" i="2" s="1"/>
  <c r="AB625" i="2" s="1"/>
  <c r="W626" i="2"/>
  <c r="X626" i="2" s="1"/>
  <c r="Y626" i="2" s="1"/>
  <c r="Z626" i="2" s="1"/>
  <c r="AA626" i="2" s="1"/>
  <c r="AB626" i="2" s="1"/>
  <c r="W627" i="2"/>
  <c r="X627" i="2" s="1"/>
  <c r="Y627" i="2" s="1"/>
  <c r="Z627" i="2" s="1"/>
  <c r="AA627" i="2" s="1"/>
  <c r="AB627" i="2" s="1"/>
  <c r="W628" i="2"/>
  <c r="X628" i="2" s="1"/>
  <c r="Y628" i="2" s="1"/>
  <c r="Z628" i="2" s="1"/>
  <c r="AA628" i="2" s="1"/>
  <c r="AB628" i="2" s="1"/>
  <c r="W629" i="2"/>
  <c r="X629" i="2" s="1"/>
  <c r="Y629" i="2" s="1"/>
  <c r="Z629" i="2" s="1"/>
  <c r="AA629" i="2" s="1"/>
  <c r="AB629" i="2" s="1"/>
  <c r="W630" i="2"/>
  <c r="X630" i="2" s="1"/>
  <c r="Y630" i="2" s="1"/>
  <c r="Z630" i="2" s="1"/>
  <c r="AA630" i="2" s="1"/>
  <c r="AB630" i="2" s="1"/>
  <c r="W631" i="2"/>
  <c r="X631" i="2" s="1"/>
  <c r="Y631" i="2" s="1"/>
  <c r="Z631" i="2" s="1"/>
  <c r="AA631" i="2" s="1"/>
  <c r="AB631" i="2" s="1"/>
  <c r="W632" i="2"/>
  <c r="X632" i="2" s="1"/>
  <c r="Y632" i="2" s="1"/>
  <c r="Z632" i="2" s="1"/>
  <c r="AA632" i="2" s="1"/>
  <c r="AB632" i="2" s="1"/>
  <c r="W633" i="2"/>
  <c r="X633" i="2" s="1"/>
  <c r="Y633" i="2" s="1"/>
  <c r="Z633" i="2" s="1"/>
  <c r="AA633" i="2" s="1"/>
  <c r="AB633" i="2" s="1"/>
  <c r="W634" i="2"/>
  <c r="X634" i="2" s="1"/>
  <c r="Y634" i="2" s="1"/>
  <c r="Z634" i="2" s="1"/>
  <c r="AA634" i="2" s="1"/>
  <c r="AB634" i="2" s="1"/>
  <c r="W635" i="2"/>
  <c r="X635" i="2" s="1"/>
  <c r="Y635" i="2" s="1"/>
  <c r="Z635" i="2" s="1"/>
  <c r="AA635" i="2" s="1"/>
  <c r="AB635" i="2" s="1"/>
  <c r="W636" i="2"/>
  <c r="X636" i="2" s="1"/>
  <c r="Y636" i="2" s="1"/>
  <c r="Z636" i="2" s="1"/>
  <c r="AA636" i="2" s="1"/>
  <c r="AB636" i="2" s="1"/>
  <c r="W637" i="2"/>
  <c r="X637" i="2" s="1"/>
  <c r="Y637" i="2" s="1"/>
  <c r="Z637" i="2" s="1"/>
  <c r="AA637" i="2" s="1"/>
  <c r="AB637" i="2" s="1"/>
  <c r="W638" i="2"/>
  <c r="X638" i="2" s="1"/>
  <c r="Y638" i="2" s="1"/>
  <c r="Z638" i="2" s="1"/>
  <c r="AA638" i="2" s="1"/>
  <c r="AB638" i="2" s="1"/>
  <c r="W639" i="2"/>
  <c r="X639" i="2" s="1"/>
  <c r="Y639" i="2" s="1"/>
  <c r="Z639" i="2" s="1"/>
  <c r="AA639" i="2" s="1"/>
  <c r="AB639" i="2" s="1"/>
  <c r="W640" i="2"/>
  <c r="X640" i="2" s="1"/>
  <c r="Y640" i="2" s="1"/>
  <c r="Z640" i="2" s="1"/>
  <c r="AA640" i="2" s="1"/>
  <c r="AB640" i="2" s="1"/>
  <c r="W641" i="2"/>
  <c r="X641" i="2" s="1"/>
  <c r="Y641" i="2" s="1"/>
  <c r="Z641" i="2" s="1"/>
  <c r="AA641" i="2" s="1"/>
  <c r="AB641" i="2" s="1"/>
  <c r="W642" i="2"/>
  <c r="X642" i="2" s="1"/>
  <c r="Y642" i="2" s="1"/>
  <c r="Z642" i="2" s="1"/>
  <c r="AA642" i="2" s="1"/>
  <c r="AB642" i="2" s="1"/>
  <c r="W643" i="2"/>
  <c r="X643" i="2" s="1"/>
  <c r="Y643" i="2" s="1"/>
  <c r="Z643" i="2" s="1"/>
  <c r="AA643" i="2" s="1"/>
  <c r="AB643" i="2" s="1"/>
  <c r="W644" i="2"/>
  <c r="X644" i="2" s="1"/>
  <c r="Y644" i="2" s="1"/>
  <c r="Z644" i="2" s="1"/>
  <c r="AA644" i="2" s="1"/>
  <c r="AB644" i="2" s="1"/>
  <c r="W645" i="2"/>
  <c r="X645" i="2" s="1"/>
  <c r="Y645" i="2" s="1"/>
  <c r="Z645" i="2" s="1"/>
  <c r="AA645" i="2" s="1"/>
  <c r="AB645" i="2" s="1"/>
  <c r="W646" i="2"/>
  <c r="X646" i="2" s="1"/>
  <c r="Y646" i="2" s="1"/>
  <c r="Z646" i="2" s="1"/>
  <c r="AA646" i="2" s="1"/>
  <c r="AB646" i="2" s="1"/>
  <c r="W647" i="2"/>
  <c r="X647" i="2" s="1"/>
  <c r="Y647" i="2" s="1"/>
  <c r="Z647" i="2" s="1"/>
  <c r="AA647" i="2" s="1"/>
  <c r="AB647" i="2" s="1"/>
  <c r="W648" i="2"/>
  <c r="X648" i="2" s="1"/>
  <c r="Y648" i="2" s="1"/>
  <c r="Z648" i="2" s="1"/>
  <c r="AA648" i="2" s="1"/>
  <c r="AB648" i="2" s="1"/>
  <c r="W649" i="2"/>
  <c r="X649" i="2" s="1"/>
  <c r="Y649" i="2" s="1"/>
  <c r="Z649" i="2" s="1"/>
  <c r="AA649" i="2" s="1"/>
  <c r="AB649" i="2" s="1"/>
  <c r="W650" i="2"/>
  <c r="X650" i="2" s="1"/>
  <c r="Y650" i="2" s="1"/>
  <c r="Z650" i="2" s="1"/>
  <c r="AA650" i="2" s="1"/>
  <c r="AB650" i="2" s="1"/>
  <c r="W651" i="2"/>
  <c r="X651" i="2" s="1"/>
  <c r="Y651" i="2" s="1"/>
  <c r="Z651" i="2" s="1"/>
  <c r="AA651" i="2" s="1"/>
  <c r="AB651" i="2" s="1"/>
  <c r="W652" i="2"/>
  <c r="X652" i="2" s="1"/>
  <c r="Y652" i="2" s="1"/>
  <c r="Z652" i="2" s="1"/>
  <c r="AA652" i="2" s="1"/>
  <c r="AB652" i="2" s="1"/>
  <c r="W653" i="2"/>
  <c r="X653" i="2" s="1"/>
  <c r="Y653" i="2" s="1"/>
  <c r="Z653" i="2" s="1"/>
  <c r="AA653" i="2" s="1"/>
  <c r="AB653" i="2" s="1"/>
  <c r="W654" i="2"/>
  <c r="X654" i="2" s="1"/>
  <c r="Y654" i="2" s="1"/>
  <c r="Z654" i="2" s="1"/>
  <c r="AA654" i="2" s="1"/>
  <c r="AB654" i="2" s="1"/>
  <c r="W655" i="2"/>
  <c r="X655" i="2" s="1"/>
  <c r="Y655" i="2" s="1"/>
  <c r="Z655" i="2" s="1"/>
  <c r="AA655" i="2" s="1"/>
  <c r="AB655" i="2" s="1"/>
  <c r="W656" i="2"/>
  <c r="X656" i="2" s="1"/>
  <c r="Y656" i="2" s="1"/>
  <c r="Z656" i="2" s="1"/>
  <c r="AA656" i="2" s="1"/>
  <c r="AB656" i="2" s="1"/>
  <c r="W657" i="2"/>
  <c r="X657" i="2" s="1"/>
  <c r="Y657" i="2" s="1"/>
  <c r="Z657" i="2" s="1"/>
  <c r="AA657" i="2" s="1"/>
  <c r="AB657" i="2" s="1"/>
  <c r="W658" i="2"/>
  <c r="X658" i="2" s="1"/>
  <c r="Y658" i="2" s="1"/>
  <c r="Z658" i="2" s="1"/>
  <c r="AA658" i="2" s="1"/>
  <c r="AB658" i="2" s="1"/>
  <c r="W659" i="2"/>
  <c r="X659" i="2" s="1"/>
  <c r="Y659" i="2" s="1"/>
  <c r="Z659" i="2" s="1"/>
  <c r="AA659" i="2" s="1"/>
  <c r="AB659" i="2" s="1"/>
  <c r="W660" i="2"/>
  <c r="X660" i="2" s="1"/>
  <c r="Y660" i="2" s="1"/>
  <c r="Z660" i="2" s="1"/>
  <c r="AA660" i="2" s="1"/>
  <c r="AB660" i="2" s="1"/>
  <c r="W661" i="2"/>
  <c r="X661" i="2" s="1"/>
  <c r="Y661" i="2" s="1"/>
  <c r="Z661" i="2" s="1"/>
  <c r="AA661" i="2" s="1"/>
  <c r="AB661" i="2" s="1"/>
  <c r="W662" i="2"/>
  <c r="X662" i="2" s="1"/>
  <c r="Y662" i="2" s="1"/>
  <c r="Z662" i="2" s="1"/>
  <c r="AA662" i="2" s="1"/>
  <c r="AB662" i="2" s="1"/>
  <c r="W663" i="2"/>
  <c r="X663" i="2" s="1"/>
  <c r="Y663" i="2" s="1"/>
  <c r="Z663" i="2" s="1"/>
  <c r="AA663" i="2" s="1"/>
  <c r="AB663" i="2" s="1"/>
  <c r="W664" i="2"/>
  <c r="X664" i="2" s="1"/>
  <c r="Y664" i="2" s="1"/>
  <c r="Z664" i="2" s="1"/>
  <c r="AA664" i="2" s="1"/>
  <c r="AB664" i="2" s="1"/>
  <c r="W665" i="2"/>
  <c r="X665" i="2" s="1"/>
  <c r="Y665" i="2" s="1"/>
  <c r="Z665" i="2" s="1"/>
  <c r="AA665" i="2" s="1"/>
  <c r="AB665" i="2" s="1"/>
  <c r="W666" i="2"/>
  <c r="X666" i="2" s="1"/>
  <c r="Y666" i="2" s="1"/>
  <c r="Z666" i="2" s="1"/>
  <c r="AA666" i="2" s="1"/>
  <c r="AB666" i="2" s="1"/>
  <c r="W667" i="2"/>
  <c r="X667" i="2" s="1"/>
  <c r="Y667" i="2" s="1"/>
  <c r="Z667" i="2" s="1"/>
  <c r="AA667" i="2" s="1"/>
  <c r="AB667" i="2" s="1"/>
  <c r="W668" i="2"/>
  <c r="X668" i="2" s="1"/>
  <c r="Y668" i="2" s="1"/>
  <c r="Z668" i="2" s="1"/>
  <c r="AA668" i="2" s="1"/>
  <c r="AB668" i="2" s="1"/>
  <c r="W669" i="2"/>
  <c r="X669" i="2" s="1"/>
  <c r="Y669" i="2" s="1"/>
  <c r="Z669" i="2" s="1"/>
  <c r="AA669" i="2" s="1"/>
  <c r="AB669" i="2" s="1"/>
  <c r="W670" i="2"/>
  <c r="X670" i="2" s="1"/>
  <c r="Y670" i="2" s="1"/>
  <c r="Z670" i="2" s="1"/>
  <c r="AA670" i="2" s="1"/>
  <c r="AB670" i="2" s="1"/>
  <c r="W671" i="2"/>
  <c r="X671" i="2" s="1"/>
  <c r="Y671" i="2" s="1"/>
  <c r="Z671" i="2" s="1"/>
  <c r="AA671" i="2" s="1"/>
  <c r="AB671" i="2" s="1"/>
  <c r="W672" i="2"/>
  <c r="X672" i="2" s="1"/>
  <c r="Y672" i="2" s="1"/>
  <c r="Z672" i="2" s="1"/>
  <c r="AA672" i="2" s="1"/>
  <c r="AB672" i="2" s="1"/>
  <c r="W673" i="2"/>
  <c r="X673" i="2" s="1"/>
  <c r="Y673" i="2" s="1"/>
  <c r="Z673" i="2" s="1"/>
  <c r="AA673" i="2" s="1"/>
  <c r="AB673" i="2" s="1"/>
  <c r="W674" i="2"/>
  <c r="X674" i="2" s="1"/>
  <c r="Y674" i="2" s="1"/>
  <c r="Z674" i="2" s="1"/>
  <c r="AA674" i="2" s="1"/>
  <c r="AB674" i="2" s="1"/>
  <c r="W675" i="2"/>
  <c r="X675" i="2" s="1"/>
  <c r="Y675" i="2" s="1"/>
  <c r="Z675" i="2" s="1"/>
  <c r="AA675" i="2" s="1"/>
  <c r="AB675" i="2" s="1"/>
  <c r="W676" i="2"/>
  <c r="X676" i="2" s="1"/>
  <c r="Y676" i="2" s="1"/>
  <c r="Z676" i="2" s="1"/>
  <c r="AA676" i="2" s="1"/>
  <c r="AB676" i="2" s="1"/>
  <c r="W677" i="2"/>
  <c r="X677" i="2" s="1"/>
  <c r="Y677" i="2" s="1"/>
  <c r="Z677" i="2" s="1"/>
  <c r="AA677" i="2" s="1"/>
  <c r="AB677" i="2" s="1"/>
  <c r="W678" i="2"/>
  <c r="X678" i="2" s="1"/>
  <c r="Y678" i="2" s="1"/>
  <c r="Z678" i="2" s="1"/>
  <c r="AA678" i="2" s="1"/>
  <c r="AB678" i="2" s="1"/>
  <c r="W679" i="2"/>
  <c r="X679" i="2" s="1"/>
  <c r="Y679" i="2" s="1"/>
  <c r="Z679" i="2" s="1"/>
  <c r="AA679" i="2" s="1"/>
  <c r="AB679" i="2" s="1"/>
  <c r="W680" i="2"/>
  <c r="X680" i="2" s="1"/>
  <c r="Y680" i="2" s="1"/>
  <c r="Z680" i="2" s="1"/>
  <c r="AA680" i="2" s="1"/>
  <c r="AB680" i="2" s="1"/>
  <c r="W681" i="2"/>
  <c r="X681" i="2" s="1"/>
  <c r="Y681" i="2" s="1"/>
  <c r="Z681" i="2" s="1"/>
  <c r="AA681" i="2" s="1"/>
  <c r="AB681" i="2" s="1"/>
  <c r="W682" i="2"/>
  <c r="X682" i="2" s="1"/>
  <c r="Y682" i="2" s="1"/>
  <c r="Z682" i="2" s="1"/>
  <c r="AA682" i="2" s="1"/>
  <c r="AB682" i="2" s="1"/>
  <c r="W683" i="2"/>
  <c r="X683" i="2" s="1"/>
  <c r="Y683" i="2" s="1"/>
  <c r="Z683" i="2" s="1"/>
  <c r="AA683" i="2" s="1"/>
  <c r="AB683" i="2" s="1"/>
  <c r="W684" i="2"/>
  <c r="X684" i="2" s="1"/>
  <c r="Y684" i="2" s="1"/>
  <c r="Z684" i="2" s="1"/>
  <c r="AA684" i="2" s="1"/>
  <c r="AB684" i="2" s="1"/>
  <c r="W685" i="2"/>
  <c r="X685" i="2" s="1"/>
  <c r="Y685" i="2" s="1"/>
  <c r="Z685" i="2" s="1"/>
  <c r="AA685" i="2" s="1"/>
  <c r="AB685" i="2" s="1"/>
  <c r="W686" i="2"/>
  <c r="X686" i="2" s="1"/>
  <c r="Y686" i="2" s="1"/>
  <c r="Z686" i="2" s="1"/>
  <c r="AA686" i="2" s="1"/>
  <c r="AB686" i="2" s="1"/>
  <c r="W687" i="2"/>
  <c r="X687" i="2" s="1"/>
  <c r="Y687" i="2" s="1"/>
  <c r="Z687" i="2" s="1"/>
  <c r="AA687" i="2" s="1"/>
  <c r="AB687" i="2" s="1"/>
  <c r="W688" i="2"/>
  <c r="X688" i="2" s="1"/>
  <c r="Y688" i="2" s="1"/>
  <c r="Z688" i="2" s="1"/>
  <c r="AA688" i="2" s="1"/>
  <c r="AB688" i="2" s="1"/>
  <c r="W689" i="2"/>
  <c r="X689" i="2" s="1"/>
  <c r="Y689" i="2" s="1"/>
  <c r="Z689" i="2" s="1"/>
  <c r="AA689" i="2" s="1"/>
  <c r="AB689" i="2" s="1"/>
  <c r="W690" i="2"/>
  <c r="X690" i="2" s="1"/>
  <c r="Y690" i="2" s="1"/>
  <c r="Z690" i="2" s="1"/>
  <c r="AA690" i="2" s="1"/>
  <c r="AB690" i="2" s="1"/>
  <c r="W691" i="2"/>
  <c r="X691" i="2" s="1"/>
  <c r="Y691" i="2" s="1"/>
  <c r="Z691" i="2" s="1"/>
  <c r="AA691" i="2" s="1"/>
  <c r="AB691" i="2" s="1"/>
  <c r="W692" i="2"/>
  <c r="X692" i="2" s="1"/>
  <c r="Y692" i="2" s="1"/>
  <c r="Z692" i="2" s="1"/>
  <c r="AA692" i="2" s="1"/>
  <c r="AB692" i="2" s="1"/>
  <c r="W693" i="2"/>
  <c r="X693" i="2" s="1"/>
  <c r="Y693" i="2" s="1"/>
  <c r="Z693" i="2" s="1"/>
  <c r="AA693" i="2" s="1"/>
  <c r="AB693" i="2" s="1"/>
  <c r="W694" i="2"/>
  <c r="X694" i="2" s="1"/>
  <c r="Y694" i="2" s="1"/>
  <c r="Z694" i="2" s="1"/>
  <c r="AA694" i="2" s="1"/>
  <c r="AB694" i="2" s="1"/>
  <c r="W695" i="2"/>
  <c r="X695" i="2" s="1"/>
  <c r="Y695" i="2" s="1"/>
  <c r="Z695" i="2" s="1"/>
  <c r="AA695" i="2" s="1"/>
  <c r="AB695" i="2" s="1"/>
  <c r="W696" i="2"/>
  <c r="X696" i="2" s="1"/>
  <c r="Y696" i="2" s="1"/>
  <c r="Z696" i="2" s="1"/>
  <c r="AA696" i="2" s="1"/>
  <c r="AB696" i="2" s="1"/>
  <c r="W697" i="2"/>
  <c r="X697" i="2" s="1"/>
  <c r="Y697" i="2" s="1"/>
  <c r="Z697" i="2" s="1"/>
  <c r="AA697" i="2" s="1"/>
  <c r="AB697" i="2" s="1"/>
  <c r="W698" i="2"/>
  <c r="X698" i="2" s="1"/>
  <c r="Y698" i="2" s="1"/>
  <c r="Z698" i="2" s="1"/>
  <c r="AA698" i="2" s="1"/>
  <c r="AB698" i="2" s="1"/>
  <c r="W699" i="2"/>
  <c r="X699" i="2" s="1"/>
  <c r="Y699" i="2" s="1"/>
  <c r="Z699" i="2" s="1"/>
  <c r="AA699" i="2" s="1"/>
  <c r="AB699" i="2" s="1"/>
  <c r="W700" i="2"/>
  <c r="X700" i="2" s="1"/>
  <c r="Y700" i="2" s="1"/>
  <c r="Z700" i="2" s="1"/>
  <c r="AA700" i="2" s="1"/>
  <c r="AB700" i="2" s="1"/>
  <c r="W701" i="2"/>
  <c r="X701" i="2" s="1"/>
  <c r="Y701" i="2" s="1"/>
  <c r="Z701" i="2" s="1"/>
  <c r="AA701" i="2" s="1"/>
  <c r="AB701" i="2" s="1"/>
  <c r="W702" i="2"/>
  <c r="X702" i="2" s="1"/>
  <c r="Y702" i="2" s="1"/>
  <c r="Z702" i="2" s="1"/>
  <c r="AA702" i="2" s="1"/>
  <c r="AB702" i="2" s="1"/>
  <c r="W703" i="2"/>
  <c r="X703" i="2" s="1"/>
  <c r="Y703" i="2" s="1"/>
  <c r="Z703" i="2" s="1"/>
  <c r="AA703" i="2" s="1"/>
  <c r="AB703" i="2" s="1"/>
  <c r="W704" i="2"/>
  <c r="X704" i="2" s="1"/>
  <c r="Y704" i="2" s="1"/>
  <c r="Z704" i="2" s="1"/>
  <c r="AA704" i="2" s="1"/>
  <c r="AB704" i="2" s="1"/>
  <c r="W705" i="2"/>
  <c r="X705" i="2" s="1"/>
  <c r="Y705" i="2" s="1"/>
  <c r="Z705" i="2" s="1"/>
  <c r="AA705" i="2" s="1"/>
  <c r="AB705" i="2" s="1"/>
  <c r="W706" i="2"/>
  <c r="X706" i="2" s="1"/>
  <c r="Y706" i="2" s="1"/>
  <c r="Z706" i="2" s="1"/>
  <c r="AA706" i="2" s="1"/>
  <c r="AB706" i="2" s="1"/>
  <c r="W707" i="2"/>
  <c r="X707" i="2" s="1"/>
  <c r="Y707" i="2" s="1"/>
  <c r="Z707" i="2" s="1"/>
  <c r="AA707" i="2" s="1"/>
  <c r="AB707" i="2" s="1"/>
  <c r="W708" i="2"/>
  <c r="X708" i="2" s="1"/>
  <c r="Y708" i="2" s="1"/>
  <c r="Z708" i="2" s="1"/>
  <c r="AA708" i="2" s="1"/>
  <c r="AB708" i="2" s="1"/>
  <c r="W709" i="2"/>
  <c r="X709" i="2" s="1"/>
  <c r="Y709" i="2" s="1"/>
  <c r="Z709" i="2" s="1"/>
  <c r="AA709" i="2" s="1"/>
  <c r="AB709" i="2" s="1"/>
  <c r="W710" i="2"/>
  <c r="X710" i="2" s="1"/>
  <c r="Y710" i="2" s="1"/>
  <c r="Z710" i="2" s="1"/>
  <c r="AA710" i="2" s="1"/>
  <c r="AB710" i="2" s="1"/>
  <c r="W711" i="2"/>
  <c r="X711" i="2" s="1"/>
  <c r="Y711" i="2" s="1"/>
  <c r="Z711" i="2" s="1"/>
  <c r="AA711" i="2" s="1"/>
  <c r="AB711" i="2" s="1"/>
  <c r="W712" i="2"/>
  <c r="X712" i="2" s="1"/>
  <c r="Y712" i="2" s="1"/>
  <c r="Z712" i="2" s="1"/>
  <c r="AA712" i="2" s="1"/>
  <c r="AB712" i="2" s="1"/>
  <c r="W713" i="2"/>
  <c r="X713" i="2" s="1"/>
  <c r="Y713" i="2" s="1"/>
  <c r="Z713" i="2" s="1"/>
  <c r="AA713" i="2" s="1"/>
  <c r="AB713" i="2" s="1"/>
  <c r="W714" i="2"/>
  <c r="X714" i="2" s="1"/>
  <c r="Y714" i="2" s="1"/>
  <c r="Z714" i="2" s="1"/>
  <c r="AA714" i="2" s="1"/>
  <c r="AB714" i="2" s="1"/>
  <c r="W715" i="2"/>
  <c r="X715" i="2" s="1"/>
  <c r="Y715" i="2" s="1"/>
  <c r="Z715" i="2" s="1"/>
  <c r="AA715" i="2" s="1"/>
  <c r="AB715" i="2" s="1"/>
  <c r="W716" i="2"/>
  <c r="X716" i="2" s="1"/>
  <c r="Y716" i="2" s="1"/>
  <c r="Z716" i="2" s="1"/>
  <c r="AA716" i="2" s="1"/>
  <c r="AB716" i="2" s="1"/>
  <c r="W717" i="2"/>
  <c r="X717" i="2" s="1"/>
  <c r="Y717" i="2" s="1"/>
  <c r="Z717" i="2" s="1"/>
  <c r="AA717" i="2" s="1"/>
  <c r="AB717" i="2" s="1"/>
  <c r="W718" i="2"/>
  <c r="X718" i="2" s="1"/>
  <c r="Y718" i="2" s="1"/>
  <c r="Z718" i="2" s="1"/>
  <c r="AA718" i="2" s="1"/>
  <c r="AB718" i="2" s="1"/>
  <c r="W719" i="2"/>
  <c r="X719" i="2" s="1"/>
  <c r="Y719" i="2" s="1"/>
  <c r="Z719" i="2" s="1"/>
  <c r="AA719" i="2" s="1"/>
  <c r="AB719" i="2" s="1"/>
  <c r="W720" i="2"/>
  <c r="X720" i="2" s="1"/>
  <c r="Y720" i="2" s="1"/>
  <c r="Z720" i="2" s="1"/>
  <c r="AA720" i="2" s="1"/>
  <c r="AB720" i="2" s="1"/>
  <c r="W721" i="2"/>
  <c r="X721" i="2" s="1"/>
  <c r="Y721" i="2" s="1"/>
  <c r="Z721" i="2" s="1"/>
  <c r="AA721" i="2" s="1"/>
  <c r="AB721" i="2" s="1"/>
  <c r="W722" i="2"/>
  <c r="X722" i="2" s="1"/>
  <c r="Y722" i="2" s="1"/>
  <c r="Z722" i="2" s="1"/>
  <c r="AA722" i="2" s="1"/>
  <c r="AB722" i="2" s="1"/>
  <c r="W723" i="2"/>
  <c r="X723" i="2" s="1"/>
  <c r="Y723" i="2" s="1"/>
  <c r="Z723" i="2" s="1"/>
  <c r="AA723" i="2" s="1"/>
  <c r="AB723" i="2" s="1"/>
  <c r="W724" i="2"/>
  <c r="X724" i="2" s="1"/>
  <c r="Y724" i="2" s="1"/>
  <c r="Z724" i="2" s="1"/>
  <c r="AA724" i="2" s="1"/>
  <c r="AB724" i="2" s="1"/>
  <c r="W725" i="2"/>
  <c r="X725" i="2" s="1"/>
  <c r="Y725" i="2" s="1"/>
  <c r="Z725" i="2" s="1"/>
  <c r="AA725" i="2" s="1"/>
  <c r="AB725" i="2" s="1"/>
  <c r="W726" i="2"/>
  <c r="X726" i="2" s="1"/>
  <c r="Y726" i="2" s="1"/>
  <c r="Z726" i="2" s="1"/>
  <c r="AA726" i="2" s="1"/>
  <c r="AB726" i="2" s="1"/>
  <c r="W727" i="2"/>
  <c r="X727" i="2" s="1"/>
  <c r="Y727" i="2" s="1"/>
  <c r="Z727" i="2" s="1"/>
  <c r="AA727" i="2" s="1"/>
  <c r="AB727" i="2" s="1"/>
  <c r="W728" i="2"/>
  <c r="X728" i="2" s="1"/>
  <c r="Y728" i="2" s="1"/>
  <c r="Z728" i="2" s="1"/>
  <c r="AA728" i="2" s="1"/>
  <c r="AB728" i="2" s="1"/>
  <c r="W729" i="2"/>
  <c r="X729" i="2" s="1"/>
  <c r="Y729" i="2" s="1"/>
  <c r="Z729" i="2" s="1"/>
  <c r="AA729" i="2" s="1"/>
  <c r="AB729" i="2" s="1"/>
  <c r="W730" i="2"/>
  <c r="X730" i="2" s="1"/>
  <c r="Y730" i="2" s="1"/>
  <c r="Z730" i="2" s="1"/>
  <c r="AA730" i="2" s="1"/>
  <c r="AB730" i="2" s="1"/>
  <c r="W731" i="2"/>
  <c r="X731" i="2" s="1"/>
  <c r="Y731" i="2" s="1"/>
  <c r="Z731" i="2" s="1"/>
  <c r="AA731" i="2" s="1"/>
  <c r="AB731" i="2" s="1"/>
  <c r="W732" i="2"/>
  <c r="X732" i="2" s="1"/>
  <c r="Y732" i="2" s="1"/>
  <c r="Z732" i="2" s="1"/>
  <c r="AA732" i="2" s="1"/>
  <c r="AB732" i="2" s="1"/>
  <c r="W733" i="2"/>
  <c r="X733" i="2" s="1"/>
  <c r="Y733" i="2" s="1"/>
  <c r="Z733" i="2" s="1"/>
  <c r="AA733" i="2" s="1"/>
  <c r="AB733" i="2" s="1"/>
  <c r="W734" i="2"/>
  <c r="X734" i="2" s="1"/>
  <c r="Y734" i="2" s="1"/>
  <c r="Z734" i="2" s="1"/>
  <c r="AA734" i="2" s="1"/>
  <c r="AB734" i="2" s="1"/>
  <c r="W735" i="2"/>
  <c r="X735" i="2" s="1"/>
  <c r="Y735" i="2" s="1"/>
  <c r="Z735" i="2" s="1"/>
  <c r="AA735" i="2" s="1"/>
  <c r="AB735" i="2" s="1"/>
  <c r="W736" i="2"/>
  <c r="X736" i="2" s="1"/>
  <c r="Y736" i="2" s="1"/>
  <c r="Z736" i="2" s="1"/>
  <c r="AA736" i="2" s="1"/>
  <c r="AB736" i="2" s="1"/>
  <c r="W737" i="2"/>
  <c r="X737" i="2" s="1"/>
  <c r="Y737" i="2" s="1"/>
  <c r="Z737" i="2" s="1"/>
  <c r="AA737" i="2" s="1"/>
  <c r="AB737" i="2" s="1"/>
  <c r="W738" i="2"/>
  <c r="X738" i="2" s="1"/>
  <c r="Y738" i="2" s="1"/>
  <c r="Z738" i="2" s="1"/>
  <c r="AA738" i="2" s="1"/>
  <c r="AB738" i="2" s="1"/>
  <c r="W739" i="2"/>
  <c r="X739" i="2" s="1"/>
  <c r="Y739" i="2" s="1"/>
  <c r="Z739" i="2" s="1"/>
  <c r="AA739" i="2" s="1"/>
  <c r="AB739" i="2" s="1"/>
  <c r="W740" i="2"/>
  <c r="X740" i="2" s="1"/>
  <c r="Y740" i="2" s="1"/>
  <c r="Z740" i="2" s="1"/>
  <c r="AA740" i="2" s="1"/>
  <c r="AB740" i="2" s="1"/>
  <c r="W741" i="2"/>
  <c r="X741" i="2" s="1"/>
  <c r="Y741" i="2" s="1"/>
  <c r="Z741" i="2" s="1"/>
  <c r="AA741" i="2" s="1"/>
  <c r="AB741" i="2" s="1"/>
  <c r="W742" i="2"/>
  <c r="X742" i="2" s="1"/>
  <c r="Y742" i="2" s="1"/>
  <c r="Z742" i="2" s="1"/>
  <c r="AA742" i="2" s="1"/>
  <c r="AB742" i="2" s="1"/>
  <c r="W743" i="2"/>
  <c r="X743" i="2" s="1"/>
  <c r="Y743" i="2" s="1"/>
  <c r="Z743" i="2" s="1"/>
  <c r="AA743" i="2" s="1"/>
  <c r="AB743" i="2" s="1"/>
  <c r="W744" i="2"/>
  <c r="X744" i="2" s="1"/>
  <c r="Y744" i="2" s="1"/>
  <c r="Z744" i="2" s="1"/>
  <c r="AA744" i="2" s="1"/>
  <c r="AB744" i="2" s="1"/>
  <c r="W745" i="2"/>
  <c r="X745" i="2" s="1"/>
  <c r="Y745" i="2" s="1"/>
  <c r="Z745" i="2" s="1"/>
  <c r="AA745" i="2" s="1"/>
  <c r="AB745" i="2" s="1"/>
  <c r="W746" i="2"/>
  <c r="X746" i="2" s="1"/>
  <c r="Y746" i="2" s="1"/>
  <c r="Z746" i="2" s="1"/>
  <c r="AA746" i="2" s="1"/>
  <c r="AB746" i="2" s="1"/>
  <c r="W747" i="2"/>
  <c r="X747" i="2" s="1"/>
  <c r="Y747" i="2" s="1"/>
  <c r="Z747" i="2" s="1"/>
  <c r="AA747" i="2" s="1"/>
  <c r="AB747" i="2" s="1"/>
  <c r="W748" i="2"/>
  <c r="X748" i="2" s="1"/>
  <c r="Y748" i="2" s="1"/>
  <c r="Z748" i="2" s="1"/>
  <c r="AA748" i="2" s="1"/>
  <c r="AB748" i="2" s="1"/>
  <c r="W749" i="2"/>
  <c r="X749" i="2" s="1"/>
  <c r="Y749" i="2" s="1"/>
  <c r="Z749" i="2" s="1"/>
  <c r="AA749" i="2" s="1"/>
  <c r="AB749" i="2" s="1"/>
  <c r="W750" i="2"/>
  <c r="X750" i="2" s="1"/>
  <c r="Y750" i="2" s="1"/>
  <c r="Z750" i="2" s="1"/>
  <c r="AA750" i="2" s="1"/>
  <c r="AB750" i="2" s="1"/>
  <c r="W751" i="2"/>
  <c r="X751" i="2" s="1"/>
  <c r="Y751" i="2" s="1"/>
  <c r="Z751" i="2" s="1"/>
  <c r="AA751" i="2" s="1"/>
  <c r="AB751" i="2" s="1"/>
  <c r="W752" i="2"/>
  <c r="X752" i="2" s="1"/>
  <c r="Y752" i="2" s="1"/>
  <c r="Z752" i="2" s="1"/>
  <c r="AA752" i="2" s="1"/>
  <c r="AB752" i="2" s="1"/>
  <c r="W753" i="2"/>
  <c r="X753" i="2" s="1"/>
  <c r="Y753" i="2" s="1"/>
  <c r="Z753" i="2" s="1"/>
  <c r="AA753" i="2" s="1"/>
  <c r="AB753" i="2" s="1"/>
  <c r="W754" i="2"/>
  <c r="X754" i="2" s="1"/>
  <c r="Y754" i="2" s="1"/>
  <c r="Z754" i="2" s="1"/>
  <c r="AA754" i="2" s="1"/>
  <c r="AB754" i="2" s="1"/>
  <c r="W755" i="2"/>
  <c r="X755" i="2" s="1"/>
  <c r="Y755" i="2" s="1"/>
  <c r="Z755" i="2" s="1"/>
  <c r="AA755" i="2" s="1"/>
  <c r="AB755" i="2" s="1"/>
  <c r="W756" i="2"/>
  <c r="X756" i="2" s="1"/>
  <c r="Y756" i="2" s="1"/>
  <c r="Z756" i="2" s="1"/>
  <c r="AA756" i="2" s="1"/>
  <c r="AB756" i="2" s="1"/>
  <c r="W757" i="2"/>
  <c r="X757" i="2" s="1"/>
  <c r="Y757" i="2" s="1"/>
  <c r="Z757" i="2" s="1"/>
  <c r="AA757" i="2" s="1"/>
  <c r="AB757" i="2" s="1"/>
  <c r="W758" i="2"/>
  <c r="X758" i="2" s="1"/>
  <c r="Y758" i="2" s="1"/>
  <c r="Z758" i="2" s="1"/>
  <c r="AA758" i="2" s="1"/>
  <c r="AB758" i="2" s="1"/>
  <c r="W759" i="2"/>
  <c r="X759" i="2" s="1"/>
  <c r="Y759" i="2" s="1"/>
  <c r="Z759" i="2" s="1"/>
  <c r="AA759" i="2" s="1"/>
  <c r="AB759" i="2" s="1"/>
  <c r="W760" i="2"/>
  <c r="X760" i="2" s="1"/>
  <c r="Y760" i="2" s="1"/>
  <c r="Z760" i="2" s="1"/>
  <c r="AA760" i="2" s="1"/>
  <c r="AB760" i="2" s="1"/>
  <c r="W761" i="2"/>
  <c r="X761" i="2" s="1"/>
  <c r="Y761" i="2" s="1"/>
  <c r="Z761" i="2" s="1"/>
  <c r="AA761" i="2" s="1"/>
  <c r="AB761" i="2" s="1"/>
  <c r="W762" i="2"/>
  <c r="X762" i="2" s="1"/>
  <c r="Y762" i="2" s="1"/>
  <c r="Z762" i="2" s="1"/>
  <c r="AA762" i="2" s="1"/>
  <c r="AB762" i="2" s="1"/>
  <c r="W763" i="2"/>
  <c r="X763" i="2" s="1"/>
  <c r="Y763" i="2" s="1"/>
  <c r="Z763" i="2" s="1"/>
  <c r="AA763" i="2" s="1"/>
  <c r="AB763" i="2" s="1"/>
  <c r="W764" i="2"/>
  <c r="X764" i="2" s="1"/>
  <c r="Y764" i="2" s="1"/>
  <c r="Z764" i="2" s="1"/>
  <c r="AA764" i="2" s="1"/>
  <c r="AB764" i="2" s="1"/>
  <c r="W765" i="2"/>
  <c r="X765" i="2" s="1"/>
  <c r="Y765" i="2" s="1"/>
  <c r="Z765" i="2" s="1"/>
  <c r="AA765" i="2" s="1"/>
  <c r="AB765" i="2" s="1"/>
  <c r="W766" i="2"/>
  <c r="X766" i="2" s="1"/>
  <c r="Y766" i="2" s="1"/>
  <c r="Z766" i="2" s="1"/>
  <c r="AA766" i="2" s="1"/>
  <c r="AB766" i="2" s="1"/>
  <c r="W767" i="2"/>
  <c r="X767" i="2" s="1"/>
  <c r="Y767" i="2" s="1"/>
  <c r="Z767" i="2" s="1"/>
  <c r="AA767" i="2" s="1"/>
  <c r="AB767" i="2" s="1"/>
  <c r="W768" i="2"/>
  <c r="X768" i="2" s="1"/>
  <c r="Y768" i="2" s="1"/>
  <c r="Z768" i="2" s="1"/>
  <c r="AA768" i="2" s="1"/>
  <c r="AB768" i="2" s="1"/>
  <c r="J5" i="1"/>
  <c r="J7" i="1"/>
  <c r="J10" i="1"/>
  <c r="J11" i="1"/>
  <c r="J20" i="1"/>
  <c r="J21" i="1"/>
  <c r="J28" i="1"/>
  <c r="J31" i="1"/>
  <c r="J32" i="1"/>
  <c r="J40" i="1"/>
  <c r="J45" i="1"/>
  <c r="J47" i="1"/>
  <c r="J48" i="1"/>
  <c r="J62" i="1"/>
  <c r="J64" i="1"/>
  <c r="J65" i="1"/>
  <c r="J68" i="1"/>
  <c r="J70" i="1"/>
  <c r="J71" i="1"/>
  <c r="J75" i="1"/>
  <c r="J85" i="1"/>
  <c r="J90" i="1"/>
  <c r="J91" i="1"/>
  <c r="J95" i="1"/>
  <c r="J105" i="1"/>
  <c r="J107" i="1"/>
  <c r="J120" i="1"/>
  <c r="J121" i="1"/>
  <c r="J125" i="1"/>
  <c r="J127" i="1"/>
  <c r="J128" i="1"/>
  <c r="J130" i="1"/>
  <c r="J131" i="1"/>
  <c r="J132" i="1"/>
  <c r="J147" i="1"/>
  <c r="J148" i="1"/>
  <c r="J149" i="1"/>
  <c r="J150" i="1"/>
  <c r="J152" i="1"/>
  <c r="J162" i="1"/>
  <c r="J170" i="1"/>
  <c r="J174" i="1"/>
  <c r="J175" i="1"/>
  <c r="J182" i="1"/>
  <c r="J185" i="1"/>
  <c r="J187" i="1"/>
  <c r="J188" i="1"/>
  <c r="J190" i="1"/>
  <c r="J191" i="1"/>
  <c r="J205" i="1"/>
  <c r="J207" i="1"/>
  <c r="J208" i="1"/>
  <c r="J210" i="1"/>
  <c r="J211" i="1"/>
  <c r="J215" i="1"/>
  <c r="J220" i="1"/>
  <c r="J221" i="1"/>
  <c r="J228" i="1"/>
  <c r="J231" i="1"/>
  <c r="J232" i="1"/>
  <c r="J233" i="1"/>
  <c r="J240" i="1"/>
  <c r="J245" i="1"/>
  <c r="J247" i="1"/>
  <c r="J248" i="1"/>
  <c r="J262" i="1"/>
  <c r="J264" i="1"/>
  <c r="J265" i="1"/>
  <c r="J268" i="1"/>
  <c r="J270" i="1"/>
  <c r="J271" i="1"/>
  <c r="J275" i="1"/>
  <c r="J285" i="1"/>
  <c r="J290" i="1"/>
  <c r="J291" i="1"/>
  <c r="J295" i="1"/>
  <c r="J305" i="1"/>
  <c r="J307" i="1"/>
  <c r="J320" i="1"/>
  <c r="J321" i="1"/>
  <c r="J325" i="1"/>
  <c r="J327" i="1"/>
  <c r="J328" i="1"/>
  <c r="J330" i="1"/>
  <c r="J331" i="1"/>
  <c r="J332" i="1"/>
  <c r="J347" i="1"/>
  <c r="J348" i="1"/>
  <c r="J349" i="1"/>
  <c r="J350" i="1"/>
  <c r="J352" i="1"/>
  <c r="J356" i="1"/>
  <c r="J361" i="1"/>
  <c r="J380" i="1"/>
  <c r="J385" i="1"/>
  <c r="J387" i="1"/>
  <c r="J388" i="1"/>
  <c r="J401" i="1"/>
  <c r="J402" i="1"/>
  <c r="J407" i="1"/>
  <c r="J408" i="1"/>
  <c r="J410" i="1"/>
  <c r="J411" i="1"/>
  <c r="J427" i="1"/>
  <c r="J428" i="1"/>
  <c r="J429" i="1"/>
  <c r="J430" i="1"/>
  <c r="J432" i="1"/>
  <c r="J436" i="1"/>
  <c r="J441" i="1"/>
  <c r="J460" i="1"/>
  <c r="J465" i="1"/>
  <c r="J467" i="1"/>
  <c r="J468" i="1"/>
  <c r="J481" i="1"/>
  <c r="J482" i="1"/>
  <c r="J487" i="1"/>
  <c r="J488" i="1"/>
  <c r="J490" i="1"/>
  <c r="J491" i="1"/>
  <c r="J507" i="1"/>
  <c r="J508" i="1"/>
  <c r="J509" i="1"/>
  <c r="J510" i="1"/>
  <c r="J512" i="1"/>
  <c r="J516" i="1"/>
  <c r="J521" i="1"/>
  <c r="J540" i="1"/>
  <c r="J545" i="1"/>
  <c r="J547" i="1"/>
  <c r="J548" i="1"/>
  <c r="J556" i="1"/>
  <c r="J560" i="1"/>
  <c r="J561" i="1"/>
  <c r="J564" i="1"/>
  <c r="J565" i="1"/>
  <c r="J567" i="1"/>
  <c r="J568" i="1"/>
  <c r="J570" i="1"/>
  <c r="J571" i="1"/>
  <c r="J572" i="1"/>
  <c r="J584" i="1"/>
  <c r="J585" i="1"/>
  <c r="J587" i="1"/>
  <c r="J589" i="1"/>
  <c r="J590" i="1"/>
  <c r="J591" i="1"/>
  <c r="J595" i="1"/>
  <c r="J596" i="1"/>
  <c r="J608" i="1"/>
  <c r="J609" i="1"/>
  <c r="J610" i="1"/>
  <c r="J611" i="1"/>
  <c r="J613" i="1"/>
  <c r="J615" i="1"/>
  <c r="J616" i="1"/>
  <c r="J622" i="1"/>
  <c r="J633" i="1"/>
  <c r="J640" i="1"/>
  <c r="J645" i="1"/>
  <c r="J647" i="1"/>
  <c r="J648" i="1"/>
  <c r="J656" i="1"/>
  <c r="J660" i="1"/>
  <c r="J661" i="1"/>
  <c r="J664" i="1"/>
  <c r="J665" i="1"/>
  <c r="J667" i="1"/>
  <c r="J668" i="1"/>
  <c r="J670" i="1"/>
  <c r="J671" i="1"/>
  <c r="J672" i="1"/>
  <c r="J684" i="1"/>
  <c r="J685" i="1"/>
  <c r="J687" i="1"/>
  <c r="J689" i="1"/>
  <c r="J690" i="1"/>
  <c r="J691" i="1"/>
  <c r="J695" i="1"/>
  <c r="J696" i="1"/>
  <c r="J708" i="1"/>
  <c r="J709" i="1"/>
  <c r="J710" i="1"/>
  <c r="J711" i="1"/>
  <c r="J715" i="1"/>
  <c r="J716" i="1"/>
  <c r="J722" i="1"/>
  <c r="J740" i="1"/>
  <c r="J745" i="1"/>
  <c r="J747" i="1"/>
  <c r="J748" i="1"/>
  <c r="J756" i="1"/>
  <c r="J760" i="1"/>
  <c r="J761" i="1"/>
  <c r="J764" i="1"/>
  <c r="J765" i="1"/>
  <c r="J767" i="1"/>
  <c r="J768" i="1"/>
  <c r="J770" i="1"/>
  <c r="J771" i="1"/>
  <c r="J772" i="1"/>
  <c r="J784" i="1"/>
  <c r="J785" i="1"/>
  <c r="J787" i="1"/>
  <c r="J789" i="1"/>
  <c r="J790" i="1"/>
  <c r="J791" i="1"/>
  <c r="J795" i="1"/>
  <c r="J796" i="1"/>
  <c r="J808" i="1"/>
  <c r="J809" i="1"/>
  <c r="J810" i="1"/>
  <c r="J811" i="1"/>
  <c r="J813" i="1"/>
  <c r="J815" i="1"/>
  <c r="J816" i="1"/>
  <c r="J821" i="1"/>
  <c r="J822" i="1"/>
  <c r="J840" i="1"/>
  <c r="J841" i="1"/>
  <c r="J845" i="1"/>
  <c r="J847" i="1"/>
  <c r="J848" i="1"/>
  <c r="J856" i="1"/>
  <c r="J860" i="1"/>
  <c r="J861" i="1"/>
  <c r="J864" i="1"/>
  <c r="J865" i="1"/>
  <c r="J867" i="1"/>
  <c r="J868" i="1"/>
  <c r="J870" i="1"/>
  <c r="J871" i="1"/>
  <c r="J872" i="1"/>
  <c r="J884" i="1"/>
  <c r="J885" i="1"/>
  <c r="J887" i="1"/>
  <c r="J889" i="1"/>
  <c r="J890" i="1"/>
  <c r="J891" i="1"/>
  <c r="J895" i="1"/>
  <c r="J896" i="1"/>
  <c r="J908" i="1"/>
  <c r="J909" i="1"/>
  <c r="J910" i="1"/>
  <c r="J911" i="1"/>
  <c r="J915" i="1"/>
  <c r="J916" i="1"/>
  <c r="J921" i="1"/>
  <c r="J922" i="1"/>
  <c r="J940" i="1"/>
  <c r="J941" i="1"/>
  <c r="J945" i="1"/>
  <c r="J947" i="1"/>
  <c r="J948" i="1"/>
  <c r="J956" i="1"/>
  <c r="J960" i="1"/>
  <c r="J961" i="1"/>
  <c r="J964" i="1"/>
  <c r="J965" i="1"/>
  <c r="J967" i="1"/>
  <c r="J968" i="1"/>
  <c r="J970" i="1"/>
  <c r="J971" i="1"/>
  <c r="J972" i="1"/>
  <c r="J984" i="1"/>
  <c r="J985" i="1"/>
  <c r="J987" i="1"/>
  <c r="J989" i="1"/>
  <c r="J990" i="1"/>
  <c r="J991" i="1"/>
  <c r="J995" i="1"/>
  <c r="J996" i="1"/>
  <c r="J1008" i="1"/>
  <c r="J1009" i="1"/>
  <c r="J1010" i="1"/>
  <c r="J1011" i="1"/>
  <c r="J1015" i="1"/>
  <c r="J1016" i="1"/>
  <c r="J1021" i="1"/>
  <c r="J1022" i="1"/>
  <c r="J1040" i="1"/>
  <c r="J1041" i="1"/>
  <c r="J1045" i="1"/>
  <c r="J1047" i="1"/>
  <c r="J1048" i="1"/>
  <c r="J1056" i="1"/>
  <c r="J1060" i="1"/>
  <c r="J1061" i="1"/>
  <c r="J1064" i="1"/>
  <c r="J1065" i="1"/>
  <c r="J1067" i="1"/>
  <c r="J1068" i="1"/>
  <c r="J1070" i="1"/>
  <c r="J1071" i="1"/>
  <c r="J1072" i="1"/>
  <c r="J1084" i="1"/>
  <c r="J1085" i="1"/>
  <c r="J1087" i="1"/>
  <c r="J1089" i="1"/>
  <c r="J1090" i="1"/>
  <c r="J1091" i="1"/>
  <c r="J1095" i="1"/>
  <c r="J1096" i="1"/>
  <c r="J1107" i="1"/>
  <c r="J1108" i="1"/>
  <c r="J1109" i="1"/>
  <c r="J1110" i="1"/>
  <c r="J1112" i="1"/>
  <c r="J1116" i="1"/>
  <c r="J1120" i="1"/>
  <c r="J1121" i="1"/>
  <c r="J1127" i="1"/>
  <c r="J1130" i="1"/>
  <c r="J1131" i="1"/>
  <c r="J1132" i="1"/>
  <c r="J1135" i="1"/>
  <c r="J1136" i="1"/>
  <c r="J1150" i="1"/>
  <c r="J1155" i="1"/>
  <c r="J1156" i="1"/>
  <c r="J1160" i="1"/>
  <c r="J1161" i="1"/>
  <c r="J1165" i="1"/>
  <c r="J1167" i="1"/>
  <c r="J1168" i="1"/>
  <c r="J1176" i="1"/>
  <c r="J1180" i="1"/>
  <c r="J1185" i="1"/>
  <c r="J1187" i="1"/>
  <c r="J1188" i="1"/>
  <c r="J1190" i="1"/>
  <c r="J1191" i="1"/>
  <c r="J1196" i="1"/>
  <c r="J1202" i="1"/>
  <c r="J1207" i="1"/>
  <c r="J1208" i="1"/>
  <c r="J1210" i="1"/>
  <c r="J1211" i="1"/>
  <c r="J1212" i="1"/>
  <c r="J1225" i="1"/>
  <c r="J1227" i="1"/>
  <c r="J1228" i="1"/>
  <c r="J1230" i="1"/>
  <c r="J1231" i="1"/>
  <c r="J1232" i="1"/>
  <c r="J1235" i="1"/>
  <c r="J1236" i="1"/>
  <c r="J1248" i="1"/>
  <c r="J1249" i="1"/>
  <c r="J1250" i="1"/>
  <c r="J1251" i="1"/>
  <c r="J1255" i="1"/>
  <c r="J1256" i="1"/>
  <c r="J1260" i="1"/>
  <c r="J1261" i="1"/>
  <c r="J1268" i="1"/>
  <c r="J1271" i="1"/>
  <c r="J1272" i="1"/>
  <c r="J1276" i="1"/>
  <c r="J1280" i="1"/>
  <c r="J1284" i="1"/>
  <c r="J1285" i="1"/>
  <c r="J1291" i="1"/>
  <c r="J1295" i="1"/>
  <c r="J1296" i="1"/>
  <c r="J1301" i="1"/>
  <c r="J1305" i="1"/>
  <c r="J1307" i="1"/>
  <c r="J1308" i="1"/>
  <c r="J1309" i="1"/>
  <c r="J1320" i="1"/>
  <c r="J1321" i="1"/>
  <c r="J1324" i="1"/>
  <c r="J1325" i="1"/>
  <c r="J1327" i="1"/>
  <c r="J1328" i="1"/>
  <c r="J1330" i="1"/>
  <c r="J1331" i="1"/>
  <c r="J1332" i="1"/>
  <c r="J1344" i="1"/>
  <c r="J1345" i="1"/>
  <c r="J1348" i="1"/>
  <c r="J1350" i="1"/>
  <c r="J1351" i="1"/>
  <c r="J1355" i="1"/>
  <c r="J1365" i="1"/>
  <c r="J1367" i="1"/>
  <c r="J1368" i="1"/>
  <c r="J1371" i="1"/>
  <c r="J1372" i="1"/>
  <c r="J1376" i="1"/>
  <c r="J1380" i="1"/>
  <c r="J1385" i="1"/>
  <c r="J1390" i="1"/>
  <c r="J1391" i="1"/>
  <c r="J1395" i="1"/>
  <c r="J1396" i="1"/>
  <c r="J1401" i="1"/>
  <c r="J1402" i="1"/>
  <c r="J1420" i="1"/>
  <c r="J1421" i="1"/>
  <c r="J1425" i="1"/>
  <c r="J1427" i="1"/>
  <c r="J1435" i="1"/>
  <c r="J1436" i="1"/>
  <c r="J1442" i="1"/>
  <c r="J1445" i="1"/>
  <c r="J1447" i="1"/>
  <c r="J1448" i="1"/>
  <c r="J1449" i="1"/>
  <c r="J1450" i="1"/>
  <c r="J1455" i="1"/>
  <c r="J1461" i="1"/>
  <c r="J1462" i="1"/>
  <c r="J1465" i="1"/>
  <c r="J1467" i="1"/>
  <c r="J1468" i="1"/>
  <c r="J1470" i="1"/>
  <c r="J1471" i="1"/>
  <c r="J1472" i="1"/>
  <c r="J1480" i="1"/>
  <c r="J1484" i="1"/>
  <c r="J1485" i="1"/>
  <c r="J1487" i="1"/>
  <c r="J1489" i="1"/>
  <c r="J1490" i="1"/>
  <c r="J1491" i="1"/>
  <c r="J1495" i="1"/>
  <c r="J1496" i="1"/>
  <c r="J1507" i="1"/>
  <c r="J1508" i="1"/>
  <c r="J1509" i="1"/>
  <c r="J1510" i="1"/>
  <c r="J1512" i="1"/>
  <c r="J1515" i="1"/>
  <c r="J1516" i="1"/>
  <c r="J1520" i="1"/>
  <c r="J1521" i="1"/>
  <c r="J1527" i="1"/>
  <c r="J1530" i="1"/>
  <c r="J1531" i="1"/>
  <c r="J1532" i="1"/>
  <c r="J1535" i="1"/>
  <c r="J1536" i="1"/>
  <c r="J1550" i="1"/>
  <c r="J1555" i="1"/>
  <c r="J1556" i="1"/>
  <c r="J1560" i="1"/>
  <c r="J1561" i="1"/>
  <c r="J1565" i="1"/>
  <c r="J1567" i="1"/>
  <c r="J1568" i="1"/>
  <c r="J1576" i="1"/>
  <c r="J1580" i="1"/>
  <c r="J1585" i="1"/>
  <c r="J1587" i="1"/>
  <c r="J1588" i="1"/>
  <c r="J1589" i="1"/>
  <c r="J1590" i="1"/>
  <c r="J1591" i="1"/>
  <c r="J1596" i="1"/>
  <c r="J1602" i="1"/>
  <c r="J1607" i="1"/>
  <c r="J1608" i="1"/>
  <c r="J1609" i="1"/>
  <c r="J1610" i="1"/>
  <c r="J1611" i="1"/>
  <c r="J1612" i="1"/>
  <c r="J1621" i="1"/>
  <c r="J1625" i="1"/>
  <c r="J1627" i="1"/>
  <c r="J1628" i="1"/>
  <c r="J1630" i="1"/>
  <c r="J1631" i="1"/>
  <c r="J1632" i="1"/>
  <c r="J1635" i="1"/>
  <c r="J1636" i="1"/>
  <c r="J1648" i="1"/>
  <c r="J1649" i="1"/>
  <c r="J1650" i="1"/>
  <c r="J1651" i="1"/>
  <c r="J1655" i="1"/>
  <c r="J1656" i="1"/>
  <c r="J1660" i="1"/>
  <c r="J1661" i="1"/>
  <c r="J1662" i="1"/>
  <c r="J1668" i="1"/>
  <c r="J1671" i="1"/>
  <c r="J1672" i="1"/>
  <c r="J1676" i="1"/>
  <c r="J1690" i="1"/>
  <c r="J1695" i="1"/>
  <c r="J1696" i="1"/>
  <c r="J1698" i="1"/>
  <c r="J1700" i="1"/>
  <c r="J1701" i="1"/>
  <c r="J1705" i="1"/>
  <c r="J1706" i="1"/>
  <c r="J1711" i="1"/>
  <c r="J1715" i="1"/>
  <c r="J1716" i="1"/>
  <c r="J1719" i="1"/>
  <c r="J1720" i="1"/>
  <c r="J1721" i="1"/>
  <c r="J1725" i="1"/>
  <c r="J1726" i="1"/>
  <c r="J1731" i="1"/>
  <c r="J1735" i="1"/>
  <c r="J1736" i="1"/>
  <c r="J1739" i="1"/>
  <c r="J1740" i="1"/>
  <c r="J1741" i="1"/>
  <c r="J1745" i="1"/>
  <c r="J1746" i="1"/>
  <c r="J1751" i="1"/>
  <c r="J1755" i="1"/>
  <c r="J1756" i="1"/>
  <c r="J1759" i="1"/>
  <c r="J1760" i="1"/>
  <c r="J1761" i="1"/>
  <c r="J1765" i="1"/>
  <c r="J1766" i="1"/>
  <c r="J1771" i="1"/>
  <c r="J1775" i="1"/>
  <c r="J1776" i="1"/>
  <c r="J1779" i="1"/>
  <c r="J1780" i="1"/>
  <c r="J1781" i="1"/>
  <c r="J1785" i="1"/>
  <c r="J1786" i="1"/>
  <c r="J1791" i="1"/>
  <c r="J1795" i="1"/>
  <c r="J1796" i="1"/>
  <c r="J1799" i="1"/>
  <c r="J1800" i="1"/>
  <c r="J1801" i="1"/>
  <c r="J1805" i="1"/>
  <c r="J1806" i="1"/>
  <c r="J1811" i="1"/>
  <c r="J1815" i="1"/>
  <c r="J1816" i="1"/>
  <c r="J1819" i="1"/>
  <c r="J1820" i="1"/>
  <c r="J1821" i="1"/>
  <c r="J1825" i="1"/>
  <c r="J1826" i="1"/>
  <c r="J1831" i="1"/>
  <c r="J1835" i="1"/>
  <c r="J1836" i="1"/>
  <c r="J1839" i="1"/>
  <c r="J1840" i="1"/>
  <c r="J1841" i="1"/>
  <c r="J1845" i="1"/>
  <c r="J1846" i="1"/>
  <c r="J1851" i="1"/>
  <c r="J1855" i="1"/>
  <c r="J1856" i="1"/>
  <c r="J1859" i="1"/>
  <c r="J1860" i="1"/>
  <c r="J1861" i="1"/>
  <c r="J1865" i="1"/>
  <c r="J1866" i="1"/>
  <c r="J1871" i="1"/>
  <c r="J1875" i="1"/>
  <c r="J1876" i="1"/>
  <c r="J1879" i="1"/>
  <c r="J1880" i="1"/>
  <c r="J1881" i="1"/>
  <c r="J1885" i="1"/>
  <c r="J1886" i="1"/>
  <c r="J1891" i="1"/>
  <c r="J1895" i="1"/>
  <c r="J1896" i="1"/>
  <c r="J1899" i="1"/>
  <c r="J1900" i="1"/>
  <c r="J1901" i="1"/>
  <c r="I2" i="1"/>
  <c r="J2" i="1" s="1"/>
  <c r="I3" i="1"/>
  <c r="J3" i="1" s="1"/>
  <c r="I4" i="1"/>
  <c r="J4" i="1" s="1"/>
  <c r="I5" i="1"/>
  <c r="I6" i="1"/>
  <c r="J6" i="1" s="1"/>
  <c r="I7" i="1"/>
  <c r="I8" i="1"/>
  <c r="J8" i="1" s="1"/>
  <c r="I9" i="1"/>
  <c r="J9" i="1" s="1"/>
  <c r="I10" i="1"/>
  <c r="I11" i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I21" i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I29" i="1"/>
  <c r="J29" i="1" s="1"/>
  <c r="I30" i="1"/>
  <c r="J30" i="1" s="1"/>
  <c r="I31" i="1"/>
  <c r="I32" i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J42" i="1" s="1"/>
  <c r="I43" i="1"/>
  <c r="J43" i="1" s="1"/>
  <c r="I44" i="1"/>
  <c r="J44" i="1" s="1"/>
  <c r="I45" i="1"/>
  <c r="I46" i="1"/>
  <c r="J46" i="1" s="1"/>
  <c r="I47" i="1"/>
  <c r="I48" i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I63" i="1"/>
  <c r="J63" i="1" s="1"/>
  <c r="I64" i="1"/>
  <c r="I65" i="1"/>
  <c r="I66" i="1"/>
  <c r="J66" i="1" s="1"/>
  <c r="I67" i="1"/>
  <c r="J67" i="1" s="1"/>
  <c r="I68" i="1"/>
  <c r="I69" i="1"/>
  <c r="J69" i="1" s="1"/>
  <c r="I70" i="1"/>
  <c r="I71" i="1"/>
  <c r="I72" i="1"/>
  <c r="J72" i="1" s="1"/>
  <c r="I73" i="1"/>
  <c r="J73" i="1" s="1"/>
  <c r="I74" i="1"/>
  <c r="J74" i="1" s="1"/>
  <c r="I75" i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I86" i="1"/>
  <c r="J86" i="1" s="1"/>
  <c r="I87" i="1"/>
  <c r="J87" i="1" s="1"/>
  <c r="I88" i="1"/>
  <c r="J88" i="1" s="1"/>
  <c r="I89" i="1"/>
  <c r="J89" i="1" s="1"/>
  <c r="I90" i="1"/>
  <c r="I91" i="1"/>
  <c r="I92" i="1"/>
  <c r="J92" i="1" s="1"/>
  <c r="I93" i="1"/>
  <c r="J93" i="1" s="1"/>
  <c r="I94" i="1"/>
  <c r="J94" i="1" s="1"/>
  <c r="I95" i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I106" i="1"/>
  <c r="J106" i="1" s="1"/>
  <c r="I107" i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I121" i="1"/>
  <c r="I122" i="1"/>
  <c r="J122" i="1" s="1"/>
  <c r="I123" i="1"/>
  <c r="J123" i="1" s="1"/>
  <c r="I124" i="1"/>
  <c r="J124" i="1" s="1"/>
  <c r="I125" i="1"/>
  <c r="I126" i="1"/>
  <c r="J126" i="1" s="1"/>
  <c r="I127" i="1"/>
  <c r="I128" i="1"/>
  <c r="I129" i="1"/>
  <c r="J129" i="1" s="1"/>
  <c r="I130" i="1"/>
  <c r="I131" i="1"/>
  <c r="I132" i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I148" i="1"/>
  <c r="I149" i="1"/>
  <c r="I150" i="1"/>
  <c r="I151" i="1"/>
  <c r="J151" i="1" s="1"/>
  <c r="I152" i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I171" i="1"/>
  <c r="J171" i="1" s="1"/>
  <c r="I172" i="1"/>
  <c r="J172" i="1" s="1"/>
  <c r="I173" i="1"/>
  <c r="J173" i="1" s="1"/>
  <c r="I174" i="1"/>
  <c r="I175" i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I183" i="1"/>
  <c r="J183" i="1" s="1"/>
  <c r="I184" i="1"/>
  <c r="J184" i="1" s="1"/>
  <c r="I185" i="1"/>
  <c r="I186" i="1"/>
  <c r="J186" i="1" s="1"/>
  <c r="I187" i="1"/>
  <c r="I188" i="1"/>
  <c r="I189" i="1"/>
  <c r="J189" i="1" s="1"/>
  <c r="I190" i="1"/>
  <c r="I191" i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I206" i="1"/>
  <c r="J206" i="1" s="1"/>
  <c r="I207" i="1"/>
  <c r="I208" i="1"/>
  <c r="I209" i="1"/>
  <c r="J209" i="1" s="1"/>
  <c r="I210" i="1"/>
  <c r="I211" i="1"/>
  <c r="I212" i="1"/>
  <c r="J212" i="1" s="1"/>
  <c r="I213" i="1"/>
  <c r="J213" i="1" s="1"/>
  <c r="I214" i="1"/>
  <c r="J214" i="1" s="1"/>
  <c r="I215" i="1"/>
  <c r="I216" i="1"/>
  <c r="J216" i="1" s="1"/>
  <c r="I217" i="1"/>
  <c r="J217" i="1" s="1"/>
  <c r="I218" i="1"/>
  <c r="J218" i="1" s="1"/>
  <c r="I219" i="1"/>
  <c r="J219" i="1" s="1"/>
  <c r="I220" i="1"/>
  <c r="I221" i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I229" i="1"/>
  <c r="J229" i="1" s="1"/>
  <c r="I230" i="1"/>
  <c r="J230" i="1" s="1"/>
  <c r="I231" i="1"/>
  <c r="I232" i="1"/>
  <c r="I233" i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I241" i="1"/>
  <c r="J241" i="1" s="1"/>
  <c r="I242" i="1"/>
  <c r="J242" i="1" s="1"/>
  <c r="I243" i="1"/>
  <c r="J243" i="1" s="1"/>
  <c r="I244" i="1"/>
  <c r="J244" i="1" s="1"/>
  <c r="I245" i="1"/>
  <c r="I246" i="1"/>
  <c r="J246" i="1" s="1"/>
  <c r="I247" i="1"/>
  <c r="I248" i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I263" i="1"/>
  <c r="J263" i="1" s="1"/>
  <c r="I264" i="1"/>
  <c r="I265" i="1"/>
  <c r="I266" i="1"/>
  <c r="J266" i="1" s="1"/>
  <c r="I267" i="1"/>
  <c r="J267" i="1" s="1"/>
  <c r="I268" i="1"/>
  <c r="I269" i="1"/>
  <c r="J269" i="1" s="1"/>
  <c r="I270" i="1"/>
  <c r="I271" i="1"/>
  <c r="I272" i="1"/>
  <c r="J272" i="1" s="1"/>
  <c r="I273" i="1"/>
  <c r="J273" i="1" s="1"/>
  <c r="I274" i="1"/>
  <c r="J274" i="1" s="1"/>
  <c r="I275" i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I286" i="1"/>
  <c r="J286" i="1" s="1"/>
  <c r="I287" i="1"/>
  <c r="J287" i="1" s="1"/>
  <c r="I288" i="1"/>
  <c r="J288" i="1" s="1"/>
  <c r="I289" i="1"/>
  <c r="J289" i="1" s="1"/>
  <c r="I290" i="1"/>
  <c r="I291" i="1"/>
  <c r="I292" i="1"/>
  <c r="J292" i="1" s="1"/>
  <c r="I293" i="1"/>
  <c r="J293" i="1" s="1"/>
  <c r="I294" i="1"/>
  <c r="J294" i="1" s="1"/>
  <c r="I295" i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I306" i="1"/>
  <c r="J306" i="1" s="1"/>
  <c r="I307" i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I321" i="1"/>
  <c r="I322" i="1"/>
  <c r="J322" i="1" s="1"/>
  <c r="I323" i="1"/>
  <c r="J323" i="1" s="1"/>
  <c r="I324" i="1"/>
  <c r="J324" i="1" s="1"/>
  <c r="I325" i="1"/>
  <c r="I326" i="1"/>
  <c r="J326" i="1" s="1"/>
  <c r="I327" i="1"/>
  <c r="I328" i="1"/>
  <c r="I329" i="1"/>
  <c r="J329" i="1" s="1"/>
  <c r="I330" i="1"/>
  <c r="I331" i="1"/>
  <c r="I332" i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I348" i="1"/>
  <c r="I349" i="1"/>
  <c r="I350" i="1"/>
  <c r="I351" i="1"/>
  <c r="J351" i="1" s="1"/>
  <c r="I352" i="1"/>
  <c r="I353" i="1"/>
  <c r="J353" i="1" s="1"/>
  <c r="I354" i="1"/>
  <c r="J354" i="1" s="1"/>
  <c r="I355" i="1"/>
  <c r="J355" i="1" s="1"/>
  <c r="I356" i="1"/>
  <c r="I357" i="1"/>
  <c r="J357" i="1" s="1"/>
  <c r="I358" i="1"/>
  <c r="J358" i="1" s="1"/>
  <c r="I359" i="1"/>
  <c r="J359" i="1" s="1"/>
  <c r="I360" i="1"/>
  <c r="J360" i="1" s="1"/>
  <c r="I361" i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I381" i="1"/>
  <c r="J381" i="1" s="1"/>
  <c r="I382" i="1"/>
  <c r="J382" i="1" s="1"/>
  <c r="I383" i="1"/>
  <c r="J383" i="1" s="1"/>
  <c r="I384" i="1"/>
  <c r="J384" i="1" s="1"/>
  <c r="I385" i="1"/>
  <c r="I386" i="1"/>
  <c r="J386" i="1" s="1"/>
  <c r="I387" i="1"/>
  <c r="I388" i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I403" i="1"/>
  <c r="J403" i="1" s="1"/>
  <c r="I404" i="1"/>
  <c r="J404" i="1" s="1"/>
  <c r="I405" i="1"/>
  <c r="J405" i="1" s="1"/>
  <c r="I406" i="1"/>
  <c r="J406" i="1" s="1"/>
  <c r="I407" i="1"/>
  <c r="I408" i="1"/>
  <c r="I409" i="1"/>
  <c r="J409" i="1" s="1"/>
  <c r="I410" i="1"/>
  <c r="I411" i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I428" i="1"/>
  <c r="I429" i="1"/>
  <c r="I430" i="1"/>
  <c r="I431" i="1"/>
  <c r="J431" i="1" s="1"/>
  <c r="I432" i="1"/>
  <c r="I433" i="1"/>
  <c r="J433" i="1" s="1"/>
  <c r="I434" i="1"/>
  <c r="J434" i="1" s="1"/>
  <c r="I435" i="1"/>
  <c r="J435" i="1" s="1"/>
  <c r="I436" i="1"/>
  <c r="I437" i="1"/>
  <c r="J437" i="1" s="1"/>
  <c r="I438" i="1"/>
  <c r="J438" i="1" s="1"/>
  <c r="I439" i="1"/>
  <c r="J439" i="1" s="1"/>
  <c r="I440" i="1"/>
  <c r="J440" i="1" s="1"/>
  <c r="I441" i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I461" i="1"/>
  <c r="J461" i="1" s="1"/>
  <c r="I462" i="1"/>
  <c r="J462" i="1" s="1"/>
  <c r="I463" i="1"/>
  <c r="J463" i="1" s="1"/>
  <c r="I464" i="1"/>
  <c r="J464" i="1" s="1"/>
  <c r="I465" i="1"/>
  <c r="I466" i="1"/>
  <c r="J466" i="1" s="1"/>
  <c r="I467" i="1"/>
  <c r="I468" i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I482" i="1"/>
  <c r="I483" i="1"/>
  <c r="J483" i="1" s="1"/>
  <c r="I484" i="1"/>
  <c r="J484" i="1" s="1"/>
  <c r="I485" i="1"/>
  <c r="J485" i="1" s="1"/>
  <c r="I486" i="1"/>
  <c r="J486" i="1" s="1"/>
  <c r="I487" i="1"/>
  <c r="I488" i="1"/>
  <c r="I489" i="1"/>
  <c r="J489" i="1" s="1"/>
  <c r="I490" i="1"/>
  <c r="I491" i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I508" i="1"/>
  <c r="I509" i="1"/>
  <c r="I510" i="1"/>
  <c r="I511" i="1"/>
  <c r="J511" i="1" s="1"/>
  <c r="I512" i="1"/>
  <c r="I513" i="1"/>
  <c r="J513" i="1" s="1"/>
  <c r="I514" i="1"/>
  <c r="J514" i="1" s="1"/>
  <c r="I515" i="1"/>
  <c r="J515" i="1" s="1"/>
  <c r="I516" i="1"/>
  <c r="I517" i="1"/>
  <c r="J517" i="1" s="1"/>
  <c r="I518" i="1"/>
  <c r="J518" i="1" s="1"/>
  <c r="I519" i="1"/>
  <c r="J519" i="1" s="1"/>
  <c r="I520" i="1"/>
  <c r="J520" i="1" s="1"/>
  <c r="I521" i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I541" i="1"/>
  <c r="J541" i="1" s="1"/>
  <c r="I542" i="1"/>
  <c r="J542" i="1" s="1"/>
  <c r="I543" i="1"/>
  <c r="J543" i="1" s="1"/>
  <c r="I544" i="1"/>
  <c r="J544" i="1" s="1"/>
  <c r="I545" i="1"/>
  <c r="I546" i="1"/>
  <c r="J546" i="1" s="1"/>
  <c r="I547" i="1"/>
  <c r="I548" i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I557" i="1"/>
  <c r="J557" i="1" s="1"/>
  <c r="I558" i="1"/>
  <c r="J558" i="1" s="1"/>
  <c r="I559" i="1"/>
  <c r="J559" i="1" s="1"/>
  <c r="I560" i="1"/>
  <c r="I561" i="1"/>
  <c r="I562" i="1"/>
  <c r="J562" i="1" s="1"/>
  <c r="I563" i="1"/>
  <c r="J563" i="1" s="1"/>
  <c r="I564" i="1"/>
  <c r="I565" i="1"/>
  <c r="I566" i="1"/>
  <c r="J566" i="1" s="1"/>
  <c r="I567" i="1"/>
  <c r="I568" i="1"/>
  <c r="I569" i="1"/>
  <c r="J569" i="1" s="1"/>
  <c r="I570" i="1"/>
  <c r="I571" i="1"/>
  <c r="I572" i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I585" i="1"/>
  <c r="I586" i="1"/>
  <c r="J586" i="1" s="1"/>
  <c r="I587" i="1"/>
  <c r="I588" i="1"/>
  <c r="J588" i="1" s="1"/>
  <c r="I589" i="1"/>
  <c r="I590" i="1"/>
  <c r="I591" i="1"/>
  <c r="I592" i="1"/>
  <c r="J592" i="1" s="1"/>
  <c r="I593" i="1"/>
  <c r="J593" i="1" s="1"/>
  <c r="I594" i="1"/>
  <c r="J594" i="1" s="1"/>
  <c r="I595" i="1"/>
  <c r="I596" i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I609" i="1"/>
  <c r="I610" i="1"/>
  <c r="I611" i="1"/>
  <c r="I612" i="1"/>
  <c r="J612" i="1" s="1"/>
  <c r="I613" i="1"/>
  <c r="I614" i="1"/>
  <c r="J614" i="1" s="1"/>
  <c r="I615" i="1"/>
  <c r="I616" i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I641" i="1"/>
  <c r="J641" i="1" s="1"/>
  <c r="I642" i="1"/>
  <c r="J642" i="1" s="1"/>
  <c r="I643" i="1"/>
  <c r="J643" i="1" s="1"/>
  <c r="I644" i="1"/>
  <c r="J644" i="1" s="1"/>
  <c r="I645" i="1"/>
  <c r="I646" i="1"/>
  <c r="J646" i="1" s="1"/>
  <c r="I647" i="1"/>
  <c r="I648" i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I657" i="1"/>
  <c r="J657" i="1" s="1"/>
  <c r="I658" i="1"/>
  <c r="J658" i="1" s="1"/>
  <c r="I659" i="1"/>
  <c r="J659" i="1" s="1"/>
  <c r="I660" i="1"/>
  <c r="I661" i="1"/>
  <c r="I662" i="1"/>
  <c r="J662" i="1" s="1"/>
  <c r="I663" i="1"/>
  <c r="J663" i="1" s="1"/>
  <c r="I664" i="1"/>
  <c r="I665" i="1"/>
  <c r="I666" i="1"/>
  <c r="J666" i="1" s="1"/>
  <c r="I667" i="1"/>
  <c r="I668" i="1"/>
  <c r="I669" i="1"/>
  <c r="J669" i="1" s="1"/>
  <c r="I670" i="1"/>
  <c r="I671" i="1"/>
  <c r="I672" i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I685" i="1"/>
  <c r="I686" i="1"/>
  <c r="J686" i="1" s="1"/>
  <c r="I687" i="1"/>
  <c r="I688" i="1"/>
  <c r="J688" i="1" s="1"/>
  <c r="I689" i="1"/>
  <c r="I690" i="1"/>
  <c r="I691" i="1"/>
  <c r="I692" i="1"/>
  <c r="J692" i="1" s="1"/>
  <c r="I693" i="1"/>
  <c r="J693" i="1" s="1"/>
  <c r="I694" i="1"/>
  <c r="J694" i="1" s="1"/>
  <c r="I695" i="1"/>
  <c r="I696" i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I709" i="1"/>
  <c r="I710" i="1"/>
  <c r="I711" i="1"/>
  <c r="I712" i="1"/>
  <c r="J712" i="1" s="1"/>
  <c r="I713" i="1"/>
  <c r="J713" i="1" s="1"/>
  <c r="I714" i="1"/>
  <c r="J714" i="1" s="1"/>
  <c r="I715" i="1"/>
  <c r="I716" i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I741" i="1"/>
  <c r="J741" i="1" s="1"/>
  <c r="I742" i="1"/>
  <c r="J742" i="1" s="1"/>
  <c r="I743" i="1"/>
  <c r="J743" i="1" s="1"/>
  <c r="I744" i="1"/>
  <c r="J744" i="1" s="1"/>
  <c r="I745" i="1"/>
  <c r="I746" i="1"/>
  <c r="J746" i="1" s="1"/>
  <c r="I747" i="1"/>
  <c r="I748" i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I757" i="1"/>
  <c r="J757" i="1" s="1"/>
  <c r="I758" i="1"/>
  <c r="J758" i="1" s="1"/>
  <c r="I759" i="1"/>
  <c r="J759" i="1" s="1"/>
  <c r="I760" i="1"/>
  <c r="I761" i="1"/>
  <c r="I762" i="1"/>
  <c r="J762" i="1" s="1"/>
  <c r="I763" i="1"/>
  <c r="J763" i="1" s="1"/>
  <c r="I764" i="1"/>
  <c r="I765" i="1"/>
  <c r="I766" i="1"/>
  <c r="J766" i="1" s="1"/>
  <c r="I767" i="1"/>
  <c r="I768" i="1"/>
  <c r="I769" i="1"/>
  <c r="J769" i="1" s="1"/>
  <c r="I770" i="1"/>
  <c r="I771" i="1"/>
  <c r="I772" i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I785" i="1"/>
  <c r="I786" i="1"/>
  <c r="J786" i="1" s="1"/>
  <c r="I787" i="1"/>
  <c r="I788" i="1"/>
  <c r="J788" i="1" s="1"/>
  <c r="I789" i="1"/>
  <c r="I790" i="1"/>
  <c r="I791" i="1"/>
  <c r="I792" i="1"/>
  <c r="J792" i="1" s="1"/>
  <c r="I793" i="1"/>
  <c r="J793" i="1" s="1"/>
  <c r="I794" i="1"/>
  <c r="J794" i="1" s="1"/>
  <c r="I795" i="1"/>
  <c r="I796" i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I809" i="1"/>
  <c r="I810" i="1"/>
  <c r="I811" i="1"/>
  <c r="I812" i="1"/>
  <c r="J812" i="1" s="1"/>
  <c r="I813" i="1"/>
  <c r="I814" i="1"/>
  <c r="J814" i="1" s="1"/>
  <c r="I815" i="1"/>
  <c r="I816" i="1"/>
  <c r="I817" i="1"/>
  <c r="J817" i="1" s="1"/>
  <c r="I818" i="1"/>
  <c r="J818" i="1" s="1"/>
  <c r="I819" i="1"/>
  <c r="J819" i="1" s="1"/>
  <c r="I820" i="1"/>
  <c r="J820" i="1" s="1"/>
  <c r="I821" i="1"/>
  <c r="I822" i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I841" i="1"/>
  <c r="I842" i="1"/>
  <c r="J842" i="1" s="1"/>
  <c r="I843" i="1"/>
  <c r="J843" i="1" s="1"/>
  <c r="I844" i="1"/>
  <c r="J844" i="1" s="1"/>
  <c r="I845" i="1"/>
  <c r="I846" i="1"/>
  <c r="J846" i="1" s="1"/>
  <c r="I847" i="1"/>
  <c r="I848" i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I857" i="1"/>
  <c r="J857" i="1" s="1"/>
  <c r="I858" i="1"/>
  <c r="J858" i="1" s="1"/>
  <c r="I859" i="1"/>
  <c r="J859" i="1" s="1"/>
  <c r="I860" i="1"/>
  <c r="I861" i="1"/>
  <c r="I862" i="1"/>
  <c r="J862" i="1" s="1"/>
  <c r="I863" i="1"/>
  <c r="J863" i="1" s="1"/>
  <c r="I864" i="1"/>
  <c r="I865" i="1"/>
  <c r="I866" i="1"/>
  <c r="J866" i="1" s="1"/>
  <c r="I867" i="1"/>
  <c r="I868" i="1"/>
  <c r="I869" i="1"/>
  <c r="J869" i="1" s="1"/>
  <c r="I870" i="1"/>
  <c r="I871" i="1"/>
  <c r="I872" i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I885" i="1"/>
  <c r="I886" i="1"/>
  <c r="J886" i="1" s="1"/>
  <c r="I887" i="1"/>
  <c r="I888" i="1"/>
  <c r="J888" i="1" s="1"/>
  <c r="I889" i="1"/>
  <c r="I890" i="1"/>
  <c r="I891" i="1"/>
  <c r="I892" i="1"/>
  <c r="J892" i="1" s="1"/>
  <c r="I893" i="1"/>
  <c r="J893" i="1" s="1"/>
  <c r="I894" i="1"/>
  <c r="J894" i="1" s="1"/>
  <c r="I895" i="1"/>
  <c r="I896" i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I909" i="1"/>
  <c r="I910" i="1"/>
  <c r="I911" i="1"/>
  <c r="I912" i="1"/>
  <c r="J912" i="1" s="1"/>
  <c r="I913" i="1"/>
  <c r="J913" i="1" s="1"/>
  <c r="I914" i="1"/>
  <c r="J914" i="1" s="1"/>
  <c r="I915" i="1"/>
  <c r="I916" i="1"/>
  <c r="I917" i="1"/>
  <c r="J917" i="1" s="1"/>
  <c r="I918" i="1"/>
  <c r="J918" i="1" s="1"/>
  <c r="I919" i="1"/>
  <c r="J919" i="1" s="1"/>
  <c r="I920" i="1"/>
  <c r="J920" i="1" s="1"/>
  <c r="I921" i="1"/>
  <c r="I922" i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I941" i="1"/>
  <c r="I942" i="1"/>
  <c r="J942" i="1" s="1"/>
  <c r="I943" i="1"/>
  <c r="J943" i="1" s="1"/>
  <c r="I944" i="1"/>
  <c r="J944" i="1" s="1"/>
  <c r="I945" i="1"/>
  <c r="I946" i="1"/>
  <c r="J946" i="1" s="1"/>
  <c r="I947" i="1"/>
  <c r="I948" i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I957" i="1"/>
  <c r="J957" i="1" s="1"/>
  <c r="I958" i="1"/>
  <c r="J958" i="1" s="1"/>
  <c r="I959" i="1"/>
  <c r="J959" i="1" s="1"/>
  <c r="I960" i="1"/>
  <c r="I961" i="1"/>
  <c r="I962" i="1"/>
  <c r="J962" i="1" s="1"/>
  <c r="I963" i="1"/>
  <c r="J963" i="1" s="1"/>
  <c r="I964" i="1"/>
  <c r="I965" i="1"/>
  <c r="I966" i="1"/>
  <c r="J966" i="1" s="1"/>
  <c r="I967" i="1"/>
  <c r="I968" i="1"/>
  <c r="I969" i="1"/>
  <c r="J969" i="1" s="1"/>
  <c r="I970" i="1"/>
  <c r="I971" i="1"/>
  <c r="I972" i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I985" i="1"/>
  <c r="I986" i="1"/>
  <c r="J986" i="1" s="1"/>
  <c r="I987" i="1"/>
  <c r="I988" i="1"/>
  <c r="J988" i="1" s="1"/>
  <c r="I989" i="1"/>
  <c r="I990" i="1"/>
  <c r="I991" i="1"/>
  <c r="I992" i="1"/>
  <c r="J992" i="1" s="1"/>
  <c r="I993" i="1"/>
  <c r="J993" i="1" s="1"/>
  <c r="I994" i="1"/>
  <c r="J994" i="1" s="1"/>
  <c r="I995" i="1"/>
  <c r="I996" i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I1009" i="1"/>
  <c r="I1010" i="1"/>
  <c r="I1011" i="1"/>
  <c r="I1012" i="1"/>
  <c r="J1012" i="1" s="1"/>
  <c r="I1013" i="1"/>
  <c r="J1013" i="1" s="1"/>
  <c r="I1014" i="1"/>
  <c r="J1014" i="1" s="1"/>
  <c r="I1015" i="1"/>
  <c r="I1016" i="1"/>
  <c r="I1017" i="1"/>
  <c r="J1017" i="1" s="1"/>
  <c r="I1018" i="1"/>
  <c r="J1018" i="1" s="1"/>
  <c r="I1019" i="1"/>
  <c r="J1019" i="1" s="1"/>
  <c r="I1020" i="1"/>
  <c r="J1020" i="1" s="1"/>
  <c r="I1021" i="1"/>
  <c r="I1022" i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I1041" i="1"/>
  <c r="I1042" i="1"/>
  <c r="J1042" i="1" s="1"/>
  <c r="I1043" i="1"/>
  <c r="J1043" i="1" s="1"/>
  <c r="I1044" i="1"/>
  <c r="J1044" i="1" s="1"/>
  <c r="I1045" i="1"/>
  <c r="I1046" i="1"/>
  <c r="J1046" i="1" s="1"/>
  <c r="I1047" i="1"/>
  <c r="I1048" i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I1057" i="1"/>
  <c r="J1057" i="1" s="1"/>
  <c r="I1058" i="1"/>
  <c r="J1058" i="1" s="1"/>
  <c r="I1059" i="1"/>
  <c r="J1059" i="1" s="1"/>
  <c r="I1060" i="1"/>
  <c r="I1061" i="1"/>
  <c r="I1062" i="1"/>
  <c r="J1062" i="1" s="1"/>
  <c r="I1063" i="1"/>
  <c r="J1063" i="1" s="1"/>
  <c r="I1064" i="1"/>
  <c r="I1065" i="1"/>
  <c r="I1066" i="1"/>
  <c r="J1066" i="1" s="1"/>
  <c r="I1067" i="1"/>
  <c r="I1068" i="1"/>
  <c r="I1069" i="1"/>
  <c r="J1069" i="1" s="1"/>
  <c r="I1070" i="1"/>
  <c r="I1071" i="1"/>
  <c r="I1072" i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I1085" i="1"/>
  <c r="I1086" i="1"/>
  <c r="J1086" i="1" s="1"/>
  <c r="I1087" i="1"/>
  <c r="I1088" i="1"/>
  <c r="J1088" i="1" s="1"/>
  <c r="I1089" i="1"/>
  <c r="I1090" i="1"/>
  <c r="I1091" i="1"/>
  <c r="I1092" i="1"/>
  <c r="J1092" i="1" s="1"/>
  <c r="I1093" i="1"/>
  <c r="J1093" i="1" s="1"/>
  <c r="I1094" i="1"/>
  <c r="J1094" i="1" s="1"/>
  <c r="I1095" i="1"/>
  <c r="I1096" i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I1108" i="1"/>
  <c r="I1109" i="1"/>
  <c r="I1110" i="1"/>
  <c r="I1111" i="1"/>
  <c r="J1111" i="1" s="1"/>
  <c r="I1112" i="1"/>
  <c r="I1113" i="1"/>
  <c r="J1113" i="1" s="1"/>
  <c r="I1114" i="1"/>
  <c r="J1114" i="1" s="1"/>
  <c r="I1115" i="1"/>
  <c r="J1115" i="1" s="1"/>
  <c r="I1116" i="1"/>
  <c r="I1117" i="1"/>
  <c r="J1117" i="1" s="1"/>
  <c r="I1118" i="1"/>
  <c r="J1118" i="1" s="1"/>
  <c r="I1119" i="1"/>
  <c r="J1119" i="1" s="1"/>
  <c r="I1120" i="1"/>
  <c r="I1121" i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I1128" i="1"/>
  <c r="J1128" i="1" s="1"/>
  <c r="I1129" i="1"/>
  <c r="J1129" i="1" s="1"/>
  <c r="I1130" i="1"/>
  <c r="I1131" i="1"/>
  <c r="I1132" i="1"/>
  <c r="I1133" i="1"/>
  <c r="J1133" i="1" s="1"/>
  <c r="I1134" i="1"/>
  <c r="J1134" i="1" s="1"/>
  <c r="I1135" i="1"/>
  <c r="I1136" i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I1151" i="1"/>
  <c r="J1151" i="1" s="1"/>
  <c r="I1152" i="1"/>
  <c r="J1152" i="1" s="1"/>
  <c r="I1153" i="1"/>
  <c r="J1153" i="1" s="1"/>
  <c r="I1154" i="1"/>
  <c r="J1154" i="1" s="1"/>
  <c r="I1155" i="1"/>
  <c r="I1156" i="1"/>
  <c r="I1157" i="1"/>
  <c r="J1157" i="1" s="1"/>
  <c r="I1158" i="1"/>
  <c r="J1158" i="1" s="1"/>
  <c r="I1159" i="1"/>
  <c r="J1159" i="1" s="1"/>
  <c r="I1160" i="1"/>
  <c r="I1161" i="1"/>
  <c r="I1162" i="1"/>
  <c r="J1162" i="1" s="1"/>
  <c r="I1163" i="1"/>
  <c r="J1163" i="1" s="1"/>
  <c r="I1164" i="1"/>
  <c r="J1164" i="1" s="1"/>
  <c r="I1165" i="1"/>
  <c r="I1166" i="1"/>
  <c r="J1166" i="1" s="1"/>
  <c r="I1167" i="1"/>
  <c r="I1168" i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I1177" i="1"/>
  <c r="J1177" i="1" s="1"/>
  <c r="I1178" i="1"/>
  <c r="J1178" i="1" s="1"/>
  <c r="I1179" i="1"/>
  <c r="J1179" i="1" s="1"/>
  <c r="I1180" i="1"/>
  <c r="I1181" i="1"/>
  <c r="J1181" i="1" s="1"/>
  <c r="I1182" i="1"/>
  <c r="J1182" i="1" s="1"/>
  <c r="I1183" i="1"/>
  <c r="J1183" i="1" s="1"/>
  <c r="I1184" i="1"/>
  <c r="J1184" i="1" s="1"/>
  <c r="I1185" i="1"/>
  <c r="I1186" i="1"/>
  <c r="J1186" i="1" s="1"/>
  <c r="I1187" i="1"/>
  <c r="I1188" i="1"/>
  <c r="I1189" i="1"/>
  <c r="J1189" i="1" s="1"/>
  <c r="I1190" i="1"/>
  <c r="I1191" i="1"/>
  <c r="I1192" i="1"/>
  <c r="J1192" i="1" s="1"/>
  <c r="I1193" i="1"/>
  <c r="J1193" i="1" s="1"/>
  <c r="I1194" i="1"/>
  <c r="J1194" i="1" s="1"/>
  <c r="I1195" i="1"/>
  <c r="J1195" i="1" s="1"/>
  <c r="I1196" i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I1203" i="1"/>
  <c r="J1203" i="1" s="1"/>
  <c r="I1204" i="1"/>
  <c r="J1204" i="1" s="1"/>
  <c r="I1205" i="1"/>
  <c r="J1205" i="1" s="1"/>
  <c r="I1206" i="1"/>
  <c r="J1206" i="1" s="1"/>
  <c r="I1207" i="1"/>
  <c r="I1208" i="1"/>
  <c r="I1209" i="1"/>
  <c r="J1209" i="1" s="1"/>
  <c r="I1210" i="1"/>
  <c r="I1211" i="1"/>
  <c r="I1212" i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I1226" i="1"/>
  <c r="J1226" i="1" s="1"/>
  <c r="I1227" i="1"/>
  <c r="I1228" i="1"/>
  <c r="I1229" i="1"/>
  <c r="J1229" i="1" s="1"/>
  <c r="I1230" i="1"/>
  <c r="I1231" i="1"/>
  <c r="I1232" i="1"/>
  <c r="I1233" i="1"/>
  <c r="J1233" i="1" s="1"/>
  <c r="I1234" i="1"/>
  <c r="J1234" i="1" s="1"/>
  <c r="I1235" i="1"/>
  <c r="I1236" i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I1249" i="1"/>
  <c r="I1250" i="1"/>
  <c r="I1251" i="1"/>
  <c r="I1252" i="1"/>
  <c r="J1252" i="1" s="1"/>
  <c r="I1253" i="1"/>
  <c r="J1253" i="1" s="1"/>
  <c r="I1254" i="1"/>
  <c r="J1254" i="1" s="1"/>
  <c r="I1255" i="1"/>
  <c r="I1256" i="1"/>
  <c r="I1257" i="1"/>
  <c r="J1257" i="1" s="1"/>
  <c r="I1258" i="1"/>
  <c r="J1258" i="1" s="1"/>
  <c r="I1259" i="1"/>
  <c r="J1259" i="1" s="1"/>
  <c r="I1260" i="1"/>
  <c r="I1261" i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I1269" i="1"/>
  <c r="J1269" i="1" s="1"/>
  <c r="I1270" i="1"/>
  <c r="J1270" i="1" s="1"/>
  <c r="I1271" i="1"/>
  <c r="I1272" i="1"/>
  <c r="I1273" i="1"/>
  <c r="J1273" i="1" s="1"/>
  <c r="I1274" i="1"/>
  <c r="J1274" i="1" s="1"/>
  <c r="I1275" i="1"/>
  <c r="J1275" i="1" s="1"/>
  <c r="I1276" i="1"/>
  <c r="I1277" i="1"/>
  <c r="J1277" i="1" s="1"/>
  <c r="I1278" i="1"/>
  <c r="J1278" i="1" s="1"/>
  <c r="I1279" i="1"/>
  <c r="J1279" i="1" s="1"/>
  <c r="I1280" i="1"/>
  <c r="I1281" i="1"/>
  <c r="J1281" i="1" s="1"/>
  <c r="I1282" i="1"/>
  <c r="J1282" i="1" s="1"/>
  <c r="I1283" i="1"/>
  <c r="J1283" i="1" s="1"/>
  <c r="I1284" i="1"/>
  <c r="I1285" i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I1292" i="1"/>
  <c r="J1292" i="1" s="1"/>
  <c r="I1293" i="1"/>
  <c r="J1293" i="1" s="1"/>
  <c r="I1294" i="1"/>
  <c r="J1294" i="1" s="1"/>
  <c r="I1295" i="1"/>
  <c r="I1296" i="1"/>
  <c r="I1297" i="1"/>
  <c r="J1297" i="1" s="1"/>
  <c r="I1298" i="1"/>
  <c r="J1298" i="1" s="1"/>
  <c r="I1299" i="1"/>
  <c r="J1299" i="1" s="1"/>
  <c r="I1300" i="1"/>
  <c r="J1300" i="1" s="1"/>
  <c r="I1301" i="1"/>
  <c r="I1302" i="1"/>
  <c r="J1302" i="1" s="1"/>
  <c r="I1303" i="1"/>
  <c r="J1303" i="1" s="1"/>
  <c r="I1304" i="1"/>
  <c r="J1304" i="1" s="1"/>
  <c r="I1305" i="1"/>
  <c r="I1306" i="1"/>
  <c r="J1306" i="1" s="1"/>
  <c r="I1307" i="1"/>
  <c r="I1308" i="1"/>
  <c r="I1309" i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I1321" i="1"/>
  <c r="I1322" i="1"/>
  <c r="J1322" i="1" s="1"/>
  <c r="I1323" i="1"/>
  <c r="J1323" i="1" s="1"/>
  <c r="I1324" i="1"/>
  <c r="I1325" i="1"/>
  <c r="I1326" i="1"/>
  <c r="J1326" i="1" s="1"/>
  <c r="I1327" i="1"/>
  <c r="I1328" i="1"/>
  <c r="I1329" i="1"/>
  <c r="J1329" i="1" s="1"/>
  <c r="I1330" i="1"/>
  <c r="I1331" i="1"/>
  <c r="I1332" i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I1345" i="1"/>
  <c r="I1346" i="1"/>
  <c r="J1346" i="1" s="1"/>
  <c r="I1347" i="1"/>
  <c r="J1347" i="1" s="1"/>
  <c r="I1348" i="1"/>
  <c r="I1349" i="1"/>
  <c r="J1349" i="1" s="1"/>
  <c r="I1350" i="1"/>
  <c r="I1351" i="1"/>
  <c r="I1352" i="1"/>
  <c r="J1352" i="1" s="1"/>
  <c r="I1353" i="1"/>
  <c r="J1353" i="1" s="1"/>
  <c r="I1354" i="1"/>
  <c r="J1354" i="1" s="1"/>
  <c r="I1355" i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I1366" i="1"/>
  <c r="J1366" i="1" s="1"/>
  <c r="I1367" i="1"/>
  <c r="I1368" i="1"/>
  <c r="I1369" i="1"/>
  <c r="J1369" i="1" s="1"/>
  <c r="I1370" i="1"/>
  <c r="J1370" i="1" s="1"/>
  <c r="I1371" i="1"/>
  <c r="I1372" i="1"/>
  <c r="I1373" i="1"/>
  <c r="J1373" i="1" s="1"/>
  <c r="I1374" i="1"/>
  <c r="J1374" i="1" s="1"/>
  <c r="I1375" i="1"/>
  <c r="J1375" i="1" s="1"/>
  <c r="I1376" i="1"/>
  <c r="I1377" i="1"/>
  <c r="J1377" i="1" s="1"/>
  <c r="I1378" i="1"/>
  <c r="J1378" i="1" s="1"/>
  <c r="I1379" i="1"/>
  <c r="J1379" i="1" s="1"/>
  <c r="I1380" i="1"/>
  <c r="I1381" i="1"/>
  <c r="J1381" i="1" s="1"/>
  <c r="I1382" i="1"/>
  <c r="J1382" i="1" s="1"/>
  <c r="I1383" i="1"/>
  <c r="J1383" i="1" s="1"/>
  <c r="I1384" i="1"/>
  <c r="J1384" i="1" s="1"/>
  <c r="I1385" i="1"/>
  <c r="I1386" i="1"/>
  <c r="J1386" i="1" s="1"/>
  <c r="I1387" i="1"/>
  <c r="J1387" i="1" s="1"/>
  <c r="I1388" i="1"/>
  <c r="J1388" i="1" s="1"/>
  <c r="I1389" i="1"/>
  <c r="J1389" i="1" s="1"/>
  <c r="I1390" i="1"/>
  <c r="I1391" i="1"/>
  <c r="I1392" i="1"/>
  <c r="J1392" i="1" s="1"/>
  <c r="I1393" i="1"/>
  <c r="J1393" i="1" s="1"/>
  <c r="I1394" i="1"/>
  <c r="J1394" i="1" s="1"/>
  <c r="I1395" i="1"/>
  <c r="I1396" i="1"/>
  <c r="I1397" i="1"/>
  <c r="J1397" i="1" s="1"/>
  <c r="I1398" i="1"/>
  <c r="J1398" i="1" s="1"/>
  <c r="I1399" i="1"/>
  <c r="J1399" i="1" s="1"/>
  <c r="I1400" i="1"/>
  <c r="J1400" i="1" s="1"/>
  <c r="I1401" i="1"/>
  <c r="I1402" i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I1421" i="1"/>
  <c r="I1422" i="1"/>
  <c r="J1422" i="1" s="1"/>
  <c r="I1423" i="1"/>
  <c r="J1423" i="1" s="1"/>
  <c r="I1424" i="1"/>
  <c r="J1424" i="1" s="1"/>
  <c r="I1425" i="1"/>
  <c r="I1426" i="1"/>
  <c r="J1426" i="1" s="1"/>
  <c r="I1427" i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I1436" i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I1443" i="1"/>
  <c r="J1443" i="1" s="1"/>
  <c r="I1444" i="1"/>
  <c r="J1444" i="1" s="1"/>
  <c r="I1445" i="1"/>
  <c r="I1446" i="1"/>
  <c r="J1446" i="1" s="1"/>
  <c r="I1447" i="1"/>
  <c r="I1448" i="1"/>
  <c r="I1449" i="1"/>
  <c r="I1450" i="1"/>
  <c r="I1451" i="1"/>
  <c r="J1451" i="1" s="1"/>
  <c r="I1452" i="1"/>
  <c r="J1452" i="1" s="1"/>
  <c r="I1453" i="1"/>
  <c r="J1453" i="1" s="1"/>
  <c r="I1454" i="1"/>
  <c r="J1454" i="1" s="1"/>
  <c r="I1455" i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I1462" i="1"/>
  <c r="I1463" i="1"/>
  <c r="J1463" i="1" s="1"/>
  <c r="I1464" i="1"/>
  <c r="J1464" i="1" s="1"/>
  <c r="I1465" i="1"/>
  <c r="I1466" i="1"/>
  <c r="J1466" i="1" s="1"/>
  <c r="I1467" i="1"/>
  <c r="I1468" i="1"/>
  <c r="I1469" i="1"/>
  <c r="J1469" i="1" s="1"/>
  <c r="I1470" i="1"/>
  <c r="I1471" i="1"/>
  <c r="I1472" i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I1481" i="1"/>
  <c r="J1481" i="1" s="1"/>
  <c r="I1482" i="1"/>
  <c r="J1482" i="1" s="1"/>
  <c r="I1483" i="1"/>
  <c r="J1483" i="1" s="1"/>
  <c r="I1484" i="1"/>
  <c r="I1485" i="1"/>
  <c r="I1486" i="1"/>
  <c r="J1486" i="1" s="1"/>
  <c r="I1487" i="1"/>
  <c r="I1488" i="1"/>
  <c r="J1488" i="1" s="1"/>
  <c r="I1489" i="1"/>
  <c r="I1490" i="1"/>
  <c r="I1491" i="1"/>
  <c r="I1492" i="1"/>
  <c r="J1492" i="1" s="1"/>
  <c r="I1493" i="1"/>
  <c r="J1493" i="1" s="1"/>
  <c r="I1494" i="1"/>
  <c r="J1494" i="1" s="1"/>
  <c r="I1495" i="1"/>
  <c r="I1496" i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I1508" i="1"/>
  <c r="I1509" i="1"/>
  <c r="I1510" i="1"/>
  <c r="I1511" i="1"/>
  <c r="J1511" i="1" s="1"/>
  <c r="I1512" i="1"/>
  <c r="I1513" i="1"/>
  <c r="J1513" i="1" s="1"/>
  <c r="I1514" i="1"/>
  <c r="J1514" i="1" s="1"/>
  <c r="I1515" i="1"/>
  <c r="I1516" i="1"/>
  <c r="I1517" i="1"/>
  <c r="J1517" i="1" s="1"/>
  <c r="I1518" i="1"/>
  <c r="J1518" i="1" s="1"/>
  <c r="I1519" i="1"/>
  <c r="J1519" i="1" s="1"/>
  <c r="I1520" i="1"/>
  <c r="I1521" i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I1528" i="1"/>
  <c r="J1528" i="1" s="1"/>
  <c r="I1529" i="1"/>
  <c r="J1529" i="1" s="1"/>
  <c r="I1530" i="1"/>
  <c r="I1531" i="1"/>
  <c r="I1532" i="1"/>
  <c r="I1533" i="1"/>
  <c r="J1533" i="1" s="1"/>
  <c r="I1534" i="1"/>
  <c r="J1534" i="1" s="1"/>
  <c r="I1535" i="1"/>
  <c r="I1536" i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I1551" i="1"/>
  <c r="J1551" i="1" s="1"/>
  <c r="I1552" i="1"/>
  <c r="J1552" i="1" s="1"/>
  <c r="I1553" i="1"/>
  <c r="J1553" i="1" s="1"/>
  <c r="I1554" i="1"/>
  <c r="J1554" i="1" s="1"/>
  <c r="I1555" i="1"/>
  <c r="I1556" i="1"/>
  <c r="I1557" i="1"/>
  <c r="J1557" i="1" s="1"/>
  <c r="I1558" i="1"/>
  <c r="J1558" i="1" s="1"/>
  <c r="I1559" i="1"/>
  <c r="J1559" i="1" s="1"/>
  <c r="I1560" i="1"/>
  <c r="I1561" i="1"/>
  <c r="I1562" i="1"/>
  <c r="J1562" i="1" s="1"/>
  <c r="I1563" i="1"/>
  <c r="J1563" i="1" s="1"/>
  <c r="I1564" i="1"/>
  <c r="J1564" i="1" s="1"/>
  <c r="I1565" i="1"/>
  <c r="I1566" i="1"/>
  <c r="J1566" i="1" s="1"/>
  <c r="I1567" i="1"/>
  <c r="I1568" i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I1577" i="1"/>
  <c r="J1577" i="1" s="1"/>
  <c r="I1578" i="1"/>
  <c r="J1578" i="1" s="1"/>
  <c r="I1579" i="1"/>
  <c r="J1579" i="1" s="1"/>
  <c r="I1580" i="1"/>
  <c r="I1581" i="1"/>
  <c r="J1581" i="1" s="1"/>
  <c r="I1582" i="1"/>
  <c r="J1582" i="1" s="1"/>
  <c r="I1583" i="1"/>
  <c r="J1583" i="1" s="1"/>
  <c r="I1584" i="1"/>
  <c r="J1584" i="1" s="1"/>
  <c r="I1585" i="1"/>
  <c r="I1586" i="1"/>
  <c r="J1586" i="1" s="1"/>
  <c r="I1587" i="1"/>
  <c r="I1588" i="1"/>
  <c r="I1589" i="1"/>
  <c r="I1590" i="1"/>
  <c r="I1591" i="1"/>
  <c r="I1592" i="1"/>
  <c r="J1592" i="1" s="1"/>
  <c r="I1593" i="1"/>
  <c r="J1593" i="1" s="1"/>
  <c r="I1594" i="1"/>
  <c r="J1594" i="1" s="1"/>
  <c r="I1595" i="1"/>
  <c r="J1595" i="1" s="1"/>
  <c r="I1596" i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I1603" i="1"/>
  <c r="J1603" i="1" s="1"/>
  <c r="I1604" i="1"/>
  <c r="J1604" i="1" s="1"/>
  <c r="I1605" i="1"/>
  <c r="J1605" i="1" s="1"/>
  <c r="I1606" i="1"/>
  <c r="J1606" i="1" s="1"/>
  <c r="I1607" i="1"/>
  <c r="I1608" i="1"/>
  <c r="I1609" i="1"/>
  <c r="I1610" i="1"/>
  <c r="I1611" i="1"/>
  <c r="I1612" i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I1622" i="1"/>
  <c r="J1622" i="1" s="1"/>
  <c r="I1623" i="1"/>
  <c r="J1623" i="1" s="1"/>
  <c r="I1624" i="1"/>
  <c r="J1624" i="1" s="1"/>
  <c r="I1625" i="1"/>
  <c r="I1626" i="1"/>
  <c r="J1626" i="1" s="1"/>
  <c r="I1627" i="1"/>
  <c r="I1628" i="1"/>
  <c r="I1629" i="1"/>
  <c r="J1629" i="1" s="1"/>
  <c r="I1630" i="1"/>
  <c r="I1631" i="1"/>
  <c r="I1632" i="1"/>
  <c r="I1633" i="1"/>
  <c r="J1633" i="1" s="1"/>
  <c r="I1634" i="1"/>
  <c r="J1634" i="1" s="1"/>
  <c r="I1635" i="1"/>
  <c r="I1636" i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I1649" i="1"/>
  <c r="I1650" i="1"/>
  <c r="I1651" i="1"/>
  <c r="I1652" i="1"/>
  <c r="J1652" i="1" s="1"/>
  <c r="I1653" i="1"/>
  <c r="J1653" i="1" s="1"/>
  <c r="I1654" i="1"/>
  <c r="J1654" i="1" s="1"/>
  <c r="I1655" i="1"/>
  <c r="I1656" i="1"/>
  <c r="I1657" i="1"/>
  <c r="J1657" i="1" s="1"/>
  <c r="I1658" i="1"/>
  <c r="J1658" i="1" s="1"/>
  <c r="I1659" i="1"/>
  <c r="J1659" i="1" s="1"/>
  <c r="I1660" i="1"/>
  <c r="I1661" i="1"/>
  <c r="I1662" i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I1669" i="1"/>
  <c r="J1669" i="1" s="1"/>
  <c r="I1670" i="1"/>
  <c r="J1670" i="1" s="1"/>
  <c r="I1671" i="1"/>
  <c r="I1672" i="1"/>
  <c r="I1673" i="1"/>
  <c r="J1673" i="1" s="1"/>
  <c r="I1674" i="1"/>
  <c r="J1674" i="1" s="1"/>
  <c r="I1675" i="1"/>
  <c r="J1675" i="1" s="1"/>
  <c r="I1676" i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I1691" i="1"/>
  <c r="J1691" i="1" s="1"/>
  <c r="I1692" i="1"/>
  <c r="J1692" i="1" s="1"/>
  <c r="I1693" i="1"/>
  <c r="J1693" i="1" s="1"/>
  <c r="I1694" i="1"/>
  <c r="J1694" i="1" s="1"/>
  <c r="I1695" i="1"/>
  <c r="I1696" i="1"/>
  <c r="I1697" i="1"/>
  <c r="J1697" i="1" s="1"/>
  <c r="I1698" i="1"/>
  <c r="I1699" i="1"/>
  <c r="J1699" i="1" s="1"/>
  <c r="I1700" i="1"/>
  <c r="I1701" i="1"/>
  <c r="I1702" i="1"/>
  <c r="J1702" i="1" s="1"/>
  <c r="I1703" i="1"/>
  <c r="J1703" i="1" s="1"/>
  <c r="I1704" i="1"/>
  <c r="J1704" i="1" s="1"/>
  <c r="I1705" i="1"/>
  <c r="I1706" i="1"/>
  <c r="I1707" i="1"/>
  <c r="J1707" i="1" s="1"/>
  <c r="I1708" i="1"/>
  <c r="J1708" i="1" s="1"/>
  <c r="I1709" i="1"/>
  <c r="J1709" i="1" s="1"/>
  <c r="I1710" i="1"/>
  <c r="J1710" i="1" s="1"/>
  <c r="I1711" i="1"/>
  <c r="I1712" i="1"/>
  <c r="J1712" i="1" s="1"/>
  <c r="I1713" i="1"/>
  <c r="J1713" i="1" s="1"/>
  <c r="I1714" i="1"/>
  <c r="J1714" i="1" s="1"/>
  <c r="I1715" i="1"/>
  <c r="I1716" i="1"/>
  <c r="I1717" i="1"/>
  <c r="J1717" i="1" s="1"/>
  <c r="I1718" i="1"/>
  <c r="J1718" i="1" s="1"/>
  <c r="I1719" i="1"/>
  <c r="I1720" i="1"/>
  <c r="I1721" i="1"/>
  <c r="I1722" i="1"/>
  <c r="J1722" i="1" s="1"/>
  <c r="I1723" i="1"/>
  <c r="J1723" i="1" s="1"/>
  <c r="I1724" i="1"/>
  <c r="J1724" i="1" s="1"/>
  <c r="I1725" i="1"/>
  <c r="I1726" i="1"/>
  <c r="I1727" i="1"/>
  <c r="J1727" i="1" s="1"/>
  <c r="I1728" i="1"/>
  <c r="J1728" i="1" s="1"/>
  <c r="I1729" i="1"/>
  <c r="J1729" i="1" s="1"/>
  <c r="I1730" i="1"/>
  <c r="J1730" i="1" s="1"/>
  <c r="I1731" i="1"/>
  <c r="I1732" i="1"/>
  <c r="J1732" i="1" s="1"/>
  <c r="I1733" i="1"/>
  <c r="J1733" i="1" s="1"/>
  <c r="I1734" i="1"/>
  <c r="J1734" i="1" s="1"/>
  <c r="I1735" i="1"/>
  <c r="I1736" i="1"/>
  <c r="I1737" i="1"/>
  <c r="J1737" i="1" s="1"/>
  <c r="I1738" i="1"/>
  <c r="J1738" i="1" s="1"/>
  <c r="I1739" i="1"/>
  <c r="I1740" i="1"/>
  <c r="I1741" i="1"/>
  <c r="I1742" i="1"/>
  <c r="J1742" i="1" s="1"/>
  <c r="I1743" i="1"/>
  <c r="J1743" i="1" s="1"/>
  <c r="I1744" i="1"/>
  <c r="J1744" i="1" s="1"/>
  <c r="I1745" i="1"/>
  <c r="I1746" i="1"/>
  <c r="I1747" i="1"/>
  <c r="J1747" i="1" s="1"/>
  <c r="I1748" i="1"/>
  <c r="J1748" i="1" s="1"/>
  <c r="I1749" i="1"/>
  <c r="J1749" i="1" s="1"/>
  <c r="I1750" i="1"/>
  <c r="J1750" i="1" s="1"/>
  <c r="I1751" i="1"/>
  <c r="I1752" i="1"/>
  <c r="J1752" i="1" s="1"/>
  <c r="I1753" i="1"/>
  <c r="J1753" i="1" s="1"/>
  <c r="I1754" i="1"/>
  <c r="J1754" i="1" s="1"/>
  <c r="I1755" i="1"/>
  <c r="I1756" i="1"/>
  <c r="I1757" i="1"/>
  <c r="J1757" i="1" s="1"/>
  <c r="I1758" i="1"/>
  <c r="J1758" i="1" s="1"/>
  <c r="I1759" i="1"/>
  <c r="I1760" i="1"/>
  <c r="I1761" i="1"/>
  <c r="I1762" i="1"/>
  <c r="J1762" i="1" s="1"/>
  <c r="I1763" i="1"/>
  <c r="J1763" i="1" s="1"/>
  <c r="I1764" i="1"/>
  <c r="J1764" i="1" s="1"/>
  <c r="I1765" i="1"/>
  <c r="I1766" i="1"/>
  <c r="I1767" i="1"/>
  <c r="J1767" i="1" s="1"/>
  <c r="I1768" i="1"/>
  <c r="J1768" i="1" s="1"/>
  <c r="I1769" i="1"/>
  <c r="J1769" i="1" s="1"/>
  <c r="I1770" i="1"/>
  <c r="J1770" i="1" s="1"/>
  <c r="I1771" i="1"/>
  <c r="I1772" i="1"/>
  <c r="J1772" i="1" s="1"/>
  <c r="I1773" i="1"/>
  <c r="J1773" i="1" s="1"/>
  <c r="I1774" i="1"/>
  <c r="J1774" i="1" s="1"/>
  <c r="I1775" i="1"/>
  <c r="I1776" i="1"/>
  <c r="I1777" i="1"/>
  <c r="J1777" i="1" s="1"/>
  <c r="I1778" i="1"/>
  <c r="J1778" i="1" s="1"/>
  <c r="I1779" i="1"/>
  <c r="I1780" i="1"/>
  <c r="I1781" i="1"/>
  <c r="I1782" i="1"/>
  <c r="J1782" i="1" s="1"/>
  <c r="I1783" i="1"/>
  <c r="J1783" i="1" s="1"/>
  <c r="I1784" i="1"/>
  <c r="J1784" i="1" s="1"/>
  <c r="I1785" i="1"/>
  <c r="I1786" i="1"/>
  <c r="I1787" i="1"/>
  <c r="J1787" i="1" s="1"/>
  <c r="I1788" i="1"/>
  <c r="J1788" i="1" s="1"/>
  <c r="I1789" i="1"/>
  <c r="J1789" i="1" s="1"/>
  <c r="I1790" i="1"/>
  <c r="J1790" i="1" s="1"/>
  <c r="I1791" i="1"/>
  <c r="I1792" i="1"/>
  <c r="J1792" i="1" s="1"/>
  <c r="I1793" i="1"/>
  <c r="J1793" i="1" s="1"/>
  <c r="I1794" i="1"/>
  <c r="J1794" i="1" s="1"/>
  <c r="I1795" i="1"/>
  <c r="I1796" i="1"/>
  <c r="I1797" i="1"/>
  <c r="J1797" i="1" s="1"/>
  <c r="I1798" i="1"/>
  <c r="J1798" i="1" s="1"/>
  <c r="I1799" i="1"/>
  <c r="I1800" i="1"/>
  <c r="I1801" i="1"/>
  <c r="I1802" i="1"/>
  <c r="J1802" i="1" s="1"/>
  <c r="I1803" i="1"/>
  <c r="J1803" i="1" s="1"/>
  <c r="I1804" i="1"/>
  <c r="J1804" i="1" s="1"/>
  <c r="I1805" i="1"/>
  <c r="I1806" i="1"/>
  <c r="I1807" i="1"/>
  <c r="J1807" i="1" s="1"/>
  <c r="I1808" i="1"/>
  <c r="J1808" i="1" s="1"/>
  <c r="I1809" i="1"/>
  <c r="J1809" i="1" s="1"/>
  <c r="I1810" i="1"/>
  <c r="J1810" i="1" s="1"/>
  <c r="I1811" i="1"/>
  <c r="I1812" i="1"/>
  <c r="J1812" i="1" s="1"/>
  <c r="I1813" i="1"/>
  <c r="J1813" i="1" s="1"/>
  <c r="I1814" i="1"/>
  <c r="J1814" i="1" s="1"/>
  <c r="I1815" i="1"/>
  <c r="I1816" i="1"/>
  <c r="I1817" i="1"/>
  <c r="J1817" i="1" s="1"/>
  <c r="I1818" i="1"/>
  <c r="J1818" i="1" s="1"/>
  <c r="I1819" i="1"/>
  <c r="I1820" i="1"/>
  <c r="I1821" i="1"/>
  <c r="I1822" i="1"/>
  <c r="J1822" i="1" s="1"/>
  <c r="I1823" i="1"/>
  <c r="J1823" i="1" s="1"/>
  <c r="I1824" i="1"/>
  <c r="J1824" i="1" s="1"/>
  <c r="I1825" i="1"/>
  <c r="I1826" i="1"/>
  <c r="I1827" i="1"/>
  <c r="J1827" i="1" s="1"/>
  <c r="I1828" i="1"/>
  <c r="J1828" i="1" s="1"/>
  <c r="I1829" i="1"/>
  <c r="J1829" i="1" s="1"/>
  <c r="I1830" i="1"/>
  <c r="J1830" i="1" s="1"/>
  <c r="I1831" i="1"/>
  <c r="I1832" i="1"/>
  <c r="J1832" i="1" s="1"/>
  <c r="I1833" i="1"/>
  <c r="J1833" i="1" s="1"/>
  <c r="I1834" i="1"/>
  <c r="J1834" i="1" s="1"/>
  <c r="I1835" i="1"/>
  <c r="I1836" i="1"/>
  <c r="I1837" i="1"/>
  <c r="J1837" i="1" s="1"/>
  <c r="I1838" i="1"/>
  <c r="J1838" i="1" s="1"/>
  <c r="I1839" i="1"/>
  <c r="I1840" i="1"/>
  <c r="I1841" i="1"/>
  <c r="I1842" i="1"/>
  <c r="J1842" i="1" s="1"/>
  <c r="I1843" i="1"/>
  <c r="J1843" i="1" s="1"/>
  <c r="I1844" i="1"/>
  <c r="J1844" i="1" s="1"/>
  <c r="I1845" i="1"/>
  <c r="I1846" i="1"/>
  <c r="I1847" i="1"/>
  <c r="J1847" i="1" s="1"/>
  <c r="I1848" i="1"/>
  <c r="J1848" i="1" s="1"/>
  <c r="I1849" i="1"/>
  <c r="J1849" i="1" s="1"/>
  <c r="I1850" i="1"/>
  <c r="J1850" i="1" s="1"/>
  <c r="I1851" i="1"/>
  <c r="I1852" i="1"/>
  <c r="J1852" i="1" s="1"/>
  <c r="I1853" i="1"/>
  <c r="J1853" i="1" s="1"/>
  <c r="I1854" i="1"/>
  <c r="J1854" i="1" s="1"/>
  <c r="I1855" i="1"/>
  <c r="I1856" i="1"/>
  <c r="I1857" i="1"/>
  <c r="J1857" i="1" s="1"/>
  <c r="I1858" i="1"/>
  <c r="J1858" i="1" s="1"/>
  <c r="I1859" i="1"/>
  <c r="I1860" i="1"/>
  <c r="I1861" i="1"/>
  <c r="I1862" i="1"/>
  <c r="J1862" i="1" s="1"/>
  <c r="I1863" i="1"/>
  <c r="J1863" i="1" s="1"/>
  <c r="I1864" i="1"/>
  <c r="J1864" i="1" s="1"/>
  <c r="I1865" i="1"/>
  <c r="I1866" i="1"/>
  <c r="I1867" i="1"/>
  <c r="J1867" i="1" s="1"/>
  <c r="I1868" i="1"/>
  <c r="J1868" i="1" s="1"/>
  <c r="I1869" i="1"/>
  <c r="J1869" i="1" s="1"/>
  <c r="I1870" i="1"/>
  <c r="J1870" i="1" s="1"/>
  <c r="I1871" i="1"/>
  <c r="I1872" i="1"/>
  <c r="J1872" i="1" s="1"/>
  <c r="I1873" i="1"/>
  <c r="J1873" i="1" s="1"/>
  <c r="I1874" i="1"/>
  <c r="J1874" i="1" s="1"/>
  <c r="I1875" i="1"/>
  <c r="I1876" i="1"/>
  <c r="I1877" i="1"/>
  <c r="J1877" i="1" s="1"/>
  <c r="I1878" i="1"/>
  <c r="J1878" i="1" s="1"/>
  <c r="I1879" i="1"/>
  <c r="I1880" i="1"/>
  <c r="I1881" i="1"/>
  <c r="I1882" i="1"/>
  <c r="J1882" i="1" s="1"/>
  <c r="I1883" i="1"/>
  <c r="J1883" i="1" s="1"/>
  <c r="I1884" i="1"/>
  <c r="J1884" i="1" s="1"/>
  <c r="I1885" i="1"/>
  <c r="I1886" i="1"/>
  <c r="I1887" i="1"/>
  <c r="J1887" i="1" s="1"/>
  <c r="I1888" i="1"/>
  <c r="J1888" i="1" s="1"/>
  <c r="I1889" i="1"/>
  <c r="J1889" i="1" s="1"/>
  <c r="I1890" i="1"/>
  <c r="J1890" i="1" s="1"/>
  <c r="I1891" i="1"/>
  <c r="I1892" i="1"/>
  <c r="J1892" i="1" s="1"/>
  <c r="I1893" i="1"/>
  <c r="J1893" i="1" s="1"/>
  <c r="I1894" i="1"/>
  <c r="J1894" i="1" s="1"/>
  <c r="I1895" i="1"/>
  <c r="I1896" i="1"/>
  <c r="I1897" i="1"/>
  <c r="J1897" i="1" s="1"/>
  <c r="I1898" i="1"/>
  <c r="J1898" i="1" s="1"/>
  <c r="I1899" i="1"/>
  <c r="I1900" i="1"/>
  <c r="I1901" i="1"/>
  <c r="I1902" i="1"/>
  <c r="J1902" i="1" s="1"/>
  <c r="I1903" i="1"/>
  <c r="J1903" i="1" s="1"/>
  <c r="AD2" i="2"/>
  <c r="AE2" i="2" s="1"/>
  <c r="AF2" i="2" s="1"/>
  <c r="AD3" i="2"/>
  <c r="AE3" i="2" s="1"/>
  <c r="AF3" i="2" s="1"/>
  <c r="AD4" i="2"/>
  <c r="AE4" i="2" s="1"/>
  <c r="AF4" i="2" s="1"/>
  <c r="AD5" i="2"/>
  <c r="AE5" i="2" s="1"/>
  <c r="AF5" i="2" s="1"/>
  <c r="AD6" i="2"/>
  <c r="AE6" i="2" s="1"/>
  <c r="AF6" i="2" s="1"/>
  <c r="AD7" i="2"/>
  <c r="AE7" i="2" s="1"/>
  <c r="AF7" i="2" s="1"/>
  <c r="AD8" i="2"/>
  <c r="AE8" i="2" s="1"/>
  <c r="AF8" i="2" s="1"/>
  <c r="AD9" i="2"/>
  <c r="AE9" i="2" s="1"/>
  <c r="AF9" i="2" s="1"/>
  <c r="AD10" i="2"/>
  <c r="AE10" i="2" s="1"/>
  <c r="AF10" i="2" s="1"/>
  <c r="AD11" i="2"/>
  <c r="AE11" i="2" s="1"/>
  <c r="AF11" i="2" s="1"/>
  <c r="AD12" i="2"/>
  <c r="AE12" i="2" s="1"/>
  <c r="AF12" i="2" s="1"/>
  <c r="AD13" i="2"/>
  <c r="AE13" i="2" s="1"/>
  <c r="AF13" i="2" s="1"/>
  <c r="AD14" i="2"/>
  <c r="AE14" i="2" s="1"/>
  <c r="AF14" i="2" s="1"/>
  <c r="AD15" i="2"/>
  <c r="AE15" i="2" s="1"/>
  <c r="AF15" i="2" s="1"/>
  <c r="AD16" i="2"/>
  <c r="AE16" i="2" s="1"/>
  <c r="AF16" i="2" s="1"/>
  <c r="AD17" i="2"/>
  <c r="AE17" i="2" s="1"/>
  <c r="AF17" i="2" s="1"/>
  <c r="AD18" i="2"/>
  <c r="AE18" i="2" s="1"/>
  <c r="AF18" i="2" s="1"/>
  <c r="AD19" i="2"/>
  <c r="AE19" i="2" s="1"/>
  <c r="AF19" i="2" s="1"/>
  <c r="AD20" i="2"/>
  <c r="AE20" i="2" s="1"/>
  <c r="AF20" i="2" s="1"/>
  <c r="AD21" i="2"/>
  <c r="AE21" i="2" s="1"/>
  <c r="AF21" i="2" s="1"/>
  <c r="AD22" i="2"/>
  <c r="AE22" i="2" s="1"/>
  <c r="AF22" i="2" s="1"/>
  <c r="AD23" i="2"/>
  <c r="AE23" i="2" s="1"/>
  <c r="AF23" i="2" s="1"/>
  <c r="AD24" i="2"/>
  <c r="AE24" i="2" s="1"/>
  <c r="AF24" i="2" s="1"/>
  <c r="AD25" i="2"/>
  <c r="AE25" i="2" s="1"/>
  <c r="AF25" i="2" s="1"/>
  <c r="AD26" i="2"/>
  <c r="AE26" i="2" s="1"/>
  <c r="AF26" i="2" s="1"/>
  <c r="AD27" i="2"/>
  <c r="AE27" i="2" s="1"/>
  <c r="AF27" i="2" s="1"/>
  <c r="AD28" i="2"/>
  <c r="AE28" i="2" s="1"/>
  <c r="AF28" i="2" s="1"/>
  <c r="AD29" i="2"/>
  <c r="AE29" i="2" s="1"/>
  <c r="AF29" i="2" s="1"/>
  <c r="AD30" i="2"/>
  <c r="AE30" i="2" s="1"/>
  <c r="AF30" i="2" s="1"/>
  <c r="AD31" i="2"/>
  <c r="AE31" i="2" s="1"/>
  <c r="AF31" i="2" s="1"/>
  <c r="AD32" i="2"/>
  <c r="AE32" i="2" s="1"/>
  <c r="AF32" i="2" s="1"/>
  <c r="AD33" i="2"/>
  <c r="AE33" i="2" s="1"/>
  <c r="AF33" i="2" s="1"/>
  <c r="AD34" i="2"/>
  <c r="AE34" i="2" s="1"/>
  <c r="AF34" i="2" s="1"/>
  <c r="AD35" i="2"/>
  <c r="AE35" i="2" s="1"/>
  <c r="AF35" i="2" s="1"/>
  <c r="AD36" i="2"/>
  <c r="AE36" i="2" s="1"/>
  <c r="AF36" i="2" s="1"/>
  <c r="AD37" i="2"/>
  <c r="AE37" i="2" s="1"/>
  <c r="AF37" i="2" s="1"/>
  <c r="AD38" i="2"/>
  <c r="AE38" i="2" s="1"/>
  <c r="AF38" i="2" s="1"/>
  <c r="AD39" i="2"/>
  <c r="AE39" i="2" s="1"/>
  <c r="AF39" i="2" s="1"/>
  <c r="AD40" i="2"/>
  <c r="AE40" i="2" s="1"/>
  <c r="AF40" i="2" s="1"/>
  <c r="AD41" i="2"/>
  <c r="AE41" i="2" s="1"/>
  <c r="AF41" i="2" s="1"/>
  <c r="AD42" i="2"/>
  <c r="AE42" i="2" s="1"/>
  <c r="AF42" i="2" s="1"/>
  <c r="AD43" i="2"/>
  <c r="AE43" i="2" s="1"/>
  <c r="AF43" i="2" s="1"/>
  <c r="AD44" i="2"/>
  <c r="AE44" i="2" s="1"/>
  <c r="AF44" i="2" s="1"/>
  <c r="AD45" i="2"/>
  <c r="AE45" i="2" s="1"/>
  <c r="AF45" i="2" s="1"/>
  <c r="AD46" i="2"/>
  <c r="AE46" i="2" s="1"/>
  <c r="AF46" i="2" s="1"/>
  <c r="AD47" i="2"/>
  <c r="AE47" i="2" s="1"/>
  <c r="AF47" i="2" s="1"/>
  <c r="AD48" i="2"/>
  <c r="AE48" i="2" s="1"/>
  <c r="AF48" i="2" s="1"/>
  <c r="AD49" i="2"/>
  <c r="AE49" i="2" s="1"/>
  <c r="AF49" i="2" s="1"/>
  <c r="AD50" i="2"/>
  <c r="AE50" i="2" s="1"/>
  <c r="AF50" i="2" s="1"/>
  <c r="AD51" i="2"/>
  <c r="AE51" i="2" s="1"/>
  <c r="AF51" i="2" s="1"/>
  <c r="AD52" i="2"/>
  <c r="AE52" i="2" s="1"/>
  <c r="AF52" i="2" s="1"/>
  <c r="AD53" i="2"/>
  <c r="AE53" i="2" s="1"/>
  <c r="AF53" i="2" s="1"/>
  <c r="AD54" i="2"/>
  <c r="AE54" i="2" s="1"/>
  <c r="AF54" i="2" s="1"/>
  <c r="AD55" i="2"/>
  <c r="AE55" i="2" s="1"/>
  <c r="AF55" i="2" s="1"/>
  <c r="AD56" i="2"/>
  <c r="AE56" i="2" s="1"/>
  <c r="AF56" i="2" s="1"/>
  <c r="AD57" i="2"/>
  <c r="AE57" i="2" s="1"/>
  <c r="AF57" i="2" s="1"/>
  <c r="AD58" i="2"/>
  <c r="AE58" i="2" s="1"/>
  <c r="AF58" i="2" s="1"/>
  <c r="AD59" i="2"/>
  <c r="AE59" i="2" s="1"/>
  <c r="AF59" i="2" s="1"/>
  <c r="AD60" i="2"/>
  <c r="AE60" i="2" s="1"/>
  <c r="AF60" i="2" s="1"/>
  <c r="AD61" i="2"/>
  <c r="AE61" i="2" s="1"/>
  <c r="AF61" i="2" s="1"/>
  <c r="AD62" i="2"/>
  <c r="AE62" i="2" s="1"/>
  <c r="AF62" i="2" s="1"/>
  <c r="AD63" i="2"/>
  <c r="AE63" i="2" s="1"/>
  <c r="AF63" i="2" s="1"/>
  <c r="AD64" i="2"/>
  <c r="AE64" i="2" s="1"/>
  <c r="AF64" i="2" s="1"/>
  <c r="AD65" i="2"/>
  <c r="AE65" i="2" s="1"/>
  <c r="AF65" i="2" s="1"/>
  <c r="AD66" i="2"/>
  <c r="AE66" i="2" s="1"/>
  <c r="AF66" i="2" s="1"/>
  <c r="AD67" i="2"/>
  <c r="AE67" i="2" s="1"/>
  <c r="AF67" i="2" s="1"/>
  <c r="AD68" i="2"/>
  <c r="AE68" i="2" s="1"/>
  <c r="AF68" i="2" s="1"/>
  <c r="AD69" i="2"/>
  <c r="AE69" i="2" s="1"/>
  <c r="AF69" i="2" s="1"/>
  <c r="AD70" i="2"/>
  <c r="AE70" i="2" s="1"/>
  <c r="AF70" i="2" s="1"/>
  <c r="AD71" i="2"/>
  <c r="AE71" i="2" s="1"/>
  <c r="AF71" i="2" s="1"/>
  <c r="AD72" i="2"/>
  <c r="AE72" i="2" s="1"/>
  <c r="AF72" i="2" s="1"/>
  <c r="AD73" i="2"/>
  <c r="AE73" i="2" s="1"/>
  <c r="AF73" i="2" s="1"/>
  <c r="AD74" i="2"/>
  <c r="AE74" i="2" s="1"/>
  <c r="AF74" i="2" s="1"/>
  <c r="AD75" i="2"/>
  <c r="AE75" i="2" s="1"/>
  <c r="AF75" i="2" s="1"/>
  <c r="AD76" i="2"/>
  <c r="AE76" i="2" s="1"/>
  <c r="AF76" i="2" s="1"/>
  <c r="AD77" i="2"/>
  <c r="AE77" i="2" s="1"/>
  <c r="AF77" i="2" s="1"/>
  <c r="AD78" i="2"/>
  <c r="AE78" i="2" s="1"/>
  <c r="AF78" i="2" s="1"/>
  <c r="AD79" i="2"/>
  <c r="AE79" i="2" s="1"/>
  <c r="AF79" i="2" s="1"/>
  <c r="AD80" i="2"/>
  <c r="AE80" i="2" s="1"/>
  <c r="AF80" i="2" s="1"/>
  <c r="AD81" i="2"/>
  <c r="AE81" i="2" s="1"/>
  <c r="AF81" i="2" s="1"/>
  <c r="AD82" i="2"/>
  <c r="AE82" i="2" s="1"/>
  <c r="AF82" i="2" s="1"/>
  <c r="AD83" i="2"/>
  <c r="AE83" i="2" s="1"/>
  <c r="AF83" i="2" s="1"/>
  <c r="AD84" i="2"/>
  <c r="AE84" i="2" s="1"/>
  <c r="AF84" i="2" s="1"/>
  <c r="AD85" i="2"/>
  <c r="AE85" i="2" s="1"/>
  <c r="AF85" i="2" s="1"/>
  <c r="AD86" i="2"/>
  <c r="AE86" i="2" s="1"/>
  <c r="AF86" i="2" s="1"/>
  <c r="AD87" i="2"/>
  <c r="AE87" i="2" s="1"/>
  <c r="AF87" i="2" s="1"/>
  <c r="AD88" i="2"/>
  <c r="AE88" i="2" s="1"/>
  <c r="AF88" i="2" s="1"/>
  <c r="AD89" i="2"/>
  <c r="AE89" i="2" s="1"/>
  <c r="AF89" i="2" s="1"/>
  <c r="AD90" i="2"/>
  <c r="AE90" i="2" s="1"/>
  <c r="AF90" i="2" s="1"/>
  <c r="AD91" i="2"/>
  <c r="AE91" i="2" s="1"/>
  <c r="AF91" i="2" s="1"/>
  <c r="AD92" i="2"/>
  <c r="AE92" i="2" s="1"/>
  <c r="AF92" i="2" s="1"/>
  <c r="AD93" i="2"/>
  <c r="AE93" i="2" s="1"/>
  <c r="AF93" i="2" s="1"/>
  <c r="AD94" i="2"/>
  <c r="AE94" i="2" s="1"/>
  <c r="AF94" i="2" s="1"/>
  <c r="AD95" i="2"/>
  <c r="AE95" i="2" s="1"/>
  <c r="AF95" i="2" s="1"/>
  <c r="AD96" i="2"/>
  <c r="AE96" i="2" s="1"/>
  <c r="AF96" i="2" s="1"/>
  <c r="AD97" i="2"/>
  <c r="AE97" i="2" s="1"/>
  <c r="AF97" i="2" s="1"/>
  <c r="AD98" i="2"/>
  <c r="AE98" i="2" s="1"/>
  <c r="AF98" i="2" s="1"/>
  <c r="AD99" i="2"/>
  <c r="AE99" i="2" s="1"/>
  <c r="AF99" i="2" s="1"/>
  <c r="AD100" i="2"/>
  <c r="AE100" i="2" s="1"/>
  <c r="AF100" i="2" s="1"/>
  <c r="AD101" i="2"/>
  <c r="AE101" i="2" s="1"/>
  <c r="AF101" i="2" s="1"/>
  <c r="AD102" i="2"/>
  <c r="AE102" i="2" s="1"/>
  <c r="AF102" i="2" s="1"/>
  <c r="AD103" i="2"/>
  <c r="AE103" i="2" s="1"/>
  <c r="AF103" i="2" s="1"/>
  <c r="AD104" i="2"/>
  <c r="AE104" i="2" s="1"/>
  <c r="AF104" i="2" s="1"/>
  <c r="AD105" i="2"/>
  <c r="AE105" i="2" s="1"/>
  <c r="AF105" i="2" s="1"/>
  <c r="AD106" i="2"/>
  <c r="AE106" i="2" s="1"/>
  <c r="AF106" i="2" s="1"/>
  <c r="AD107" i="2"/>
  <c r="AE107" i="2" s="1"/>
  <c r="AF107" i="2" s="1"/>
  <c r="AD108" i="2"/>
  <c r="AE108" i="2" s="1"/>
  <c r="AF108" i="2" s="1"/>
  <c r="AD109" i="2"/>
  <c r="AE109" i="2" s="1"/>
  <c r="AF109" i="2" s="1"/>
  <c r="AD110" i="2"/>
  <c r="AE110" i="2" s="1"/>
  <c r="AF110" i="2" s="1"/>
  <c r="AD111" i="2"/>
  <c r="AE111" i="2" s="1"/>
  <c r="AF111" i="2" s="1"/>
  <c r="AD112" i="2"/>
  <c r="AE112" i="2" s="1"/>
  <c r="AF112" i="2" s="1"/>
  <c r="AD113" i="2"/>
  <c r="AE113" i="2" s="1"/>
  <c r="AF113" i="2" s="1"/>
  <c r="AD114" i="2"/>
  <c r="AE114" i="2" s="1"/>
  <c r="AF114" i="2" s="1"/>
  <c r="AD115" i="2"/>
  <c r="AE115" i="2" s="1"/>
  <c r="AF115" i="2" s="1"/>
  <c r="AD116" i="2"/>
  <c r="AE116" i="2" s="1"/>
  <c r="AF116" i="2" s="1"/>
  <c r="AD117" i="2"/>
  <c r="AE117" i="2" s="1"/>
  <c r="AF117" i="2" s="1"/>
  <c r="AD118" i="2"/>
  <c r="AE118" i="2" s="1"/>
  <c r="AF118" i="2" s="1"/>
  <c r="AD119" i="2"/>
  <c r="AE119" i="2" s="1"/>
  <c r="AF119" i="2" s="1"/>
  <c r="AD120" i="2"/>
  <c r="AE120" i="2" s="1"/>
  <c r="AF120" i="2" s="1"/>
  <c r="AD121" i="2"/>
  <c r="AE121" i="2" s="1"/>
  <c r="AF121" i="2" s="1"/>
  <c r="AD122" i="2"/>
  <c r="AE122" i="2" s="1"/>
  <c r="AF122" i="2" s="1"/>
  <c r="AD123" i="2"/>
  <c r="AE123" i="2" s="1"/>
  <c r="AF123" i="2" s="1"/>
  <c r="AD124" i="2"/>
  <c r="AE124" i="2" s="1"/>
  <c r="AF124" i="2" s="1"/>
  <c r="AD125" i="2"/>
  <c r="AE125" i="2" s="1"/>
  <c r="AF125" i="2" s="1"/>
  <c r="AD126" i="2"/>
  <c r="AE126" i="2" s="1"/>
  <c r="AF126" i="2" s="1"/>
  <c r="AD127" i="2"/>
  <c r="AE127" i="2" s="1"/>
  <c r="AF127" i="2" s="1"/>
  <c r="AD128" i="2"/>
  <c r="AE128" i="2" s="1"/>
  <c r="AF128" i="2" s="1"/>
  <c r="AD129" i="2"/>
  <c r="AE129" i="2" s="1"/>
  <c r="AF129" i="2" s="1"/>
  <c r="AD130" i="2"/>
  <c r="AE130" i="2" s="1"/>
  <c r="AF130" i="2" s="1"/>
  <c r="AD131" i="2"/>
  <c r="AE131" i="2" s="1"/>
  <c r="AF131" i="2" s="1"/>
  <c r="AD132" i="2"/>
  <c r="AE132" i="2" s="1"/>
  <c r="AF132" i="2" s="1"/>
  <c r="AD133" i="2"/>
  <c r="AE133" i="2" s="1"/>
  <c r="AF133" i="2" s="1"/>
  <c r="AD134" i="2"/>
  <c r="AE134" i="2" s="1"/>
  <c r="AF134" i="2" s="1"/>
  <c r="AD135" i="2"/>
  <c r="AE135" i="2" s="1"/>
  <c r="AF135" i="2" s="1"/>
  <c r="AD136" i="2"/>
  <c r="AE136" i="2" s="1"/>
  <c r="AF136" i="2" s="1"/>
  <c r="AD137" i="2"/>
  <c r="AE137" i="2" s="1"/>
  <c r="AF137" i="2" s="1"/>
  <c r="AD138" i="2"/>
  <c r="AE138" i="2" s="1"/>
  <c r="AF138" i="2" s="1"/>
  <c r="AD139" i="2"/>
  <c r="AE139" i="2" s="1"/>
  <c r="AF139" i="2" s="1"/>
  <c r="AD140" i="2"/>
  <c r="AE140" i="2" s="1"/>
  <c r="AF140" i="2" s="1"/>
  <c r="AD141" i="2"/>
  <c r="AE141" i="2" s="1"/>
  <c r="AF141" i="2" s="1"/>
  <c r="AD142" i="2"/>
  <c r="AE142" i="2" s="1"/>
  <c r="AF142" i="2" s="1"/>
  <c r="AD143" i="2"/>
  <c r="AE143" i="2" s="1"/>
  <c r="AF143" i="2" s="1"/>
  <c r="AD144" i="2"/>
  <c r="AE144" i="2" s="1"/>
  <c r="AF144" i="2" s="1"/>
  <c r="AD145" i="2"/>
  <c r="AE145" i="2" s="1"/>
  <c r="AF145" i="2" s="1"/>
  <c r="AD146" i="2"/>
  <c r="AE146" i="2" s="1"/>
  <c r="AF146" i="2" s="1"/>
  <c r="AD147" i="2"/>
  <c r="AE147" i="2" s="1"/>
  <c r="AF147" i="2" s="1"/>
  <c r="AD148" i="2"/>
  <c r="AE148" i="2" s="1"/>
  <c r="AF148" i="2" s="1"/>
  <c r="AD149" i="2"/>
  <c r="AE149" i="2" s="1"/>
  <c r="AF149" i="2" s="1"/>
  <c r="AD150" i="2"/>
  <c r="AE150" i="2" s="1"/>
  <c r="AF150" i="2" s="1"/>
  <c r="AD151" i="2"/>
  <c r="AE151" i="2" s="1"/>
  <c r="AF151" i="2" s="1"/>
  <c r="AD152" i="2"/>
  <c r="AE152" i="2" s="1"/>
  <c r="AF152" i="2" s="1"/>
  <c r="AD153" i="2"/>
  <c r="AE153" i="2" s="1"/>
  <c r="AF153" i="2" s="1"/>
  <c r="AD154" i="2"/>
  <c r="AE154" i="2" s="1"/>
  <c r="AF154" i="2" s="1"/>
  <c r="AD155" i="2"/>
  <c r="AE155" i="2" s="1"/>
  <c r="AF155" i="2" s="1"/>
  <c r="AD156" i="2"/>
  <c r="AE156" i="2" s="1"/>
  <c r="AF156" i="2" s="1"/>
  <c r="AD157" i="2"/>
  <c r="AE157" i="2" s="1"/>
  <c r="AF157" i="2" s="1"/>
  <c r="AD158" i="2"/>
  <c r="AE158" i="2" s="1"/>
  <c r="AF158" i="2" s="1"/>
  <c r="AD159" i="2"/>
  <c r="AE159" i="2" s="1"/>
  <c r="AF159" i="2" s="1"/>
  <c r="AD160" i="2"/>
  <c r="AE160" i="2" s="1"/>
  <c r="AF160" i="2" s="1"/>
  <c r="AD161" i="2"/>
  <c r="AE161" i="2" s="1"/>
  <c r="AF161" i="2" s="1"/>
  <c r="AD162" i="2"/>
  <c r="AE162" i="2" s="1"/>
  <c r="AF162" i="2" s="1"/>
  <c r="AD163" i="2"/>
  <c r="AE163" i="2" s="1"/>
  <c r="AF163" i="2" s="1"/>
  <c r="AD164" i="2"/>
  <c r="AE164" i="2" s="1"/>
  <c r="AF164" i="2" s="1"/>
  <c r="AD165" i="2"/>
  <c r="AE165" i="2" s="1"/>
  <c r="AF165" i="2" s="1"/>
  <c r="AD166" i="2"/>
  <c r="AE166" i="2" s="1"/>
  <c r="AF166" i="2" s="1"/>
  <c r="AD167" i="2"/>
  <c r="AE167" i="2" s="1"/>
  <c r="AF167" i="2" s="1"/>
  <c r="AD168" i="2"/>
  <c r="AE168" i="2" s="1"/>
  <c r="AF168" i="2" s="1"/>
  <c r="AD169" i="2"/>
  <c r="AE169" i="2" s="1"/>
  <c r="AF169" i="2" s="1"/>
  <c r="AD170" i="2"/>
  <c r="AE170" i="2" s="1"/>
  <c r="AF170" i="2" s="1"/>
  <c r="AD171" i="2"/>
  <c r="AE171" i="2" s="1"/>
  <c r="AF171" i="2" s="1"/>
  <c r="AD172" i="2"/>
  <c r="AE172" i="2" s="1"/>
  <c r="AF172" i="2" s="1"/>
  <c r="AD173" i="2"/>
  <c r="AE173" i="2" s="1"/>
  <c r="AF173" i="2" s="1"/>
  <c r="AD174" i="2"/>
  <c r="AE174" i="2" s="1"/>
  <c r="AF174" i="2" s="1"/>
  <c r="AD175" i="2"/>
  <c r="AE175" i="2" s="1"/>
  <c r="AF175" i="2" s="1"/>
  <c r="AD176" i="2"/>
  <c r="AE176" i="2" s="1"/>
  <c r="AF176" i="2" s="1"/>
  <c r="AD177" i="2"/>
  <c r="AE177" i="2" s="1"/>
  <c r="AF177" i="2" s="1"/>
  <c r="AD178" i="2"/>
  <c r="AE178" i="2" s="1"/>
  <c r="AF178" i="2" s="1"/>
  <c r="AD179" i="2"/>
  <c r="AE179" i="2" s="1"/>
  <c r="AF179" i="2" s="1"/>
  <c r="AD180" i="2"/>
  <c r="AE180" i="2" s="1"/>
  <c r="AF180" i="2" s="1"/>
  <c r="AD181" i="2"/>
  <c r="AE181" i="2" s="1"/>
  <c r="AF181" i="2" s="1"/>
  <c r="AD182" i="2"/>
  <c r="AE182" i="2" s="1"/>
  <c r="AF182" i="2" s="1"/>
  <c r="AD183" i="2"/>
  <c r="AE183" i="2" s="1"/>
  <c r="AF183" i="2" s="1"/>
  <c r="AD184" i="2"/>
  <c r="AE184" i="2" s="1"/>
  <c r="AF184" i="2" s="1"/>
  <c r="AD185" i="2"/>
  <c r="AE185" i="2" s="1"/>
  <c r="AF185" i="2" s="1"/>
  <c r="AD186" i="2"/>
  <c r="AE186" i="2" s="1"/>
  <c r="AF186" i="2" s="1"/>
  <c r="AD187" i="2"/>
  <c r="AE187" i="2" s="1"/>
  <c r="AF187" i="2" s="1"/>
  <c r="AD188" i="2"/>
  <c r="AE188" i="2" s="1"/>
  <c r="AF188" i="2" s="1"/>
  <c r="AD189" i="2"/>
  <c r="AE189" i="2" s="1"/>
  <c r="AF189" i="2" s="1"/>
  <c r="AD190" i="2"/>
  <c r="AE190" i="2" s="1"/>
  <c r="AF190" i="2" s="1"/>
  <c r="AD191" i="2"/>
  <c r="AE191" i="2" s="1"/>
  <c r="AF191" i="2" s="1"/>
  <c r="AD192" i="2"/>
  <c r="AE192" i="2" s="1"/>
  <c r="AF192" i="2" s="1"/>
  <c r="AD193" i="2"/>
  <c r="AE193" i="2" s="1"/>
  <c r="AF193" i="2" s="1"/>
  <c r="AD194" i="2"/>
  <c r="AE194" i="2" s="1"/>
  <c r="AF194" i="2" s="1"/>
  <c r="AD195" i="2"/>
  <c r="AE195" i="2" s="1"/>
  <c r="AF195" i="2" s="1"/>
  <c r="AD196" i="2"/>
  <c r="AE196" i="2" s="1"/>
  <c r="AF196" i="2" s="1"/>
  <c r="AD197" i="2"/>
  <c r="AE197" i="2" s="1"/>
  <c r="AF197" i="2" s="1"/>
  <c r="AD198" i="2"/>
  <c r="AE198" i="2" s="1"/>
  <c r="AF198" i="2" s="1"/>
  <c r="AD199" i="2"/>
  <c r="AE199" i="2" s="1"/>
  <c r="AF199" i="2" s="1"/>
  <c r="AD200" i="2"/>
  <c r="AE200" i="2" s="1"/>
  <c r="AF200" i="2" s="1"/>
  <c r="AD201" i="2"/>
  <c r="AE201" i="2" s="1"/>
  <c r="AF201" i="2" s="1"/>
  <c r="AD202" i="2"/>
  <c r="AE202" i="2" s="1"/>
  <c r="AF202" i="2" s="1"/>
  <c r="AD203" i="2"/>
  <c r="AE203" i="2" s="1"/>
  <c r="AF203" i="2" s="1"/>
  <c r="AD204" i="2"/>
  <c r="AE204" i="2" s="1"/>
  <c r="AF204" i="2" s="1"/>
  <c r="AD205" i="2"/>
  <c r="AE205" i="2" s="1"/>
  <c r="AF205" i="2" s="1"/>
  <c r="AD206" i="2"/>
  <c r="AE206" i="2" s="1"/>
  <c r="AF206" i="2" s="1"/>
  <c r="AD207" i="2"/>
  <c r="AE207" i="2" s="1"/>
  <c r="AF207" i="2" s="1"/>
  <c r="AD208" i="2"/>
  <c r="AE208" i="2" s="1"/>
  <c r="AF208" i="2" s="1"/>
  <c r="AD209" i="2"/>
  <c r="AE209" i="2" s="1"/>
  <c r="AF209" i="2" s="1"/>
  <c r="AD210" i="2"/>
  <c r="AE210" i="2" s="1"/>
  <c r="AF210" i="2" s="1"/>
  <c r="AD211" i="2"/>
  <c r="AE211" i="2" s="1"/>
  <c r="AF211" i="2" s="1"/>
  <c r="AD212" i="2"/>
  <c r="AE212" i="2" s="1"/>
  <c r="AF212" i="2" s="1"/>
  <c r="AD213" i="2"/>
  <c r="AE213" i="2" s="1"/>
  <c r="AF213" i="2" s="1"/>
  <c r="AD214" i="2"/>
  <c r="AE214" i="2" s="1"/>
  <c r="AF214" i="2" s="1"/>
  <c r="AD215" i="2"/>
  <c r="AE215" i="2" s="1"/>
  <c r="AF215" i="2" s="1"/>
  <c r="AD216" i="2"/>
  <c r="AE216" i="2" s="1"/>
  <c r="AF216" i="2" s="1"/>
  <c r="AD217" i="2"/>
  <c r="AE217" i="2" s="1"/>
  <c r="AF217" i="2" s="1"/>
  <c r="AD218" i="2"/>
  <c r="AE218" i="2" s="1"/>
  <c r="AF218" i="2" s="1"/>
  <c r="AD219" i="2"/>
  <c r="AE219" i="2" s="1"/>
  <c r="AF219" i="2" s="1"/>
  <c r="AD220" i="2"/>
  <c r="AE220" i="2" s="1"/>
  <c r="AF220" i="2" s="1"/>
  <c r="AD221" i="2"/>
  <c r="AE221" i="2" s="1"/>
  <c r="AF221" i="2" s="1"/>
  <c r="AD222" i="2"/>
  <c r="AE222" i="2" s="1"/>
  <c r="AF222" i="2" s="1"/>
  <c r="AD223" i="2"/>
  <c r="AE223" i="2" s="1"/>
  <c r="AF223" i="2" s="1"/>
  <c r="AD224" i="2"/>
  <c r="AE224" i="2" s="1"/>
  <c r="AF224" i="2" s="1"/>
  <c r="AD225" i="2"/>
  <c r="AE225" i="2" s="1"/>
  <c r="AF225" i="2" s="1"/>
  <c r="AD226" i="2"/>
  <c r="AE226" i="2" s="1"/>
  <c r="AF226" i="2" s="1"/>
  <c r="AD227" i="2"/>
  <c r="AE227" i="2" s="1"/>
  <c r="AF227" i="2" s="1"/>
  <c r="AD228" i="2"/>
  <c r="AE228" i="2" s="1"/>
  <c r="AF228" i="2" s="1"/>
  <c r="AD229" i="2"/>
  <c r="AE229" i="2" s="1"/>
  <c r="AF229" i="2" s="1"/>
  <c r="AD230" i="2"/>
  <c r="AE230" i="2" s="1"/>
  <c r="AF230" i="2" s="1"/>
  <c r="AD231" i="2"/>
  <c r="AE231" i="2" s="1"/>
  <c r="AF231" i="2" s="1"/>
  <c r="AD232" i="2"/>
  <c r="AE232" i="2" s="1"/>
  <c r="AF232" i="2" s="1"/>
  <c r="AD233" i="2"/>
  <c r="AE233" i="2" s="1"/>
  <c r="AF233" i="2" s="1"/>
  <c r="AD234" i="2"/>
  <c r="AE234" i="2" s="1"/>
  <c r="AF234" i="2" s="1"/>
  <c r="AD235" i="2"/>
  <c r="AE235" i="2" s="1"/>
  <c r="AF235" i="2" s="1"/>
  <c r="AD236" i="2"/>
  <c r="AE236" i="2" s="1"/>
  <c r="AF236" i="2" s="1"/>
  <c r="AD237" i="2"/>
  <c r="AE237" i="2" s="1"/>
  <c r="AF237" i="2" s="1"/>
  <c r="AD238" i="2"/>
  <c r="AE238" i="2" s="1"/>
  <c r="AF238" i="2" s="1"/>
  <c r="AD239" i="2"/>
  <c r="AE239" i="2" s="1"/>
  <c r="AF239" i="2" s="1"/>
  <c r="AD240" i="2"/>
  <c r="AE240" i="2" s="1"/>
  <c r="AF240" i="2" s="1"/>
  <c r="AD241" i="2"/>
  <c r="AE241" i="2" s="1"/>
  <c r="AF241" i="2" s="1"/>
  <c r="AD242" i="2"/>
  <c r="AE242" i="2" s="1"/>
  <c r="AF242" i="2" s="1"/>
  <c r="AD243" i="2"/>
  <c r="AE243" i="2" s="1"/>
  <c r="AF243" i="2" s="1"/>
  <c r="AD244" i="2"/>
  <c r="AE244" i="2" s="1"/>
  <c r="AF244" i="2" s="1"/>
  <c r="AD245" i="2"/>
  <c r="AE245" i="2" s="1"/>
  <c r="AF245" i="2" s="1"/>
  <c r="AD246" i="2"/>
  <c r="AE246" i="2" s="1"/>
  <c r="AF246" i="2" s="1"/>
  <c r="AD247" i="2"/>
  <c r="AE247" i="2" s="1"/>
  <c r="AF247" i="2" s="1"/>
  <c r="AD248" i="2"/>
  <c r="AE248" i="2" s="1"/>
  <c r="AF248" i="2" s="1"/>
  <c r="AD249" i="2"/>
  <c r="AE249" i="2" s="1"/>
  <c r="AF249" i="2" s="1"/>
  <c r="AD250" i="2"/>
  <c r="AE250" i="2" s="1"/>
  <c r="AF250" i="2" s="1"/>
  <c r="AD251" i="2"/>
  <c r="AE251" i="2" s="1"/>
  <c r="AF251" i="2" s="1"/>
  <c r="AD252" i="2"/>
  <c r="AE252" i="2" s="1"/>
  <c r="AF252" i="2" s="1"/>
  <c r="AD253" i="2"/>
  <c r="AE253" i="2" s="1"/>
  <c r="AF253" i="2" s="1"/>
  <c r="AD254" i="2"/>
  <c r="AE254" i="2" s="1"/>
  <c r="AF254" i="2" s="1"/>
  <c r="AD255" i="2"/>
  <c r="AE255" i="2" s="1"/>
  <c r="AF255" i="2" s="1"/>
  <c r="AD256" i="2"/>
  <c r="AE256" i="2" s="1"/>
  <c r="AF256" i="2" s="1"/>
  <c r="AD257" i="2"/>
  <c r="AE257" i="2" s="1"/>
  <c r="AF257" i="2" s="1"/>
  <c r="AD258" i="2"/>
  <c r="AE258" i="2" s="1"/>
  <c r="AF258" i="2" s="1"/>
  <c r="AD259" i="2"/>
  <c r="AE259" i="2" s="1"/>
  <c r="AF259" i="2" s="1"/>
  <c r="AD260" i="2"/>
  <c r="AE260" i="2" s="1"/>
  <c r="AF260" i="2" s="1"/>
  <c r="AD261" i="2"/>
  <c r="AE261" i="2" s="1"/>
  <c r="AF261" i="2" s="1"/>
  <c r="AD262" i="2"/>
  <c r="AE262" i="2" s="1"/>
  <c r="AF262" i="2" s="1"/>
  <c r="AD263" i="2"/>
  <c r="AE263" i="2" s="1"/>
  <c r="AF263" i="2" s="1"/>
  <c r="AD264" i="2"/>
  <c r="AE264" i="2" s="1"/>
  <c r="AF264" i="2" s="1"/>
  <c r="AD265" i="2"/>
  <c r="AE265" i="2" s="1"/>
  <c r="AF265" i="2" s="1"/>
  <c r="AD266" i="2"/>
  <c r="AE266" i="2" s="1"/>
  <c r="AF266" i="2" s="1"/>
  <c r="AD267" i="2"/>
  <c r="AE267" i="2" s="1"/>
  <c r="AF267" i="2" s="1"/>
  <c r="AD268" i="2"/>
  <c r="AE268" i="2" s="1"/>
  <c r="AF268" i="2" s="1"/>
  <c r="AD269" i="2"/>
  <c r="AE269" i="2" s="1"/>
  <c r="AF269" i="2" s="1"/>
  <c r="AD270" i="2"/>
  <c r="AE270" i="2" s="1"/>
  <c r="AF270" i="2" s="1"/>
  <c r="AD271" i="2"/>
  <c r="AE271" i="2" s="1"/>
  <c r="AF271" i="2" s="1"/>
  <c r="AD272" i="2"/>
  <c r="AE272" i="2" s="1"/>
  <c r="AF272" i="2" s="1"/>
  <c r="AD273" i="2"/>
  <c r="AE273" i="2" s="1"/>
  <c r="AF273" i="2" s="1"/>
  <c r="AD274" i="2"/>
  <c r="AE274" i="2" s="1"/>
  <c r="AF274" i="2" s="1"/>
  <c r="AD275" i="2"/>
  <c r="AE275" i="2" s="1"/>
  <c r="AF275" i="2" s="1"/>
  <c r="AD276" i="2"/>
  <c r="AE276" i="2" s="1"/>
  <c r="AF276" i="2" s="1"/>
  <c r="AD277" i="2"/>
  <c r="AE277" i="2" s="1"/>
  <c r="AF277" i="2" s="1"/>
  <c r="AD278" i="2"/>
  <c r="AE278" i="2" s="1"/>
  <c r="AF278" i="2" s="1"/>
  <c r="AD279" i="2"/>
  <c r="AE279" i="2" s="1"/>
  <c r="AF279" i="2" s="1"/>
  <c r="AD280" i="2"/>
  <c r="AE280" i="2" s="1"/>
  <c r="AF280" i="2" s="1"/>
  <c r="AD281" i="2"/>
  <c r="AE281" i="2" s="1"/>
  <c r="AF281" i="2" s="1"/>
  <c r="AD282" i="2"/>
  <c r="AE282" i="2" s="1"/>
  <c r="AF282" i="2" s="1"/>
  <c r="AD283" i="2"/>
  <c r="AE283" i="2" s="1"/>
  <c r="AF283" i="2" s="1"/>
  <c r="AD284" i="2"/>
  <c r="AE284" i="2" s="1"/>
  <c r="AF284" i="2" s="1"/>
  <c r="AD285" i="2"/>
  <c r="AE285" i="2" s="1"/>
  <c r="AF285" i="2" s="1"/>
  <c r="AD286" i="2"/>
  <c r="AE286" i="2" s="1"/>
  <c r="AF286" i="2" s="1"/>
  <c r="AD287" i="2"/>
  <c r="AE287" i="2" s="1"/>
  <c r="AF287" i="2" s="1"/>
  <c r="AD288" i="2"/>
  <c r="AE288" i="2" s="1"/>
  <c r="AF288" i="2" s="1"/>
  <c r="AD289" i="2"/>
  <c r="AE289" i="2" s="1"/>
  <c r="AF289" i="2" s="1"/>
  <c r="AD290" i="2"/>
  <c r="AE290" i="2" s="1"/>
  <c r="AF290" i="2" s="1"/>
  <c r="AD291" i="2"/>
  <c r="AE291" i="2" s="1"/>
  <c r="AF291" i="2" s="1"/>
  <c r="AD292" i="2"/>
  <c r="AE292" i="2" s="1"/>
  <c r="AF292" i="2" s="1"/>
  <c r="AD293" i="2"/>
  <c r="AE293" i="2" s="1"/>
  <c r="AF293" i="2" s="1"/>
  <c r="AD294" i="2"/>
  <c r="AE294" i="2" s="1"/>
  <c r="AF294" i="2" s="1"/>
  <c r="AD295" i="2"/>
  <c r="AE295" i="2" s="1"/>
  <c r="AF295" i="2" s="1"/>
  <c r="AD296" i="2"/>
  <c r="AE296" i="2" s="1"/>
  <c r="AF296" i="2" s="1"/>
  <c r="AD297" i="2"/>
  <c r="AE297" i="2" s="1"/>
  <c r="AF297" i="2" s="1"/>
  <c r="AD298" i="2"/>
  <c r="AE298" i="2" s="1"/>
  <c r="AF298" i="2" s="1"/>
  <c r="AD299" i="2"/>
  <c r="AE299" i="2" s="1"/>
  <c r="AF299" i="2" s="1"/>
  <c r="AD300" i="2"/>
  <c r="AE300" i="2" s="1"/>
  <c r="AF300" i="2" s="1"/>
  <c r="AD301" i="2"/>
  <c r="AE301" i="2" s="1"/>
  <c r="AF301" i="2" s="1"/>
  <c r="AD302" i="2"/>
  <c r="AE302" i="2" s="1"/>
  <c r="AF302" i="2" s="1"/>
  <c r="AD303" i="2"/>
  <c r="AE303" i="2" s="1"/>
  <c r="AF303" i="2" s="1"/>
  <c r="AD304" i="2"/>
  <c r="AE304" i="2" s="1"/>
  <c r="AF304" i="2" s="1"/>
  <c r="AD305" i="2"/>
  <c r="AE305" i="2" s="1"/>
  <c r="AF305" i="2" s="1"/>
  <c r="AD306" i="2"/>
  <c r="AE306" i="2" s="1"/>
  <c r="AF306" i="2" s="1"/>
  <c r="AD307" i="2"/>
  <c r="AE307" i="2" s="1"/>
  <c r="AF307" i="2" s="1"/>
  <c r="AD308" i="2"/>
  <c r="AE308" i="2" s="1"/>
  <c r="AF308" i="2" s="1"/>
  <c r="AD309" i="2"/>
  <c r="AE309" i="2" s="1"/>
  <c r="AF309" i="2" s="1"/>
  <c r="AD310" i="2"/>
  <c r="AE310" i="2" s="1"/>
  <c r="AF310" i="2" s="1"/>
  <c r="AD311" i="2"/>
  <c r="AE311" i="2" s="1"/>
  <c r="AF311" i="2" s="1"/>
  <c r="AD312" i="2"/>
  <c r="AE312" i="2" s="1"/>
  <c r="AF312" i="2" s="1"/>
  <c r="AD313" i="2"/>
  <c r="AE313" i="2" s="1"/>
  <c r="AF313" i="2" s="1"/>
  <c r="AD314" i="2"/>
  <c r="AE314" i="2" s="1"/>
  <c r="AF314" i="2" s="1"/>
  <c r="AD315" i="2"/>
  <c r="AE315" i="2" s="1"/>
  <c r="AF315" i="2" s="1"/>
  <c r="AD316" i="2"/>
  <c r="AE316" i="2" s="1"/>
  <c r="AF316" i="2" s="1"/>
  <c r="AD317" i="2"/>
  <c r="AE317" i="2" s="1"/>
  <c r="AF317" i="2" s="1"/>
  <c r="AD318" i="2"/>
  <c r="AE318" i="2" s="1"/>
  <c r="AF318" i="2" s="1"/>
  <c r="AD319" i="2"/>
  <c r="AE319" i="2" s="1"/>
  <c r="AF319" i="2" s="1"/>
  <c r="AD320" i="2"/>
  <c r="AE320" i="2" s="1"/>
  <c r="AF320" i="2" s="1"/>
  <c r="AD321" i="2"/>
  <c r="AE321" i="2" s="1"/>
  <c r="AF321" i="2" s="1"/>
  <c r="AD322" i="2"/>
  <c r="AE322" i="2" s="1"/>
  <c r="AF322" i="2" s="1"/>
  <c r="AD323" i="2"/>
  <c r="AE323" i="2" s="1"/>
  <c r="AF323" i="2" s="1"/>
  <c r="AD324" i="2"/>
  <c r="AE324" i="2" s="1"/>
  <c r="AF324" i="2" s="1"/>
  <c r="AD325" i="2"/>
  <c r="AE325" i="2" s="1"/>
  <c r="AF325" i="2" s="1"/>
  <c r="AD326" i="2"/>
  <c r="AE326" i="2" s="1"/>
  <c r="AF326" i="2" s="1"/>
  <c r="AD327" i="2"/>
  <c r="AE327" i="2" s="1"/>
  <c r="AF327" i="2" s="1"/>
  <c r="AD328" i="2"/>
  <c r="AE328" i="2" s="1"/>
  <c r="AF328" i="2" s="1"/>
  <c r="AD329" i="2"/>
  <c r="AE329" i="2" s="1"/>
  <c r="AF329" i="2" s="1"/>
  <c r="AD330" i="2"/>
  <c r="AE330" i="2" s="1"/>
  <c r="AF330" i="2" s="1"/>
  <c r="AD331" i="2"/>
  <c r="AE331" i="2" s="1"/>
  <c r="AF331" i="2" s="1"/>
  <c r="AD332" i="2"/>
  <c r="AE332" i="2" s="1"/>
  <c r="AF332" i="2" s="1"/>
  <c r="AD333" i="2"/>
  <c r="AE333" i="2" s="1"/>
  <c r="AF333" i="2" s="1"/>
  <c r="AD334" i="2"/>
  <c r="AE334" i="2" s="1"/>
  <c r="AF334" i="2" s="1"/>
  <c r="AD335" i="2"/>
  <c r="AE335" i="2" s="1"/>
  <c r="AF335" i="2" s="1"/>
  <c r="AD336" i="2"/>
  <c r="AE336" i="2" s="1"/>
  <c r="AF336" i="2" s="1"/>
  <c r="AD337" i="2"/>
  <c r="AE337" i="2" s="1"/>
  <c r="AF337" i="2" s="1"/>
  <c r="AD338" i="2"/>
  <c r="AE338" i="2" s="1"/>
  <c r="AF338" i="2" s="1"/>
  <c r="AD339" i="2"/>
  <c r="AE339" i="2" s="1"/>
  <c r="AF339" i="2" s="1"/>
  <c r="AD340" i="2"/>
  <c r="AE340" i="2" s="1"/>
  <c r="AF340" i="2" s="1"/>
  <c r="AD341" i="2"/>
  <c r="AE341" i="2" s="1"/>
  <c r="AF341" i="2" s="1"/>
  <c r="AD342" i="2"/>
  <c r="AE342" i="2" s="1"/>
  <c r="AF342" i="2" s="1"/>
  <c r="AD343" i="2"/>
  <c r="AE343" i="2" s="1"/>
  <c r="AF343" i="2" s="1"/>
  <c r="AD344" i="2"/>
  <c r="AE344" i="2" s="1"/>
  <c r="AF344" i="2" s="1"/>
  <c r="AD345" i="2"/>
  <c r="AE345" i="2" s="1"/>
  <c r="AF345" i="2" s="1"/>
  <c r="AD346" i="2"/>
  <c r="AE346" i="2" s="1"/>
  <c r="AF346" i="2" s="1"/>
  <c r="AD347" i="2"/>
  <c r="AE347" i="2" s="1"/>
  <c r="AF347" i="2" s="1"/>
  <c r="AD348" i="2"/>
  <c r="AE348" i="2" s="1"/>
  <c r="AF348" i="2" s="1"/>
  <c r="AD349" i="2"/>
  <c r="AE349" i="2" s="1"/>
  <c r="AF349" i="2" s="1"/>
  <c r="AD350" i="2"/>
  <c r="AE350" i="2" s="1"/>
  <c r="AF350" i="2" s="1"/>
  <c r="AD351" i="2"/>
  <c r="AE351" i="2" s="1"/>
  <c r="AF351" i="2" s="1"/>
  <c r="AD352" i="2"/>
  <c r="AE352" i="2" s="1"/>
  <c r="AF352" i="2" s="1"/>
  <c r="AD353" i="2"/>
  <c r="AE353" i="2" s="1"/>
  <c r="AF353" i="2" s="1"/>
  <c r="AD354" i="2"/>
  <c r="AE354" i="2" s="1"/>
  <c r="AF354" i="2" s="1"/>
  <c r="AD355" i="2"/>
  <c r="AE355" i="2" s="1"/>
  <c r="AF355" i="2" s="1"/>
  <c r="AD356" i="2"/>
  <c r="AE356" i="2" s="1"/>
  <c r="AF356" i="2" s="1"/>
  <c r="AD357" i="2"/>
  <c r="AE357" i="2" s="1"/>
  <c r="AF357" i="2" s="1"/>
  <c r="AD358" i="2"/>
  <c r="AE358" i="2" s="1"/>
  <c r="AF358" i="2" s="1"/>
  <c r="AD359" i="2"/>
  <c r="AE359" i="2" s="1"/>
  <c r="AF359" i="2" s="1"/>
  <c r="AD360" i="2"/>
  <c r="AE360" i="2" s="1"/>
  <c r="AF360" i="2" s="1"/>
  <c r="AD361" i="2"/>
  <c r="AE361" i="2" s="1"/>
  <c r="AF361" i="2" s="1"/>
  <c r="AD362" i="2"/>
  <c r="AE362" i="2" s="1"/>
  <c r="AF362" i="2" s="1"/>
  <c r="AD363" i="2"/>
  <c r="AE363" i="2" s="1"/>
  <c r="AF363" i="2" s="1"/>
  <c r="AD364" i="2"/>
  <c r="AE364" i="2" s="1"/>
  <c r="AF364" i="2" s="1"/>
  <c r="AD365" i="2"/>
  <c r="AE365" i="2" s="1"/>
  <c r="AF365" i="2" s="1"/>
  <c r="AD366" i="2"/>
  <c r="AE366" i="2" s="1"/>
  <c r="AF366" i="2" s="1"/>
  <c r="AD367" i="2"/>
  <c r="AE367" i="2" s="1"/>
  <c r="AF367" i="2" s="1"/>
  <c r="AD368" i="2"/>
  <c r="AE368" i="2" s="1"/>
  <c r="AF368" i="2" s="1"/>
  <c r="AD369" i="2"/>
  <c r="AE369" i="2" s="1"/>
  <c r="AF369" i="2" s="1"/>
  <c r="AD370" i="2"/>
  <c r="AE370" i="2" s="1"/>
  <c r="AF370" i="2" s="1"/>
  <c r="AD371" i="2"/>
  <c r="AE371" i="2" s="1"/>
  <c r="AF371" i="2" s="1"/>
  <c r="AD372" i="2"/>
  <c r="AE372" i="2" s="1"/>
  <c r="AF372" i="2" s="1"/>
  <c r="AD373" i="2"/>
  <c r="AE373" i="2" s="1"/>
  <c r="AF373" i="2" s="1"/>
  <c r="AD374" i="2"/>
  <c r="AE374" i="2" s="1"/>
  <c r="AF374" i="2" s="1"/>
  <c r="AD375" i="2"/>
  <c r="AE375" i="2" s="1"/>
  <c r="AF375" i="2" s="1"/>
  <c r="AD376" i="2"/>
  <c r="AE376" i="2" s="1"/>
  <c r="AF376" i="2" s="1"/>
  <c r="AD377" i="2"/>
  <c r="AE377" i="2" s="1"/>
  <c r="AF377" i="2" s="1"/>
  <c r="AD378" i="2"/>
  <c r="AE378" i="2" s="1"/>
  <c r="AF378" i="2" s="1"/>
  <c r="AD379" i="2"/>
  <c r="AE379" i="2" s="1"/>
  <c r="AF379" i="2" s="1"/>
  <c r="AD380" i="2"/>
  <c r="AE380" i="2" s="1"/>
  <c r="AF380" i="2" s="1"/>
  <c r="AD381" i="2"/>
  <c r="AE381" i="2" s="1"/>
  <c r="AF381" i="2" s="1"/>
  <c r="AD382" i="2"/>
  <c r="AE382" i="2" s="1"/>
  <c r="AF382" i="2" s="1"/>
  <c r="AD383" i="2"/>
  <c r="AE383" i="2" s="1"/>
  <c r="AF383" i="2" s="1"/>
  <c r="AD384" i="2"/>
  <c r="AE384" i="2" s="1"/>
  <c r="AF384" i="2" s="1"/>
  <c r="AD385" i="2"/>
  <c r="AE385" i="2" s="1"/>
  <c r="AF385" i="2" s="1"/>
  <c r="AD386" i="2"/>
  <c r="AE386" i="2" s="1"/>
  <c r="AF386" i="2" s="1"/>
  <c r="AD387" i="2"/>
  <c r="AE387" i="2" s="1"/>
  <c r="AF387" i="2" s="1"/>
  <c r="AD388" i="2"/>
  <c r="AE388" i="2" s="1"/>
  <c r="AF388" i="2" s="1"/>
  <c r="AD389" i="2"/>
  <c r="AE389" i="2" s="1"/>
  <c r="AF389" i="2" s="1"/>
  <c r="AD390" i="2"/>
  <c r="AE390" i="2" s="1"/>
  <c r="AF390" i="2" s="1"/>
  <c r="AD391" i="2"/>
  <c r="AE391" i="2" s="1"/>
  <c r="AF391" i="2" s="1"/>
  <c r="AD392" i="2"/>
  <c r="AE392" i="2" s="1"/>
  <c r="AF392" i="2" s="1"/>
  <c r="AD393" i="2"/>
  <c r="AE393" i="2" s="1"/>
  <c r="AF393" i="2" s="1"/>
  <c r="AD394" i="2"/>
  <c r="AE394" i="2" s="1"/>
  <c r="AF394" i="2" s="1"/>
  <c r="AD395" i="2"/>
  <c r="AE395" i="2" s="1"/>
  <c r="AF395" i="2" s="1"/>
  <c r="AD396" i="2"/>
  <c r="AE396" i="2" s="1"/>
  <c r="AF396" i="2" s="1"/>
  <c r="AD397" i="2"/>
  <c r="AE397" i="2" s="1"/>
  <c r="AF397" i="2" s="1"/>
  <c r="AD398" i="2"/>
  <c r="AE398" i="2" s="1"/>
  <c r="AF398" i="2" s="1"/>
  <c r="AD399" i="2"/>
  <c r="AE399" i="2" s="1"/>
  <c r="AF399" i="2" s="1"/>
  <c r="AD400" i="2"/>
  <c r="AE400" i="2" s="1"/>
  <c r="AF400" i="2" s="1"/>
  <c r="AD401" i="2"/>
  <c r="AE401" i="2" s="1"/>
  <c r="AF401" i="2" s="1"/>
  <c r="AD402" i="2"/>
  <c r="AE402" i="2" s="1"/>
  <c r="AF402" i="2" s="1"/>
  <c r="AD403" i="2"/>
  <c r="AE403" i="2" s="1"/>
  <c r="AF403" i="2" s="1"/>
  <c r="AD404" i="2"/>
  <c r="AE404" i="2" s="1"/>
  <c r="AF404" i="2" s="1"/>
  <c r="AD405" i="2"/>
  <c r="AE405" i="2" s="1"/>
  <c r="AF405" i="2" s="1"/>
  <c r="AD406" i="2"/>
  <c r="AE406" i="2" s="1"/>
  <c r="AF406" i="2" s="1"/>
  <c r="AD407" i="2"/>
  <c r="AE407" i="2" s="1"/>
  <c r="AF407" i="2" s="1"/>
  <c r="AD408" i="2"/>
  <c r="AE408" i="2" s="1"/>
  <c r="AF408" i="2" s="1"/>
  <c r="AD409" i="2"/>
  <c r="AE409" i="2" s="1"/>
  <c r="AF409" i="2" s="1"/>
  <c r="AD410" i="2"/>
  <c r="AE410" i="2" s="1"/>
  <c r="AF410" i="2" s="1"/>
  <c r="AD411" i="2"/>
  <c r="AE411" i="2" s="1"/>
  <c r="AF411" i="2" s="1"/>
  <c r="AD412" i="2"/>
  <c r="AE412" i="2" s="1"/>
  <c r="AF412" i="2" s="1"/>
  <c r="AD413" i="2"/>
  <c r="AE413" i="2" s="1"/>
  <c r="AF413" i="2" s="1"/>
  <c r="AD414" i="2"/>
  <c r="AE414" i="2" s="1"/>
  <c r="AF414" i="2" s="1"/>
  <c r="AD415" i="2"/>
  <c r="AE415" i="2" s="1"/>
  <c r="AF415" i="2" s="1"/>
  <c r="AD416" i="2"/>
  <c r="AE416" i="2" s="1"/>
  <c r="AF416" i="2" s="1"/>
  <c r="AD417" i="2"/>
  <c r="AE417" i="2" s="1"/>
  <c r="AF417" i="2" s="1"/>
  <c r="AD418" i="2"/>
  <c r="AE418" i="2" s="1"/>
  <c r="AF418" i="2" s="1"/>
  <c r="AD419" i="2"/>
  <c r="AE419" i="2" s="1"/>
  <c r="AF419" i="2" s="1"/>
  <c r="AD420" i="2"/>
  <c r="AE420" i="2" s="1"/>
  <c r="AF420" i="2" s="1"/>
  <c r="AD421" i="2"/>
  <c r="AE421" i="2" s="1"/>
  <c r="AF421" i="2" s="1"/>
  <c r="AD422" i="2"/>
  <c r="AE422" i="2" s="1"/>
  <c r="AF422" i="2" s="1"/>
  <c r="AD423" i="2"/>
  <c r="AE423" i="2" s="1"/>
  <c r="AF423" i="2" s="1"/>
  <c r="AD424" i="2"/>
  <c r="AE424" i="2" s="1"/>
  <c r="AF424" i="2" s="1"/>
  <c r="AD425" i="2"/>
  <c r="AE425" i="2" s="1"/>
  <c r="AF425" i="2" s="1"/>
  <c r="AD426" i="2"/>
  <c r="AE426" i="2" s="1"/>
  <c r="AF426" i="2" s="1"/>
  <c r="AD427" i="2"/>
  <c r="AE427" i="2" s="1"/>
  <c r="AF427" i="2" s="1"/>
  <c r="AD428" i="2"/>
  <c r="AE428" i="2" s="1"/>
  <c r="AF428" i="2" s="1"/>
  <c r="AD429" i="2"/>
  <c r="AE429" i="2" s="1"/>
  <c r="AF429" i="2" s="1"/>
  <c r="AD430" i="2"/>
  <c r="AE430" i="2" s="1"/>
  <c r="AF430" i="2" s="1"/>
  <c r="AD431" i="2"/>
  <c r="AE431" i="2" s="1"/>
  <c r="AF431" i="2" s="1"/>
  <c r="AD432" i="2"/>
  <c r="AE432" i="2" s="1"/>
  <c r="AF432" i="2" s="1"/>
  <c r="AD433" i="2"/>
  <c r="AE433" i="2" s="1"/>
  <c r="AF433" i="2" s="1"/>
  <c r="AD434" i="2"/>
  <c r="AE434" i="2" s="1"/>
  <c r="AF434" i="2" s="1"/>
  <c r="AD435" i="2"/>
  <c r="AE435" i="2" s="1"/>
  <c r="AF435" i="2" s="1"/>
  <c r="AD436" i="2"/>
  <c r="AE436" i="2" s="1"/>
  <c r="AF436" i="2" s="1"/>
  <c r="AD437" i="2"/>
  <c r="AE437" i="2" s="1"/>
  <c r="AF437" i="2" s="1"/>
  <c r="AD438" i="2"/>
  <c r="AE438" i="2" s="1"/>
  <c r="AF438" i="2" s="1"/>
  <c r="AD439" i="2"/>
  <c r="AE439" i="2" s="1"/>
  <c r="AF439" i="2" s="1"/>
  <c r="AD440" i="2"/>
  <c r="AE440" i="2" s="1"/>
  <c r="AF440" i="2" s="1"/>
  <c r="AD441" i="2"/>
  <c r="AE441" i="2" s="1"/>
  <c r="AF441" i="2" s="1"/>
  <c r="AD442" i="2"/>
  <c r="AE442" i="2" s="1"/>
  <c r="AF442" i="2" s="1"/>
  <c r="AD443" i="2"/>
  <c r="AE443" i="2" s="1"/>
  <c r="AF443" i="2" s="1"/>
  <c r="AD444" i="2"/>
  <c r="AE444" i="2" s="1"/>
  <c r="AF444" i="2" s="1"/>
  <c r="AD445" i="2"/>
  <c r="AE445" i="2" s="1"/>
  <c r="AF445" i="2" s="1"/>
  <c r="AD446" i="2"/>
  <c r="AE446" i="2" s="1"/>
  <c r="AF446" i="2" s="1"/>
  <c r="AD447" i="2"/>
  <c r="AE447" i="2" s="1"/>
  <c r="AF447" i="2" s="1"/>
  <c r="AD448" i="2"/>
  <c r="AE448" i="2" s="1"/>
  <c r="AF448" i="2" s="1"/>
  <c r="AD449" i="2"/>
  <c r="AE449" i="2" s="1"/>
  <c r="AF449" i="2" s="1"/>
  <c r="AD450" i="2"/>
  <c r="AE450" i="2" s="1"/>
  <c r="AF450" i="2" s="1"/>
  <c r="AD451" i="2"/>
  <c r="AE451" i="2" s="1"/>
  <c r="AF451" i="2" s="1"/>
  <c r="AD452" i="2"/>
  <c r="AE452" i="2" s="1"/>
  <c r="AF452" i="2" s="1"/>
  <c r="AD453" i="2"/>
  <c r="AE453" i="2" s="1"/>
  <c r="AF453" i="2" s="1"/>
  <c r="AD454" i="2"/>
  <c r="AE454" i="2" s="1"/>
  <c r="AF454" i="2" s="1"/>
  <c r="AD455" i="2"/>
  <c r="AE455" i="2" s="1"/>
  <c r="AF455" i="2" s="1"/>
  <c r="AD456" i="2"/>
  <c r="AE456" i="2" s="1"/>
  <c r="AF456" i="2" s="1"/>
  <c r="AD457" i="2"/>
  <c r="AE457" i="2" s="1"/>
  <c r="AF457" i="2" s="1"/>
  <c r="AD458" i="2"/>
  <c r="AE458" i="2" s="1"/>
  <c r="AF458" i="2" s="1"/>
  <c r="AD459" i="2"/>
  <c r="AE459" i="2" s="1"/>
  <c r="AF459" i="2" s="1"/>
  <c r="AD460" i="2"/>
  <c r="AE460" i="2" s="1"/>
  <c r="AF460" i="2" s="1"/>
  <c r="AD461" i="2"/>
  <c r="AE461" i="2" s="1"/>
  <c r="AF461" i="2" s="1"/>
  <c r="AD462" i="2"/>
  <c r="AE462" i="2" s="1"/>
  <c r="AF462" i="2" s="1"/>
  <c r="AD463" i="2"/>
  <c r="AE463" i="2" s="1"/>
  <c r="AF463" i="2" s="1"/>
  <c r="AD464" i="2"/>
  <c r="AE464" i="2" s="1"/>
  <c r="AF464" i="2" s="1"/>
  <c r="AD465" i="2"/>
  <c r="AE465" i="2" s="1"/>
  <c r="AF465" i="2" s="1"/>
  <c r="AD466" i="2"/>
  <c r="AE466" i="2" s="1"/>
  <c r="AF466" i="2" s="1"/>
  <c r="AD467" i="2"/>
  <c r="AE467" i="2" s="1"/>
  <c r="AF467" i="2" s="1"/>
  <c r="AD468" i="2"/>
  <c r="AE468" i="2" s="1"/>
  <c r="AF468" i="2" s="1"/>
  <c r="AD469" i="2"/>
  <c r="AE469" i="2" s="1"/>
  <c r="AF469" i="2" s="1"/>
  <c r="AD470" i="2"/>
  <c r="AE470" i="2" s="1"/>
  <c r="AF470" i="2" s="1"/>
  <c r="AD471" i="2"/>
  <c r="AE471" i="2" s="1"/>
  <c r="AF471" i="2" s="1"/>
  <c r="AD472" i="2"/>
  <c r="AE472" i="2" s="1"/>
  <c r="AF472" i="2" s="1"/>
  <c r="AD473" i="2"/>
  <c r="AE473" i="2" s="1"/>
  <c r="AF473" i="2" s="1"/>
  <c r="AD474" i="2"/>
  <c r="AE474" i="2" s="1"/>
  <c r="AF474" i="2" s="1"/>
  <c r="AD475" i="2"/>
  <c r="AE475" i="2" s="1"/>
  <c r="AF475" i="2" s="1"/>
  <c r="AD476" i="2"/>
  <c r="AE476" i="2" s="1"/>
  <c r="AF476" i="2" s="1"/>
  <c r="AD477" i="2"/>
  <c r="AE477" i="2" s="1"/>
  <c r="AF477" i="2" s="1"/>
  <c r="AD478" i="2"/>
  <c r="AE478" i="2" s="1"/>
  <c r="AF478" i="2" s="1"/>
  <c r="AD479" i="2"/>
  <c r="AE479" i="2" s="1"/>
  <c r="AF479" i="2" s="1"/>
  <c r="AD480" i="2"/>
  <c r="AE480" i="2" s="1"/>
  <c r="AF480" i="2" s="1"/>
  <c r="AD481" i="2"/>
  <c r="AE481" i="2" s="1"/>
  <c r="AF481" i="2" s="1"/>
  <c r="AD482" i="2"/>
  <c r="AE482" i="2" s="1"/>
  <c r="AF482" i="2" s="1"/>
  <c r="AD483" i="2"/>
  <c r="AE483" i="2" s="1"/>
  <c r="AF483" i="2" s="1"/>
  <c r="AD484" i="2"/>
  <c r="AE484" i="2" s="1"/>
  <c r="AF484" i="2" s="1"/>
  <c r="AD485" i="2"/>
  <c r="AE485" i="2" s="1"/>
  <c r="AF485" i="2" s="1"/>
  <c r="AD486" i="2"/>
  <c r="AE486" i="2" s="1"/>
  <c r="AF486" i="2" s="1"/>
  <c r="AD487" i="2"/>
  <c r="AE487" i="2" s="1"/>
  <c r="AF487" i="2" s="1"/>
  <c r="AD488" i="2"/>
  <c r="AE488" i="2" s="1"/>
  <c r="AF488" i="2" s="1"/>
  <c r="AD489" i="2"/>
  <c r="AE489" i="2" s="1"/>
  <c r="AF489" i="2" s="1"/>
  <c r="AD490" i="2"/>
  <c r="AE490" i="2" s="1"/>
  <c r="AF490" i="2" s="1"/>
  <c r="AD491" i="2"/>
  <c r="AE491" i="2" s="1"/>
  <c r="AF491" i="2" s="1"/>
  <c r="AD492" i="2"/>
  <c r="AE492" i="2" s="1"/>
  <c r="AF492" i="2" s="1"/>
  <c r="AD493" i="2"/>
  <c r="AE493" i="2" s="1"/>
  <c r="AF493" i="2" s="1"/>
  <c r="AD494" i="2"/>
  <c r="AE494" i="2" s="1"/>
  <c r="AF494" i="2" s="1"/>
  <c r="AD495" i="2"/>
  <c r="AE495" i="2" s="1"/>
  <c r="AF495" i="2" s="1"/>
  <c r="AD496" i="2"/>
  <c r="AE496" i="2" s="1"/>
  <c r="AF496" i="2" s="1"/>
  <c r="AD497" i="2"/>
  <c r="AE497" i="2" s="1"/>
  <c r="AF497" i="2" s="1"/>
  <c r="AD498" i="2"/>
  <c r="AE498" i="2" s="1"/>
  <c r="AF498" i="2" s="1"/>
  <c r="AD499" i="2"/>
  <c r="AE499" i="2" s="1"/>
  <c r="AF499" i="2" s="1"/>
  <c r="AD500" i="2"/>
  <c r="AE500" i="2" s="1"/>
  <c r="AF500" i="2" s="1"/>
  <c r="AD501" i="2"/>
  <c r="AE501" i="2" s="1"/>
  <c r="AF501" i="2" s="1"/>
  <c r="AD502" i="2"/>
  <c r="AE502" i="2" s="1"/>
  <c r="AF502" i="2" s="1"/>
  <c r="AD503" i="2"/>
  <c r="AE503" i="2" s="1"/>
  <c r="AF503" i="2" s="1"/>
  <c r="AD504" i="2"/>
  <c r="AE504" i="2" s="1"/>
  <c r="AF504" i="2" s="1"/>
  <c r="AD505" i="2"/>
  <c r="AE505" i="2" s="1"/>
  <c r="AF505" i="2" s="1"/>
  <c r="AD506" i="2"/>
  <c r="AE506" i="2" s="1"/>
  <c r="AF506" i="2" s="1"/>
  <c r="AD507" i="2"/>
  <c r="AE507" i="2" s="1"/>
  <c r="AF507" i="2" s="1"/>
  <c r="AD508" i="2"/>
  <c r="AE508" i="2" s="1"/>
  <c r="AF508" i="2" s="1"/>
  <c r="AD509" i="2"/>
  <c r="AE509" i="2" s="1"/>
  <c r="AF509" i="2" s="1"/>
  <c r="AD510" i="2"/>
  <c r="AE510" i="2" s="1"/>
  <c r="AF510" i="2" s="1"/>
  <c r="AD511" i="2"/>
  <c r="AE511" i="2" s="1"/>
  <c r="AF511" i="2" s="1"/>
  <c r="AD512" i="2"/>
  <c r="AE512" i="2" s="1"/>
  <c r="AF512" i="2" s="1"/>
  <c r="AD513" i="2"/>
  <c r="AE513" i="2" s="1"/>
  <c r="AF513" i="2" s="1"/>
  <c r="AD514" i="2"/>
  <c r="AE514" i="2" s="1"/>
  <c r="AF514" i="2" s="1"/>
  <c r="AD515" i="2"/>
  <c r="AE515" i="2" s="1"/>
  <c r="AF515" i="2" s="1"/>
  <c r="AD516" i="2"/>
  <c r="AE516" i="2" s="1"/>
  <c r="AF516" i="2" s="1"/>
  <c r="AD517" i="2"/>
  <c r="AE517" i="2" s="1"/>
  <c r="AF517" i="2" s="1"/>
  <c r="AD518" i="2"/>
  <c r="AE518" i="2" s="1"/>
  <c r="AF518" i="2" s="1"/>
  <c r="AD519" i="2"/>
  <c r="AE519" i="2" s="1"/>
  <c r="AF519" i="2" s="1"/>
  <c r="AD520" i="2"/>
  <c r="AE520" i="2" s="1"/>
  <c r="AF520" i="2" s="1"/>
  <c r="AD521" i="2"/>
  <c r="AE521" i="2" s="1"/>
  <c r="AF521" i="2" s="1"/>
  <c r="AD522" i="2"/>
  <c r="AE522" i="2" s="1"/>
  <c r="AF522" i="2" s="1"/>
  <c r="AD523" i="2"/>
  <c r="AE523" i="2" s="1"/>
  <c r="AF523" i="2" s="1"/>
  <c r="AD524" i="2"/>
  <c r="AE524" i="2" s="1"/>
  <c r="AF524" i="2" s="1"/>
  <c r="AD525" i="2"/>
  <c r="AE525" i="2" s="1"/>
  <c r="AF525" i="2" s="1"/>
  <c r="AD526" i="2"/>
  <c r="AE526" i="2" s="1"/>
  <c r="AF526" i="2" s="1"/>
  <c r="AD527" i="2"/>
  <c r="AE527" i="2" s="1"/>
  <c r="AF527" i="2" s="1"/>
  <c r="AD528" i="2"/>
  <c r="AE528" i="2" s="1"/>
  <c r="AF528" i="2" s="1"/>
  <c r="AD529" i="2"/>
  <c r="AE529" i="2" s="1"/>
  <c r="AF529" i="2" s="1"/>
  <c r="AD530" i="2"/>
  <c r="AE530" i="2" s="1"/>
  <c r="AF530" i="2" s="1"/>
  <c r="AD531" i="2"/>
  <c r="AE531" i="2" s="1"/>
  <c r="AF531" i="2" s="1"/>
  <c r="AD532" i="2"/>
  <c r="AE532" i="2" s="1"/>
  <c r="AF532" i="2" s="1"/>
  <c r="AD533" i="2"/>
  <c r="AE533" i="2" s="1"/>
  <c r="AF533" i="2" s="1"/>
  <c r="AD534" i="2"/>
  <c r="AE534" i="2" s="1"/>
  <c r="AF534" i="2" s="1"/>
  <c r="AD535" i="2"/>
  <c r="AE535" i="2" s="1"/>
  <c r="AF535" i="2" s="1"/>
  <c r="AD536" i="2"/>
  <c r="AE536" i="2" s="1"/>
  <c r="AF536" i="2" s="1"/>
  <c r="AD537" i="2"/>
  <c r="AE537" i="2" s="1"/>
  <c r="AF537" i="2" s="1"/>
  <c r="AD538" i="2"/>
  <c r="AE538" i="2" s="1"/>
  <c r="AF538" i="2" s="1"/>
  <c r="AD539" i="2"/>
  <c r="AE539" i="2" s="1"/>
  <c r="AF539" i="2" s="1"/>
  <c r="AD540" i="2"/>
  <c r="AE540" i="2" s="1"/>
  <c r="AF540" i="2" s="1"/>
  <c r="AD541" i="2"/>
  <c r="AE541" i="2" s="1"/>
  <c r="AF541" i="2" s="1"/>
  <c r="AD542" i="2"/>
  <c r="AE542" i="2" s="1"/>
  <c r="AF542" i="2" s="1"/>
  <c r="AD543" i="2"/>
  <c r="AE543" i="2" s="1"/>
  <c r="AF543" i="2" s="1"/>
  <c r="AD544" i="2"/>
  <c r="AE544" i="2" s="1"/>
  <c r="AF544" i="2" s="1"/>
  <c r="AD545" i="2"/>
  <c r="AE545" i="2" s="1"/>
  <c r="AF545" i="2" s="1"/>
  <c r="AD546" i="2"/>
  <c r="AE546" i="2" s="1"/>
  <c r="AF546" i="2" s="1"/>
  <c r="AD547" i="2"/>
  <c r="AE547" i="2" s="1"/>
  <c r="AF547" i="2" s="1"/>
  <c r="AD548" i="2"/>
  <c r="AE548" i="2" s="1"/>
  <c r="AF548" i="2" s="1"/>
  <c r="AD549" i="2"/>
  <c r="AE549" i="2" s="1"/>
  <c r="AF549" i="2" s="1"/>
  <c r="AD550" i="2"/>
  <c r="AE550" i="2" s="1"/>
  <c r="AF550" i="2" s="1"/>
  <c r="AD551" i="2"/>
  <c r="AE551" i="2" s="1"/>
  <c r="AF551" i="2" s="1"/>
  <c r="AD552" i="2"/>
  <c r="AE552" i="2" s="1"/>
  <c r="AF552" i="2" s="1"/>
  <c r="AD553" i="2"/>
  <c r="AE553" i="2" s="1"/>
  <c r="AF553" i="2" s="1"/>
  <c r="AD554" i="2"/>
  <c r="AE554" i="2" s="1"/>
  <c r="AF554" i="2" s="1"/>
  <c r="AD555" i="2"/>
  <c r="AE555" i="2" s="1"/>
  <c r="AF555" i="2" s="1"/>
  <c r="AD556" i="2"/>
  <c r="AE556" i="2" s="1"/>
  <c r="AF556" i="2" s="1"/>
  <c r="AD557" i="2"/>
  <c r="AE557" i="2" s="1"/>
  <c r="AF557" i="2" s="1"/>
  <c r="AD558" i="2"/>
  <c r="AE558" i="2" s="1"/>
  <c r="AF558" i="2" s="1"/>
  <c r="AD559" i="2"/>
  <c r="AE559" i="2" s="1"/>
  <c r="AF559" i="2" s="1"/>
  <c r="AD560" i="2"/>
  <c r="AE560" i="2" s="1"/>
  <c r="AF560" i="2" s="1"/>
  <c r="AD561" i="2"/>
  <c r="AE561" i="2" s="1"/>
  <c r="AF561" i="2" s="1"/>
  <c r="AD562" i="2"/>
  <c r="AE562" i="2" s="1"/>
  <c r="AF562" i="2" s="1"/>
  <c r="AD563" i="2"/>
  <c r="AE563" i="2" s="1"/>
  <c r="AF563" i="2" s="1"/>
  <c r="AD564" i="2"/>
  <c r="AE564" i="2" s="1"/>
  <c r="AF564" i="2" s="1"/>
  <c r="AD565" i="2"/>
  <c r="AE565" i="2" s="1"/>
  <c r="AF565" i="2" s="1"/>
  <c r="AD566" i="2"/>
  <c r="AE566" i="2" s="1"/>
  <c r="AF566" i="2" s="1"/>
  <c r="AD567" i="2"/>
  <c r="AE567" i="2" s="1"/>
  <c r="AF567" i="2" s="1"/>
  <c r="AD568" i="2"/>
  <c r="AE568" i="2" s="1"/>
  <c r="AF568" i="2" s="1"/>
  <c r="AD569" i="2"/>
  <c r="AE569" i="2" s="1"/>
  <c r="AF569" i="2" s="1"/>
  <c r="AD570" i="2"/>
  <c r="AE570" i="2" s="1"/>
  <c r="AF570" i="2" s="1"/>
  <c r="AD571" i="2"/>
  <c r="AE571" i="2" s="1"/>
  <c r="AF571" i="2" s="1"/>
  <c r="AD572" i="2"/>
  <c r="AE572" i="2" s="1"/>
  <c r="AF572" i="2" s="1"/>
  <c r="AD573" i="2"/>
  <c r="AE573" i="2" s="1"/>
  <c r="AF573" i="2" s="1"/>
  <c r="AD574" i="2"/>
  <c r="AE574" i="2" s="1"/>
  <c r="AF574" i="2" s="1"/>
  <c r="AD575" i="2"/>
  <c r="AE575" i="2" s="1"/>
  <c r="AF575" i="2" s="1"/>
  <c r="AD576" i="2"/>
  <c r="AE576" i="2" s="1"/>
  <c r="AF576" i="2" s="1"/>
  <c r="AD577" i="2"/>
  <c r="AE577" i="2" s="1"/>
  <c r="AF577" i="2" s="1"/>
  <c r="AD578" i="2"/>
  <c r="AE578" i="2" s="1"/>
  <c r="AF578" i="2" s="1"/>
  <c r="AD579" i="2"/>
  <c r="AE579" i="2" s="1"/>
  <c r="AF579" i="2" s="1"/>
  <c r="AD580" i="2"/>
  <c r="AE580" i="2" s="1"/>
  <c r="AF580" i="2" s="1"/>
  <c r="AD581" i="2"/>
  <c r="AE581" i="2" s="1"/>
  <c r="AF581" i="2" s="1"/>
  <c r="AD582" i="2"/>
  <c r="AE582" i="2" s="1"/>
  <c r="AF582" i="2" s="1"/>
  <c r="AD583" i="2"/>
  <c r="AE583" i="2" s="1"/>
  <c r="AF583" i="2" s="1"/>
  <c r="AD584" i="2"/>
  <c r="AE584" i="2" s="1"/>
  <c r="AF584" i="2" s="1"/>
  <c r="AD585" i="2"/>
  <c r="AE585" i="2" s="1"/>
  <c r="AF585" i="2" s="1"/>
  <c r="AD586" i="2"/>
  <c r="AE586" i="2" s="1"/>
  <c r="AF586" i="2" s="1"/>
  <c r="AD587" i="2"/>
  <c r="AE587" i="2" s="1"/>
  <c r="AF587" i="2" s="1"/>
  <c r="AD588" i="2"/>
  <c r="AE588" i="2" s="1"/>
  <c r="AF588" i="2" s="1"/>
  <c r="AD589" i="2"/>
  <c r="AE589" i="2" s="1"/>
  <c r="AF589" i="2" s="1"/>
  <c r="AD590" i="2"/>
  <c r="AE590" i="2" s="1"/>
  <c r="AF590" i="2" s="1"/>
  <c r="AD591" i="2"/>
  <c r="AE591" i="2" s="1"/>
  <c r="AF591" i="2" s="1"/>
  <c r="AD592" i="2"/>
  <c r="AE592" i="2" s="1"/>
  <c r="AF592" i="2" s="1"/>
  <c r="AD593" i="2"/>
  <c r="AE593" i="2" s="1"/>
  <c r="AF593" i="2" s="1"/>
  <c r="AD594" i="2"/>
  <c r="AE594" i="2" s="1"/>
  <c r="AF594" i="2" s="1"/>
  <c r="AD595" i="2"/>
  <c r="AE595" i="2" s="1"/>
  <c r="AF595" i="2" s="1"/>
  <c r="AD596" i="2"/>
  <c r="AE596" i="2" s="1"/>
  <c r="AF596" i="2" s="1"/>
  <c r="AD597" i="2"/>
  <c r="AE597" i="2" s="1"/>
  <c r="AF597" i="2" s="1"/>
  <c r="AD598" i="2"/>
  <c r="AE598" i="2" s="1"/>
  <c r="AF598" i="2" s="1"/>
  <c r="AD599" i="2"/>
  <c r="AE599" i="2" s="1"/>
  <c r="AF599" i="2" s="1"/>
  <c r="AD600" i="2"/>
  <c r="AE600" i="2" s="1"/>
  <c r="AF600" i="2" s="1"/>
  <c r="AD601" i="2"/>
  <c r="AE601" i="2" s="1"/>
  <c r="AF601" i="2" s="1"/>
  <c r="AD602" i="2"/>
  <c r="AE602" i="2" s="1"/>
  <c r="AF602" i="2" s="1"/>
  <c r="AD603" i="2"/>
  <c r="AE603" i="2" s="1"/>
  <c r="AF603" i="2" s="1"/>
  <c r="AD604" i="2"/>
  <c r="AE604" i="2" s="1"/>
  <c r="AF604" i="2" s="1"/>
  <c r="AD605" i="2"/>
  <c r="AE605" i="2" s="1"/>
  <c r="AF605" i="2" s="1"/>
  <c r="AD606" i="2"/>
  <c r="AE606" i="2" s="1"/>
  <c r="AF606" i="2" s="1"/>
  <c r="AD607" i="2"/>
  <c r="AE607" i="2" s="1"/>
  <c r="AF607" i="2" s="1"/>
  <c r="AD608" i="2"/>
  <c r="AE608" i="2" s="1"/>
  <c r="AF608" i="2" s="1"/>
  <c r="AD609" i="2"/>
  <c r="AE609" i="2" s="1"/>
  <c r="AF609" i="2" s="1"/>
  <c r="AD610" i="2"/>
  <c r="AE610" i="2" s="1"/>
  <c r="AF610" i="2" s="1"/>
  <c r="AD611" i="2"/>
  <c r="AE611" i="2" s="1"/>
  <c r="AF611" i="2" s="1"/>
  <c r="AD612" i="2"/>
  <c r="AE612" i="2" s="1"/>
  <c r="AF612" i="2" s="1"/>
  <c r="AD613" i="2"/>
  <c r="AE613" i="2" s="1"/>
  <c r="AF613" i="2" s="1"/>
  <c r="AD614" i="2"/>
  <c r="AE614" i="2" s="1"/>
  <c r="AF614" i="2" s="1"/>
  <c r="AD615" i="2"/>
  <c r="AE615" i="2" s="1"/>
  <c r="AF615" i="2" s="1"/>
  <c r="AD616" i="2"/>
  <c r="AE616" i="2" s="1"/>
  <c r="AF616" i="2" s="1"/>
  <c r="AD617" i="2"/>
  <c r="AE617" i="2" s="1"/>
  <c r="AF617" i="2" s="1"/>
  <c r="AD618" i="2"/>
  <c r="AE618" i="2" s="1"/>
  <c r="AF618" i="2" s="1"/>
  <c r="AD619" i="2"/>
  <c r="AE619" i="2" s="1"/>
  <c r="AF619" i="2" s="1"/>
  <c r="AD620" i="2"/>
  <c r="AE620" i="2" s="1"/>
  <c r="AF620" i="2" s="1"/>
  <c r="AD621" i="2"/>
  <c r="AE621" i="2" s="1"/>
  <c r="AF621" i="2" s="1"/>
  <c r="AD622" i="2"/>
  <c r="AE622" i="2" s="1"/>
  <c r="AF622" i="2" s="1"/>
  <c r="AD623" i="2"/>
  <c r="AE623" i="2" s="1"/>
  <c r="AF623" i="2" s="1"/>
  <c r="AD624" i="2"/>
  <c r="AE624" i="2" s="1"/>
  <c r="AF624" i="2" s="1"/>
  <c r="AD625" i="2"/>
  <c r="AE625" i="2" s="1"/>
  <c r="AF625" i="2" s="1"/>
  <c r="AD626" i="2"/>
  <c r="AE626" i="2" s="1"/>
  <c r="AF626" i="2" s="1"/>
  <c r="AD627" i="2"/>
  <c r="AE627" i="2" s="1"/>
  <c r="AF627" i="2" s="1"/>
  <c r="AD628" i="2"/>
  <c r="AE628" i="2" s="1"/>
  <c r="AF628" i="2" s="1"/>
  <c r="AD629" i="2"/>
  <c r="AE629" i="2" s="1"/>
  <c r="AF629" i="2" s="1"/>
  <c r="AD630" i="2"/>
  <c r="AE630" i="2" s="1"/>
  <c r="AF630" i="2" s="1"/>
  <c r="AD631" i="2"/>
  <c r="AE631" i="2" s="1"/>
  <c r="AF631" i="2" s="1"/>
  <c r="AD632" i="2"/>
  <c r="AE632" i="2" s="1"/>
  <c r="AF632" i="2" s="1"/>
  <c r="AD633" i="2"/>
  <c r="AE633" i="2" s="1"/>
  <c r="AF633" i="2" s="1"/>
  <c r="AD634" i="2"/>
  <c r="AE634" i="2" s="1"/>
  <c r="AF634" i="2" s="1"/>
  <c r="AD635" i="2"/>
  <c r="AE635" i="2" s="1"/>
  <c r="AF635" i="2" s="1"/>
  <c r="AD636" i="2"/>
  <c r="AE636" i="2" s="1"/>
  <c r="AF636" i="2" s="1"/>
  <c r="AD637" i="2"/>
  <c r="AE637" i="2" s="1"/>
  <c r="AF637" i="2" s="1"/>
  <c r="AD638" i="2"/>
  <c r="AE638" i="2" s="1"/>
  <c r="AF638" i="2" s="1"/>
  <c r="AD639" i="2"/>
  <c r="AE639" i="2" s="1"/>
  <c r="AF639" i="2" s="1"/>
  <c r="AD640" i="2"/>
  <c r="AE640" i="2" s="1"/>
  <c r="AF640" i="2" s="1"/>
  <c r="AD641" i="2"/>
  <c r="AE641" i="2" s="1"/>
  <c r="AF641" i="2" s="1"/>
  <c r="AD642" i="2"/>
  <c r="AE642" i="2" s="1"/>
  <c r="AF642" i="2" s="1"/>
  <c r="AD643" i="2"/>
  <c r="AE643" i="2" s="1"/>
  <c r="AF643" i="2" s="1"/>
  <c r="AD644" i="2"/>
  <c r="AE644" i="2" s="1"/>
  <c r="AF644" i="2" s="1"/>
  <c r="AD645" i="2"/>
  <c r="AE645" i="2" s="1"/>
  <c r="AF645" i="2" s="1"/>
  <c r="AD646" i="2"/>
  <c r="AE646" i="2" s="1"/>
  <c r="AF646" i="2" s="1"/>
  <c r="AD647" i="2"/>
  <c r="AE647" i="2" s="1"/>
  <c r="AF647" i="2" s="1"/>
  <c r="AD648" i="2"/>
  <c r="AE648" i="2" s="1"/>
  <c r="AF648" i="2" s="1"/>
  <c r="AD649" i="2"/>
  <c r="AE649" i="2" s="1"/>
  <c r="AF649" i="2" s="1"/>
  <c r="AD650" i="2"/>
  <c r="AE650" i="2" s="1"/>
  <c r="AF650" i="2" s="1"/>
  <c r="AD651" i="2"/>
  <c r="AE651" i="2" s="1"/>
  <c r="AF651" i="2" s="1"/>
  <c r="AD652" i="2"/>
  <c r="AE652" i="2" s="1"/>
  <c r="AF652" i="2" s="1"/>
  <c r="AD653" i="2"/>
  <c r="AE653" i="2" s="1"/>
  <c r="AF653" i="2" s="1"/>
  <c r="AD654" i="2"/>
  <c r="AE654" i="2" s="1"/>
  <c r="AF654" i="2" s="1"/>
  <c r="AD655" i="2"/>
  <c r="AE655" i="2" s="1"/>
  <c r="AF655" i="2" s="1"/>
  <c r="AD656" i="2"/>
  <c r="AE656" i="2" s="1"/>
  <c r="AF656" i="2" s="1"/>
  <c r="AD657" i="2"/>
  <c r="AE657" i="2" s="1"/>
  <c r="AF657" i="2" s="1"/>
  <c r="AD658" i="2"/>
  <c r="AE658" i="2" s="1"/>
  <c r="AF658" i="2" s="1"/>
  <c r="AD659" i="2"/>
  <c r="AE659" i="2" s="1"/>
  <c r="AF659" i="2" s="1"/>
  <c r="AD660" i="2"/>
  <c r="AE660" i="2" s="1"/>
  <c r="AF660" i="2" s="1"/>
  <c r="AD661" i="2"/>
  <c r="AE661" i="2" s="1"/>
  <c r="AF661" i="2" s="1"/>
  <c r="AD662" i="2"/>
  <c r="AE662" i="2" s="1"/>
  <c r="AF662" i="2" s="1"/>
  <c r="AD663" i="2"/>
  <c r="AE663" i="2" s="1"/>
  <c r="AF663" i="2" s="1"/>
  <c r="AD664" i="2"/>
  <c r="AE664" i="2" s="1"/>
  <c r="AF664" i="2" s="1"/>
  <c r="AD665" i="2"/>
  <c r="AE665" i="2" s="1"/>
  <c r="AF665" i="2" s="1"/>
  <c r="AD666" i="2"/>
  <c r="AE666" i="2" s="1"/>
  <c r="AF666" i="2" s="1"/>
  <c r="AD667" i="2"/>
  <c r="AE667" i="2" s="1"/>
  <c r="AF667" i="2" s="1"/>
  <c r="AD668" i="2"/>
  <c r="AE668" i="2" s="1"/>
  <c r="AF668" i="2" s="1"/>
  <c r="AD669" i="2"/>
  <c r="AE669" i="2" s="1"/>
  <c r="AF669" i="2" s="1"/>
  <c r="AD670" i="2"/>
  <c r="AE670" i="2" s="1"/>
  <c r="AF670" i="2" s="1"/>
  <c r="AD671" i="2"/>
  <c r="AE671" i="2" s="1"/>
  <c r="AF671" i="2" s="1"/>
  <c r="AD672" i="2"/>
  <c r="AE672" i="2" s="1"/>
  <c r="AF672" i="2" s="1"/>
  <c r="AD673" i="2"/>
  <c r="AE673" i="2" s="1"/>
  <c r="AF673" i="2" s="1"/>
  <c r="AD674" i="2"/>
  <c r="AE674" i="2" s="1"/>
  <c r="AF674" i="2" s="1"/>
  <c r="AD675" i="2"/>
  <c r="AE675" i="2" s="1"/>
  <c r="AF675" i="2" s="1"/>
  <c r="AD676" i="2"/>
  <c r="AE676" i="2" s="1"/>
  <c r="AF676" i="2" s="1"/>
  <c r="AD677" i="2"/>
  <c r="AE677" i="2" s="1"/>
  <c r="AF677" i="2" s="1"/>
  <c r="AD678" i="2"/>
  <c r="AE678" i="2" s="1"/>
  <c r="AF678" i="2" s="1"/>
  <c r="AD679" i="2"/>
  <c r="AE679" i="2" s="1"/>
  <c r="AF679" i="2" s="1"/>
  <c r="AD680" i="2"/>
  <c r="AE680" i="2" s="1"/>
  <c r="AF680" i="2" s="1"/>
  <c r="AD681" i="2"/>
  <c r="AE681" i="2" s="1"/>
  <c r="AF681" i="2" s="1"/>
  <c r="AD682" i="2"/>
  <c r="AE682" i="2" s="1"/>
  <c r="AF682" i="2" s="1"/>
  <c r="AD683" i="2"/>
  <c r="AE683" i="2" s="1"/>
  <c r="AF683" i="2" s="1"/>
  <c r="AD684" i="2"/>
  <c r="AE684" i="2" s="1"/>
  <c r="AF684" i="2" s="1"/>
  <c r="AD685" i="2"/>
  <c r="AE685" i="2" s="1"/>
  <c r="AF685" i="2" s="1"/>
  <c r="AD686" i="2"/>
  <c r="AE686" i="2" s="1"/>
  <c r="AF686" i="2" s="1"/>
  <c r="AD687" i="2"/>
  <c r="AE687" i="2" s="1"/>
  <c r="AF687" i="2" s="1"/>
  <c r="AD688" i="2"/>
  <c r="AE688" i="2" s="1"/>
  <c r="AF688" i="2" s="1"/>
  <c r="AD689" i="2"/>
  <c r="AE689" i="2" s="1"/>
  <c r="AF689" i="2" s="1"/>
  <c r="AD690" i="2"/>
  <c r="AE690" i="2" s="1"/>
  <c r="AF690" i="2" s="1"/>
  <c r="AD691" i="2"/>
  <c r="AE691" i="2" s="1"/>
  <c r="AF691" i="2" s="1"/>
  <c r="AD692" i="2"/>
  <c r="AE692" i="2" s="1"/>
  <c r="AF692" i="2" s="1"/>
  <c r="AD693" i="2"/>
  <c r="AE693" i="2" s="1"/>
  <c r="AF693" i="2" s="1"/>
  <c r="AD694" i="2"/>
  <c r="AE694" i="2" s="1"/>
  <c r="AF694" i="2" s="1"/>
  <c r="AD695" i="2"/>
  <c r="AE695" i="2" s="1"/>
  <c r="AF695" i="2" s="1"/>
  <c r="AD696" i="2"/>
  <c r="AE696" i="2" s="1"/>
  <c r="AF696" i="2" s="1"/>
  <c r="AD697" i="2"/>
  <c r="AE697" i="2" s="1"/>
  <c r="AF697" i="2" s="1"/>
  <c r="AD698" i="2"/>
  <c r="AE698" i="2" s="1"/>
  <c r="AF698" i="2" s="1"/>
  <c r="AD699" i="2"/>
  <c r="AE699" i="2" s="1"/>
  <c r="AF699" i="2" s="1"/>
  <c r="AD700" i="2"/>
  <c r="AE700" i="2" s="1"/>
  <c r="AF700" i="2" s="1"/>
  <c r="AD701" i="2"/>
  <c r="AE701" i="2" s="1"/>
  <c r="AF701" i="2" s="1"/>
  <c r="AD702" i="2"/>
  <c r="AE702" i="2" s="1"/>
  <c r="AF702" i="2" s="1"/>
  <c r="AD703" i="2"/>
  <c r="AE703" i="2" s="1"/>
  <c r="AF703" i="2" s="1"/>
  <c r="AD704" i="2"/>
  <c r="AE704" i="2" s="1"/>
  <c r="AF704" i="2" s="1"/>
  <c r="AD705" i="2"/>
  <c r="AE705" i="2" s="1"/>
  <c r="AF705" i="2" s="1"/>
  <c r="AD706" i="2"/>
  <c r="AE706" i="2" s="1"/>
  <c r="AF706" i="2" s="1"/>
  <c r="AD707" i="2"/>
  <c r="AE707" i="2" s="1"/>
  <c r="AF707" i="2" s="1"/>
  <c r="AD708" i="2"/>
  <c r="AE708" i="2" s="1"/>
  <c r="AF708" i="2" s="1"/>
  <c r="AD709" i="2"/>
  <c r="AE709" i="2" s="1"/>
  <c r="AF709" i="2" s="1"/>
  <c r="AD710" i="2"/>
  <c r="AE710" i="2" s="1"/>
  <c r="AF710" i="2" s="1"/>
  <c r="AD711" i="2"/>
  <c r="AE711" i="2" s="1"/>
  <c r="AF711" i="2" s="1"/>
  <c r="AD712" i="2"/>
  <c r="AE712" i="2" s="1"/>
  <c r="AF712" i="2" s="1"/>
  <c r="AD713" i="2"/>
  <c r="AE713" i="2" s="1"/>
  <c r="AF713" i="2" s="1"/>
  <c r="AD714" i="2"/>
  <c r="AE714" i="2" s="1"/>
  <c r="AF714" i="2" s="1"/>
  <c r="AD715" i="2"/>
  <c r="AE715" i="2" s="1"/>
  <c r="AF715" i="2" s="1"/>
  <c r="AD716" i="2"/>
  <c r="AE716" i="2" s="1"/>
  <c r="AF716" i="2" s="1"/>
  <c r="AD717" i="2"/>
  <c r="AE717" i="2" s="1"/>
  <c r="AF717" i="2" s="1"/>
  <c r="AD718" i="2"/>
  <c r="AE718" i="2" s="1"/>
  <c r="AF718" i="2" s="1"/>
  <c r="AD719" i="2"/>
  <c r="AE719" i="2" s="1"/>
  <c r="AF719" i="2" s="1"/>
  <c r="AD720" i="2"/>
  <c r="AE720" i="2" s="1"/>
  <c r="AF720" i="2" s="1"/>
  <c r="AD721" i="2"/>
  <c r="AE721" i="2" s="1"/>
  <c r="AF721" i="2" s="1"/>
  <c r="AD722" i="2"/>
  <c r="AE722" i="2" s="1"/>
  <c r="AF722" i="2" s="1"/>
  <c r="AD723" i="2"/>
  <c r="AE723" i="2" s="1"/>
  <c r="AF723" i="2" s="1"/>
  <c r="AD724" i="2"/>
  <c r="AE724" i="2" s="1"/>
  <c r="AF724" i="2" s="1"/>
  <c r="AD725" i="2"/>
  <c r="AE725" i="2" s="1"/>
  <c r="AF725" i="2" s="1"/>
  <c r="AD726" i="2"/>
  <c r="AE726" i="2" s="1"/>
  <c r="AF726" i="2" s="1"/>
  <c r="AD727" i="2"/>
  <c r="AE727" i="2" s="1"/>
  <c r="AF727" i="2" s="1"/>
  <c r="AD728" i="2"/>
  <c r="AE728" i="2" s="1"/>
  <c r="AF728" i="2" s="1"/>
  <c r="AD729" i="2"/>
  <c r="AE729" i="2" s="1"/>
  <c r="AF729" i="2" s="1"/>
  <c r="AD730" i="2"/>
  <c r="AE730" i="2" s="1"/>
  <c r="AF730" i="2" s="1"/>
  <c r="AD731" i="2"/>
  <c r="AE731" i="2" s="1"/>
  <c r="AF731" i="2" s="1"/>
  <c r="AD732" i="2"/>
  <c r="AE732" i="2" s="1"/>
  <c r="AF732" i="2" s="1"/>
  <c r="AD733" i="2"/>
  <c r="AE733" i="2" s="1"/>
  <c r="AF733" i="2" s="1"/>
  <c r="AD734" i="2"/>
  <c r="AE734" i="2" s="1"/>
  <c r="AF734" i="2" s="1"/>
  <c r="AD735" i="2"/>
  <c r="AE735" i="2" s="1"/>
  <c r="AF735" i="2" s="1"/>
  <c r="AD736" i="2"/>
  <c r="AE736" i="2" s="1"/>
  <c r="AF736" i="2" s="1"/>
  <c r="AD737" i="2"/>
  <c r="AE737" i="2" s="1"/>
  <c r="AF737" i="2" s="1"/>
  <c r="AD738" i="2"/>
  <c r="AE738" i="2" s="1"/>
  <c r="AF738" i="2" s="1"/>
  <c r="AD739" i="2"/>
  <c r="AE739" i="2" s="1"/>
  <c r="AF739" i="2" s="1"/>
  <c r="AD740" i="2"/>
  <c r="AE740" i="2" s="1"/>
  <c r="AF740" i="2" s="1"/>
  <c r="AD741" i="2"/>
  <c r="AE741" i="2" s="1"/>
  <c r="AF741" i="2" s="1"/>
  <c r="AD742" i="2"/>
  <c r="AE742" i="2" s="1"/>
  <c r="AF742" i="2" s="1"/>
  <c r="AD743" i="2"/>
  <c r="AE743" i="2" s="1"/>
  <c r="AF743" i="2" s="1"/>
  <c r="AD744" i="2"/>
  <c r="AE744" i="2" s="1"/>
  <c r="AF744" i="2" s="1"/>
  <c r="AD745" i="2"/>
  <c r="AE745" i="2" s="1"/>
  <c r="AF745" i="2" s="1"/>
  <c r="AD746" i="2"/>
  <c r="AE746" i="2" s="1"/>
  <c r="AF746" i="2" s="1"/>
  <c r="AD747" i="2"/>
  <c r="AE747" i="2" s="1"/>
  <c r="AF747" i="2" s="1"/>
  <c r="AD748" i="2"/>
  <c r="AE748" i="2" s="1"/>
  <c r="AF748" i="2" s="1"/>
  <c r="AD749" i="2"/>
  <c r="AE749" i="2" s="1"/>
  <c r="AF749" i="2" s="1"/>
  <c r="AD750" i="2"/>
  <c r="AE750" i="2" s="1"/>
  <c r="AF750" i="2" s="1"/>
  <c r="AD751" i="2"/>
  <c r="AE751" i="2" s="1"/>
  <c r="AF751" i="2" s="1"/>
  <c r="AD752" i="2"/>
  <c r="AE752" i="2" s="1"/>
  <c r="AF752" i="2" s="1"/>
  <c r="AD753" i="2"/>
  <c r="AE753" i="2" s="1"/>
  <c r="AF753" i="2" s="1"/>
  <c r="AD754" i="2"/>
  <c r="AE754" i="2" s="1"/>
  <c r="AF754" i="2" s="1"/>
  <c r="AD755" i="2"/>
  <c r="AE755" i="2" s="1"/>
  <c r="AF755" i="2" s="1"/>
  <c r="AD756" i="2"/>
  <c r="AE756" i="2" s="1"/>
  <c r="AF756" i="2" s="1"/>
  <c r="AD757" i="2"/>
  <c r="AE757" i="2" s="1"/>
  <c r="AF757" i="2" s="1"/>
  <c r="AD758" i="2"/>
  <c r="AE758" i="2" s="1"/>
  <c r="AF758" i="2" s="1"/>
  <c r="AD759" i="2"/>
  <c r="AE759" i="2" s="1"/>
  <c r="AF759" i="2" s="1"/>
  <c r="AD760" i="2"/>
  <c r="AE760" i="2" s="1"/>
  <c r="AF760" i="2" s="1"/>
  <c r="AD761" i="2"/>
  <c r="AE761" i="2" s="1"/>
  <c r="AF761" i="2" s="1"/>
  <c r="AD762" i="2"/>
  <c r="AE762" i="2" s="1"/>
  <c r="AF762" i="2" s="1"/>
  <c r="AD763" i="2"/>
  <c r="AE763" i="2" s="1"/>
  <c r="AF763" i="2" s="1"/>
  <c r="AD764" i="2"/>
  <c r="AE764" i="2" s="1"/>
  <c r="AF764" i="2" s="1"/>
  <c r="AD765" i="2"/>
  <c r="AE765" i="2" s="1"/>
  <c r="AF765" i="2" s="1"/>
  <c r="AD766" i="2"/>
  <c r="AE766" i="2" s="1"/>
  <c r="AF766" i="2" s="1"/>
  <c r="AD767" i="2"/>
  <c r="AE767" i="2" s="1"/>
  <c r="AF767" i="2" s="1"/>
  <c r="AD768" i="2"/>
  <c r="AE768" i="2" s="1"/>
  <c r="AF768" i="2" s="1"/>
  <c r="A1" i="3" a="1"/>
  <c r="A1" i="3" s="1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Z2" i="2" l="1"/>
  <c r="AA2" i="2" s="1"/>
  <c r="AB2" i="2" s="1"/>
  <c r="V395" i="2"/>
  <c r="AG395" i="2" s="1"/>
  <c r="V169" i="2"/>
  <c r="AG169" i="2" s="1"/>
  <c r="V666" i="2"/>
  <c r="AG666" i="2" s="1"/>
  <c r="V665" i="2"/>
  <c r="AG665" i="2" s="1"/>
  <c r="V664" i="2"/>
  <c r="AG664" i="2" s="1"/>
  <c r="V404" i="2"/>
  <c r="AG404" i="2" s="1"/>
  <c r="V423" i="2"/>
  <c r="AG423" i="2" s="1"/>
  <c r="V443" i="2"/>
  <c r="AG443" i="2" s="1"/>
  <c r="V403" i="2"/>
  <c r="AG403" i="2" s="1"/>
  <c r="V663" i="2"/>
  <c r="AG663" i="2" s="1"/>
  <c r="V709" i="2"/>
  <c r="AG709" i="2" s="1"/>
  <c r="V449" i="2"/>
  <c r="AG449" i="2" s="1"/>
  <c r="V229" i="2"/>
  <c r="AG229" i="2" s="1"/>
  <c r="V247" i="2"/>
  <c r="AG247" i="2" s="1"/>
  <c r="V266" i="2"/>
  <c r="AG266" i="2" s="1"/>
  <c r="V224" i="2"/>
  <c r="AG224" i="2" s="1"/>
  <c r="V682" i="2"/>
  <c r="AG682" i="2" s="1"/>
  <c r="V489" i="2"/>
  <c r="AG489" i="2" s="1"/>
  <c r="V89" i="2"/>
  <c r="AG89" i="2" s="1"/>
  <c r="V543" i="2"/>
  <c r="AG543" i="2" s="1"/>
  <c r="V407" i="2"/>
  <c r="AG407" i="2" s="1"/>
  <c r="V367" i="2"/>
  <c r="AG367" i="2" s="1"/>
  <c r="V167" i="2"/>
  <c r="AG167" i="2" s="1"/>
  <c r="V147" i="2"/>
  <c r="AG147" i="2" s="1"/>
  <c r="V87" i="2"/>
  <c r="AG87" i="2" s="1"/>
  <c r="V759" i="2"/>
  <c r="AG759" i="2" s="1"/>
  <c r="V719" i="2"/>
  <c r="AG719" i="2" s="1"/>
  <c r="V619" i="2"/>
  <c r="AG619" i="2" s="1"/>
  <c r="V579" i="2"/>
  <c r="AG579" i="2" s="1"/>
  <c r="V539" i="2"/>
  <c r="AG539" i="2" s="1"/>
  <c r="V459" i="2"/>
  <c r="AG459" i="2" s="1"/>
  <c r="V439" i="2"/>
  <c r="AG439" i="2" s="1"/>
  <c r="V399" i="2"/>
  <c r="AG399" i="2" s="1"/>
  <c r="V490" i="2"/>
  <c r="AG490" i="2" s="1"/>
  <c r="V749" i="2"/>
  <c r="AG749" i="2" s="1"/>
  <c r="V349" i="2"/>
  <c r="AG349" i="2" s="1"/>
  <c r="V109" i="2"/>
  <c r="AG109" i="2" s="1"/>
  <c r="V683" i="2"/>
  <c r="AG683" i="2" s="1"/>
  <c r="V627" i="2"/>
  <c r="AG627" i="2" s="1"/>
  <c r="V587" i="2"/>
  <c r="AG587" i="2" s="1"/>
  <c r="V547" i="2"/>
  <c r="AG547" i="2" s="1"/>
  <c r="V586" i="2"/>
  <c r="AG586" i="2" s="1"/>
  <c r="V166" i="2"/>
  <c r="AG166" i="2" s="1"/>
  <c r="V289" i="2"/>
  <c r="AG289" i="2" s="1"/>
  <c r="V47" i="2"/>
  <c r="AG47" i="2" s="1"/>
  <c r="V444" i="2"/>
  <c r="AG444" i="2" s="1"/>
  <c r="V723" i="2"/>
  <c r="AG723" i="2" s="1"/>
  <c r="V585" i="2"/>
  <c r="AG585" i="2" s="1"/>
  <c r="V165" i="2"/>
  <c r="AG165" i="2" s="1"/>
  <c r="V589" i="2"/>
  <c r="AG589" i="2" s="1"/>
  <c r="V389" i="2"/>
  <c r="AG389" i="2" s="1"/>
  <c r="V149" i="2"/>
  <c r="AG149" i="2" s="1"/>
  <c r="V507" i="2"/>
  <c r="AG507" i="2" s="1"/>
  <c r="V564" i="2"/>
  <c r="AG564" i="2" s="1"/>
  <c r="V264" i="2"/>
  <c r="AG264" i="2" s="1"/>
  <c r="V203" i="2"/>
  <c r="AG203" i="2" s="1"/>
  <c r="V364" i="2"/>
  <c r="AG364" i="2" s="1"/>
  <c r="V164" i="2"/>
  <c r="AG164" i="2" s="1"/>
  <c r="V44" i="2"/>
  <c r="AG44" i="2" s="1"/>
  <c r="V629" i="2"/>
  <c r="AG629" i="2" s="1"/>
  <c r="V249" i="2"/>
  <c r="AG249" i="2" s="1"/>
  <c r="V265" i="2"/>
  <c r="AG265" i="2" s="1"/>
  <c r="V283" i="2"/>
  <c r="AG283" i="2" s="1"/>
  <c r="V168" i="2"/>
  <c r="AG168" i="2" s="1"/>
  <c r="V716" i="2"/>
  <c r="AG716" i="2" s="1"/>
  <c r="V563" i="2"/>
  <c r="AG563" i="2" s="1"/>
  <c r="V323" i="2"/>
  <c r="AG323" i="2" s="1"/>
  <c r="V43" i="2"/>
  <c r="AG43" i="2" s="1"/>
  <c r="V569" i="2"/>
  <c r="AG569" i="2" s="1"/>
  <c r="V369" i="2"/>
  <c r="AG369" i="2" s="1"/>
  <c r="V29" i="2"/>
  <c r="AG29" i="2" s="1"/>
  <c r="V488" i="2"/>
  <c r="AG488" i="2" s="1"/>
  <c r="V684" i="2"/>
  <c r="AG684" i="2" s="1"/>
  <c r="V363" i="2"/>
  <c r="AG363" i="2" s="1"/>
  <c r="V308" i="2"/>
  <c r="AG308" i="2" s="1"/>
  <c r="V622" i="2"/>
  <c r="AG622" i="2" s="1"/>
  <c r="V562" i="2"/>
  <c r="AG562" i="2" s="1"/>
  <c r="V422" i="2"/>
  <c r="AG422" i="2" s="1"/>
  <c r="V402" i="2"/>
  <c r="AG402" i="2" s="1"/>
  <c r="V322" i="2"/>
  <c r="AG322" i="2" s="1"/>
  <c r="V282" i="2"/>
  <c r="AG282" i="2" s="1"/>
  <c r="V202" i="2"/>
  <c r="AG202" i="2" s="1"/>
  <c r="V42" i="2"/>
  <c r="AG42" i="2" s="1"/>
  <c r="V2" i="2"/>
  <c r="AG2" i="2" s="1"/>
  <c r="V689" i="2"/>
  <c r="AG689" i="2" s="1"/>
  <c r="V509" i="2"/>
  <c r="AG509" i="2" s="1"/>
  <c r="V49" i="2"/>
  <c r="AG49" i="2" s="1"/>
  <c r="V707" i="2"/>
  <c r="AG707" i="2" s="1"/>
  <c r="V766" i="2"/>
  <c r="AG766" i="2" s="1"/>
  <c r="V263" i="2"/>
  <c r="AG263" i="2" s="1"/>
  <c r="V762" i="2"/>
  <c r="AG762" i="2" s="1"/>
  <c r="V722" i="2"/>
  <c r="AG722" i="2" s="1"/>
  <c r="V642" i="2"/>
  <c r="AG642" i="2" s="1"/>
  <c r="V502" i="2"/>
  <c r="AG502" i="2" s="1"/>
  <c r="V462" i="2"/>
  <c r="AG462" i="2" s="1"/>
  <c r="V649" i="2"/>
  <c r="AG649" i="2" s="1"/>
  <c r="V429" i="2"/>
  <c r="AG429" i="2" s="1"/>
  <c r="V189" i="2"/>
  <c r="AG189" i="2" s="1"/>
  <c r="V447" i="2"/>
  <c r="AG447" i="2" s="1"/>
  <c r="V768" i="2"/>
  <c r="AG768" i="2" s="1"/>
  <c r="V549" i="2"/>
  <c r="AG549" i="2" s="1"/>
  <c r="V309" i="2"/>
  <c r="AG309" i="2" s="1"/>
  <c r="V767" i="2"/>
  <c r="AG767" i="2" s="1"/>
  <c r="V487" i="2"/>
  <c r="AG487" i="2" s="1"/>
  <c r="V765" i="2"/>
  <c r="AG765" i="2" s="1"/>
  <c r="V544" i="2"/>
  <c r="AG544" i="2" s="1"/>
  <c r="V204" i="2"/>
  <c r="AG204" i="2" s="1"/>
  <c r="V763" i="2"/>
  <c r="AG763" i="2" s="1"/>
  <c r="V503" i="2"/>
  <c r="AG503" i="2" s="1"/>
  <c r="V712" i="2"/>
  <c r="AG712" i="2" s="1"/>
  <c r="V652" i="2"/>
  <c r="AG652" i="2" s="1"/>
  <c r="V632" i="2"/>
  <c r="AG632" i="2" s="1"/>
  <c r="V592" i="2"/>
  <c r="AG592" i="2" s="1"/>
  <c r="V572" i="2"/>
  <c r="AG572" i="2" s="1"/>
  <c r="V512" i="2"/>
  <c r="AG512" i="2" s="1"/>
  <c r="V452" i="2"/>
  <c r="AG452" i="2" s="1"/>
  <c r="V432" i="2"/>
  <c r="AG432" i="2" s="1"/>
  <c r="V392" i="2"/>
  <c r="AG392" i="2" s="1"/>
  <c r="V372" i="2"/>
  <c r="AG372" i="2" s="1"/>
  <c r="V312" i="2"/>
  <c r="AG312" i="2" s="1"/>
  <c r="V252" i="2"/>
  <c r="AG252" i="2" s="1"/>
  <c r="V232" i="2"/>
  <c r="AG232" i="2" s="1"/>
  <c r="V192" i="2"/>
  <c r="AG192" i="2" s="1"/>
  <c r="V172" i="2"/>
  <c r="AG172" i="2" s="1"/>
  <c r="V112" i="2"/>
  <c r="AG112" i="2" s="1"/>
  <c r="V52" i="2"/>
  <c r="AG52" i="2" s="1"/>
  <c r="V32" i="2"/>
  <c r="AG32" i="2" s="1"/>
  <c r="V714" i="2"/>
  <c r="AG714" i="2" s="1"/>
  <c r="V454" i="2"/>
  <c r="AG454" i="2" s="1"/>
  <c r="V174" i="2"/>
  <c r="AG174" i="2" s="1"/>
  <c r="V713" i="2"/>
  <c r="AG713" i="2" s="1"/>
  <c r="V653" i="2"/>
  <c r="AG653" i="2" s="1"/>
  <c r="V633" i="2"/>
  <c r="AG633" i="2" s="1"/>
  <c r="V593" i="2"/>
  <c r="AG593" i="2" s="1"/>
  <c r="V573" i="2"/>
  <c r="AG573" i="2" s="1"/>
  <c r="V513" i="2"/>
  <c r="AG513" i="2" s="1"/>
  <c r="V453" i="2"/>
  <c r="AG453" i="2" s="1"/>
  <c r="V433" i="2"/>
  <c r="AG433" i="2" s="1"/>
  <c r="V393" i="2"/>
  <c r="AG393" i="2" s="1"/>
  <c r="V373" i="2"/>
  <c r="AG373" i="2" s="1"/>
  <c r="V313" i="2"/>
  <c r="AG313" i="2" s="1"/>
  <c r="V253" i="2"/>
  <c r="AG253" i="2" s="1"/>
  <c r="V233" i="2"/>
  <c r="AG233" i="2" s="1"/>
  <c r="V193" i="2"/>
  <c r="AG193" i="2" s="1"/>
  <c r="V173" i="2"/>
  <c r="AG173" i="2" s="1"/>
  <c r="V113" i="2"/>
  <c r="AG113" i="2" s="1"/>
  <c r="V53" i="2"/>
  <c r="AG53" i="2" s="1"/>
  <c r="V33" i="2"/>
  <c r="AG33" i="2" s="1"/>
  <c r="V255" i="2"/>
  <c r="AG255" i="2" s="1"/>
  <c r="V451" i="2"/>
  <c r="AG451" i="2" s="1"/>
  <c r="V251" i="2"/>
  <c r="AG251" i="2" s="1"/>
  <c r="V710" i="2"/>
  <c r="AG710" i="2" s="1"/>
  <c r="V690" i="2"/>
  <c r="AG690" i="2" s="1"/>
  <c r="V650" i="2"/>
  <c r="AG650" i="2" s="1"/>
  <c r="V630" i="2"/>
  <c r="AG630" i="2" s="1"/>
  <c r="V590" i="2"/>
  <c r="AG590" i="2" s="1"/>
  <c r="V570" i="2"/>
  <c r="AG570" i="2" s="1"/>
  <c r="V510" i="2"/>
  <c r="AG510" i="2" s="1"/>
  <c r="V450" i="2"/>
  <c r="AG450" i="2" s="1"/>
  <c r="V430" i="2"/>
  <c r="AG430" i="2" s="1"/>
  <c r="V390" i="2"/>
  <c r="AG390" i="2" s="1"/>
  <c r="V370" i="2"/>
  <c r="AG370" i="2" s="1"/>
  <c r="V310" i="2"/>
  <c r="AG310" i="2" s="1"/>
  <c r="V290" i="2"/>
  <c r="AG290" i="2" s="1"/>
  <c r="V250" i="2"/>
  <c r="AG250" i="2" s="1"/>
  <c r="V230" i="2"/>
  <c r="AG230" i="2" s="1"/>
  <c r="V190" i="2"/>
  <c r="AG190" i="2" s="1"/>
  <c r="V170" i="2"/>
  <c r="AG170" i="2" s="1"/>
  <c r="V110" i="2"/>
  <c r="AG110" i="2" s="1"/>
  <c r="V90" i="2"/>
  <c r="AG90" i="2" s="1"/>
  <c r="V50" i="2"/>
  <c r="AG50" i="2" s="1"/>
  <c r="V30" i="2"/>
  <c r="AG30" i="2" s="1"/>
  <c r="V577" i="2"/>
  <c r="AG577" i="2" s="1"/>
  <c r="V517" i="2"/>
  <c r="AG517" i="2" s="1"/>
  <c r="V317" i="2"/>
  <c r="AG317" i="2" s="1"/>
  <c r="V177" i="2"/>
  <c r="AG177" i="2" s="1"/>
  <c r="V715" i="2"/>
  <c r="AG715" i="2" s="1"/>
  <c r="V394" i="2"/>
  <c r="AG394" i="2" s="1"/>
  <c r="V114" i="2"/>
  <c r="AG114" i="2" s="1"/>
  <c r="V651" i="2"/>
  <c r="AG651" i="2" s="1"/>
  <c r="V491" i="2"/>
  <c r="AG491" i="2" s="1"/>
  <c r="V171" i="2"/>
  <c r="AG171" i="2" s="1"/>
  <c r="V656" i="2"/>
  <c r="AG656" i="2" s="1"/>
  <c r="V576" i="2"/>
  <c r="AG576" i="2" s="1"/>
  <c r="V376" i="2"/>
  <c r="AG376" i="2" s="1"/>
  <c r="V176" i="2"/>
  <c r="AG176" i="2" s="1"/>
  <c r="V375" i="2"/>
  <c r="AG375" i="2" s="1"/>
  <c r="V574" i="2"/>
  <c r="AG574" i="2" s="1"/>
  <c r="V371" i="2"/>
  <c r="AG371" i="2" s="1"/>
  <c r="V191" i="2"/>
  <c r="AG191" i="2" s="1"/>
  <c r="V748" i="2"/>
  <c r="AG748" i="2" s="1"/>
  <c r="V708" i="2"/>
  <c r="AG708" i="2" s="1"/>
  <c r="V688" i="2"/>
  <c r="AG688" i="2" s="1"/>
  <c r="V648" i="2"/>
  <c r="AG648" i="2" s="1"/>
  <c r="V628" i="2"/>
  <c r="AG628" i="2" s="1"/>
  <c r="V588" i="2"/>
  <c r="AG588" i="2" s="1"/>
  <c r="V568" i="2"/>
  <c r="AG568" i="2" s="1"/>
  <c r="V548" i="2"/>
  <c r="AG548" i="2" s="1"/>
  <c r="V508" i="2"/>
  <c r="AG508" i="2" s="1"/>
  <c r="V448" i="2"/>
  <c r="AG448" i="2" s="1"/>
  <c r="V428" i="2"/>
  <c r="AG428" i="2" s="1"/>
  <c r="V388" i="2"/>
  <c r="AG388" i="2" s="1"/>
  <c r="V368" i="2"/>
  <c r="AG368" i="2" s="1"/>
  <c r="V348" i="2"/>
  <c r="AG348" i="2" s="1"/>
  <c r="V288" i="2"/>
  <c r="AG288" i="2" s="1"/>
  <c r="V248" i="2"/>
  <c r="AG248" i="2" s="1"/>
  <c r="V228" i="2"/>
  <c r="AG228" i="2" s="1"/>
  <c r="V188" i="2"/>
  <c r="AG188" i="2" s="1"/>
  <c r="V148" i="2"/>
  <c r="AG148" i="2" s="1"/>
  <c r="V108" i="2"/>
  <c r="AG108" i="2" s="1"/>
  <c r="V88" i="2"/>
  <c r="AG88" i="2" s="1"/>
  <c r="V48" i="2"/>
  <c r="AG48" i="2" s="1"/>
  <c r="V28" i="2"/>
  <c r="AG28" i="2" s="1"/>
  <c r="V575" i="2"/>
  <c r="AG575" i="2" s="1"/>
  <c r="V315" i="2"/>
  <c r="AG315" i="2" s="1"/>
  <c r="V654" i="2"/>
  <c r="AG654" i="2" s="1"/>
  <c r="V254" i="2"/>
  <c r="AG254" i="2" s="1"/>
  <c r="V711" i="2"/>
  <c r="AG711" i="2" s="1"/>
  <c r="V511" i="2"/>
  <c r="AG511" i="2" s="1"/>
  <c r="V231" i="2"/>
  <c r="AG231" i="2" s="1"/>
  <c r="V747" i="2"/>
  <c r="AG747" i="2" s="1"/>
  <c r="V687" i="2"/>
  <c r="AG687" i="2" s="1"/>
  <c r="V647" i="2"/>
  <c r="AG647" i="2" s="1"/>
  <c r="V607" i="2"/>
  <c r="AG607" i="2" s="1"/>
  <c r="V567" i="2"/>
  <c r="AG567" i="2" s="1"/>
  <c r="V427" i="2"/>
  <c r="AG427" i="2" s="1"/>
  <c r="V387" i="2"/>
  <c r="AG387" i="2" s="1"/>
  <c r="V347" i="2"/>
  <c r="AG347" i="2" s="1"/>
  <c r="V307" i="2"/>
  <c r="AG307" i="2" s="1"/>
  <c r="V287" i="2"/>
  <c r="AG287" i="2" s="1"/>
  <c r="V227" i="2"/>
  <c r="AG227" i="2" s="1"/>
  <c r="V207" i="2"/>
  <c r="AG207" i="2" s="1"/>
  <c r="V187" i="2"/>
  <c r="AG187" i="2" s="1"/>
  <c r="V107" i="2"/>
  <c r="AG107" i="2" s="1"/>
  <c r="V27" i="2"/>
  <c r="AG27" i="2" s="1"/>
  <c r="V7" i="2"/>
  <c r="AG7" i="2" s="1"/>
  <c r="V515" i="2"/>
  <c r="AG515" i="2" s="1"/>
  <c r="V55" i="2"/>
  <c r="AG55" i="2" s="1"/>
  <c r="V179" i="2"/>
  <c r="AG179" i="2" s="1"/>
  <c r="V631" i="2"/>
  <c r="AG631" i="2" s="1"/>
  <c r="V311" i="2"/>
  <c r="AG311" i="2" s="1"/>
  <c r="V111" i="2"/>
  <c r="AG111" i="2" s="1"/>
  <c r="V746" i="2"/>
  <c r="AG746" i="2" s="1"/>
  <c r="V726" i="2"/>
  <c r="AG726" i="2" s="1"/>
  <c r="V706" i="2"/>
  <c r="AG706" i="2" s="1"/>
  <c r="V686" i="2"/>
  <c r="AG686" i="2" s="1"/>
  <c r="V646" i="2"/>
  <c r="AG646" i="2" s="1"/>
  <c r="V626" i="2"/>
  <c r="AG626" i="2" s="1"/>
  <c r="V606" i="2"/>
  <c r="AG606" i="2" s="1"/>
  <c r="V566" i="2"/>
  <c r="AG566" i="2" s="1"/>
  <c r="V546" i="2"/>
  <c r="AG546" i="2" s="1"/>
  <c r="V526" i="2"/>
  <c r="AG526" i="2" s="1"/>
  <c r="V506" i="2"/>
  <c r="AG506" i="2" s="1"/>
  <c r="V486" i="2"/>
  <c r="AG486" i="2" s="1"/>
  <c r="V466" i="2"/>
  <c r="AG466" i="2" s="1"/>
  <c r="V446" i="2"/>
  <c r="AG446" i="2" s="1"/>
  <c r="V426" i="2"/>
  <c r="AG426" i="2" s="1"/>
  <c r="V406" i="2"/>
  <c r="AG406" i="2" s="1"/>
  <c r="V386" i="2"/>
  <c r="AG386" i="2" s="1"/>
  <c r="V366" i="2"/>
  <c r="AG366" i="2" s="1"/>
  <c r="V346" i="2"/>
  <c r="AG346" i="2" s="1"/>
  <c r="V326" i="2"/>
  <c r="AG326" i="2" s="1"/>
  <c r="V306" i="2"/>
  <c r="AG306" i="2" s="1"/>
  <c r="V286" i="2"/>
  <c r="AG286" i="2" s="1"/>
  <c r="V246" i="2"/>
  <c r="AG246" i="2" s="1"/>
  <c r="V226" i="2"/>
  <c r="AG226" i="2" s="1"/>
  <c r="V206" i="2"/>
  <c r="AG206" i="2" s="1"/>
  <c r="V186" i="2"/>
  <c r="AG186" i="2" s="1"/>
  <c r="V146" i="2"/>
  <c r="AG146" i="2" s="1"/>
  <c r="V126" i="2"/>
  <c r="AG126" i="2" s="1"/>
  <c r="V106" i="2"/>
  <c r="AG106" i="2" s="1"/>
  <c r="V86" i="2"/>
  <c r="AG86" i="2" s="1"/>
  <c r="V66" i="2"/>
  <c r="AG66" i="2" s="1"/>
  <c r="V46" i="2"/>
  <c r="AG46" i="2" s="1"/>
  <c r="V26" i="2"/>
  <c r="AG26" i="2" s="1"/>
  <c r="V6" i="2"/>
  <c r="AG6" i="2" s="1"/>
  <c r="V655" i="2"/>
  <c r="AG655" i="2" s="1"/>
  <c r="V195" i="2"/>
  <c r="AG195" i="2" s="1"/>
  <c r="V594" i="2"/>
  <c r="AG594" i="2" s="1"/>
  <c r="V591" i="2"/>
  <c r="AG591" i="2" s="1"/>
  <c r="V91" i="2"/>
  <c r="AG91" i="2" s="1"/>
  <c r="V725" i="2"/>
  <c r="AG725" i="2" s="1"/>
  <c r="V525" i="2"/>
  <c r="AG525" i="2" s="1"/>
  <c r="V465" i="2"/>
  <c r="AG465" i="2" s="1"/>
  <c r="V425" i="2"/>
  <c r="AG425" i="2" s="1"/>
  <c r="V385" i="2"/>
  <c r="AG385" i="2" s="1"/>
  <c r="V325" i="2"/>
  <c r="AG325" i="2" s="1"/>
  <c r="V285" i="2"/>
  <c r="AG285" i="2" s="1"/>
  <c r="V245" i="2"/>
  <c r="AG245" i="2" s="1"/>
  <c r="V225" i="2"/>
  <c r="AG225" i="2" s="1"/>
  <c r="V185" i="2"/>
  <c r="AG185" i="2" s="1"/>
  <c r="V145" i="2"/>
  <c r="AG145" i="2" s="1"/>
  <c r="V125" i="2"/>
  <c r="AG125" i="2" s="1"/>
  <c r="V105" i="2"/>
  <c r="AG105" i="2" s="1"/>
  <c r="V85" i="2"/>
  <c r="AG85" i="2" s="1"/>
  <c r="V65" i="2"/>
  <c r="AG65" i="2" s="1"/>
  <c r="V45" i="2"/>
  <c r="AG45" i="2" s="1"/>
  <c r="V25" i="2"/>
  <c r="AG25" i="2" s="1"/>
  <c r="V5" i="2"/>
  <c r="AG5" i="2" s="1"/>
  <c r="V595" i="2"/>
  <c r="AG595" i="2" s="1"/>
  <c r="V314" i="2"/>
  <c r="AG314" i="2" s="1"/>
  <c r="V571" i="2"/>
  <c r="AG571" i="2" s="1"/>
  <c r="V291" i="2"/>
  <c r="AG291" i="2" s="1"/>
  <c r="V31" i="2"/>
  <c r="AG31" i="2" s="1"/>
  <c r="V685" i="2"/>
  <c r="AG685" i="2" s="1"/>
  <c r="V625" i="2"/>
  <c r="AG625" i="2" s="1"/>
  <c r="V545" i="2"/>
  <c r="AG545" i="2" s="1"/>
  <c r="V485" i="2"/>
  <c r="AG485" i="2" s="1"/>
  <c r="V445" i="2"/>
  <c r="AG445" i="2" s="1"/>
  <c r="V405" i="2"/>
  <c r="AG405" i="2" s="1"/>
  <c r="V345" i="2"/>
  <c r="AG345" i="2" s="1"/>
  <c r="V205" i="2"/>
  <c r="AG205" i="2" s="1"/>
  <c r="V764" i="2"/>
  <c r="AG764" i="2" s="1"/>
  <c r="V744" i="2"/>
  <c r="AG744" i="2" s="1"/>
  <c r="V724" i="2"/>
  <c r="AG724" i="2" s="1"/>
  <c r="V704" i="2"/>
  <c r="AG704" i="2" s="1"/>
  <c r="V644" i="2"/>
  <c r="AG644" i="2" s="1"/>
  <c r="V624" i="2"/>
  <c r="AG624" i="2" s="1"/>
  <c r="V604" i="2"/>
  <c r="AG604" i="2" s="1"/>
  <c r="V584" i="2"/>
  <c r="AG584" i="2" s="1"/>
  <c r="V524" i="2"/>
  <c r="AG524" i="2" s="1"/>
  <c r="V504" i="2"/>
  <c r="AG504" i="2" s="1"/>
  <c r="V484" i="2"/>
  <c r="AG484" i="2" s="1"/>
  <c r="V464" i="2"/>
  <c r="AG464" i="2" s="1"/>
  <c r="V424" i="2"/>
  <c r="AG424" i="2" s="1"/>
  <c r="V384" i="2"/>
  <c r="AG384" i="2" s="1"/>
  <c r="V344" i="2"/>
  <c r="AG344" i="2" s="1"/>
  <c r="V324" i="2"/>
  <c r="AG324" i="2" s="1"/>
  <c r="V304" i="2"/>
  <c r="AG304" i="2" s="1"/>
  <c r="V284" i="2"/>
  <c r="AG284" i="2" s="1"/>
  <c r="V244" i="2"/>
  <c r="AG244" i="2" s="1"/>
  <c r="V184" i="2"/>
  <c r="AG184" i="2" s="1"/>
  <c r="V144" i="2"/>
  <c r="AG144" i="2" s="1"/>
  <c r="V124" i="2"/>
  <c r="AG124" i="2" s="1"/>
  <c r="V104" i="2"/>
  <c r="AG104" i="2" s="1"/>
  <c r="V84" i="2"/>
  <c r="AG84" i="2" s="1"/>
  <c r="V64" i="2"/>
  <c r="AG64" i="2" s="1"/>
  <c r="V24" i="2"/>
  <c r="AG24" i="2" s="1"/>
  <c r="V4" i="2"/>
  <c r="AG4" i="2" s="1"/>
  <c r="V455" i="2"/>
  <c r="AG455" i="2" s="1"/>
  <c r="V175" i="2"/>
  <c r="AG175" i="2" s="1"/>
  <c r="V374" i="2"/>
  <c r="AG374" i="2" s="1"/>
  <c r="V54" i="2"/>
  <c r="AG54" i="2" s="1"/>
  <c r="V431" i="2"/>
  <c r="AG431" i="2" s="1"/>
  <c r="V705" i="2"/>
  <c r="AG705" i="2" s="1"/>
  <c r="V605" i="2"/>
  <c r="AG605" i="2" s="1"/>
  <c r="V365" i="2"/>
  <c r="AG365" i="2" s="1"/>
  <c r="V643" i="2"/>
  <c r="AG643" i="2" s="1"/>
  <c r="V623" i="2"/>
  <c r="AG623" i="2" s="1"/>
  <c r="V603" i="2"/>
  <c r="AG603" i="2" s="1"/>
  <c r="V583" i="2"/>
  <c r="AG583" i="2" s="1"/>
  <c r="V523" i="2"/>
  <c r="AG523" i="2" s="1"/>
  <c r="V483" i="2"/>
  <c r="AG483" i="2" s="1"/>
  <c r="V463" i="2"/>
  <c r="AG463" i="2" s="1"/>
  <c r="V383" i="2"/>
  <c r="AG383" i="2" s="1"/>
  <c r="V343" i="2"/>
  <c r="AG343" i="2" s="1"/>
  <c r="V303" i="2"/>
  <c r="AG303" i="2" s="1"/>
  <c r="V243" i="2"/>
  <c r="AG243" i="2" s="1"/>
  <c r="V223" i="2"/>
  <c r="AG223" i="2" s="1"/>
  <c r="V183" i="2"/>
  <c r="AG183" i="2" s="1"/>
  <c r="V163" i="2"/>
  <c r="AG163" i="2" s="1"/>
  <c r="V143" i="2"/>
  <c r="AG143" i="2" s="1"/>
  <c r="V123" i="2"/>
  <c r="AG123" i="2" s="1"/>
  <c r="V103" i="2"/>
  <c r="AG103" i="2" s="1"/>
  <c r="V83" i="2"/>
  <c r="AG83" i="2" s="1"/>
  <c r="V63" i="2"/>
  <c r="AG63" i="2" s="1"/>
  <c r="V23" i="2"/>
  <c r="AG23" i="2" s="1"/>
  <c r="V3" i="2"/>
  <c r="AG3" i="2" s="1"/>
  <c r="V115" i="2"/>
  <c r="AG115" i="2" s="1"/>
  <c r="V514" i="2"/>
  <c r="AG514" i="2" s="1"/>
  <c r="V194" i="2"/>
  <c r="AG194" i="2" s="1"/>
  <c r="V691" i="2"/>
  <c r="AG691" i="2" s="1"/>
  <c r="V391" i="2"/>
  <c r="AG391" i="2" s="1"/>
  <c r="V51" i="2"/>
  <c r="AG51" i="2" s="1"/>
  <c r="V745" i="2"/>
  <c r="AG745" i="2" s="1"/>
  <c r="V645" i="2"/>
  <c r="AG645" i="2" s="1"/>
  <c r="V565" i="2"/>
  <c r="AG565" i="2" s="1"/>
  <c r="V505" i="2"/>
  <c r="AG505" i="2" s="1"/>
  <c r="V305" i="2"/>
  <c r="AG305" i="2" s="1"/>
  <c r="V743" i="2"/>
  <c r="AG743" i="2" s="1"/>
  <c r="V703" i="2"/>
  <c r="AG703" i="2" s="1"/>
  <c r="V519" i="2"/>
  <c r="AG519" i="2" s="1"/>
  <c r="V659" i="2"/>
  <c r="AG659" i="2" s="1"/>
  <c r="V379" i="2"/>
  <c r="AG379" i="2" s="1"/>
  <c r="V673" i="2"/>
  <c r="AG673" i="2" s="1"/>
  <c r="V293" i="2"/>
  <c r="AG293" i="2" s="1"/>
  <c r="V213" i="2"/>
  <c r="AG213" i="2" s="1"/>
  <c r="V133" i="2"/>
  <c r="AG133" i="2" s="1"/>
  <c r="V693" i="2"/>
  <c r="AG693" i="2" s="1"/>
  <c r="V353" i="2"/>
  <c r="AG353" i="2" s="1"/>
  <c r="V273" i="2"/>
  <c r="AG273" i="2" s="1"/>
  <c r="V679" i="2"/>
  <c r="AG679" i="2" s="1"/>
  <c r="V499" i="2"/>
  <c r="AG499" i="2" s="1"/>
  <c r="V753" i="2"/>
  <c r="AG753" i="2" s="1"/>
  <c r="V413" i="2"/>
  <c r="AG413" i="2" s="1"/>
  <c r="V73" i="2"/>
  <c r="AG73" i="2" s="1"/>
  <c r="V742" i="2"/>
  <c r="AG742" i="2" s="1"/>
  <c r="V662" i="2"/>
  <c r="AG662" i="2" s="1"/>
  <c r="V602" i="2"/>
  <c r="AG602" i="2" s="1"/>
  <c r="V582" i="2"/>
  <c r="AG582" i="2" s="1"/>
  <c r="V542" i="2"/>
  <c r="AG542" i="2" s="1"/>
  <c r="V522" i="2"/>
  <c r="AG522" i="2" s="1"/>
  <c r="V482" i="2"/>
  <c r="AG482" i="2" s="1"/>
  <c r="V442" i="2"/>
  <c r="AG442" i="2" s="1"/>
  <c r="V382" i="2"/>
  <c r="AG382" i="2" s="1"/>
  <c r="V362" i="2"/>
  <c r="AG362" i="2" s="1"/>
  <c r="V242" i="2"/>
  <c r="AG242" i="2" s="1"/>
  <c r="V142" i="2"/>
  <c r="AG142" i="2" s="1"/>
  <c r="V122" i="2"/>
  <c r="AG122" i="2" s="1"/>
  <c r="V82" i="2"/>
  <c r="AG82" i="2" s="1"/>
  <c r="V22" i="2"/>
  <c r="AG22" i="2" s="1"/>
  <c r="V739" i="2"/>
  <c r="AG739" i="2" s="1"/>
  <c r="V599" i="2"/>
  <c r="AG599" i="2" s="1"/>
  <c r="V733" i="2"/>
  <c r="AG733" i="2" s="1"/>
  <c r="V473" i="2"/>
  <c r="AG473" i="2" s="1"/>
  <c r="V13" i="2"/>
  <c r="AG13" i="2" s="1"/>
  <c r="V178" i="2"/>
  <c r="AG178" i="2" s="1"/>
  <c r="V699" i="2"/>
  <c r="AG699" i="2" s="1"/>
  <c r="V639" i="2"/>
  <c r="AG639" i="2" s="1"/>
  <c r="V479" i="2"/>
  <c r="AG479" i="2" s="1"/>
  <c r="V613" i="2"/>
  <c r="AG613" i="2" s="1"/>
  <c r="V553" i="2"/>
  <c r="AG553" i="2" s="1"/>
  <c r="V533" i="2"/>
  <c r="AG533" i="2" s="1"/>
  <c r="V493" i="2"/>
  <c r="AG493" i="2" s="1"/>
  <c r="V333" i="2"/>
  <c r="AG333" i="2" s="1"/>
  <c r="V153" i="2"/>
  <c r="AG153" i="2" s="1"/>
  <c r="V93" i="2"/>
  <c r="AG93" i="2" s="1"/>
  <c r="V717" i="2"/>
  <c r="AG717" i="2" s="1"/>
  <c r="V117" i="2"/>
  <c r="AG117" i="2" s="1"/>
  <c r="V559" i="2"/>
  <c r="AG559" i="2" s="1"/>
  <c r="V419" i="2"/>
  <c r="AG419" i="2" s="1"/>
  <c r="V116" i="2"/>
  <c r="AG116" i="2" s="1"/>
  <c r="V56" i="2"/>
  <c r="AG56" i="2" s="1"/>
  <c r="V760" i="2"/>
  <c r="AG760" i="2" s="1"/>
  <c r="V740" i="2"/>
  <c r="AG740" i="2" s="1"/>
  <c r="V720" i="2"/>
  <c r="AG720" i="2" s="1"/>
  <c r="V700" i="2"/>
  <c r="AG700" i="2" s="1"/>
  <c r="V755" i="2"/>
  <c r="AG755" i="2" s="1"/>
  <c r="V735" i="2"/>
  <c r="AG735" i="2" s="1"/>
  <c r="V695" i="2"/>
  <c r="AG695" i="2" s="1"/>
  <c r="V675" i="2"/>
  <c r="AG675" i="2" s="1"/>
  <c r="V635" i="2"/>
  <c r="AG635" i="2" s="1"/>
  <c r="V615" i="2"/>
  <c r="AG615" i="2" s="1"/>
  <c r="V555" i="2"/>
  <c r="AG555" i="2" s="1"/>
  <c r="V535" i="2"/>
  <c r="AG535" i="2" s="1"/>
  <c r="V495" i="2"/>
  <c r="AG495" i="2" s="1"/>
  <c r="V475" i="2"/>
  <c r="AG475" i="2" s="1"/>
  <c r="V435" i="2"/>
  <c r="AG435" i="2" s="1"/>
  <c r="V415" i="2"/>
  <c r="AG415" i="2" s="1"/>
  <c r="V355" i="2"/>
  <c r="AG355" i="2" s="1"/>
  <c r="V335" i="2"/>
  <c r="AG335" i="2" s="1"/>
  <c r="V295" i="2"/>
  <c r="AG295" i="2" s="1"/>
  <c r="V275" i="2"/>
  <c r="AG275" i="2" s="1"/>
  <c r="V235" i="2"/>
  <c r="AG235" i="2" s="1"/>
  <c r="V215" i="2"/>
  <c r="AG215" i="2" s="1"/>
  <c r="V155" i="2"/>
  <c r="AG155" i="2" s="1"/>
  <c r="V135" i="2"/>
  <c r="AG135" i="2" s="1"/>
  <c r="V95" i="2"/>
  <c r="AG95" i="2" s="1"/>
  <c r="V75" i="2"/>
  <c r="AG75" i="2" s="1"/>
  <c r="V35" i="2"/>
  <c r="AG35" i="2" s="1"/>
  <c r="V15" i="2"/>
  <c r="AG15" i="2" s="1"/>
  <c r="V754" i="2"/>
  <c r="AG754" i="2" s="1"/>
  <c r="V734" i="2"/>
  <c r="AG734" i="2" s="1"/>
  <c r="V694" i="2"/>
  <c r="AG694" i="2" s="1"/>
  <c r="V674" i="2"/>
  <c r="AG674" i="2" s="1"/>
  <c r="V634" i="2"/>
  <c r="AG634" i="2" s="1"/>
  <c r="V614" i="2"/>
  <c r="AG614" i="2" s="1"/>
  <c r="V554" i="2"/>
  <c r="AG554" i="2" s="1"/>
  <c r="V534" i="2"/>
  <c r="AG534" i="2" s="1"/>
  <c r="V494" i="2"/>
  <c r="AG494" i="2" s="1"/>
  <c r="V474" i="2"/>
  <c r="AG474" i="2" s="1"/>
  <c r="V434" i="2"/>
  <c r="AG434" i="2" s="1"/>
  <c r="V414" i="2"/>
  <c r="AG414" i="2" s="1"/>
  <c r="V354" i="2"/>
  <c r="AG354" i="2" s="1"/>
  <c r="V334" i="2"/>
  <c r="AG334" i="2" s="1"/>
  <c r="V294" i="2"/>
  <c r="AG294" i="2" s="1"/>
  <c r="V274" i="2"/>
  <c r="AG274" i="2" s="1"/>
  <c r="V234" i="2"/>
  <c r="AG234" i="2" s="1"/>
  <c r="V214" i="2"/>
  <c r="AG214" i="2" s="1"/>
  <c r="V154" i="2"/>
  <c r="AG154" i="2" s="1"/>
  <c r="V134" i="2"/>
  <c r="AG134" i="2" s="1"/>
  <c r="V94" i="2"/>
  <c r="AG94" i="2" s="1"/>
  <c r="V74" i="2"/>
  <c r="AG74" i="2" s="1"/>
  <c r="V34" i="2"/>
  <c r="AG34" i="2" s="1"/>
  <c r="V14" i="2"/>
  <c r="AG14" i="2" s="1"/>
  <c r="V692" i="2"/>
  <c r="AG692" i="2" s="1"/>
  <c r="V532" i="2"/>
  <c r="AG532" i="2" s="1"/>
  <c r="V352" i="2"/>
  <c r="AG352" i="2" s="1"/>
  <c r="V292" i="2"/>
  <c r="AG292" i="2" s="1"/>
  <c r="V212" i="2"/>
  <c r="AG212" i="2" s="1"/>
  <c r="V132" i="2"/>
  <c r="AG132" i="2" s="1"/>
  <c r="V92" i="2"/>
  <c r="AG92" i="2" s="1"/>
  <c r="V751" i="2"/>
  <c r="AG751" i="2" s="1"/>
  <c r="V731" i="2"/>
  <c r="AG731" i="2" s="1"/>
  <c r="V671" i="2"/>
  <c r="AG671" i="2" s="1"/>
  <c r="V611" i="2"/>
  <c r="AG611" i="2" s="1"/>
  <c r="V551" i="2"/>
  <c r="AG551" i="2" s="1"/>
  <c r="V531" i="2"/>
  <c r="AG531" i="2" s="1"/>
  <c r="V471" i="2"/>
  <c r="AG471" i="2" s="1"/>
  <c r="V411" i="2"/>
  <c r="AG411" i="2" s="1"/>
  <c r="V351" i="2"/>
  <c r="AG351" i="2" s="1"/>
  <c r="V331" i="2"/>
  <c r="AG331" i="2" s="1"/>
  <c r="V271" i="2"/>
  <c r="AG271" i="2" s="1"/>
  <c r="V211" i="2"/>
  <c r="AG211" i="2" s="1"/>
  <c r="V151" i="2"/>
  <c r="AG151" i="2" s="1"/>
  <c r="V131" i="2"/>
  <c r="AG131" i="2" s="1"/>
  <c r="V71" i="2"/>
  <c r="AG71" i="2" s="1"/>
  <c r="V11" i="2"/>
  <c r="AG11" i="2" s="1"/>
  <c r="V752" i="2"/>
  <c r="AG752" i="2" s="1"/>
  <c r="V552" i="2"/>
  <c r="AG552" i="2" s="1"/>
  <c r="V332" i="2"/>
  <c r="AG332" i="2" s="1"/>
  <c r="V272" i="2"/>
  <c r="AG272" i="2" s="1"/>
  <c r="V152" i="2"/>
  <c r="AG152" i="2" s="1"/>
  <c r="V72" i="2"/>
  <c r="AG72" i="2" s="1"/>
  <c r="V12" i="2"/>
  <c r="AG12" i="2" s="1"/>
  <c r="V750" i="2"/>
  <c r="AG750" i="2" s="1"/>
  <c r="V730" i="2"/>
  <c r="AG730" i="2" s="1"/>
  <c r="V670" i="2"/>
  <c r="AG670" i="2" s="1"/>
  <c r="V610" i="2"/>
  <c r="AG610" i="2" s="1"/>
  <c r="V550" i="2"/>
  <c r="AG550" i="2" s="1"/>
  <c r="V530" i="2"/>
  <c r="AG530" i="2" s="1"/>
  <c r="V470" i="2"/>
  <c r="AG470" i="2" s="1"/>
  <c r="V410" i="2"/>
  <c r="AG410" i="2" s="1"/>
  <c r="V350" i="2"/>
  <c r="AG350" i="2" s="1"/>
  <c r="V330" i="2"/>
  <c r="AG330" i="2" s="1"/>
  <c r="V270" i="2"/>
  <c r="AG270" i="2" s="1"/>
  <c r="V210" i="2"/>
  <c r="AG210" i="2" s="1"/>
  <c r="V150" i="2"/>
  <c r="AG150" i="2" s="1"/>
  <c r="V130" i="2"/>
  <c r="AG130" i="2" s="1"/>
  <c r="V70" i="2"/>
  <c r="AG70" i="2" s="1"/>
  <c r="V10" i="2"/>
  <c r="AG10" i="2" s="1"/>
  <c r="V612" i="2"/>
  <c r="AG612" i="2" s="1"/>
  <c r="V412" i="2"/>
  <c r="AG412" i="2" s="1"/>
  <c r="V302" i="2"/>
  <c r="AG302" i="2" s="1"/>
  <c r="V62" i="2"/>
  <c r="AG62" i="2" s="1"/>
  <c r="V729" i="2"/>
  <c r="AG729" i="2" s="1"/>
  <c r="V669" i="2"/>
  <c r="AG669" i="2" s="1"/>
  <c r="V609" i="2"/>
  <c r="AG609" i="2" s="1"/>
  <c r="V529" i="2"/>
  <c r="AG529" i="2" s="1"/>
  <c r="V469" i="2"/>
  <c r="AG469" i="2" s="1"/>
  <c r="V409" i="2"/>
  <c r="AG409" i="2" s="1"/>
  <c r="V329" i="2"/>
  <c r="AG329" i="2" s="1"/>
  <c r="V269" i="2"/>
  <c r="AG269" i="2" s="1"/>
  <c r="V209" i="2"/>
  <c r="AG209" i="2" s="1"/>
  <c r="V129" i="2"/>
  <c r="AG129" i="2" s="1"/>
  <c r="V69" i="2"/>
  <c r="AG69" i="2" s="1"/>
  <c r="V9" i="2"/>
  <c r="AG9" i="2" s="1"/>
  <c r="V728" i="2"/>
  <c r="AG728" i="2" s="1"/>
  <c r="V668" i="2"/>
  <c r="AG668" i="2" s="1"/>
  <c r="V608" i="2"/>
  <c r="AG608" i="2" s="1"/>
  <c r="V528" i="2"/>
  <c r="AG528" i="2" s="1"/>
  <c r="V468" i="2"/>
  <c r="AG468" i="2" s="1"/>
  <c r="V408" i="2"/>
  <c r="AG408" i="2" s="1"/>
  <c r="V328" i="2"/>
  <c r="AG328" i="2" s="1"/>
  <c r="V268" i="2"/>
  <c r="AG268" i="2" s="1"/>
  <c r="V208" i="2"/>
  <c r="AG208" i="2" s="1"/>
  <c r="V128" i="2"/>
  <c r="AG128" i="2" s="1"/>
  <c r="V68" i="2"/>
  <c r="AG68" i="2" s="1"/>
  <c r="V8" i="2"/>
  <c r="AG8" i="2" s="1"/>
  <c r="V492" i="2"/>
  <c r="AG492" i="2" s="1"/>
  <c r="V222" i="2"/>
  <c r="AG222" i="2" s="1"/>
  <c r="V180" i="2"/>
  <c r="AG180" i="2" s="1"/>
  <c r="V727" i="2"/>
  <c r="AG727" i="2" s="1"/>
  <c r="V667" i="2"/>
  <c r="AG667" i="2" s="1"/>
  <c r="V527" i="2"/>
  <c r="AG527" i="2" s="1"/>
  <c r="V467" i="2"/>
  <c r="AG467" i="2" s="1"/>
  <c r="V327" i="2"/>
  <c r="AG327" i="2" s="1"/>
  <c r="V267" i="2"/>
  <c r="AG267" i="2" s="1"/>
  <c r="V127" i="2"/>
  <c r="AG127" i="2" s="1"/>
  <c r="V67" i="2"/>
  <c r="AG67" i="2" s="1"/>
  <c r="V732" i="2"/>
  <c r="AG732" i="2" s="1"/>
  <c r="V472" i="2"/>
  <c r="AG472" i="2" s="1"/>
  <c r="V262" i="2"/>
  <c r="AG262" i="2" s="1"/>
  <c r="V162" i="2"/>
  <c r="AG162" i="2" s="1"/>
  <c r="V672" i="2"/>
  <c r="AG672" i="2" s="1"/>
  <c r="V702" i="2"/>
  <c r="AG702" i="2" s="1"/>
  <c r="V342" i="2"/>
  <c r="AG342" i="2" s="1"/>
  <c r="V182" i="2"/>
  <c r="AG182" i="2" s="1"/>
  <c r="V102" i="2"/>
  <c r="AG102" i="2" s="1"/>
  <c r="V377" i="2"/>
  <c r="AG377" i="2" s="1"/>
  <c r="V516" i="2"/>
  <c r="AG516" i="2" s="1"/>
  <c r="V456" i="2"/>
  <c r="AG456" i="2" s="1"/>
  <c r="V316" i="2"/>
  <c r="AG316" i="2" s="1"/>
  <c r="V256" i="2"/>
  <c r="AG256" i="2" s="1"/>
  <c r="V761" i="2"/>
  <c r="AG761" i="2" s="1"/>
  <c r="V741" i="2"/>
  <c r="AG741" i="2" s="1"/>
  <c r="V721" i="2"/>
  <c r="AG721" i="2" s="1"/>
  <c r="V701" i="2"/>
  <c r="AG701" i="2" s="1"/>
  <c r="V681" i="2"/>
  <c r="AG681" i="2" s="1"/>
  <c r="V661" i="2"/>
  <c r="AG661" i="2" s="1"/>
  <c r="V641" i="2"/>
  <c r="AG641" i="2" s="1"/>
  <c r="V621" i="2"/>
  <c r="AG621" i="2" s="1"/>
  <c r="V601" i="2"/>
  <c r="AG601" i="2" s="1"/>
  <c r="V581" i="2"/>
  <c r="AG581" i="2" s="1"/>
  <c r="V561" i="2"/>
  <c r="AG561" i="2" s="1"/>
  <c r="V541" i="2"/>
  <c r="AG541" i="2" s="1"/>
  <c r="V521" i="2"/>
  <c r="AG521" i="2" s="1"/>
  <c r="V501" i="2"/>
  <c r="AG501" i="2" s="1"/>
  <c r="V481" i="2"/>
  <c r="AG481" i="2" s="1"/>
  <c r="V461" i="2"/>
  <c r="AG461" i="2" s="1"/>
  <c r="V441" i="2"/>
  <c r="AG441" i="2" s="1"/>
  <c r="V421" i="2"/>
  <c r="AG421" i="2" s="1"/>
  <c r="V401" i="2"/>
  <c r="AG401" i="2" s="1"/>
  <c r="V381" i="2"/>
  <c r="AG381" i="2" s="1"/>
  <c r="V361" i="2"/>
  <c r="AG361" i="2" s="1"/>
  <c r="V341" i="2"/>
  <c r="AG341" i="2" s="1"/>
  <c r="V321" i="2"/>
  <c r="AG321" i="2" s="1"/>
  <c r="V301" i="2"/>
  <c r="AG301" i="2" s="1"/>
  <c r="V281" i="2"/>
  <c r="AG281" i="2" s="1"/>
  <c r="V261" i="2"/>
  <c r="AG261" i="2" s="1"/>
  <c r="V241" i="2"/>
  <c r="AG241" i="2" s="1"/>
  <c r="V221" i="2"/>
  <c r="AG221" i="2" s="1"/>
  <c r="V201" i="2"/>
  <c r="AG201" i="2" s="1"/>
  <c r="V181" i="2"/>
  <c r="AG181" i="2" s="1"/>
  <c r="V161" i="2"/>
  <c r="AG161" i="2" s="1"/>
  <c r="V141" i="2"/>
  <c r="AG141" i="2" s="1"/>
  <c r="V121" i="2"/>
  <c r="AG121" i="2" s="1"/>
  <c r="V101" i="2"/>
  <c r="AG101" i="2" s="1"/>
  <c r="V81" i="2"/>
  <c r="AG81" i="2" s="1"/>
  <c r="V61" i="2"/>
  <c r="AG61" i="2" s="1"/>
  <c r="V41" i="2"/>
  <c r="AG41" i="2" s="1"/>
  <c r="V21" i="2"/>
  <c r="AG21" i="2" s="1"/>
  <c r="V680" i="2"/>
  <c r="AG680" i="2" s="1"/>
  <c r="V660" i="2"/>
  <c r="AG660" i="2" s="1"/>
  <c r="V640" i="2"/>
  <c r="AG640" i="2" s="1"/>
  <c r="V620" i="2"/>
  <c r="AG620" i="2" s="1"/>
  <c r="V600" i="2"/>
  <c r="AG600" i="2" s="1"/>
  <c r="V580" i="2"/>
  <c r="AG580" i="2" s="1"/>
  <c r="V560" i="2"/>
  <c r="AG560" i="2" s="1"/>
  <c r="V540" i="2"/>
  <c r="AG540" i="2" s="1"/>
  <c r="V520" i="2"/>
  <c r="AG520" i="2" s="1"/>
  <c r="V500" i="2"/>
  <c r="AG500" i="2" s="1"/>
  <c r="V480" i="2"/>
  <c r="AG480" i="2" s="1"/>
  <c r="V460" i="2"/>
  <c r="AG460" i="2" s="1"/>
  <c r="V440" i="2"/>
  <c r="AG440" i="2" s="1"/>
  <c r="V420" i="2"/>
  <c r="AG420" i="2" s="1"/>
  <c r="V400" i="2"/>
  <c r="AG400" i="2" s="1"/>
  <c r="V380" i="2"/>
  <c r="AG380" i="2" s="1"/>
  <c r="V360" i="2"/>
  <c r="AG360" i="2" s="1"/>
  <c r="V340" i="2"/>
  <c r="AG340" i="2" s="1"/>
  <c r="V320" i="2"/>
  <c r="AG320" i="2" s="1"/>
  <c r="V300" i="2"/>
  <c r="AG300" i="2" s="1"/>
  <c r="V280" i="2"/>
  <c r="AG280" i="2" s="1"/>
  <c r="V260" i="2"/>
  <c r="AG260" i="2" s="1"/>
  <c r="V240" i="2"/>
  <c r="AG240" i="2" s="1"/>
  <c r="V220" i="2"/>
  <c r="AG220" i="2" s="1"/>
  <c r="V200" i="2"/>
  <c r="AG200" i="2" s="1"/>
  <c r="V160" i="2"/>
  <c r="AG160" i="2" s="1"/>
  <c r="V140" i="2"/>
  <c r="AG140" i="2" s="1"/>
  <c r="V120" i="2"/>
  <c r="AG120" i="2" s="1"/>
  <c r="V100" i="2"/>
  <c r="AG100" i="2" s="1"/>
  <c r="V80" i="2"/>
  <c r="AG80" i="2" s="1"/>
  <c r="V60" i="2"/>
  <c r="AG60" i="2" s="1"/>
  <c r="V40" i="2"/>
  <c r="AG40" i="2" s="1"/>
  <c r="V20" i="2"/>
  <c r="AG20" i="2" s="1"/>
  <c r="V359" i="2"/>
  <c r="AG359" i="2" s="1"/>
  <c r="V339" i="2"/>
  <c r="AG339" i="2" s="1"/>
  <c r="V319" i="2"/>
  <c r="AG319" i="2" s="1"/>
  <c r="V299" i="2"/>
  <c r="AG299" i="2" s="1"/>
  <c r="V279" i="2"/>
  <c r="AG279" i="2" s="1"/>
  <c r="V259" i="2"/>
  <c r="AG259" i="2" s="1"/>
  <c r="V239" i="2"/>
  <c r="AG239" i="2" s="1"/>
  <c r="V219" i="2"/>
  <c r="AG219" i="2" s="1"/>
  <c r="V199" i="2"/>
  <c r="AG199" i="2" s="1"/>
  <c r="V159" i="2"/>
  <c r="AG159" i="2" s="1"/>
  <c r="V139" i="2"/>
  <c r="AG139" i="2" s="1"/>
  <c r="V119" i="2"/>
  <c r="AG119" i="2" s="1"/>
  <c r="V99" i="2"/>
  <c r="AG99" i="2" s="1"/>
  <c r="V79" i="2"/>
  <c r="AG79" i="2" s="1"/>
  <c r="V59" i="2"/>
  <c r="AG59" i="2" s="1"/>
  <c r="V39" i="2"/>
  <c r="AG39" i="2" s="1"/>
  <c r="V19" i="2"/>
  <c r="AG19" i="2" s="1"/>
  <c r="V758" i="2"/>
  <c r="AG758" i="2" s="1"/>
  <c r="V738" i="2"/>
  <c r="AG738" i="2" s="1"/>
  <c r="V718" i="2"/>
  <c r="AG718" i="2" s="1"/>
  <c r="V698" i="2"/>
  <c r="AG698" i="2" s="1"/>
  <c r="V678" i="2"/>
  <c r="AG678" i="2" s="1"/>
  <c r="V658" i="2"/>
  <c r="AG658" i="2" s="1"/>
  <c r="V638" i="2"/>
  <c r="AG638" i="2" s="1"/>
  <c r="V618" i="2"/>
  <c r="AG618" i="2" s="1"/>
  <c r="V598" i="2"/>
  <c r="AG598" i="2" s="1"/>
  <c r="V578" i="2"/>
  <c r="AG578" i="2" s="1"/>
  <c r="V558" i="2"/>
  <c r="AG558" i="2" s="1"/>
  <c r="V538" i="2"/>
  <c r="AG538" i="2" s="1"/>
  <c r="V518" i="2"/>
  <c r="AG518" i="2" s="1"/>
  <c r="V498" i="2"/>
  <c r="AG498" i="2" s="1"/>
  <c r="V478" i="2"/>
  <c r="AG478" i="2" s="1"/>
  <c r="V458" i="2"/>
  <c r="AG458" i="2" s="1"/>
  <c r="V438" i="2"/>
  <c r="AG438" i="2" s="1"/>
  <c r="V418" i="2"/>
  <c r="AG418" i="2" s="1"/>
  <c r="V398" i="2"/>
  <c r="AG398" i="2" s="1"/>
  <c r="V378" i="2"/>
  <c r="AG378" i="2" s="1"/>
  <c r="V358" i="2"/>
  <c r="AG358" i="2" s="1"/>
  <c r="V338" i="2"/>
  <c r="AG338" i="2" s="1"/>
  <c r="V318" i="2"/>
  <c r="AG318" i="2" s="1"/>
  <c r="V298" i="2"/>
  <c r="AG298" i="2" s="1"/>
  <c r="V278" i="2"/>
  <c r="AG278" i="2" s="1"/>
  <c r="V258" i="2"/>
  <c r="AG258" i="2" s="1"/>
  <c r="V238" i="2"/>
  <c r="AG238" i="2" s="1"/>
  <c r="V218" i="2"/>
  <c r="AG218" i="2" s="1"/>
  <c r="V198" i="2"/>
  <c r="AG198" i="2" s="1"/>
  <c r="V158" i="2"/>
  <c r="AG158" i="2" s="1"/>
  <c r="V138" i="2"/>
  <c r="AG138" i="2" s="1"/>
  <c r="V118" i="2"/>
  <c r="AG118" i="2" s="1"/>
  <c r="V98" i="2"/>
  <c r="AG98" i="2" s="1"/>
  <c r="V78" i="2"/>
  <c r="AG78" i="2" s="1"/>
  <c r="V58" i="2"/>
  <c r="AG58" i="2" s="1"/>
  <c r="V38" i="2"/>
  <c r="AG38" i="2" s="1"/>
  <c r="V18" i="2"/>
  <c r="AG18" i="2" s="1"/>
  <c r="V757" i="2"/>
  <c r="AG757" i="2" s="1"/>
  <c r="V737" i="2"/>
  <c r="AG737" i="2" s="1"/>
  <c r="V697" i="2"/>
  <c r="AG697" i="2" s="1"/>
  <c r="V677" i="2"/>
  <c r="AG677" i="2" s="1"/>
  <c r="V657" i="2"/>
  <c r="AG657" i="2" s="1"/>
  <c r="V637" i="2"/>
  <c r="AG637" i="2" s="1"/>
  <c r="V617" i="2"/>
  <c r="AG617" i="2" s="1"/>
  <c r="V597" i="2"/>
  <c r="AG597" i="2" s="1"/>
  <c r="V557" i="2"/>
  <c r="AG557" i="2" s="1"/>
  <c r="V537" i="2"/>
  <c r="AG537" i="2" s="1"/>
  <c r="V497" i="2"/>
  <c r="AG497" i="2" s="1"/>
  <c r="V477" i="2"/>
  <c r="AG477" i="2" s="1"/>
  <c r="V457" i="2"/>
  <c r="AG457" i="2" s="1"/>
  <c r="V437" i="2"/>
  <c r="AG437" i="2" s="1"/>
  <c r="V417" i="2"/>
  <c r="AG417" i="2" s="1"/>
  <c r="V397" i="2"/>
  <c r="AG397" i="2" s="1"/>
  <c r="V357" i="2"/>
  <c r="AG357" i="2" s="1"/>
  <c r="V337" i="2"/>
  <c r="AG337" i="2" s="1"/>
  <c r="V297" i="2"/>
  <c r="AG297" i="2" s="1"/>
  <c r="V277" i="2"/>
  <c r="AG277" i="2" s="1"/>
  <c r="V257" i="2"/>
  <c r="AG257" i="2" s="1"/>
  <c r="V237" i="2"/>
  <c r="AG237" i="2" s="1"/>
  <c r="V217" i="2"/>
  <c r="AG217" i="2" s="1"/>
  <c r="V197" i="2"/>
  <c r="AG197" i="2" s="1"/>
  <c r="V157" i="2"/>
  <c r="AG157" i="2" s="1"/>
  <c r="V137" i="2"/>
  <c r="AG137" i="2" s="1"/>
  <c r="V97" i="2"/>
  <c r="AG97" i="2" s="1"/>
  <c r="V77" i="2"/>
  <c r="AG77" i="2" s="1"/>
  <c r="V57" i="2"/>
  <c r="AG57" i="2" s="1"/>
  <c r="V37" i="2"/>
  <c r="AG37" i="2" s="1"/>
  <c r="V17" i="2"/>
  <c r="AG17" i="2" s="1"/>
  <c r="V756" i="2"/>
  <c r="AG756" i="2" s="1"/>
  <c r="V736" i="2"/>
  <c r="AG736" i="2" s="1"/>
  <c r="V696" i="2"/>
  <c r="AG696" i="2" s="1"/>
  <c r="V676" i="2"/>
  <c r="AG676" i="2" s="1"/>
  <c r="V636" i="2"/>
  <c r="AG636" i="2" s="1"/>
  <c r="V616" i="2"/>
  <c r="AG616" i="2" s="1"/>
  <c r="V596" i="2"/>
  <c r="AG596" i="2" s="1"/>
  <c r="V556" i="2"/>
  <c r="AG556" i="2" s="1"/>
  <c r="V536" i="2"/>
  <c r="AG536" i="2" s="1"/>
  <c r="V496" i="2"/>
  <c r="AG496" i="2" s="1"/>
  <c r="V476" i="2"/>
  <c r="AG476" i="2" s="1"/>
  <c r="V436" i="2"/>
  <c r="AG436" i="2" s="1"/>
  <c r="V416" i="2"/>
  <c r="AG416" i="2" s="1"/>
  <c r="V396" i="2"/>
  <c r="AG396" i="2" s="1"/>
  <c r="V356" i="2"/>
  <c r="AG356" i="2" s="1"/>
  <c r="V336" i="2"/>
  <c r="AG336" i="2" s="1"/>
  <c r="V296" i="2"/>
  <c r="AG296" i="2" s="1"/>
  <c r="V276" i="2"/>
  <c r="AG276" i="2" s="1"/>
  <c r="V236" i="2"/>
  <c r="AG236" i="2" s="1"/>
  <c r="V216" i="2"/>
  <c r="AG216" i="2" s="1"/>
  <c r="V196" i="2"/>
  <c r="AG196" i="2" s="1"/>
  <c r="V156" i="2"/>
  <c r="AG156" i="2" s="1"/>
  <c r="V136" i="2"/>
  <c r="AG136" i="2" s="1"/>
  <c r="V96" i="2"/>
  <c r="AG96" i="2" s="1"/>
  <c r="V76" i="2"/>
  <c r="AG76" i="2" s="1"/>
  <c r="V36" i="2"/>
  <c r="AG36" i="2" s="1"/>
  <c r="V16" i="2"/>
  <c r="AG1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EE676B-6442-4235-BC90-EFA5788F98B5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AA59EF5-C461-4425-9114-7A6265C327FF}" name="WorksheetConnection_spaces_3iWczBNnn5rbfoUlE0Jd_uploads_git-blob-d9e80ffbcef8a4adc6d29edd78618add5df0cce0_cocina (2).xlsx!Tabla1" type="102" refreshedVersion="8" minRefreshableVersion="5">
    <extLst>
      <ext xmlns:x15="http://schemas.microsoft.com/office/spreadsheetml/2010/11/main" uri="{DE250136-89BD-433C-8126-D09CA5730AF9}">
        <x15:connection id="Tabla1">
          <x15:rangePr sourceName="_xlcn.WorksheetConnection_spaces_3iWczBNnn5rbfoUlE0Jd_uploads_gitblobd9e80ffbcef8a4adc6d29edd78618add5df0cce0_cocina2.xlsxTabla11"/>
        </x15:connection>
      </ext>
    </extLst>
  </connection>
  <connection id="3" xr16:uid="{9DBC26F7-1933-4DBF-9C8E-CCD1762822AF}" name="WorksheetConnection_spaces_3iWczBNnn5rbfoUlE0Jd_uploads_git-blob-d9e80ffbcef8a4adc6d29edd78618add5df0cce0_cocina (2)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spaces_3iWczBNnn5rbfoUlE0Jd_uploads_gitblobd9e80ffbcef8a4adc6d29edd78618add5df0cce0_cocina2.xlsxTabla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<sst xmlns="http://schemas.openxmlformats.org/spreadsheetml/2006/main" count="12346" uniqueCount="700">
  <si>
    <t>Nombre del Plato</t>
  </si>
  <si>
    <t>Costo Unitario</t>
  </si>
  <si>
    <t>Precio Unitario</t>
  </si>
  <si>
    <t>Cantidad Ordenada</t>
  </si>
  <si>
    <t>Observaciones</t>
  </si>
  <si>
    <t>Plato_7</t>
  </si>
  <si>
    <t>Ninguna</t>
  </si>
  <si>
    <t>Plato_2</t>
  </si>
  <si>
    <t>Sin cebolla</t>
  </si>
  <si>
    <t>Plato_17</t>
  </si>
  <si>
    <t>Plato_6</t>
  </si>
  <si>
    <t>Plato_20</t>
  </si>
  <si>
    <t>Plato_19</t>
  </si>
  <si>
    <t>Plato_9</t>
  </si>
  <si>
    <t>Plato_11</t>
  </si>
  <si>
    <t>Plato_16</t>
  </si>
  <si>
    <t>Plato_12</t>
  </si>
  <si>
    <t>Plato_8</t>
  </si>
  <si>
    <t>Plato_15</t>
  </si>
  <si>
    <t>Plato_5</t>
  </si>
  <si>
    <t>Plato_18</t>
  </si>
  <si>
    <t>Plato_3</t>
  </si>
  <si>
    <t>Plato_14</t>
  </si>
  <si>
    <t>Plato_13</t>
  </si>
  <si>
    <t>Plato_4</t>
  </si>
  <si>
    <t>Plato_10</t>
  </si>
  <si>
    <t>Plato_1</t>
  </si>
  <si>
    <t>Número de Orden</t>
  </si>
  <si>
    <t>Número de Mesa</t>
  </si>
  <si>
    <t>Descripción del Plato</t>
  </si>
  <si>
    <t>Tiempo de Preparación</t>
  </si>
  <si>
    <t>Descripción del Plato_7</t>
  </si>
  <si>
    <t>Descripción del Plato_2</t>
  </si>
  <si>
    <t>Descripción del Plato_17</t>
  </si>
  <si>
    <t>Descripción del Plato_6</t>
  </si>
  <si>
    <t>Descripción del Plato_20</t>
  </si>
  <si>
    <t>Descripción del Plato_19</t>
  </si>
  <si>
    <t>Descripción del Plato_9</t>
  </si>
  <si>
    <t>Descripción del Plato_11</t>
  </si>
  <si>
    <t>Descripción del Plato_16</t>
  </si>
  <si>
    <t>Descripción del Plato_12</t>
  </si>
  <si>
    <t>Descripción del Plato_8</t>
  </si>
  <si>
    <t>Descripción del Plato_15</t>
  </si>
  <si>
    <t>Descripción del Plato_5</t>
  </si>
  <si>
    <t>Descripción del Plato_18</t>
  </si>
  <si>
    <t>Descripción del Plato_3</t>
  </si>
  <si>
    <t>Descripción del Plato_14</t>
  </si>
  <si>
    <t>Descripción del Plato_13</t>
  </si>
  <si>
    <t>Descripción del Plato_4</t>
  </si>
  <si>
    <t>Descripción del Plato_10</t>
  </si>
  <si>
    <t>Descripción del Plato_1</t>
  </si>
  <si>
    <t>Ganancia neta</t>
  </si>
  <si>
    <t>Ganacia Bruta</t>
  </si>
  <si>
    <t>Porcentaje de ganancia</t>
  </si>
  <si>
    <t>Nombre del Cliente</t>
  </si>
  <si>
    <t>Número de Comensales</t>
  </si>
  <si>
    <t>Hora de Llegada</t>
  </si>
  <si>
    <t>Hora de Salida</t>
  </si>
  <si>
    <t>Mesero Asignado</t>
  </si>
  <si>
    <t>Tipo de Servicio</t>
  </si>
  <si>
    <t>Método de Pago</t>
  </si>
  <si>
    <t>Propina</t>
  </si>
  <si>
    <t>Estado de la Mesa</t>
  </si>
  <si>
    <t>País de Origen</t>
  </si>
  <si>
    <t>Platos Ordenados 1</t>
  </si>
  <si>
    <t>Platos Ordenados 2</t>
  </si>
  <si>
    <t>Platos Ordenados 3</t>
  </si>
  <si>
    <t>Platos Ordenados 4</t>
  </si>
  <si>
    <t>Cliente_724</t>
  </si>
  <si>
    <t>Mesero_3</t>
  </si>
  <si>
    <t>Almuerzo</t>
  </si>
  <si>
    <t>Tarjeta de débito</t>
  </si>
  <si>
    <t>Reservada</t>
  </si>
  <si>
    <t>España</t>
  </si>
  <si>
    <t xml:space="preserve"> Plato_2</t>
  </si>
  <si>
    <t>Cliente_538</t>
  </si>
  <si>
    <t>Mesero_1</t>
  </si>
  <si>
    <t>Desayuno</t>
  </si>
  <si>
    <t>Efectivo</t>
  </si>
  <si>
    <t>Colombia</t>
  </si>
  <si>
    <t xml:space="preserve"> Plato_6</t>
  </si>
  <si>
    <t>Cliente_911</t>
  </si>
  <si>
    <t>Mesero_2</t>
  </si>
  <si>
    <t>Tarjeta de crédito</t>
  </si>
  <si>
    <t>Libre</t>
  </si>
  <si>
    <t>Brasil</t>
  </si>
  <si>
    <t xml:space="preserve"> Plato_17</t>
  </si>
  <si>
    <t xml:space="preserve"> Plato_19</t>
  </si>
  <si>
    <t xml:space="preserve"> Plato_9</t>
  </si>
  <si>
    <t>Cliente_129</t>
  </si>
  <si>
    <t>Mesero_5</t>
  </si>
  <si>
    <t>Paraguay</t>
  </si>
  <si>
    <t xml:space="preserve"> Plato_16</t>
  </si>
  <si>
    <t>Cliente_938</t>
  </si>
  <si>
    <t>Mesero_4</t>
  </si>
  <si>
    <t>Perú</t>
  </si>
  <si>
    <t xml:space="preserve"> Plato_7</t>
  </si>
  <si>
    <t>Cliente_965</t>
  </si>
  <si>
    <t>Cena</t>
  </si>
  <si>
    <t>Cliente_306</t>
  </si>
  <si>
    <t>Ocupada</t>
  </si>
  <si>
    <t>Venezuela</t>
  </si>
  <si>
    <t>Cliente_974</t>
  </si>
  <si>
    <t xml:space="preserve"> Plato_20</t>
  </si>
  <si>
    <t>Cliente_740</t>
  </si>
  <si>
    <t>Bolivia</t>
  </si>
  <si>
    <t xml:space="preserve"> Plato_12</t>
  </si>
  <si>
    <t xml:space="preserve"> Plato_15</t>
  </si>
  <si>
    <t>Cliente_33</t>
  </si>
  <si>
    <t>Uruguay</t>
  </si>
  <si>
    <t>Cliente_881</t>
  </si>
  <si>
    <t>Cliente_890</t>
  </si>
  <si>
    <t xml:space="preserve"> Plato_8</t>
  </si>
  <si>
    <t>Cliente_873</t>
  </si>
  <si>
    <t>Cliente_780</t>
  </si>
  <si>
    <t xml:space="preserve"> Plato_11</t>
  </si>
  <si>
    <t xml:space="preserve"> Plato_14</t>
  </si>
  <si>
    <t>Cliente_728</t>
  </si>
  <si>
    <t xml:space="preserve"> Plato_13</t>
  </si>
  <si>
    <t>Cliente_175</t>
  </si>
  <si>
    <t>Cliente_200</t>
  </si>
  <si>
    <t>Ecuador</t>
  </si>
  <si>
    <t xml:space="preserve"> Plato_4</t>
  </si>
  <si>
    <t xml:space="preserve"> Plato_5</t>
  </si>
  <si>
    <t>Cliente_190</t>
  </si>
  <si>
    <t xml:space="preserve"> Plato_10</t>
  </si>
  <si>
    <t>Cliente_290</t>
  </si>
  <si>
    <t>Chile</t>
  </si>
  <si>
    <t>Cliente_972</t>
  </si>
  <si>
    <t xml:space="preserve"> Plato_1</t>
  </si>
  <si>
    <t>Cliente_210</t>
  </si>
  <si>
    <t xml:space="preserve"> Plato_3</t>
  </si>
  <si>
    <t>Cliente_88</t>
  </si>
  <si>
    <t xml:space="preserve"> Plato_18</t>
  </si>
  <si>
    <t>Cliente_427</t>
  </si>
  <si>
    <t>Cliente_424</t>
  </si>
  <si>
    <t>Cliente_824</t>
  </si>
  <si>
    <t>Cliente_107</t>
  </si>
  <si>
    <t>Cliente_775</t>
  </si>
  <si>
    <t>Cliente_358</t>
  </si>
  <si>
    <t>Argentina</t>
  </si>
  <si>
    <t>Cliente_377</t>
  </si>
  <si>
    <t>Cliente_361</t>
  </si>
  <si>
    <t>Cliente_229</t>
  </si>
  <si>
    <t>Cliente_27</t>
  </si>
  <si>
    <t>Cliente_103</t>
  </si>
  <si>
    <t>Cliente_1</t>
  </si>
  <si>
    <t>Cliente_828</t>
  </si>
  <si>
    <t>Cliente_874</t>
  </si>
  <si>
    <t>Cliente_999</t>
  </si>
  <si>
    <t>Cliente_167</t>
  </si>
  <si>
    <t>Cliente_606</t>
  </si>
  <si>
    <t>Cliente_710</t>
  </si>
  <si>
    <t>Cliente_870</t>
  </si>
  <si>
    <t>Cliente_230</t>
  </si>
  <si>
    <t>Cliente_814</t>
  </si>
  <si>
    <t>Cliente_640</t>
  </si>
  <si>
    <t>Cliente_623</t>
  </si>
  <si>
    <t>Cliente_72</t>
  </si>
  <si>
    <t>Cliente_963</t>
  </si>
  <si>
    <t>Cliente_929</t>
  </si>
  <si>
    <t>Cliente_708</t>
  </si>
  <si>
    <t>Cliente_631</t>
  </si>
  <si>
    <t>Cliente_894</t>
  </si>
  <si>
    <t>Cliente_63</t>
  </si>
  <si>
    <t>Cliente_144</t>
  </si>
  <si>
    <t>Cliente_390</t>
  </si>
  <si>
    <t>Cliente_886</t>
  </si>
  <si>
    <t>Cliente_510</t>
  </si>
  <si>
    <t>Cliente_878</t>
  </si>
  <si>
    <t>Cliente_977</t>
  </si>
  <si>
    <t>Cliente_553</t>
  </si>
  <si>
    <t>Cliente_792</t>
  </si>
  <si>
    <t>Cliente_265</t>
  </si>
  <si>
    <t>Cliente_946</t>
  </si>
  <si>
    <t>Cliente_614</t>
  </si>
  <si>
    <t>Cliente_352</t>
  </si>
  <si>
    <t>Cliente_784</t>
  </si>
  <si>
    <t>Cliente_118</t>
  </si>
  <si>
    <t>Cliente_61</t>
  </si>
  <si>
    <t>Cliente_440</t>
  </si>
  <si>
    <t>Cliente_258</t>
  </si>
  <si>
    <t>Cliente_742</t>
  </si>
  <si>
    <t>Cliente_865</t>
  </si>
  <si>
    <t>Cliente_79</t>
  </si>
  <si>
    <t>Cliente_42</t>
  </si>
  <si>
    <t>Cliente_374</t>
  </si>
  <si>
    <t>Cliente_636</t>
  </si>
  <si>
    <t>Cliente_753</t>
  </si>
  <si>
    <t>Cliente_632</t>
  </si>
  <si>
    <t>Cliente_969</t>
  </si>
  <si>
    <t>Cliente_574</t>
  </si>
  <si>
    <t>Cliente_292</t>
  </si>
  <si>
    <t>Cliente_148</t>
  </si>
  <si>
    <t>Cliente_747</t>
  </si>
  <si>
    <t>Cliente_501</t>
  </si>
  <si>
    <t>Cliente_733</t>
  </si>
  <si>
    <t>Cliente_36</t>
  </si>
  <si>
    <t>Cliente_1000</t>
  </si>
  <si>
    <t>Cliente_607</t>
  </si>
  <si>
    <t>Cliente_378</t>
  </si>
  <si>
    <t>Cliente_612</t>
  </si>
  <si>
    <t>Cliente_452</t>
  </si>
  <si>
    <t>Cliente_244</t>
  </si>
  <si>
    <t>Cliente_840</t>
  </si>
  <si>
    <t>Cliente_993</t>
  </si>
  <si>
    <t>Cliente_29</t>
  </si>
  <si>
    <t>Cliente_313</t>
  </si>
  <si>
    <t>Cliente_520</t>
  </si>
  <si>
    <t>Cliente_388</t>
  </si>
  <si>
    <t>Cliente_384</t>
  </si>
  <si>
    <t>Cliente_517</t>
  </si>
  <si>
    <t>Cliente_711</t>
  </si>
  <si>
    <t>Cliente_651</t>
  </si>
  <si>
    <t>Cliente_545</t>
  </si>
  <si>
    <t>Cliente_116</t>
  </si>
  <si>
    <t>Cliente_170</t>
  </si>
  <si>
    <t>Cliente_92</t>
  </si>
  <si>
    <t>Cliente_552</t>
  </si>
  <si>
    <t>Cliente_627</t>
  </si>
  <si>
    <t>Cliente_588</t>
  </si>
  <si>
    <t>Cliente_949</t>
  </si>
  <si>
    <t>Cliente_863</t>
  </si>
  <si>
    <t>Cliente_140</t>
  </si>
  <si>
    <t>Cliente_523</t>
  </si>
  <si>
    <t>Cliente_916</t>
  </si>
  <si>
    <t>Cliente_416</t>
  </si>
  <si>
    <t>Cliente_346</t>
  </si>
  <si>
    <t>Cliente_381</t>
  </si>
  <si>
    <t>Cliente_791</t>
  </si>
  <si>
    <t>Cliente_697</t>
  </si>
  <si>
    <t>Cliente_516</t>
  </si>
  <si>
    <t>Cliente_541</t>
  </si>
  <si>
    <t>Cliente_830</t>
  </si>
  <si>
    <t>Cliente_656</t>
  </si>
  <si>
    <t>Cliente_486</t>
  </si>
  <si>
    <t>Cliente_774</t>
  </si>
  <si>
    <t>Cliente_26</t>
  </si>
  <si>
    <t>Cliente_273</t>
  </si>
  <si>
    <t>Cliente_798</t>
  </si>
  <si>
    <t>Cliente_8</t>
  </si>
  <si>
    <t>Cliente_31</t>
  </si>
  <si>
    <t>Cliente_658</t>
  </si>
  <si>
    <t>Cliente_773</t>
  </si>
  <si>
    <t>Cliente_158</t>
  </si>
  <si>
    <t>Cliente_569</t>
  </si>
  <si>
    <t>Cliente_286</t>
  </si>
  <si>
    <t>Cliente_199</t>
  </si>
  <si>
    <t>Cliente_712</t>
  </si>
  <si>
    <t>Cliente_56</t>
  </si>
  <si>
    <t>Cliente_670</t>
  </si>
  <si>
    <t>Cliente_909</t>
  </si>
  <si>
    <t>Cliente_402</t>
  </si>
  <si>
    <t>Cliente_709</t>
  </si>
  <si>
    <t>Cliente_533</t>
  </si>
  <si>
    <t>Cliente_953</t>
  </si>
  <si>
    <t>Cliente_380</t>
  </si>
  <si>
    <t>Cliente_964</t>
  </si>
  <si>
    <t>Cliente_939</t>
  </si>
  <si>
    <t>Cliente_536</t>
  </si>
  <si>
    <t>Cliente_5</t>
  </si>
  <si>
    <t>Cliente_115</t>
  </si>
  <si>
    <t>Cliente_580</t>
  </si>
  <si>
    <t>Cliente_788</t>
  </si>
  <si>
    <t>Cliente_892</t>
  </si>
  <si>
    <t>Cliente_406</t>
  </si>
  <si>
    <t>Cliente_295</t>
  </si>
  <si>
    <t>Cliente_547</t>
  </si>
  <si>
    <t>Cliente_156</t>
  </si>
  <si>
    <t>Cliente_768</t>
  </si>
  <si>
    <t>Cliente_359</t>
  </si>
  <si>
    <t>Cliente_131</t>
  </si>
  <si>
    <t>Cliente_485</t>
  </si>
  <si>
    <t>Cliente_493</t>
  </si>
  <si>
    <t>Cliente_282</t>
  </si>
  <si>
    <t>Cliente_850</t>
  </si>
  <si>
    <t>Cliente_301</t>
  </si>
  <si>
    <t>Cliente_124</t>
  </si>
  <si>
    <t>Cliente_741</t>
  </si>
  <si>
    <t>Cliente_610</t>
  </si>
  <si>
    <t>Cliente_681</t>
  </si>
  <si>
    <t>Cliente_173</t>
  </si>
  <si>
    <t>Cliente_55</t>
  </si>
  <si>
    <t>Cliente_653</t>
  </si>
  <si>
    <t>Cliente_628</t>
  </si>
  <si>
    <t>Cliente_715</t>
  </si>
  <si>
    <t>Cliente_321</t>
  </si>
  <si>
    <t>Cliente_442</t>
  </si>
  <si>
    <t>Cliente_752</t>
  </si>
  <si>
    <t>Cliente_727</t>
  </si>
  <si>
    <t>Cliente_548</t>
  </si>
  <si>
    <t>Cliente_30</t>
  </si>
  <si>
    <t>Cliente_412</t>
  </si>
  <si>
    <t>Cliente_646</t>
  </si>
  <si>
    <t>Cliente_151</t>
  </si>
  <si>
    <t>Cliente_318</t>
  </si>
  <si>
    <t>Cliente_336</t>
  </si>
  <si>
    <t>Cliente_560</t>
  </si>
  <si>
    <t>Cliente_367</t>
  </si>
  <si>
    <t>Cliente_765</t>
  </si>
  <si>
    <t>Cliente_679</t>
  </si>
  <si>
    <t>Cliente_512</t>
  </si>
  <si>
    <t>Cliente_701</t>
  </si>
  <si>
    <t>Cliente_331</t>
  </si>
  <si>
    <t>Cliente_83</t>
  </si>
  <si>
    <t>Cliente_339</t>
  </si>
  <si>
    <t>Cliente_323</t>
  </si>
  <si>
    <t>Cliente_678</t>
  </si>
  <si>
    <t>Cliente_74</t>
  </si>
  <si>
    <t>Cliente_146</t>
  </si>
  <si>
    <t>Cliente_212</t>
  </si>
  <si>
    <t>Cliente_3</t>
  </si>
  <si>
    <t>Cliente_176</t>
  </si>
  <si>
    <t>Cliente_551</t>
  </si>
  <si>
    <t>Cliente_240</t>
  </si>
  <si>
    <t>Cliente_759</t>
  </si>
  <si>
    <t>Cliente_959</t>
  </si>
  <si>
    <t>Cliente_744</t>
  </si>
  <si>
    <t>Cliente_189</t>
  </si>
  <si>
    <t>Cliente_576</t>
  </si>
  <si>
    <t>Cliente_474</t>
  </si>
  <si>
    <t>Cliente_990</t>
  </si>
  <si>
    <t>Cliente_67</t>
  </si>
  <si>
    <t>Cliente_445</t>
  </si>
  <si>
    <t>Cliente_984</t>
  </si>
  <si>
    <t>Cliente_877</t>
  </si>
  <si>
    <t>Cliente_494</t>
  </si>
  <si>
    <t>Cliente_264</t>
  </si>
  <si>
    <t>Cliente_142</t>
  </si>
  <si>
    <t>Cliente_599</t>
  </si>
  <si>
    <t>Cliente_856</t>
  </si>
  <si>
    <t>Cliente_722</t>
  </si>
  <si>
    <t>Cliente_935</t>
  </si>
  <si>
    <t>Cliente_961</t>
  </si>
  <si>
    <t>Cliente_924</t>
  </si>
  <si>
    <t>Cliente_579</t>
  </si>
  <si>
    <t>Cliente_567</t>
  </si>
  <si>
    <t>Cliente_927</t>
  </si>
  <si>
    <t>Cliente_539</t>
  </si>
  <si>
    <t>Cliente_872</t>
  </si>
  <si>
    <t>Cliente_425</t>
  </si>
  <si>
    <t>Cliente_700</t>
  </si>
  <si>
    <t>Cliente_665</t>
  </si>
  <si>
    <t>Cliente_978</t>
  </si>
  <si>
    <t>Cliente_577</t>
  </si>
  <si>
    <t>Cliente_429</t>
  </si>
  <si>
    <t>Cliente_811</t>
  </si>
  <si>
    <t>Cliente_228</t>
  </si>
  <si>
    <t>Cliente_249</t>
  </si>
  <si>
    <t>Cliente_326</t>
  </si>
  <si>
    <t>Cliente_281</t>
  </si>
  <si>
    <t>Cliente_686</t>
  </si>
  <si>
    <t>Cliente_418</t>
  </si>
  <si>
    <t>Cliente_397</t>
  </si>
  <si>
    <t>Cliente_477</t>
  </si>
  <si>
    <t>Cliente_300</t>
  </si>
  <si>
    <t>Cliente_928</t>
  </si>
  <si>
    <t>Cliente_132</t>
  </si>
  <si>
    <t>Cliente_53</t>
  </si>
  <si>
    <t>Cliente_673</t>
  </si>
  <si>
    <t>Cliente_243</t>
  </si>
  <si>
    <t>Cliente_730</t>
  </si>
  <si>
    <t>Cliente_617</t>
  </si>
  <si>
    <t>Cliente_827</t>
  </si>
  <si>
    <t>Cliente_184</t>
  </si>
  <si>
    <t>Cliente_345</t>
  </si>
  <si>
    <t>Cliente_277</t>
  </si>
  <si>
    <t>Cliente_981</t>
  </si>
  <si>
    <t>Cliente_24</t>
  </si>
  <si>
    <t>Cliente_463</t>
  </si>
  <si>
    <t>Cliente_746</t>
  </si>
  <si>
    <t>Cliente_409</t>
  </si>
  <si>
    <t>Cliente_729</t>
  </si>
  <si>
    <t>Cliente_565</t>
  </si>
  <si>
    <t>Cliente_195</t>
  </si>
  <si>
    <t>Cliente_211</t>
  </si>
  <si>
    <t>Cliente_385</t>
  </si>
  <si>
    <t>Cliente_986</t>
  </si>
  <si>
    <t>Cliente_994</t>
  </si>
  <si>
    <t>Cliente_648</t>
  </si>
  <si>
    <t>Cliente_702</t>
  </si>
  <si>
    <t>Cliente_846</t>
  </si>
  <si>
    <t>Cliente_620</t>
  </si>
  <si>
    <t>Cliente_672</t>
  </si>
  <si>
    <t>Cliente_735</t>
  </si>
  <si>
    <t>Cliente_268</t>
  </si>
  <si>
    <t>Cliente_161</t>
  </si>
  <si>
    <t>Cliente_600</t>
  </si>
  <si>
    <t>Cliente_654</t>
  </si>
  <si>
    <t>Cliente_269</t>
  </si>
  <si>
    <t>Cliente_12</t>
  </si>
  <si>
    <t>Cliente_294</t>
  </si>
  <si>
    <t>Cliente_659</t>
  </si>
  <si>
    <t>Cliente_47</t>
  </si>
  <si>
    <t>Cliente_544</t>
  </si>
  <si>
    <t>Cliente_633</t>
  </si>
  <si>
    <t>Cliente_154</t>
  </si>
  <si>
    <t>Cliente_489</t>
  </si>
  <si>
    <t>Cliente_350</t>
  </si>
  <si>
    <t>Cliente_797</t>
  </si>
  <si>
    <t>Cliente_436</t>
  </si>
  <si>
    <t>Cliente_597</t>
  </si>
  <si>
    <t>Cliente_823</t>
  </si>
  <si>
    <t>Cliente_690</t>
  </si>
  <si>
    <t>Cliente_216</t>
  </si>
  <si>
    <t>Cliente_546</t>
  </si>
  <si>
    <t>Cliente_524</t>
  </si>
  <si>
    <t>Cliente_193</t>
  </si>
  <si>
    <t>Cliente_794</t>
  </si>
  <si>
    <t>Cliente_602</t>
  </si>
  <si>
    <t>Cliente_296</t>
  </si>
  <si>
    <t>Cliente_568</t>
  </si>
  <si>
    <t>Cliente_897</t>
  </si>
  <si>
    <t>Cliente_816</t>
  </si>
  <si>
    <t>Cliente_221</t>
  </si>
  <si>
    <t>Cliente_755</t>
  </si>
  <si>
    <t>Cliente_289</t>
  </si>
  <si>
    <t>Cliente_476</t>
  </si>
  <si>
    <t>Cliente_940</t>
  </si>
  <si>
    <t>Cliente_707</t>
  </si>
  <si>
    <t>Cliente_644</t>
  </si>
  <si>
    <t>Cliente_619</t>
  </si>
  <si>
    <t>Cliente_833</t>
  </si>
  <si>
    <t>Cliente_899</t>
  </si>
  <si>
    <t>Cliente_498</t>
  </si>
  <si>
    <t>Cliente_470</t>
  </si>
  <si>
    <t>Cliente_191</t>
  </si>
  <si>
    <t>Cliente_183</t>
  </si>
  <si>
    <t>Cliente_499</t>
  </si>
  <si>
    <t>Cliente_495</t>
  </si>
  <si>
    <t>Cliente_54</t>
  </si>
  <si>
    <t>Cliente_923</t>
  </si>
  <si>
    <t>Cliente_453</t>
  </si>
  <si>
    <t>Cliente_14</t>
  </si>
  <si>
    <t>Cliente_611</t>
  </si>
  <si>
    <t>Cliente_666</t>
  </si>
  <si>
    <t>Cliente_505</t>
  </si>
  <si>
    <t>Cliente_858</t>
  </si>
  <si>
    <t>Cliente_882</t>
  </si>
  <si>
    <t>Cliente_275</t>
  </si>
  <si>
    <t>Cliente_871</t>
  </si>
  <si>
    <t>Cliente_841</t>
  </si>
  <si>
    <t>Cliente_789</t>
  </si>
  <si>
    <t>Cliente_141</t>
  </si>
  <si>
    <t>Cliente_992</t>
  </si>
  <si>
    <t>Cliente_622</t>
  </si>
  <si>
    <t>Cliente_508</t>
  </si>
  <si>
    <t>Cliente_676</t>
  </si>
  <si>
    <t>Cliente_667</t>
  </si>
  <si>
    <t>Cliente_609</t>
  </si>
  <si>
    <t>Cliente_471</t>
  </si>
  <si>
    <t>Cliente_196</t>
  </si>
  <si>
    <t>Cliente_563</t>
  </si>
  <si>
    <t>Cliente_991</t>
  </si>
  <si>
    <t>Cliente_330</t>
  </si>
  <si>
    <t>Cliente_943</t>
  </si>
  <si>
    <t>Cliente_285</t>
  </si>
  <si>
    <t>Cliente_905</t>
  </si>
  <si>
    <t>Cliente_543</t>
  </si>
  <si>
    <t>Cliente_239</t>
  </si>
  <si>
    <t>Cliente_315</t>
  </si>
  <si>
    <t>Cliente_166</t>
  </si>
  <si>
    <t>Cliente_157</t>
  </si>
  <si>
    <t>Cliente_912</t>
  </si>
  <si>
    <t>Cliente_736</t>
  </si>
  <si>
    <t>Cliente_328</t>
  </si>
  <si>
    <t>Cliente_919</t>
  </si>
  <si>
    <t>Cliente_958</t>
  </si>
  <si>
    <t>Cliente_395</t>
  </si>
  <si>
    <t>Cliente_287</t>
  </si>
  <si>
    <t>Cliente_479</t>
  </si>
  <si>
    <t>Cliente_160</t>
  </si>
  <si>
    <t>Cliente_109</t>
  </si>
  <si>
    <t>Cliente_342</t>
  </si>
  <si>
    <t>Cliente_332</t>
  </si>
  <si>
    <t>Cliente_689</t>
  </si>
  <si>
    <t>Cliente_518</t>
  </si>
  <si>
    <t>Cliente_348</t>
  </si>
  <si>
    <t>Cliente_259</t>
  </si>
  <si>
    <t>Cliente_869</t>
  </si>
  <si>
    <t>Cliente_842</t>
  </si>
  <si>
    <t>Cliente_349</t>
  </si>
  <si>
    <t>Cliente_316</t>
  </si>
  <si>
    <t>Cliente_732</t>
  </si>
  <si>
    <t>Cliente_807</t>
  </si>
  <si>
    <t>Cliente_900</t>
  </si>
  <si>
    <t>Cliente_143</t>
  </si>
  <si>
    <t>Cliente_405</t>
  </si>
  <si>
    <t>Cliente_473</t>
  </si>
  <si>
    <t>Cliente_404</t>
  </si>
  <si>
    <t>Cliente_717</t>
  </si>
  <si>
    <t>Cliente_783</t>
  </si>
  <si>
    <t>Cliente_589</t>
  </si>
  <si>
    <t>Cliente_284</t>
  </si>
  <si>
    <t>Cliente_207</t>
  </si>
  <si>
    <t>Cliente_531</t>
  </si>
  <si>
    <t>Cliente_420</t>
  </si>
  <si>
    <t>Cliente_989</t>
  </si>
  <si>
    <t>Cliente_421</t>
  </si>
  <si>
    <t>Cliente_194</t>
  </si>
  <si>
    <t>Cliente_876</t>
  </si>
  <si>
    <t>Cliente_365</t>
  </si>
  <si>
    <t>Cliente_185</t>
  </si>
  <si>
    <t>Cliente_558</t>
  </si>
  <si>
    <t>Cliente_535</t>
  </si>
  <si>
    <t>Cliente_18</t>
  </si>
  <si>
    <t>Cliente_696</t>
  </si>
  <si>
    <t>Cliente_704</t>
  </si>
  <si>
    <t>Cliente_720</t>
  </si>
  <si>
    <t>Cliente_624</t>
  </si>
  <si>
    <t>Cliente_434</t>
  </si>
  <si>
    <t>Cliente_149</t>
  </si>
  <si>
    <t>Cliente_125</t>
  </si>
  <si>
    <t>Cliente_618</t>
  </si>
  <si>
    <t>Cliente_527</t>
  </si>
  <si>
    <t>Cliente_71</t>
  </si>
  <si>
    <t>Cliente_437</t>
  </si>
  <si>
    <t>Cliente_719</t>
  </si>
  <si>
    <t>Cliente_354</t>
  </si>
  <si>
    <t>Cliente_363</t>
  </si>
  <si>
    <t>Cliente_778</t>
  </si>
  <si>
    <t>Cliente_637</t>
  </si>
  <si>
    <t>Cliente_948</t>
  </si>
  <si>
    <t>Cliente_172</t>
  </si>
  <si>
    <t>Cliente_70</t>
  </si>
  <si>
    <t>Cliente_835</t>
  </si>
  <si>
    <t>Cliente_821</t>
  </si>
  <si>
    <t>Cliente_509</t>
  </si>
  <si>
    <t>Cliente_951</t>
  </si>
  <si>
    <t>Cliente_819</t>
  </si>
  <si>
    <t>Cliente_334</t>
  </si>
  <si>
    <t>Cliente_787</t>
  </si>
  <si>
    <t>Cliente_616</t>
  </si>
  <si>
    <t>Cliente_422</t>
  </si>
  <si>
    <t>Cliente_930</t>
  </si>
  <si>
    <t>Cliente_218</t>
  </si>
  <si>
    <t>Cliente_257</t>
  </si>
  <si>
    <t>Cliente_112</t>
  </si>
  <si>
    <t>Cliente_95</t>
  </si>
  <si>
    <t>Cliente_866</t>
  </si>
  <si>
    <t>Cliente_232</t>
  </si>
  <si>
    <t>Cliente_113</t>
  </si>
  <si>
    <t>Cliente_785</t>
  </si>
  <si>
    <t>Cliente_554</t>
  </si>
  <si>
    <t>Cliente_320</t>
  </si>
  <si>
    <t>Cliente_996</t>
  </si>
  <si>
    <t>Cliente_392</t>
  </si>
  <si>
    <t>Cliente_615</t>
  </si>
  <si>
    <t>Cliente_968</t>
  </si>
  <si>
    <t>Cliente_206</t>
  </si>
  <si>
    <t>Cliente_669</t>
  </si>
  <si>
    <t>Cliente_705</t>
  </si>
  <si>
    <t>Cliente_462</t>
  </si>
  <si>
    <t>Cliente_809</t>
  </si>
  <si>
    <t>Cliente_21</t>
  </si>
  <si>
    <t>Cliente_110</t>
  </si>
  <si>
    <t>Cliente_454</t>
  </si>
  <si>
    <t>Cliente_825</t>
  </si>
  <si>
    <t>Cliente_134</t>
  </si>
  <si>
    <t>Cliente_555</t>
  </si>
  <si>
    <t>Cliente_887</t>
  </si>
  <si>
    <t>Cliente_913</t>
  </si>
  <si>
    <t>Cliente_41</t>
  </si>
  <si>
    <t>Cliente_738</t>
  </si>
  <si>
    <t>Cliente_280</t>
  </si>
  <si>
    <t>Cliente_117</t>
  </si>
  <si>
    <t>Cliente_988</t>
  </si>
  <si>
    <t>Cliente_372</t>
  </si>
  <si>
    <t>Cliente_283</t>
  </si>
  <si>
    <t>Cliente_857</t>
  </si>
  <si>
    <t>Cliente_208</t>
  </si>
  <si>
    <t>Cliente_443</t>
  </si>
  <si>
    <t>Cliente_138</t>
  </si>
  <si>
    <t>Cliente_177</t>
  </si>
  <si>
    <t>Cliente_832</t>
  </si>
  <si>
    <t>Cliente_480</t>
  </si>
  <si>
    <t>Cliente_351</t>
  </si>
  <si>
    <t>Cliente_344</t>
  </si>
  <si>
    <t>Cliente_564</t>
  </si>
  <si>
    <t>Cliente_782</t>
  </si>
  <si>
    <t>Cliente_165</t>
  </si>
  <si>
    <t>Cliente_608</t>
  </si>
  <si>
    <t>Cliente_657</t>
  </si>
  <si>
    <t>Cliente_224</t>
  </si>
  <si>
    <t>Cliente_680</t>
  </si>
  <si>
    <t>Cliente_513</t>
  </si>
  <si>
    <t>Cliente_973</t>
  </si>
  <si>
    <t>Cliente_592</t>
  </si>
  <si>
    <t>Cliente_575</t>
  </si>
  <si>
    <t>Cliente_511</t>
  </si>
  <si>
    <t>Cliente_772</t>
  </si>
  <si>
    <t>Cliente_605</t>
  </si>
  <si>
    <t>Cliente_197</t>
  </si>
  <si>
    <t>Cliente_19</t>
  </si>
  <si>
    <t>Cliente_586</t>
  </si>
  <si>
    <t>Cliente_687</t>
  </si>
  <si>
    <t>Cliente_415</t>
  </si>
  <si>
    <t>Cliente_456</t>
  </si>
  <si>
    <t>Cliente_820</t>
  </si>
  <si>
    <t>Cliente_698</t>
  </si>
  <si>
    <t>Cliente_59</t>
  </si>
  <si>
    <t>Cliente_799</t>
  </si>
  <si>
    <t>Cliente_52</t>
  </si>
  <si>
    <t>Cliente_278</t>
  </si>
  <si>
    <t>Cliente_595</t>
  </si>
  <si>
    <t>Cliente_2</t>
  </si>
  <si>
    <t>Cliente_880</t>
  </si>
  <si>
    <t>Cliente_626</t>
  </si>
  <si>
    <t>Cliente_411</t>
  </si>
  <si>
    <t>Cliente_123</t>
  </si>
  <si>
    <t>Cliente_910</t>
  </si>
  <si>
    <t>Cliente_483</t>
  </si>
  <si>
    <t>Cliente_642</t>
  </si>
  <si>
    <t>Cliente_962</t>
  </si>
  <si>
    <t>Cliente_883</t>
  </si>
  <si>
    <t>Cliente_593</t>
  </si>
  <si>
    <t>Cliente_368</t>
  </si>
  <si>
    <t>Cliente_693</t>
  </si>
  <si>
    <t>Cliente_226</t>
  </si>
  <si>
    <t>Cliente_834</t>
  </si>
  <si>
    <t>Cliente_104</t>
  </si>
  <si>
    <t>Cliente_35</t>
  </si>
  <si>
    <t>Cliente_837</t>
  </si>
  <si>
    <t>Cliente_514</t>
  </si>
  <si>
    <t>Cliente_725</t>
  </si>
  <si>
    <t>Cliente_114</t>
  </si>
  <si>
    <t>Cliente_90</t>
  </si>
  <si>
    <t>Cliente_496</t>
  </si>
  <si>
    <t>Cliente_58</t>
  </si>
  <si>
    <t>Cliente_468</t>
  </si>
  <si>
    <t>Cliente_714</t>
  </si>
  <si>
    <t>Cliente_950</t>
  </si>
  <si>
    <t>Cliente_663</t>
  </si>
  <si>
    <t>Cliente_801</t>
  </si>
  <si>
    <t>Cliente_804</t>
  </si>
  <si>
    <t>Cliente_716</t>
  </si>
  <si>
    <t>Cliente_786</t>
  </si>
  <si>
    <t>Cliente_594</t>
  </si>
  <si>
    <t>Cliente_396</t>
  </si>
  <si>
    <t>Cliente_954</t>
  </si>
  <si>
    <t>Cliente_263</t>
  </si>
  <si>
    <t>Cliente_438</t>
  </si>
  <si>
    <t>Cliente_353</t>
  </si>
  <si>
    <t>Cliente_770</t>
  </si>
  <si>
    <t>Cliente_888</t>
  </si>
  <si>
    <t>Cliente_635</t>
  </si>
  <si>
    <t>Cliente_484</t>
  </si>
  <si>
    <t>Cliente_297</t>
  </si>
  <si>
    <t>Cliente_446</t>
  </si>
  <si>
    <t>Cliente_298</t>
  </si>
  <si>
    <t>Cliente_304</t>
  </si>
  <si>
    <t>Cliente_743</t>
  </si>
  <si>
    <t>Cliente_428</t>
  </si>
  <si>
    <t>Cliente_750</t>
  </si>
  <si>
    <t>Cliente_808</t>
  </si>
  <si>
    <t>Cliente_376</t>
  </si>
  <si>
    <t>Cliente_721</t>
  </si>
  <si>
    <t>Cliente_227</t>
  </si>
  <si>
    <t>Cliente_757</t>
  </si>
  <si>
    <t>Monto total cuenta</t>
  </si>
  <si>
    <t>Fecha Factura</t>
  </si>
  <si>
    <t>Hora de llegada2</t>
  </si>
  <si>
    <t>Hora de salida2</t>
  </si>
  <si>
    <t>Tiempo de permanencia</t>
  </si>
  <si>
    <t>Tiempo de preparación</t>
  </si>
  <si>
    <t>Etiquetas de fila</t>
  </si>
  <si>
    <t>Total general</t>
  </si>
  <si>
    <t>Tiempo de degustación</t>
  </si>
  <si>
    <t>Orden cobrada</t>
  </si>
  <si>
    <t>Cuenta de Número de Orden</t>
  </si>
  <si>
    <t>Columna1</t>
  </si>
  <si>
    <t>Columna2</t>
  </si>
  <si>
    <t>Tiempo de Preparación horas</t>
  </si>
  <si>
    <t>Tiempo de preparación2</t>
  </si>
  <si>
    <t>Columna12</t>
  </si>
  <si>
    <t>Columna13</t>
  </si>
  <si>
    <t>Tiempo permanencia en sala</t>
  </si>
  <si>
    <t>Tiempo de degustación2</t>
  </si>
  <si>
    <t>Suma de Monto total cuenta</t>
  </si>
  <si>
    <t>Impago</t>
  </si>
  <si>
    <t>Día de la semana</t>
  </si>
  <si>
    <t>Suma de Propina</t>
  </si>
  <si>
    <t>lunes</t>
  </si>
  <si>
    <t>martes</t>
  </si>
  <si>
    <t>miércoles</t>
  </si>
  <si>
    <t>jueves</t>
  </si>
  <si>
    <t>viernes</t>
  </si>
  <si>
    <t>sábado</t>
  </si>
  <si>
    <t>domingo</t>
  </si>
  <si>
    <t>Recuento de Número de Orden</t>
  </si>
  <si>
    <t>Promedio de Número de Comensales</t>
  </si>
  <si>
    <t>Promedio de Monto total cuenta</t>
  </si>
  <si>
    <t>Coste total</t>
  </si>
  <si>
    <t>Suma de Coste total</t>
  </si>
  <si>
    <t>Promedio de Porcentaje de ganancia</t>
  </si>
  <si>
    <t>Propina final</t>
  </si>
  <si>
    <t>Cuenta de Propina final</t>
  </si>
  <si>
    <t>Facturacion total</t>
  </si>
  <si>
    <t>Suma de Monto total cuenta2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</si>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</sst>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h:mm;@"/>
    <numFmt numFmtId="166" formatCode="[$-F400]h:mm:ss\ AM/PM"/>
    <numFmt numFmtId="167" formatCode="_-* #,##0.0\ &quot;€&quot;_-;\-* #,##0.0\ &quot;€&quot;_-;_-* &quot;-&quot;??\ &quot;€&quot;_-;_-@_-"/>
    <numFmt numFmtId="168" formatCode="#,##0.00\ &quot;€&quot;"/>
    <numFmt numFmtId="169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64" fontId="0" fillId="0" borderId="0" xfId="1" applyNumberFormat="1" applyFont="1"/>
    <xf numFmtId="9" fontId="0" fillId="0" borderId="0" xfId="2" applyFon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4" fontId="0" fillId="0" borderId="0" xfId="0" applyNumberFormat="1"/>
    <xf numFmtId="44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NumberFormat="1"/>
    <xf numFmtId="10" fontId="0" fillId="0" borderId="0" xfId="0" applyNumberFormat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oneda" xfId="1" builtinId="4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163"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34" formatCode="_-* #,##0.00\ &quot;€&quot;_-;\-* #,##0.0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4" formatCode="0.00%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4" formatCode="0.00%"/>
    </dxf>
    <dxf>
      <numFmt numFmtId="14" formatCode="0.00%"/>
    </dxf>
    <dxf>
      <numFmt numFmtId="164" formatCode="_-* #,##0\ &quot;€&quot;_-;\-* #,##0\ &quot;€&quot;_-;_-* &quot;-&quot;??\ &quot;€&quot;_-;_-@_-"/>
    </dxf>
    <dxf>
      <numFmt numFmtId="13" formatCode="0%"/>
    </dxf>
    <dxf>
      <numFmt numFmtId="167" formatCode="_-* #,##0.0\ &quot;€&quot;_-;\-* #,##0.0\ &quot;€&quot;_-;_-* &quot;-&quot;??\ &quot;€&quot;_-;_-@_-"/>
    </dxf>
    <dxf>
      <numFmt numFmtId="169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165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h:mm;@"/>
    </dxf>
    <dxf>
      <numFmt numFmtId="165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165" formatCode="h:mm;@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8" formatCode="#,##0.00\ &quot;€&quot;"/>
    </dxf>
    <dxf>
      <numFmt numFmtId="27" formatCode="dd/mm/yyyy\ h:mm"/>
    </dxf>
    <dxf>
      <numFmt numFmtId="27" formatCode="dd/mm/yyyy\ h:mm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[$-F400]h:mm:ss\ AM/PM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0"/>
        <color theme="0"/>
      </font>
    </dxf>
    <dxf>
      <font>
        <sz val="10"/>
      </font>
      <fill>
        <patternFill>
          <bgColor theme="1" tint="0.24994659260841701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ont>
        <color theme="2" tint="-0.499984740745262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4" defaultTableStyle="TableStyleMedium2" defaultPivotStyle="PivotStyleLight16">
    <tableStyle name="Estilo de escala de tiempo 1" pivot="0" table="0" count="8" xr9:uid="{1429B900-AEAA-438B-A2A2-1D8317B8E888}">
      <tableStyleElement type="wholeTable" dxfId="162"/>
      <tableStyleElement type="headerRow" dxfId="161"/>
    </tableStyle>
    <tableStyle name="Estilo de escala de tiempo 2" pivot="0" table="0" count="8" xr9:uid="{9CE657CB-F848-4E6D-B7C6-0C42026C24B6}">
      <tableStyleElement type="wholeTable" dxfId="160"/>
      <tableStyleElement type="headerRow" dxfId="159"/>
    </tableStyle>
    <tableStyle name="Estilo de segmentación de datos 1" pivot="0" table="0" count="10" xr9:uid="{64EC1361-B3A5-4D02-9AFD-420AD8A2544A}">
      <tableStyleElement type="wholeTable" dxfId="158"/>
      <tableStyleElement type="headerRow" dxfId="157"/>
    </tableStyle>
    <tableStyle name="mi estilo" pivot="0" table="0" count="8" xr9:uid="{0086E916-DDE3-44F9-8DAE-00DC8AE8D33D}">
      <tableStyleElement type="wholeTable" dxfId="156"/>
      <tableStyleElement type="headerRow" dxfId="155"/>
    </tableStyle>
  </tableStyles>
  <extLst>
    <ext xmlns:x14="http://schemas.microsoft.com/office/spreadsheetml/2009/9/main" uri="{46F421CA-312F-682f-3DD2-61675219B42D}">
      <x14:dxfs count="8">
        <dxf>
          <font>
            <sz val="10"/>
          </font>
        </dxf>
        <dxf>
          <font>
            <sz val="10"/>
          </font>
        </dxf>
        <dxf>
          <font>
            <sz val="10"/>
          </font>
        </dxf>
        <dxf>
          <font>
            <sz val="10"/>
          </font>
        </dxf>
        <dxf>
          <font>
            <sz val="10"/>
          </font>
        </dxf>
        <dxf>
          <font>
            <b/>
            <i val="0"/>
            <sz val="10"/>
            <color theme="0"/>
          </font>
          <fill>
            <patternFill>
              <bgColor theme="7" tint="0.59996337778862885"/>
            </patternFill>
          </fill>
        </dxf>
        <dxf>
          <font>
            <sz val="10"/>
          </font>
        </dxf>
        <dxf>
          <font>
            <sz val="10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Estilo de segmentación de datos 1">
        <x14:slicerStyle name="Estilo de segmentación de datos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18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1" tint="0.24994659260841701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escala de tiempo 1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Estilo de escala de tiempo 2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mi estilo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5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microsoft.com/office/2007/relationships/slicerCache" Target="slicerCaches/slicerCache2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microsoft.com/office/2007/relationships/slicerCache" Target="slicerCaches/slicerCache4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Ingresos por</a:t>
            </a:r>
            <a:r>
              <a:rPr lang="es-ES" baseline="0"/>
              <a:t> país de origen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Dinamicas!$G$9</c:f>
              <c:strCache>
                <c:ptCount val="1"/>
                <c:pt idx="0">
                  <c:v>Suma de Monto total cuenta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Dinamicas!$F$10:$F$21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Dinamicas!$G$10:$G$21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0-4E24-8ACC-48A944007E9B}"/>
            </c:ext>
          </c:extLst>
        </c:ser>
        <c:ser>
          <c:idx val="1"/>
          <c:order val="1"/>
          <c:tx>
            <c:strRef>
              <c:f>Dinamicas!$H$9</c:f>
              <c:strCache>
                <c:ptCount val="1"/>
                <c:pt idx="0">
                  <c:v>Suma de Monto total cuenta2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Dinamicas!$F$10:$F$21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Dinamicas!$H$10:$H$21</c:f>
              <c:numCache>
                <c:formatCode>0.00%</c:formatCode>
                <c:ptCount val="11"/>
                <c:pt idx="0">
                  <c:v>9.1547772437856806E-2</c:v>
                </c:pt>
                <c:pt idx="1">
                  <c:v>0.10631354218589822</c:v>
                </c:pt>
                <c:pt idx="2">
                  <c:v>8.0562792141224707E-2</c:v>
                </c:pt>
                <c:pt idx="3">
                  <c:v>0.10909740705559265</c:v>
                </c:pt>
                <c:pt idx="4">
                  <c:v>9.2864465281631198E-2</c:v>
                </c:pt>
                <c:pt idx="5">
                  <c:v>7.0010439493261356E-2</c:v>
                </c:pt>
                <c:pt idx="6">
                  <c:v>8.9187130267946987E-2</c:v>
                </c:pt>
                <c:pt idx="7">
                  <c:v>8.9046056034685447E-2</c:v>
                </c:pt>
                <c:pt idx="8">
                  <c:v>9.1867540699916289E-2</c:v>
                </c:pt>
                <c:pt idx="9">
                  <c:v>9.2271953501932721E-2</c:v>
                </c:pt>
                <c:pt idx="10">
                  <c:v>8.7230900900053615E-2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1-4A94-9FBB-3EF327BBD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4722688"/>
        <c:axId val="1764723168"/>
      </c:barChart>
      <c:catAx>
        <c:axId val="1764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3168"/>
        <c:crosses val="autoZero"/>
        <c:auto val="1"/>
        <c:lblAlgn val="ctr"/>
        <c:lblOffset val="100"/>
        <c:noMultiLvlLbl val="0"/>
      </c:catAx>
      <c:valAx>
        <c:axId val="17647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Método</a:t>
            </a:r>
            <a:r>
              <a:rPr lang="es-ES" baseline="0"/>
              <a:t> de pago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Dinamicas!$F$4:$F$7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Dinamicas!$G$4:$G$7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1-417C-9969-3B4A04637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543264"/>
        <c:axId val="912567744"/>
      </c:barChart>
      <c:catAx>
        <c:axId val="9125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2567744"/>
        <c:crosses val="autoZero"/>
        <c:auto val="1"/>
        <c:lblAlgn val="ctr"/>
        <c:lblOffset val="100"/>
        <c:noMultiLvlLbl val="0"/>
      </c:catAx>
      <c:valAx>
        <c:axId val="9125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25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Impagos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Dinamicas!$G$9</c:f>
              <c:strCache>
                <c:ptCount val="1"/>
                <c:pt idx="0">
                  <c:v>Suma de Monto total cuenta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Dinamicas!$F$10:$F$21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Dinamicas!$G$10:$G$21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8-4135-A765-93E0DDFBF49C}"/>
            </c:ext>
          </c:extLst>
        </c:ser>
        <c:ser>
          <c:idx val="1"/>
          <c:order val="1"/>
          <c:tx>
            <c:strRef>
              <c:f>Dinamicas!$H$9</c:f>
              <c:strCache>
                <c:ptCount val="1"/>
                <c:pt idx="0">
                  <c:v>Suma de Monto total cuenta2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Dinamicas!$F$10:$F$21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Dinamicas!$H$10:$H$21</c:f>
              <c:numCache>
                <c:formatCode>0.00%</c:formatCode>
                <c:ptCount val="11"/>
                <c:pt idx="0">
                  <c:v>9.1547772437856806E-2</c:v>
                </c:pt>
                <c:pt idx="1">
                  <c:v>0.10631354218589822</c:v>
                </c:pt>
                <c:pt idx="2">
                  <c:v>8.0562792141224707E-2</c:v>
                </c:pt>
                <c:pt idx="3">
                  <c:v>0.10909740705559265</c:v>
                </c:pt>
                <c:pt idx="4">
                  <c:v>9.2864465281631198E-2</c:v>
                </c:pt>
                <c:pt idx="5">
                  <c:v>7.0010439493261356E-2</c:v>
                </c:pt>
                <c:pt idx="6">
                  <c:v>8.9187130267946987E-2</c:v>
                </c:pt>
                <c:pt idx="7">
                  <c:v>8.9046056034685447E-2</c:v>
                </c:pt>
                <c:pt idx="8">
                  <c:v>9.1867540699916289E-2</c:v>
                </c:pt>
                <c:pt idx="9">
                  <c:v>9.2271953501932721E-2</c:v>
                </c:pt>
                <c:pt idx="10">
                  <c:v>8.7230900900053615E-2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3-44DD-8AAE-B6EB62932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4722688"/>
        <c:axId val="1764723168"/>
      </c:barChart>
      <c:catAx>
        <c:axId val="1764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3168"/>
        <c:crosses val="autoZero"/>
        <c:auto val="1"/>
        <c:lblAlgn val="ctr"/>
        <c:lblOffset val="100"/>
        <c:noMultiLvlLbl val="0"/>
      </c:catAx>
      <c:valAx>
        <c:axId val="17647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Ingresos/Servicio</a:t>
            </a:r>
            <a:r>
              <a:rPr lang="es-ES" baseline="0"/>
              <a:t> y día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Dinamicas!$J$7</c:f>
              <c:strCache>
                <c:ptCount val="1"/>
                <c:pt idx="0">
                  <c:v>Suma de Monto total cuenta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Dinamicas!$I$8:$I$15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Dinamicas!$J$8:$J$15</c:f>
              <c:numCache>
                <c:formatCode>_-* #,##0\ "€"_-;\-* #,##0\ "€"_-;_-* "-"??\ "€"_-;_-@_-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F-4D66-9525-6D1001395CC2}"/>
            </c:ext>
          </c:extLst>
        </c:ser>
        <c:ser>
          <c:idx val="1"/>
          <c:order val="1"/>
          <c:tx>
            <c:strRef>
              <c:f>Dinamicas!$K$7</c:f>
              <c:strCache>
                <c:ptCount val="1"/>
                <c:pt idx="0">
                  <c:v>Suma de Monto total cuenta2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Dinamicas!$I$8:$I$15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Dinamicas!$K$8:$K$15</c:f>
              <c:numCache>
                <c:formatCode>0.00%</c:formatCode>
                <c:ptCount val="7"/>
                <c:pt idx="0">
                  <c:v>0.11192097439340175</c:v>
                </c:pt>
                <c:pt idx="1">
                  <c:v>0.1187781720533231</c:v>
                </c:pt>
                <c:pt idx="2">
                  <c:v>5.7255202838783929E-2</c:v>
                </c:pt>
                <c:pt idx="3">
                  <c:v>0.25366836098590201</c:v>
                </c:pt>
                <c:pt idx="4">
                  <c:v>0.14462453246379592</c:v>
                </c:pt>
                <c:pt idx="5">
                  <c:v>0.14951568044499855</c:v>
                </c:pt>
                <c:pt idx="6">
                  <c:v>0.16423707681979477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B-4BB8-ACCA-5F04471D5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21040"/>
        <c:axId val="838111440"/>
      </c:barChart>
      <c:catAx>
        <c:axId val="83812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11440"/>
        <c:crosses val="autoZero"/>
        <c:auto val="1"/>
        <c:lblAlgn val="ctr"/>
        <c:lblOffset val="100"/>
        <c:noMultiLvlLbl val="0"/>
      </c:catAx>
      <c:valAx>
        <c:axId val="8381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2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Propinas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Dinamicas!$J$18</c:f>
              <c:strCache>
                <c:ptCount val="1"/>
                <c:pt idx="0">
                  <c:v>Suma de Propina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Dinamicas!$I$19:$I$30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Dinamicas!$J$19:$J$30</c:f>
              <c:numCache>
                <c:formatCode>_("€"* #,##0.00_);_("€"* \(#,##0.00\);_("€"* "-"??_);_(@_)</c:formatCode>
                <c:ptCount val="11"/>
                <c:pt idx="0">
                  <c:v>2166.64</c:v>
                </c:pt>
                <c:pt idx="1">
                  <c:v>2418.61</c:v>
                </c:pt>
                <c:pt idx="2">
                  <c:v>1950.9799999999996</c:v>
                </c:pt>
                <c:pt idx="3">
                  <c:v>2331.6899999999991</c:v>
                </c:pt>
                <c:pt idx="4">
                  <c:v>1909.4600000000003</c:v>
                </c:pt>
                <c:pt idx="5">
                  <c:v>1801.47</c:v>
                </c:pt>
                <c:pt idx="6">
                  <c:v>2048.73</c:v>
                </c:pt>
                <c:pt idx="7">
                  <c:v>1973.4499999999996</c:v>
                </c:pt>
                <c:pt idx="8">
                  <c:v>2331.52</c:v>
                </c:pt>
                <c:pt idx="9">
                  <c:v>2076.6099999999997</c:v>
                </c:pt>
                <c:pt idx="10">
                  <c:v>1818.08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0-4551-8D54-B1B206A8C387}"/>
            </c:ext>
          </c:extLst>
        </c:ser>
        <c:ser>
          <c:idx val="1"/>
          <c:order val="1"/>
          <c:tx>
            <c:strRef>
              <c:f>Dinamicas!$K$18</c:f>
              <c:strCache>
                <c:ptCount val="1"/>
                <c:pt idx="0">
                  <c:v>Cuenta de Propina final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Dinamicas!$I$19:$I$30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Dinamicas!$K$19:$K$30</c:f>
              <c:numCache>
                <c:formatCode>_("€"* #,##0.00_);_("€"* \(#,##0.00\);_("€"* "-"??_);_(@_)</c:formatCode>
                <c:ptCount val="11"/>
                <c:pt idx="0">
                  <c:v>74</c:v>
                </c:pt>
                <c:pt idx="1">
                  <c:v>76</c:v>
                </c:pt>
                <c:pt idx="2">
                  <c:v>63</c:v>
                </c:pt>
                <c:pt idx="3">
                  <c:v>75</c:v>
                </c:pt>
                <c:pt idx="4">
                  <c:v>68</c:v>
                </c:pt>
                <c:pt idx="5">
                  <c:v>61</c:v>
                </c:pt>
                <c:pt idx="6">
                  <c:v>71</c:v>
                </c:pt>
                <c:pt idx="7">
                  <c:v>70</c:v>
                </c:pt>
                <c:pt idx="8">
                  <c:v>78</c:v>
                </c:pt>
                <c:pt idx="9">
                  <c:v>69</c:v>
                </c:pt>
                <c:pt idx="1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0-4551-8D54-B1B206A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18160"/>
        <c:axId val="838099440"/>
      </c:barChart>
      <c:catAx>
        <c:axId val="8381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099440"/>
        <c:crosses val="autoZero"/>
        <c:auto val="1"/>
        <c:lblAlgn val="ctr"/>
        <c:lblOffset val="100"/>
        <c:noMultiLvlLbl val="0"/>
      </c:catAx>
      <c:valAx>
        <c:axId val="8380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Ingresos</a:t>
            </a:r>
            <a:r>
              <a:rPr lang="es-ES" baseline="0"/>
              <a:t> por servicio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Dinamicas!$B$3</c:f>
              <c:strCache>
                <c:ptCount val="1"/>
                <c:pt idx="0">
                  <c:v>Suma de Monto total cuenta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Dinamicas!$B$4:$B$7</c:f>
              <c:numCache>
                <c:formatCode>_-* #,##0\ "€"_-;\-* #,##0\ "€"_-;_-* "-"??\ "€"_-;_-@_-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E-44E6-9359-50F1CE68796B}"/>
            </c:ext>
          </c:extLst>
        </c:ser>
        <c:ser>
          <c:idx val="1"/>
          <c:order val="1"/>
          <c:tx>
            <c:strRef>
              <c:f>Dinamicas!$C$3</c:f>
              <c:strCache>
                <c:ptCount val="1"/>
                <c:pt idx="0">
                  <c:v>Suma de Monto total cuenta2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Dinamicas!$C$4:$C$7</c:f>
              <c:numCache>
                <c:formatCode>0.00%</c:formatCode>
                <c:ptCount val="3"/>
                <c:pt idx="0">
                  <c:v>0.59045209589285885</c:v>
                </c:pt>
                <c:pt idx="1">
                  <c:v>0.21341710007806108</c:v>
                </c:pt>
                <c:pt idx="2">
                  <c:v>0.19613080402908009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4-4202-BFF1-8213675B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85648"/>
        <c:axId val="259489968"/>
      </c:barChart>
      <c:catAx>
        <c:axId val="2594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9489968"/>
        <c:crosses val="autoZero"/>
        <c:auto val="1"/>
        <c:lblAlgn val="ctr"/>
        <c:lblOffset val="100"/>
        <c:noMultiLvlLbl val="0"/>
      </c:catAx>
      <c:valAx>
        <c:axId val="25948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94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Ordenes</a:t>
            </a:r>
            <a:r>
              <a:rPr lang="es-ES" baseline="0"/>
              <a:t> por mesero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36482939632546E-2"/>
          <c:y val="0.24939596092155147"/>
          <c:w val="0.77616426071741029"/>
          <c:h val="0.53811424613589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Dinamicas!$Q$3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Dinamicas!$P$4:$P$9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Dinamicas!$Q$4:$Q$9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7-4529-94B9-56F66909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900208"/>
        <c:axId val="1173918448"/>
      </c:barChart>
      <c:catAx>
        <c:axId val="11739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3918448"/>
        <c:crosses val="autoZero"/>
        <c:auto val="1"/>
        <c:lblAlgn val="ctr"/>
        <c:lblOffset val="100"/>
        <c:noMultiLvlLbl val="0"/>
      </c:catAx>
      <c:valAx>
        <c:axId val="11739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39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Dinamicas!$J$7</c:f>
              <c:strCache>
                <c:ptCount val="1"/>
                <c:pt idx="0">
                  <c:v>Suma de Monto total cuenta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Dinamicas!$I$8:$I$15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Dinamicas!$J$8:$J$15</c:f>
              <c:numCache>
                <c:formatCode>_-* #,##0\ "€"_-;\-* #,##0\ "€"_-;_-* "-"??\ "€"_-;_-@_-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4-4434-8E84-FBBC520249A2}"/>
            </c:ext>
          </c:extLst>
        </c:ser>
        <c:ser>
          <c:idx val="1"/>
          <c:order val="1"/>
          <c:tx>
            <c:strRef>
              <c:f>Dinamicas!$K$7</c:f>
              <c:strCache>
                <c:ptCount val="1"/>
                <c:pt idx="0">
                  <c:v>Suma de Monto total cuenta2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Dinamicas!$I$8:$I$15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Dinamicas!$K$8:$K$15</c:f>
              <c:numCache>
                <c:formatCode>0.00%</c:formatCode>
                <c:ptCount val="7"/>
                <c:pt idx="0">
                  <c:v>0.11192097439340175</c:v>
                </c:pt>
                <c:pt idx="1">
                  <c:v>0.1187781720533231</c:v>
                </c:pt>
                <c:pt idx="2">
                  <c:v>5.7255202838783929E-2</c:v>
                </c:pt>
                <c:pt idx="3">
                  <c:v>0.25366836098590201</c:v>
                </c:pt>
                <c:pt idx="4">
                  <c:v>0.14462453246379592</c:v>
                </c:pt>
                <c:pt idx="5">
                  <c:v>0.14951568044499855</c:v>
                </c:pt>
                <c:pt idx="6">
                  <c:v>0.16423707681979477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04-4434-8E84-FBBC52024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21040"/>
        <c:axId val="838111440"/>
      </c:barChart>
      <c:catAx>
        <c:axId val="83812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11440"/>
        <c:crosses val="autoZero"/>
        <c:auto val="1"/>
        <c:lblAlgn val="ctr"/>
        <c:lblOffset val="100"/>
        <c:noMultiLvlLbl val="0"/>
      </c:catAx>
      <c:valAx>
        <c:axId val="838111440"/>
        <c:scaling>
          <c:orientation val="minMax"/>
        </c:scaling>
        <c:delete val="1"/>
        <c:axPos val="l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8381210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2.sv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svg"/><Relationship Id="rId2" Type="http://schemas.openxmlformats.org/officeDocument/2006/relationships/image" Target="../media/image2.sv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0.svg"/><Relationship Id="rId5" Type="http://schemas.openxmlformats.org/officeDocument/2006/relationships/image" Target="../media/image5.png"/><Relationship Id="rId15" Type="http://schemas.openxmlformats.org/officeDocument/2006/relationships/image" Target="../media/image14.svg"/><Relationship Id="rId10" Type="http://schemas.openxmlformats.org/officeDocument/2006/relationships/image" Target="../media/image9.png"/><Relationship Id="rId19" Type="http://schemas.openxmlformats.org/officeDocument/2006/relationships/image" Target="../media/image18.svg"/><Relationship Id="rId4" Type="http://schemas.openxmlformats.org/officeDocument/2006/relationships/image" Target="../media/image4.svg"/><Relationship Id="rId9" Type="http://schemas.openxmlformats.org/officeDocument/2006/relationships/chart" Target="../charts/chart8.xml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180975</xdr:rowOff>
    </xdr:from>
    <xdr:to>
      <xdr:col>6</xdr:col>
      <xdr:colOff>371475</xdr:colOff>
      <xdr:row>15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A04CBF-0216-4592-ACEB-C93D2879A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428625</xdr:colOff>
      <xdr:row>1</xdr:row>
      <xdr:rowOff>19050</xdr:rowOff>
    </xdr:from>
    <xdr:to>
      <xdr:col>6</xdr:col>
      <xdr:colOff>2257425</xdr:colOff>
      <xdr:row>15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úmero de Comensales">
              <a:extLst>
                <a:ext uri="{FF2B5EF4-FFF2-40B4-BE49-F238E27FC236}">
                  <a16:creationId xmlns:a16="http://schemas.microsoft.com/office/drawing/2014/main" id="{FAA9FE48-CDCC-F463-1252-BCEA1CABA2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úmero de Comensal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2095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342900</xdr:colOff>
      <xdr:row>15</xdr:row>
      <xdr:rowOff>180975</xdr:rowOff>
    </xdr:from>
    <xdr:to>
      <xdr:col>6</xdr:col>
      <xdr:colOff>342900</xdr:colOff>
      <xdr:row>30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6AD816E-E7DF-4934-AF98-D60535EFE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438150</xdr:colOff>
      <xdr:row>16</xdr:row>
      <xdr:rowOff>28575</xdr:rowOff>
    </xdr:from>
    <xdr:to>
      <xdr:col>6</xdr:col>
      <xdr:colOff>2266950</xdr:colOff>
      <xdr:row>30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aís de Origen">
              <a:extLst>
                <a:ext uri="{FF2B5EF4-FFF2-40B4-BE49-F238E27FC236}">
                  <a16:creationId xmlns:a16="http://schemas.microsoft.com/office/drawing/2014/main" id="{3F3CF4E7-F47C-8D6B-156D-434765DBDB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2325" y="3076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638175</xdr:colOff>
      <xdr:row>0</xdr:row>
      <xdr:rowOff>161925</xdr:rowOff>
    </xdr:from>
    <xdr:to>
      <xdr:col>16</xdr:col>
      <xdr:colOff>561975</xdr:colOff>
      <xdr:row>15</xdr:row>
      <xdr:rowOff>47625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2AA5BBF-FA24-4002-AB0C-C2AA0BB6D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16</xdr:row>
      <xdr:rowOff>0</xdr:rowOff>
    </xdr:from>
    <xdr:to>
      <xdr:col>16</xdr:col>
      <xdr:colOff>0</xdr:colOff>
      <xdr:row>30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C387969-3BD4-484E-9101-233D115FA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381000</xdr:colOff>
      <xdr:row>31</xdr:row>
      <xdr:rowOff>171450</xdr:rowOff>
    </xdr:from>
    <xdr:to>
      <xdr:col>6</xdr:col>
      <xdr:colOff>381000</xdr:colOff>
      <xdr:row>46</xdr:row>
      <xdr:rowOff>57150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308E128-01D8-4983-B90C-DA9E50462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114300</xdr:colOff>
      <xdr:row>16</xdr:row>
      <xdr:rowOff>104775</xdr:rowOff>
    </xdr:from>
    <xdr:to>
      <xdr:col>18</xdr:col>
      <xdr:colOff>419100</xdr:colOff>
      <xdr:row>30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ipo de Servicio">
              <a:extLst>
                <a:ext uri="{FF2B5EF4-FFF2-40B4-BE49-F238E27FC236}">
                  <a16:creationId xmlns:a16="http://schemas.microsoft.com/office/drawing/2014/main" id="{D9322776-AA9F-9149-E12D-D3E23E83F2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92950" y="31527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1419225</xdr:colOff>
      <xdr:row>47</xdr:row>
      <xdr:rowOff>66675</xdr:rowOff>
    </xdr:from>
    <xdr:to>
      <xdr:col>3</xdr:col>
      <xdr:colOff>962025</xdr:colOff>
      <xdr:row>54</xdr:row>
      <xdr:rowOff>104775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2" name="Fecha Factura">
              <a:extLst>
                <a:ext uri="{FF2B5EF4-FFF2-40B4-BE49-F238E27FC236}">
                  <a16:creationId xmlns:a16="http://schemas.microsoft.com/office/drawing/2014/main" id="{2DA5ECF3-A7CD-31D1-11F8-79B2330277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Factu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9020175"/>
              <a:ext cx="383857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619125</xdr:colOff>
      <xdr:row>32</xdr:row>
      <xdr:rowOff>28575</xdr:rowOff>
    </xdr:from>
    <xdr:to>
      <xdr:col>7</xdr:col>
      <xdr:colOff>171450</xdr:colOff>
      <xdr:row>46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Número de Comensales 1">
              <a:extLst>
                <a:ext uri="{FF2B5EF4-FFF2-40B4-BE49-F238E27FC236}">
                  <a16:creationId xmlns:a16="http://schemas.microsoft.com/office/drawing/2014/main" id="{D65CA7A0-660C-3C72-9B62-F7FBA26A67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úmero de Comensal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3300" y="6124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32</xdr:row>
      <xdr:rowOff>0</xdr:rowOff>
    </xdr:from>
    <xdr:to>
      <xdr:col>16</xdr:col>
      <xdr:colOff>0</xdr:colOff>
      <xdr:row>46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933E17-34EA-4D1A-85E3-F8812D792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142875</xdr:colOff>
      <xdr:row>32</xdr:row>
      <xdr:rowOff>38100</xdr:rowOff>
    </xdr:from>
    <xdr:to>
      <xdr:col>18</xdr:col>
      <xdr:colOff>447675</xdr:colOff>
      <xdr:row>46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Día de la semana">
              <a:extLst>
                <a:ext uri="{FF2B5EF4-FFF2-40B4-BE49-F238E27FC236}">
                  <a16:creationId xmlns:a16="http://schemas.microsoft.com/office/drawing/2014/main" id="{4812EDA4-496D-8FF2-D786-8E2E808B8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21525" y="61341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48</xdr:row>
      <xdr:rowOff>0</xdr:rowOff>
    </xdr:from>
    <xdr:to>
      <xdr:col>16</xdr:col>
      <xdr:colOff>0</xdr:colOff>
      <xdr:row>62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2B2C403-F347-480B-ACEB-E01D39092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17</xdr:col>
      <xdr:colOff>47625</xdr:colOff>
      <xdr:row>1</xdr:row>
      <xdr:rowOff>19050</xdr:rowOff>
    </xdr:from>
    <xdr:to>
      <xdr:col>19</xdr:col>
      <xdr:colOff>352425</xdr:colOff>
      <xdr:row>15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ero Asignado">
              <a:extLst>
                <a:ext uri="{FF2B5EF4-FFF2-40B4-BE49-F238E27FC236}">
                  <a16:creationId xmlns:a16="http://schemas.microsoft.com/office/drawing/2014/main" id="{122B8AAF-D4A9-C46F-5ADC-B7C84B520A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88275" y="2095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352425</xdr:colOff>
      <xdr:row>48</xdr:row>
      <xdr:rowOff>161925</xdr:rowOff>
    </xdr:from>
    <xdr:to>
      <xdr:col>18</xdr:col>
      <xdr:colOff>657225</xdr:colOff>
      <xdr:row>62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Número de Comensales 2">
              <a:extLst>
                <a:ext uri="{FF2B5EF4-FFF2-40B4-BE49-F238E27FC236}">
                  <a16:creationId xmlns:a16="http://schemas.microsoft.com/office/drawing/2014/main" id="{88628A05-896F-8532-0C7F-B5F45DF4AE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úmero de Comensal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1075" y="93059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277812</xdr:colOff>
      <xdr:row>0</xdr:row>
      <xdr:rowOff>79375</xdr:rowOff>
    </xdr:from>
    <xdr:to>
      <xdr:col>13</xdr:col>
      <xdr:colOff>134937</xdr:colOff>
      <xdr:row>28</xdr:row>
      <xdr:rowOff>71437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A2299FA8-B042-B2A7-1B8B-1357654472AA}"/>
            </a:ext>
          </a:extLst>
        </xdr:cNvPr>
        <xdr:cNvSpPr/>
      </xdr:nvSpPr>
      <xdr:spPr>
        <a:xfrm>
          <a:off x="277812" y="79375"/>
          <a:ext cx="9763125" cy="5326062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746127</xdr:colOff>
      <xdr:row>0</xdr:row>
      <xdr:rowOff>79375</xdr:rowOff>
    </xdr:from>
    <xdr:to>
      <xdr:col>10</xdr:col>
      <xdr:colOff>579439</xdr:colOff>
      <xdr:row>7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B5C8770E-AA8D-2D6F-1B0B-23AD94E8E5E2}"/>
            </a:ext>
          </a:extLst>
        </xdr:cNvPr>
        <xdr:cNvSpPr/>
      </xdr:nvSpPr>
      <xdr:spPr>
        <a:xfrm>
          <a:off x="1508127" y="79375"/>
          <a:ext cx="6691312" cy="12541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280987</xdr:colOff>
      <xdr:row>7</xdr:row>
      <xdr:rowOff>106362</xdr:rowOff>
    </xdr:from>
    <xdr:to>
      <xdr:col>10</xdr:col>
      <xdr:colOff>595313</xdr:colOff>
      <xdr:row>13</xdr:row>
      <xdr:rowOff>177800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8639B552-C416-4233-8CF9-B7A26251AFC2}"/>
            </a:ext>
          </a:extLst>
        </xdr:cNvPr>
        <xdr:cNvSpPr/>
      </xdr:nvSpPr>
      <xdr:spPr>
        <a:xfrm>
          <a:off x="4852987" y="1439862"/>
          <a:ext cx="3362326" cy="121443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715963</xdr:colOff>
      <xdr:row>10</xdr:row>
      <xdr:rowOff>104774</xdr:rowOff>
    </xdr:from>
    <xdr:to>
      <xdr:col>12</xdr:col>
      <xdr:colOff>731838</xdr:colOff>
      <xdr:row>16</xdr:row>
      <xdr:rowOff>176212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CA7A3847-FD0D-413E-AFEE-4113C8FF651B}"/>
            </a:ext>
          </a:extLst>
        </xdr:cNvPr>
        <xdr:cNvSpPr/>
      </xdr:nvSpPr>
      <xdr:spPr>
        <a:xfrm>
          <a:off x="8335963" y="2009774"/>
          <a:ext cx="1539875" cy="121443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701676</xdr:colOff>
      <xdr:row>18</xdr:row>
      <xdr:rowOff>26987</xdr:rowOff>
    </xdr:from>
    <xdr:to>
      <xdr:col>12</xdr:col>
      <xdr:colOff>717551</xdr:colOff>
      <xdr:row>24</xdr:row>
      <xdr:rowOff>98425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F2D27AFB-66ED-4952-B7B3-80FAE541C167}"/>
            </a:ext>
          </a:extLst>
        </xdr:cNvPr>
        <xdr:cNvSpPr/>
      </xdr:nvSpPr>
      <xdr:spPr>
        <a:xfrm>
          <a:off x="8321676" y="3455987"/>
          <a:ext cx="1539875" cy="121443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404813</xdr:colOff>
      <xdr:row>20</xdr:row>
      <xdr:rowOff>71438</xdr:rowOff>
    </xdr:from>
    <xdr:to>
      <xdr:col>10</xdr:col>
      <xdr:colOff>568326</xdr:colOff>
      <xdr:row>27</xdr:row>
      <xdr:rowOff>150813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2BF0C0B3-0C8D-4AB5-9DB7-F1A4FFCE25B1}"/>
            </a:ext>
          </a:extLst>
        </xdr:cNvPr>
        <xdr:cNvSpPr/>
      </xdr:nvSpPr>
      <xdr:spPr>
        <a:xfrm>
          <a:off x="3452813" y="3881438"/>
          <a:ext cx="4735513" cy="141287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730249</xdr:colOff>
      <xdr:row>7</xdr:row>
      <xdr:rowOff>95250</xdr:rowOff>
    </xdr:from>
    <xdr:to>
      <xdr:col>3</xdr:col>
      <xdr:colOff>746124</xdr:colOff>
      <xdr:row>13</xdr:row>
      <xdr:rowOff>166688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3437B2C8-F4A7-1557-60FB-8F393B99E9F1}"/>
            </a:ext>
          </a:extLst>
        </xdr:cNvPr>
        <xdr:cNvSpPr/>
      </xdr:nvSpPr>
      <xdr:spPr>
        <a:xfrm>
          <a:off x="1492249" y="1428750"/>
          <a:ext cx="1539875" cy="121443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17462</xdr:colOff>
      <xdr:row>14</xdr:row>
      <xdr:rowOff>41274</xdr:rowOff>
    </xdr:from>
    <xdr:to>
      <xdr:col>4</xdr:col>
      <xdr:colOff>33337</xdr:colOff>
      <xdr:row>27</xdr:row>
      <xdr:rowOff>150813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7F7A7237-7A6D-E6E5-8758-8DEA5A1525B3}"/>
            </a:ext>
          </a:extLst>
        </xdr:cNvPr>
        <xdr:cNvSpPr/>
      </xdr:nvSpPr>
      <xdr:spPr>
        <a:xfrm>
          <a:off x="1541462" y="2708274"/>
          <a:ext cx="1539875" cy="258603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112711</xdr:colOff>
      <xdr:row>7</xdr:row>
      <xdr:rowOff>96837</xdr:rowOff>
    </xdr:from>
    <xdr:to>
      <xdr:col>6</xdr:col>
      <xdr:colOff>128586</xdr:colOff>
      <xdr:row>13</xdr:row>
      <xdr:rowOff>168275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6177391C-3A97-EE4E-E0FC-31B61F7BB7F0}"/>
            </a:ext>
          </a:extLst>
        </xdr:cNvPr>
        <xdr:cNvSpPr/>
      </xdr:nvSpPr>
      <xdr:spPr>
        <a:xfrm>
          <a:off x="3160711" y="1430337"/>
          <a:ext cx="1539875" cy="121443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698500</xdr:colOff>
      <xdr:row>3</xdr:row>
      <xdr:rowOff>55562</xdr:rowOff>
    </xdr:from>
    <xdr:to>
      <xdr:col>12</xdr:col>
      <xdr:colOff>714375</xdr:colOff>
      <xdr:row>9</xdr:row>
      <xdr:rowOff>127000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14D31F93-FA52-2B0D-9C36-CF719897C77B}"/>
            </a:ext>
          </a:extLst>
        </xdr:cNvPr>
        <xdr:cNvSpPr/>
      </xdr:nvSpPr>
      <xdr:spPr>
        <a:xfrm>
          <a:off x="8318500" y="627062"/>
          <a:ext cx="1539875" cy="121443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246064</xdr:colOff>
      <xdr:row>1</xdr:row>
      <xdr:rowOff>51873</xdr:rowOff>
    </xdr:from>
    <xdr:to>
      <xdr:col>2</xdr:col>
      <xdr:colOff>611188</xdr:colOff>
      <xdr:row>3</xdr:row>
      <xdr:rowOff>30873</xdr:rowOff>
    </xdr:to>
    <xdr:sp macro="" textlink="">
      <xdr:nvSpPr>
        <xdr:cNvPr id="33" name="Elipse 32">
          <a:extLst>
            <a:ext uri="{FF2B5EF4-FFF2-40B4-BE49-F238E27FC236}">
              <a16:creationId xmlns:a16="http://schemas.microsoft.com/office/drawing/2014/main" id="{E790C94D-DB04-793B-EBE9-F4CB0FADF33C}"/>
            </a:ext>
          </a:extLst>
        </xdr:cNvPr>
        <xdr:cNvSpPr/>
      </xdr:nvSpPr>
      <xdr:spPr>
        <a:xfrm>
          <a:off x="1770064" y="242373"/>
          <a:ext cx="365124" cy="360000"/>
        </a:xfrm>
        <a:prstGeom prst="ellipse">
          <a:avLst/>
        </a:prstGeom>
        <a:solidFill>
          <a:schemeClr val="bg1"/>
        </a:solidFill>
        <a:ln>
          <a:noFill/>
        </a:ln>
        <a:effectLst>
          <a:outerShdw blurRad="63500" dist="63500" dir="5400000" algn="ctr" rotWithShape="0">
            <a:srgbClr val="000000">
              <a:alpha val="50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2</xdr:col>
      <xdr:colOff>222254</xdr:colOff>
      <xdr:row>1</xdr:row>
      <xdr:rowOff>15875</xdr:rowOff>
    </xdr:from>
    <xdr:to>
      <xdr:col>2</xdr:col>
      <xdr:colOff>627067</xdr:colOff>
      <xdr:row>3</xdr:row>
      <xdr:rowOff>39688</xdr:rowOff>
    </xdr:to>
    <xdr:pic>
      <xdr:nvPicPr>
        <xdr:cNvPr id="32" name="Gráfico 31" descr="Diagrama de flujo circular con relleno sólido">
          <a:extLst>
            <a:ext uri="{FF2B5EF4-FFF2-40B4-BE49-F238E27FC236}">
              <a16:creationId xmlns:a16="http://schemas.microsoft.com/office/drawing/2014/main" id="{A3628B27-48A8-7AA5-4BD2-3E05CA700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46254" y="206375"/>
          <a:ext cx="404813" cy="404813"/>
        </a:xfrm>
        <a:prstGeom prst="rect">
          <a:avLst/>
        </a:prstGeom>
      </xdr:spPr>
    </xdr:pic>
    <xdr:clientData/>
  </xdr:twoCellAnchor>
  <xdr:twoCellAnchor>
    <xdr:from>
      <xdr:col>1</xdr:col>
      <xdr:colOff>674687</xdr:colOff>
      <xdr:row>1</xdr:row>
      <xdr:rowOff>0</xdr:rowOff>
    </xdr:from>
    <xdr:to>
      <xdr:col>7</xdr:col>
      <xdr:colOff>460374</xdr:colOff>
      <xdr:row>3</xdr:row>
      <xdr:rowOff>79375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3BA320E6-F9BB-C09F-8183-E769144DB12C}"/>
            </a:ext>
          </a:extLst>
        </xdr:cNvPr>
        <xdr:cNvSpPr txBox="1"/>
      </xdr:nvSpPr>
      <xdr:spPr>
        <a:xfrm>
          <a:off x="1436687" y="190500"/>
          <a:ext cx="4357687" cy="460375"/>
        </a:xfrm>
        <a:prstGeom prst="rect">
          <a:avLst/>
        </a:prstGeom>
        <a:noFill/>
        <a:ln w="9525" cmpd="sng">
          <a:noFill/>
        </a:ln>
        <a:effectLst>
          <a:outerShdw blurRad="63500" dist="63500" dir="5400000" algn="ctr" rotWithShape="0">
            <a:srgbClr val="000000">
              <a:alpha val="50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2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 editAs="oneCell">
    <xdr:from>
      <xdr:col>6</xdr:col>
      <xdr:colOff>468314</xdr:colOff>
      <xdr:row>0</xdr:row>
      <xdr:rowOff>95248</xdr:rowOff>
    </xdr:from>
    <xdr:to>
      <xdr:col>10</xdr:col>
      <xdr:colOff>571500</xdr:colOff>
      <xdr:row>6</xdr:row>
      <xdr:rowOff>174623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7" name="País de Origen 1">
              <a:extLst>
                <a:ext uri="{FF2B5EF4-FFF2-40B4-BE49-F238E27FC236}">
                  <a16:creationId xmlns:a16="http://schemas.microsoft.com/office/drawing/2014/main" id="{B814D758-7EF8-4590-A4F0-61E43357F5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0314" y="95248"/>
              <a:ext cx="3151186" cy="1222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619128</xdr:colOff>
      <xdr:row>9</xdr:row>
      <xdr:rowOff>127001</xdr:rowOff>
    </xdr:from>
    <xdr:to>
      <xdr:col>7</xdr:col>
      <xdr:colOff>373065</xdr:colOff>
      <xdr:row>11</xdr:row>
      <xdr:rowOff>127001</xdr:rowOff>
    </xdr:to>
    <xdr:sp macro="" textlink="Dinamicas!$G$4">
      <xdr:nvSpPr>
        <xdr:cNvPr id="38" name="CuadroTexto 37">
          <a:extLst>
            <a:ext uri="{FF2B5EF4-FFF2-40B4-BE49-F238E27FC236}">
              <a16:creationId xmlns:a16="http://schemas.microsoft.com/office/drawing/2014/main" id="{81C82C0C-6913-9361-E45A-EEFDBA60AB52}"/>
            </a:ext>
          </a:extLst>
        </xdr:cNvPr>
        <xdr:cNvSpPr txBox="1"/>
      </xdr:nvSpPr>
      <xdr:spPr>
        <a:xfrm>
          <a:off x="5191128" y="1841501"/>
          <a:ext cx="515937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73D92F-8931-4A84-A25D-049BF127E8F5}" type="TxLink">
            <a:rPr lang="en-US" sz="1600" b="0" i="0" u="none" strike="noStrike">
              <a:solidFill>
                <a:srgbClr val="000000"/>
              </a:solidFill>
              <a:latin typeface="Aptos Black" panose="020B0004020202020204" pitchFamily="34" charset="0"/>
            </a:rPr>
            <a:pPr/>
            <a:t>92</a:t>
          </a:fld>
          <a:endParaRPr lang="es-ES" sz="1600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6</xdr:col>
      <xdr:colOff>420687</xdr:colOff>
      <xdr:row>8</xdr:row>
      <xdr:rowOff>142889</xdr:rowOff>
    </xdr:from>
    <xdr:to>
      <xdr:col>7</xdr:col>
      <xdr:colOff>706438</xdr:colOff>
      <xdr:row>10</xdr:row>
      <xdr:rowOff>14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A9E70D71-5CB9-D485-1834-1B15201F25E2}"/>
            </a:ext>
          </a:extLst>
        </xdr:cNvPr>
        <xdr:cNvSpPr txBox="1"/>
      </xdr:nvSpPr>
      <xdr:spPr>
        <a:xfrm>
          <a:off x="4992687" y="1666889"/>
          <a:ext cx="1047751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</a:rPr>
            <a:t>EFECTIVO</a:t>
          </a:r>
          <a:endParaRPr lang="es-ES" sz="1050" b="1">
            <a:solidFill>
              <a:schemeClr val="accent1">
                <a:lumMod val="60000"/>
                <a:lumOff val="40000"/>
              </a:schemeClr>
            </a:solidFill>
            <a:latin typeface="+mn-lt"/>
          </a:endParaRPr>
        </a:p>
      </xdr:txBody>
    </xdr:sp>
    <xdr:clientData/>
  </xdr:twoCellAnchor>
  <xdr:twoCellAnchor>
    <xdr:from>
      <xdr:col>8</xdr:col>
      <xdr:colOff>215902</xdr:colOff>
      <xdr:row>9</xdr:row>
      <xdr:rowOff>128588</xdr:rowOff>
    </xdr:from>
    <xdr:to>
      <xdr:col>8</xdr:col>
      <xdr:colOff>731839</xdr:colOff>
      <xdr:row>11</xdr:row>
      <xdr:rowOff>128588</xdr:rowOff>
    </xdr:to>
    <xdr:sp macro="" textlink="Dinamicas!$G$5">
      <xdr:nvSpPr>
        <xdr:cNvPr id="41" name="CuadroTexto 40">
          <a:extLst>
            <a:ext uri="{FF2B5EF4-FFF2-40B4-BE49-F238E27FC236}">
              <a16:creationId xmlns:a16="http://schemas.microsoft.com/office/drawing/2014/main" id="{84C9443B-E320-4196-8360-1F16B1FC5578}"/>
            </a:ext>
          </a:extLst>
        </xdr:cNvPr>
        <xdr:cNvSpPr txBox="1"/>
      </xdr:nvSpPr>
      <xdr:spPr>
        <a:xfrm>
          <a:off x="6311902" y="1843088"/>
          <a:ext cx="515937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85A48D-F2D1-462A-A800-5645E74263D4}" type="TxLink">
            <a:rPr lang="en-US" sz="1600" b="0" i="0" u="none" strike="noStrike">
              <a:solidFill>
                <a:srgbClr val="000000"/>
              </a:solidFill>
              <a:latin typeface="Aptos Black" panose="020B0004020202020204" pitchFamily="34" charset="0"/>
            </a:rPr>
            <a:pPr/>
            <a:t>525</a:t>
          </a:fld>
          <a:endParaRPr lang="es-ES" sz="1600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8</xdr:col>
      <xdr:colOff>49213</xdr:colOff>
      <xdr:row>8</xdr:row>
      <xdr:rowOff>144476</xdr:rowOff>
    </xdr:from>
    <xdr:to>
      <xdr:col>9</xdr:col>
      <xdr:colOff>182563</xdr:colOff>
      <xdr:row>10</xdr:row>
      <xdr:rowOff>1601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5D7010D-C69C-4B1E-9298-853BA57F449A}"/>
            </a:ext>
          </a:extLst>
        </xdr:cNvPr>
        <xdr:cNvSpPr txBox="1"/>
      </xdr:nvSpPr>
      <xdr:spPr>
        <a:xfrm>
          <a:off x="6145213" y="1668476"/>
          <a:ext cx="89535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>
              <a:solidFill>
                <a:schemeClr val="accent1">
                  <a:lumMod val="60000"/>
                  <a:lumOff val="40000"/>
                </a:schemeClr>
              </a:solidFill>
            </a:rPr>
            <a:t>DEBITO</a:t>
          </a:r>
        </a:p>
      </xdr:txBody>
    </xdr:sp>
    <xdr:clientData/>
  </xdr:twoCellAnchor>
  <xdr:twoCellAnchor editAs="oneCell">
    <xdr:from>
      <xdr:col>6</xdr:col>
      <xdr:colOff>492125</xdr:colOff>
      <xdr:row>10</xdr:row>
      <xdr:rowOff>142870</xdr:rowOff>
    </xdr:from>
    <xdr:to>
      <xdr:col>7</xdr:col>
      <xdr:colOff>309563</xdr:colOff>
      <xdr:row>13</xdr:row>
      <xdr:rowOff>150808</xdr:rowOff>
    </xdr:to>
    <xdr:pic>
      <xdr:nvPicPr>
        <xdr:cNvPr id="44" name="Gráfico 43" descr="Monedas con relleno sólido">
          <a:extLst>
            <a:ext uri="{FF2B5EF4-FFF2-40B4-BE49-F238E27FC236}">
              <a16:creationId xmlns:a16="http://schemas.microsoft.com/office/drawing/2014/main" id="{296BAD94-7E38-BDED-52FD-35DAD710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64125" y="2047870"/>
          <a:ext cx="579438" cy="579438"/>
        </a:xfrm>
        <a:prstGeom prst="rect">
          <a:avLst/>
        </a:prstGeom>
      </xdr:spPr>
    </xdr:pic>
    <xdr:clientData/>
  </xdr:twoCellAnchor>
  <xdr:twoCellAnchor editAs="oneCell">
    <xdr:from>
      <xdr:col>8</xdr:col>
      <xdr:colOff>150811</xdr:colOff>
      <xdr:row>10</xdr:row>
      <xdr:rowOff>168272</xdr:rowOff>
    </xdr:from>
    <xdr:to>
      <xdr:col>8</xdr:col>
      <xdr:colOff>650874</xdr:colOff>
      <xdr:row>13</xdr:row>
      <xdr:rowOff>96835</xdr:rowOff>
    </xdr:to>
    <xdr:pic>
      <xdr:nvPicPr>
        <xdr:cNvPr id="46" name="Gráfico 45" descr="Tarjeta de crédito contorno">
          <a:extLst>
            <a:ext uri="{FF2B5EF4-FFF2-40B4-BE49-F238E27FC236}">
              <a16:creationId xmlns:a16="http://schemas.microsoft.com/office/drawing/2014/main" id="{B0DAF6C2-195F-1321-EBB6-EC95AB624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246811" y="2073272"/>
          <a:ext cx="500063" cy="500063"/>
        </a:xfrm>
        <a:prstGeom prst="rect">
          <a:avLst/>
        </a:prstGeom>
      </xdr:spPr>
    </xdr:pic>
    <xdr:clientData/>
  </xdr:twoCellAnchor>
  <xdr:twoCellAnchor editAs="oneCell">
    <xdr:from>
      <xdr:col>9</xdr:col>
      <xdr:colOff>372250</xdr:colOff>
      <xdr:row>10</xdr:row>
      <xdr:rowOff>94437</xdr:rowOff>
    </xdr:from>
    <xdr:to>
      <xdr:col>10</xdr:col>
      <xdr:colOff>246063</xdr:colOff>
      <xdr:row>13</xdr:row>
      <xdr:rowOff>158750</xdr:rowOff>
    </xdr:to>
    <xdr:pic>
      <xdr:nvPicPr>
        <xdr:cNvPr id="48" name="Gráfico 47" descr="Tarjeta de crédito con relleno sólido">
          <a:extLst>
            <a:ext uri="{FF2B5EF4-FFF2-40B4-BE49-F238E27FC236}">
              <a16:creationId xmlns:a16="http://schemas.microsoft.com/office/drawing/2014/main" id="{7E8BB420-71D8-221A-4A00-EB5A4567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230250" y="1999437"/>
          <a:ext cx="635813" cy="635813"/>
        </a:xfrm>
        <a:prstGeom prst="rect">
          <a:avLst/>
        </a:prstGeom>
      </xdr:spPr>
    </xdr:pic>
    <xdr:clientData/>
  </xdr:twoCellAnchor>
  <xdr:twoCellAnchor>
    <xdr:from>
      <xdr:col>9</xdr:col>
      <xdr:colOff>373061</xdr:colOff>
      <xdr:row>9</xdr:row>
      <xdr:rowOff>146054</xdr:rowOff>
    </xdr:from>
    <xdr:to>
      <xdr:col>10</xdr:col>
      <xdr:colOff>253999</xdr:colOff>
      <xdr:row>11</xdr:row>
      <xdr:rowOff>146054</xdr:rowOff>
    </xdr:to>
    <xdr:sp macro="" textlink="Dinamicas!$G$6">
      <xdr:nvSpPr>
        <xdr:cNvPr id="49" name="CuadroTexto 48">
          <a:extLst>
            <a:ext uri="{FF2B5EF4-FFF2-40B4-BE49-F238E27FC236}">
              <a16:creationId xmlns:a16="http://schemas.microsoft.com/office/drawing/2014/main" id="{BC499FF7-21BF-4F33-AADA-FACA046BFB2E}"/>
            </a:ext>
          </a:extLst>
        </xdr:cNvPr>
        <xdr:cNvSpPr txBox="1"/>
      </xdr:nvSpPr>
      <xdr:spPr>
        <a:xfrm>
          <a:off x="7231061" y="1860554"/>
          <a:ext cx="642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DA8825-6530-48AE-9893-6A867550BCD0}" type="TxLink">
            <a:rPr lang="en-US" sz="1600" b="0" i="0" u="none" strike="noStrike">
              <a:solidFill>
                <a:srgbClr val="000000"/>
              </a:solidFill>
              <a:latin typeface="Aptos Black" panose="020B0004020202020204" pitchFamily="34" charset="0"/>
            </a:rPr>
            <a:pPr/>
            <a:t>150</a:t>
          </a:fld>
          <a:endParaRPr lang="es-ES" sz="1600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9</xdr:col>
      <xdr:colOff>233363</xdr:colOff>
      <xdr:row>8</xdr:row>
      <xdr:rowOff>146063</xdr:rowOff>
    </xdr:from>
    <xdr:to>
      <xdr:col>10</xdr:col>
      <xdr:colOff>404813</xdr:colOff>
      <xdr:row>10</xdr:row>
      <xdr:rowOff>3188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CD624786-9701-436A-A136-3E0F8A55D969}"/>
            </a:ext>
          </a:extLst>
        </xdr:cNvPr>
        <xdr:cNvSpPr txBox="1"/>
      </xdr:nvSpPr>
      <xdr:spPr>
        <a:xfrm>
          <a:off x="7091363" y="1670063"/>
          <a:ext cx="93345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>
              <a:solidFill>
                <a:schemeClr val="accent1">
                  <a:lumMod val="60000"/>
                  <a:lumOff val="40000"/>
                </a:schemeClr>
              </a:solidFill>
            </a:rPr>
            <a:t>CREDITO</a:t>
          </a:r>
          <a:endParaRPr lang="es-ES" sz="16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4</xdr:col>
      <xdr:colOff>412750</xdr:colOff>
      <xdr:row>11</xdr:row>
      <xdr:rowOff>79374</xdr:rowOff>
    </xdr:from>
    <xdr:to>
      <xdr:col>5</xdr:col>
      <xdr:colOff>579438</xdr:colOff>
      <xdr:row>13</xdr:row>
      <xdr:rowOff>158749</xdr:rowOff>
    </xdr:to>
    <xdr:sp macro="" textlink="Dinamicas!K5">
      <xdr:nvSpPr>
        <xdr:cNvPr id="4" name="CuadroTexto 3">
          <a:extLst>
            <a:ext uri="{FF2B5EF4-FFF2-40B4-BE49-F238E27FC236}">
              <a16:creationId xmlns:a16="http://schemas.microsoft.com/office/drawing/2014/main" id="{B9A7E1DA-5B91-5F52-2A28-2238E04DC124}"/>
            </a:ext>
          </a:extLst>
        </xdr:cNvPr>
        <xdr:cNvSpPr txBox="1"/>
      </xdr:nvSpPr>
      <xdr:spPr>
        <a:xfrm>
          <a:off x="3460750" y="2174874"/>
          <a:ext cx="928688" cy="460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F18BC0-BCFF-40C8-896C-0887DAE95296}" type="TxLink">
            <a:rPr lang="en-US" sz="16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20,87%</a:t>
          </a:fld>
          <a:endParaRPr lang="es-ES" sz="16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11</xdr:col>
      <xdr:colOff>247651</xdr:colOff>
      <xdr:row>12</xdr:row>
      <xdr:rowOff>96838</xdr:rowOff>
    </xdr:from>
    <xdr:to>
      <xdr:col>12</xdr:col>
      <xdr:colOff>381001</xdr:colOff>
      <xdr:row>14</xdr:row>
      <xdr:rowOff>176213</xdr:rowOff>
    </xdr:to>
    <xdr:sp macro="" textlink="Dinamicas!C4">
      <xdr:nvSpPr>
        <xdr:cNvPr id="5" name="CuadroTexto 4">
          <a:extLst>
            <a:ext uri="{FF2B5EF4-FFF2-40B4-BE49-F238E27FC236}">
              <a16:creationId xmlns:a16="http://schemas.microsoft.com/office/drawing/2014/main" id="{386C4021-DFF7-4AE2-BB09-132AC7B571C8}"/>
            </a:ext>
          </a:extLst>
        </xdr:cNvPr>
        <xdr:cNvSpPr txBox="1"/>
      </xdr:nvSpPr>
      <xdr:spPr>
        <a:xfrm>
          <a:off x="8629651" y="2382838"/>
          <a:ext cx="895350" cy="460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DE9462-049D-402B-9B7C-21CBFF1B16EC}" type="TxLink">
            <a:rPr lang="en-US" sz="16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59,05%</a:t>
          </a:fld>
          <a:endParaRPr lang="es-ES" sz="16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11</xdr:col>
      <xdr:colOff>277813</xdr:colOff>
      <xdr:row>19</xdr:row>
      <xdr:rowOff>185738</xdr:rowOff>
    </xdr:from>
    <xdr:to>
      <xdr:col>12</xdr:col>
      <xdr:colOff>428626</xdr:colOff>
      <xdr:row>22</xdr:row>
      <xdr:rowOff>74613</xdr:rowOff>
    </xdr:to>
    <xdr:sp macro="" textlink="Dinamicas!C5">
      <xdr:nvSpPr>
        <xdr:cNvPr id="6" name="CuadroTexto 5">
          <a:extLst>
            <a:ext uri="{FF2B5EF4-FFF2-40B4-BE49-F238E27FC236}">
              <a16:creationId xmlns:a16="http://schemas.microsoft.com/office/drawing/2014/main" id="{0248BEF5-A348-42E1-B3AA-EC16233275F4}"/>
            </a:ext>
          </a:extLst>
        </xdr:cNvPr>
        <xdr:cNvSpPr txBox="1"/>
      </xdr:nvSpPr>
      <xdr:spPr>
        <a:xfrm>
          <a:off x="8659813" y="3805238"/>
          <a:ext cx="912813" cy="460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0AB7609-CE4F-474A-92E6-40315D65A6DD}" type="TxLink">
            <a:rPr lang="en-US" sz="16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21,34%</a:t>
          </a:fld>
          <a:endParaRPr lang="es-ES" sz="16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11</xdr:col>
      <xdr:colOff>290512</xdr:colOff>
      <xdr:row>4</xdr:row>
      <xdr:rowOff>171450</xdr:rowOff>
    </xdr:from>
    <xdr:to>
      <xdr:col>12</xdr:col>
      <xdr:colOff>500062</xdr:colOff>
      <xdr:row>7</xdr:row>
      <xdr:rowOff>60325</xdr:rowOff>
    </xdr:to>
    <xdr:sp macro="" textlink="Dinamicas!C6">
      <xdr:nvSpPr>
        <xdr:cNvPr id="8" name="CuadroTexto 7">
          <a:extLst>
            <a:ext uri="{FF2B5EF4-FFF2-40B4-BE49-F238E27FC236}">
              <a16:creationId xmlns:a16="http://schemas.microsoft.com/office/drawing/2014/main" id="{8730726D-A3F0-4508-B391-BE7C48244D72}"/>
            </a:ext>
          </a:extLst>
        </xdr:cNvPr>
        <xdr:cNvSpPr txBox="1"/>
      </xdr:nvSpPr>
      <xdr:spPr>
        <a:xfrm>
          <a:off x="8672512" y="933450"/>
          <a:ext cx="971550" cy="460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34970A-38AE-4152-8B0A-57DE815F2317}" type="TxLink">
            <a:rPr lang="en-US" sz="16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19,61%</a:t>
          </a:fld>
          <a:endParaRPr lang="es-ES" sz="16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11</xdr:col>
      <xdr:colOff>128587</xdr:colOff>
      <xdr:row>11</xdr:row>
      <xdr:rowOff>1587</xdr:rowOff>
    </xdr:from>
    <xdr:to>
      <xdr:col>12</xdr:col>
      <xdr:colOff>523875</xdr:colOff>
      <xdr:row>12</xdr:row>
      <xdr:rowOff>49212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34EE1AA-2E5A-4DAF-BA8A-D2D832718933}"/>
            </a:ext>
          </a:extLst>
        </xdr:cNvPr>
        <xdr:cNvSpPr txBox="1"/>
      </xdr:nvSpPr>
      <xdr:spPr>
        <a:xfrm>
          <a:off x="8510587" y="2097087"/>
          <a:ext cx="115728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ALMUERZO</a:t>
          </a:r>
          <a:endParaRPr lang="es-ES" sz="11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328612</xdr:colOff>
      <xdr:row>18</xdr:row>
      <xdr:rowOff>58739</xdr:rowOff>
    </xdr:from>
    <xdr:to>
      <xdr:col>12</xdr:col>
      <xdr:colOff>493712</xdr:colOff>
      <xdr:row>19</xdr:row>
      <xdr:rowOff>106364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7E8C2BF2-9D03-4E9A-8AE5-E1305F09B703}"/>
            </a:ext>
          </a:extLst>
        </xdr:cNvPr>
        <xdr:cNvSpPr txBox="1"/>
      </xdr:nvSpPr>
      <xdr:spPr>
        <a:xfrm>
          <a:off x="8710612" y="3487739"/>
          <a:ext cx="9271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CENA</a:t>
          </a:r>
          <a:endParaRPr lang="es-ES" sz="11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155573</xdr:colOff>
      <xdr:row>3</xdr:row>
      <xdr:rowOff>92075</xdr:rowOff>
    </xdr:from>
    <xdr:to>
      <xdr:col>12</xdr:col>
      <xdr:colOff>555624</xdr:colOff>
      <xdr:row>4</xdr:row>
      <xdr:rowOff>139700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933E00EC-654F-4B92-9464-77A685CA832F}"/>
            </a:ext>
          </a:extLst>
        </xdr:cNvPr>
        <xdr:cNvSpPr txBox="1"/>
      </xdr:nvSpPr>
      <xdr:spPr>
        <a:xfrm>
          <a:off x="8537573" y="663575"/>
          <a:ext cx="116205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DESAYUNO</a:t>
          </a:r>
          <a:endParaRPr lang="es-ES" sz="11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674688</xdr:colOff>
      <xdr:row>15</xdr:row>
      <xdr:rowOff>182563</xdr:rowOff>
    </xdr:from>
    <xdr:to>
      <xdr:col>9</xdr:col>
      <xdr:colOff>238126</xdr:colOff>
      <xdr:row>19</xdr:row>
      <xdr:rowOff>166688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Tipo de Servicio 1">
              <a:extLst>
                <a:ext uri="{FF2B5EF4-FFF2-40B4-BE49-F238E27FC236}">
                  <a16:creationId xmlns:a16="http://schemas.microsoft.com/office/drawing/2014/main" id="{39BEC4A6-BD6A-4B84-BE8F-A4A6C6DB00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4688" y="3040063"/>
              <a:ext cx="2611438" cy="746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698500</xdr:colOff>
      <xdr:row>19</xdr:row>
      <xdr:rowOff>79375</xdr:rowOff>
    </xdr:from>
    <xdr:to>
      <xdr:col>10</xdr:col>
      <xdr:colOff>15875</xdr:colOff>
      <xdr:row>27</xdr:row>
      <xdr:rowOff>134924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262484F-8010-47E4-BEC5-6A91198A9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74613</xdr:colOff>
      <xdr:row>16</xdr:row>
      <xdr:rowOff>34926</xdr:rowOff>
    </xdr:from>
    <xdr:to>
      <xdr:col>3</xdr:col>
      <xdr:colOff>749300</xdr:colOff>
      <xdr:row>17</xdr:row>
      <xdr:rowOff>134938</xdr:rowOff>
    </xdr:to>
    <xdr:sp macro="" textlink="Dinamicas!Q4">
      <xdr:nvSpPr>
        <xdr:cNvPr id="24" name="CuadroTexto 23">
          <a:extLst>
            <a:ext uri="{FF2B5EF4-FFF2-40B4-BE49-F238E27FC236}">
              <a16:creationId xmlns:a16="http://schemas.microsoft.com/office/drawing/2014/main" id="{16BB0215-6832-4223-A61F-7E81A204F94F}"/>
            </a:ext>
          </a:extLst>
        </xdr:cNvPr>
        <xdr:cNvSpPr txBox="1"/>
      </xdr:nvSpPr>
      <xdr:spPr>
        <a:xfrm>
          <a:off x="2360613" y="3082926"/>
          <a:ext cx="674687" cy="290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35A4B8C-3B83-443C-873F-8AD9D54748E5}" type="TxLink">
            <a:rPr lang="en-US" sz="14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138</a:t>
          </a:fld>
          <a:endParaRPr lang="es-ES" sz="14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3</xdr:col>
      <xdr:colOff>76200</xdr:colOff>
      <xdr:row>17</xdr:row>
      <xdr:rowOff>123826</xdr:rowOff>
    </xdr:from>
    <xdr:to>
      <xdr:col>3</xdr:col>
      <xdr:colOff>750887</xdr:colOff>
      <xdr:row>19</xdr:row>
      <xdr:rowOff>33338</xdr:rowOff>
    </xdr:to>
    <xdr:sp macro="" textlink="Dinamicas!Q5">
      <xdr:nvSpPr>
        <xdr:cNvPr id="25" name="CuadroTexto 24">
          <a:extLst>
            <a:ext uri="{FF2B5EF4-FFF2-40B4-BE49-F238E27FC236}">
              <a16:creationId xmlns:a16="http://schemas.microsoft.com/office/drawing/2014/main" id="{A2BC075B-24E3-442A-8A14-E5D3203F55A0}"/>
            </a:ext>
          </a:extLst>
        </xdr:cNvPr>
        <xdr:cNvSpPr txBox="1"/>
      </xdr:nvSpPr>
      <xdr:spPr>
        <a:xfrm>
          <a:off x="2362200" y="3362326"/>
          <a:ext cx="674687" cy="290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0B88B8-4DE8-4F11-B79F-E96EF0C2604B}" type="TxLink">
            <a:rPr lang="en-US" sz="14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192</a:t>
          </a:fld>
          <a:endParaRPr lang="es-ES" sz="14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3</xdr:col>
      <xdr:colOff>61912</xdr:colOff>
      <xdr:row>19</xdr:row>
      <xdr:rowOff>77788</xdr:rowOff>
    </xdr:from>
    <xdr:to>
      <xdr:col>3</xdr:col>
      <xdr:colOff>736599</xdr:colOff>
      <xdr:row>20</xdr:row>
      <xdr:rowOff>177800</xdr:rowOff>
    </xdr:to>
    <xdr:sp macro="" textlink="Dinamicas!Q6">
      <xdr:nvSpPr>
        <xdr:cNvPr id="26" name="CuadroTexto 25">
          <a:extLst>
            <a:ext uri="{FF2B5EF4-FFF2-40B4-BE49-F238E27FC236}">
              <a16:creationId xmlns:a16="http://schemas.microsoft.com/office/drawing/2014/main" id="{8EF02562-C646-4553-BC16-19AA4ED8F34F}"/>
            </a:ext>
          </a:extLst>
        </xdr:cNvPr>
        <xdr:cNvSpPr txBox="1"/>
      </xdr:nvSpPr>
      <xdr:spPr>
        <a:xfrm>
          <a:off x="2347912" y="3697288"/>
          <a:ext cx="674687" cy="290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250DB11-BF16-40DC-98DC-9C84569D15A9}" type="TxLink">
            <a:rPr lang="en-US" sz="14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158</a:t>
          </a:fld>
          <a:endParaRPr lang="es-ES" sz="14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3</xdr:col>
      <xdr:colOff>47626</xdr:colOff>
      <xdr:row>21</xdr:row>
      <xdr:rowOff>55564</xdr:rowOff>
    </xdr:from>
    <xdr:to>
      <xdr:col>3</xdr:col>
      <xdr:colOff>722313</xdr:colOff>
      <xdr:row>22</xdr:row>
      <xdr:rowOff>155576</xdr:rowOff>
    </xdr:to>
    <xdr:sp macro="" textlink="Dinamicas!Q7">
      <xdr:nvSpPr>
        <xdr:cNvPr id="27" name="CuadroTexto 26">
          <a:extLst>
            <a:ext uri="{FF2B5EF4-FFF2-40B4-BE49-F238E27FC236}">
              <a16:creationId xmlns:a16="http://schemas.microsoft.com/office/drawing/2014/main" id="{CCB9A20A-F6E8-4FFD-A2C3-322217BB02C5}"/>
            </a:ext>
          </a:extLst>
        </xdr:cNvPr>
        <xdr:cNvSpPr txBox="1"/>
      </xdr:nvSpPr>
      <xdr:spPr>
        <a:xfrm>
          <a:off x="2333626" y="4056064"/>
          <a:ext cx="674687" cy="290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B7486FD-BA7B-4CF0-9128-1BCBA196E04D}" type="TxLink">
            <a:rPr lang="en-US" sz="14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149</a:t>
          </a:fld>
          <a:endParaRPr lang="es-ES" sz="14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3</xdr:col>
      <xdr:colOff>49213</xdr:colOff>
      <xdr:row>23</xdr:row>
      <xdr:rowOff>41277</xdr:rowOff>
    </xdr:from>
    <xdr:to>
      <xdr:col>3</xdr:col>
      <xdr:colOff>723900</xdr:colOff>
      <xdr:row>24</xdr:row>
      <xdr:rowOff>141289</xdr:rowOff>
    </xdr:to>
    <xdr:sp macro="" textlink="Dinamicas!Q8">
      <xdr:nvSpPr>
        <xdr:cNvPr id="28" name="CuadroTexto 27">
          <a:extLst>
            <a:ext uri="{FF2B5EF4-FFF2-40B4-BE49-F238E27FC236}">
              <a16:creationId xmlns:a16="http://schemas.microsoft.com/office/drawing/2014/main" id="{8F96953B-3420-4E29-80CD-C80955EDB2B9}"/>
            </a:ext>
          </a:extLst>
        </xdr:cNvPr>
        <xdr:cNvSpPr txBox="1"/>
      </xdr:nvSpPr>
      <xdr:spPr>
        <a:xfrm>
          <a:off x="2335213" y="4422777"/>
          <a:ext cx="674687" cy="290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741996D-6738-4360-9292-A6DC41AE499A}" type="TxLink">
            <a:rPr lang="en-US" sz="14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130</a:t>
          </a:fld>
          <a:endParaRPr lang="es-ES" sz="14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2</xdr:col>
      <xdr:colOff>71438</xdr:colOff>
      <xdr:row>10</xdr:row>
      <xdr:rowOff>57152</xdr:rowOff>
    </xdr:from>
    <xdr:to>
      <xdr:col>3</xdr:col>
      <xdr:colOff>650875</xdr:colOff>
      <xdr:row>12</xdr:row>
      <xdr:rowOff>136527</xdr:rowOff>
    </xdr:to>
    <xdr:sp macro="" textlink="Dinamicas!B7">
      <xdr:nvSpPr>
        <xdr:cNvPr id="29" name="CuadroTexto 28">
          <a:extLst>
            <a:ext uri="{FF2B5EF4-FFF2-40B4-BE49-F238E27FC236}">
              <a16:creationId xmlns:a16="http://schemas.microsoft.com/office/drawing/2014/main" id="{618082D4-5CC5-4A4A-9B29-550BCDA0AA7A}"/>
            </a:ext>
          </a:extLst>
        </xdr:cNvPr>
        <xdr:cNvSpPr txBox="1"/>
      </xdr:nvSpPr>
      <xdr:spPr>
        <a:xfrm>
          <a:off x="1595438" y="1962152"/>
          <a:ext cx="1341437" cy="460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ECCE17-45AA-43D7-8FEE-EAE9B8FE6A42}" type="TxLink">
            <a:rPr lang="en-US" sz="1800" b="1" i="0" u="none" strike="noStrike">
              <a:solidFill>
                <a:schemeClr val="tx1"/>
              </a:solidFill>
              <a:latin typeface="Aptos Black" panose="020F0502020204030204" pitchFamily="34" charset="0"/>
              <a:cs typeface="Aharoni" panose="020F0502020204030204" pitchFamily="2" charset="-79"/>
            </a:rPr>
            <a:t> 106.327 € </a:t>
          </a:fld>
          <a:endParaRPr lang="es-ES" sz="1800" b="1">
            <a:solidFill>
              <a:schemeClr val="tx1"/>
            </a:solidFill>
            <a:latin typeface="Aptos Black" panose="020F0502020204030204" pitchFamily="34" charset="0"/>
            <a:cs typeface="Aharoni" panose="020F0502020204030204" pitchFamily="2" charset="-79"/>
          </a:endParaRPr>
        </a:p>
      </xdr:txBody>
    </xdr:sp>
    <xdr:clientData/>
  </xdr:twoCellAnchor>
  <xdr:twoCellAnchor>
    <xdr:from>
      <xdr:col>2</xdr:col>
      <xdr:colOff>39688</xdr:colOff>
      <xdr:row>7</xdr:row>
      <xdr:rowOff>184150</xdr:rowOff>
    </xdr:from>
    <xdr:to>
      <xdr:col>3</xdr:col>
      <xdr:colOff>714375</xdr:colOff>
      <xdr:row>9</xdr:row>
      <xdr:rowOff>103187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7D2F2A7F-1BF8-469A-8F83-C6AF1EA17143}"/>
            </a:ext>
          </a:extLst>
        </xdr:cNvPr>
        <xdr:cNvSpPr txBox="1"/>
      </xdr:nvSpPr>
      <xdr:spPr>
        <a:xfrm>
          <a:off x="1563688" y="1517650"/>
          <a:ext cx="1436687" cy="3000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FACTURACIÓN</a:t>
          </a:r>
        </a:p>
      </xdr:txBody>
    </xdr:sp>
    <xdr:clientData/>
  </xdr:twoCellAnchor>
  <xdr:twoCellAnchor editAs="oneCell">
    <xdr:from>
      <xdr:col>11</xdr:col>
      <xdr:colOff>420687</xdr:colOff>
      <xdr:row>14</xdr:row>
      <xdr:rowOff>39688</xdr:rowOff>
    </xdr:from>
    <xdr:to>
      <xdr:col>12</xdr:col>
      <xdr:colOff>120649</xdr:colOff>
      <xdr:row>16</xdr:row>
      <xdr:rowOff>120650</xdr:rowOff>
    </xdr:to>
    <xdr:pic>
      <xdr:nvPicPr>
        <xdr:cNvPr id="36" name="Gráfico 35" descr="Pasta con relleno sólido">
          <a:extLst>
            <a:ext uri="{FF2B5EF4-FFF2-40B4-BE49-F238E27FC236}">
              <a16:creationId xmlns:a16="http://schemas.microsoft.com/office/drawing/2014/main" id="{2CABB31D-CAD0-08B6-4173-DA654963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8802687" y="2706688"/>
          <a:ext cx="461962" cy="461962"/>
        </a:xfrm>
        <a:prstGeom prst="rect">
          <a:avLst/>
        </a:prstGeom>
      </xdr:spPr>
    </xdr:pic>
    <xdr:clientData/>
  </xdr:twoCellAnchor>
  <xdr:twoCellAnchor editAs="oneCell">
    <xdr:from>
      <xdr:col>11</xdr:col>
      <xdr:colOff>499250</xdr:colOff>
      <xdr:row>21</xdr:row>
      <xdr:rowOff>174624</xdr:rowOff>
    </xdr:from>
    <xdr:to>
      <xdr:col>12</xdr:col>
      <xdr:colOff>189689</xdr:colOff>
      <xdr:row>24</xdr:row>
      <xdr:rowOff>55563</xdr:rowOff>
    </xdr:to>
    <xdr:pic>
      <xdr:nvPicPr>
        <xdr:cNvPr id="43" name="Gráfico 42" descr="Restaurante con relleno sólido">
          <a:extLst>
            <a:ext uri="{FF2B5EF4-FFF2-40B4-BE49-F238E27FC236}">
              <a16:creationId xmlns:a16="http://schemas.microsoft.com/office/drawing/2014/main" id="{A3C4E8FD-D5F0-C833-5D32-742C045F4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8881250" y="4175124"/>
          <a:ext cx="452439" cy="452439"/>
        </a:xfrm>
        <a:prstGeom prst="rect">
          <a:avLst/>
        </a:prstGeom>
      </xdr:spPr>
    </xdr:pic>
    <xdr:clientData/>
  </xdr:twoCellAnchor>
  <xdr:twoCellAnchor editAs="oneCell">
    <xdr:from>
      <xdr:col>11</xdr:col>
      <xdr:colOff>522249</xdr:colOff>
      <xdr:row>6</xdr:row>
      <xdr:rowOff>141249</xdr:rowOff>
    </xdr:from>
    <xdr:to>
      <xdr:col>12</xdr:col>
      <xdr:colOff>230187</xdr:colOff>
      <xdr:row>9</xdr:row>
      <xdr:rowOff>39687</xdr:rowOff>
    </xdr:to>
    <xdr:pic>
      <xdr:nvPicPr>
        <xdr:cNvPr id="47" name="Gráfico 46" descr="Cruasán con relleno sólido">
          <a:extLst>
            <a:ext uri="{FF2B5EF4-FFF2-40B4-BE49-F238E27FC236}">
              <a16:creationId xmlns:a16="http://schemas.microsoft.com/office/drawing/2014/main" id="{9CFE2F28-F825-ED6B-06F0-61F1638F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8904249" y="1284249"/>
          <a:ext cx="469938" cy="469938"/>
        </a:xfrm>
        <a:prstGeom prst="rect">
          <a:avLst/>
        </a:prstGeom>
      </xdr:spPr>
    </xdr:pic>
    <xdr:clientData/>
  </xdr:twoCellAnchor>
  <xdr:twoCellAnchor>
    <xdr:from>
      <xdr:col>2</xdr:col>
      <xdr:colOff>233361</xdr:colOff>
      <xdr:row>14</xdr:row>
      <xdr:rowOff>58737</xdr:rowOff>
    </xdr:from>
    <xdr:to>
      <xdr:col>3</xdr:col>
      <xdr:colOff>682624</xdr:colOff>
      <xdr:row>15</xdr:row>
      <xdr:rowOff>106362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6C51B12D-0C77-4A2B-B3AB-6C8AE69D7F77}"/>
            </a:ext>
          </a:extLst>
        </xdr:cNvPr>
        <xdr:cNvSpPr txBox="1"/>
      </xdr:nvSpPr>
      <xdr:spPr>
        <a:xfrm>
          <a:off x="1757361" y="2725737"/>
          <a:ext cx="1211263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COMANDAS</a:t>
          </a:r>
          <a:endParaRPr lang="es-ES" sz="11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17461</xdr:colOff>
      <xdr:row>16</xdr:row>
      <xdr:rowOff>33340</xdr:rowOff>
    </xdr:from>
    <xdr:to>
      <xdr:col>3</xdr:col>
      <xdr:colOff>303212</xdr:colOff>
      <xdr:row>17</xdr:row>
      <xdr:rowOff>80965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348EA73F-F64B-4C08-A70F-81D2075E4D38}"/>
            </a:ext>
          </a:extLst>
        </xdr:cNvPr>
        <xdr:cNvSpPr txBox="1"/>
      </xdr:nvSpPr>
      <xdr:spPr>
        <a:xfrm>
          <a:off x="1541461" y="3081340"/>
          <a:ext cx="104775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</a:rPr>
            <a:t>MESERO 1</a:t>
          </a:r>
          <a:endParaRPr lang="es-ES" sz="900" b="1">
            <a:solidFill>
              <a:schemeClr val="accent1">
                <a:lumMod val="60000"/>
                <a:lumOff val="40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19048</xdr:colOff>
      <xdr:row>17</xdr:row>
      <xdr:rowOff>146052</xdr:rowOff>
    </xdr:from>
    <xdr:to>
      <xdr:col>3</xdr:col>
      <xdr:colOff>304799</xdr:colOff>
      <xdr:row>19</xdr:row>
      <xdr:rowOff>3177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CC18FBC8-B52C-4AF6-9A95-CFD3F4320FE3}"/>
            </a:ext>
          </a:extLst>
        </xdr:cNvPr>
        <xdr:cNvSpPr txBox="1"/>
      </xdr:nvSpPr>
      <xdr:spPr>
        <a:xfrm>
          <a:off x="1543048" y="3384552"/>
          <a:ext cx="104775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</a:rPr>
            <a:t>MESERO 2</a:t>
          </a:r>
          <a:endParaRPr lang="es-ES" sz="900" b="1">
            <a:solidFill>
              <a:schemeClr val="accent1">
                <a:lumMod val="60000"/>
                <a:lumOff val="40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28573</xdr:colOff>
      <xdr:row>19</xdr:row>
      <xdr:rowOff>107951</xdr:rowOff>
    </xdr:from>
    <xdr:to>
      <xdr:col>3</xdr:col>
      <xdr:colOff>314324</xdr:colOff>
      <xdr:row>20</xdr:row>
      <xdr:rowOff>155576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312BA7A7-16D9-4CD9-87E9-C2AEE8557326}"/>
            </a:ext>
          </a:extLst>
        </xdr:cNvPr>
        <xdr:cNvSpPr txBox="1"/>
      </xdr:nvSpPr>
      <xdr:spPr>
        <a:xfrm>
          <a:off x="1552573" y="3727451"/>
          <a:ext cx="104775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</a:rPr>
            <a:t>MESERO 3</a:t>
          </a:r>
          <a:endParaRPr lang="es-ES" sz="900" b="1">
            <a:solidFill>
              <a:schemeClr val="accent1">
                <a:lumMod val="60000"/>
                <a:lumOff val="40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14285</xdr:colOff>
      <xdr:row>21</xdr:row>
      <xdr:rowOff>46039</xdr:rowOff>
    </xdr:from>
    <xdr:to>
      <xdr:col>3</xdr:col>
      <xdr:colOff>300036</xdr:colOff>
      <xdr:row>22</xdr:row>
      <xdr:rowOff>93664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4BFBDB2B-699D-434C-8921-5108BC47C111}"/>
            </a:ext>
          </a:extLst>
        </xdr:cNvPr>
        <xdr:cNvSpPr txBox="1"/>
      </xdr:nvSpPr>
      <xdr:spPr>
        <a:xfrm>
          <a:off x="1538285" y="4046539"/>
          <a:ext cx="104775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</a:rPr>
            <a:t>MESERO 4</a:t>
          </a:r>
          <a:endParaRPr lang="es-ES" sz="900" b="1">
            <a:solidFill>
              <a:schemeClr val="accent1">
                <a:lumMod val="60000"/>
                <a:lumOff val="40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7936</xdr:colOff>
      <xdr:row>23</xdr:row>
      <xdr:rowOff>55564</xdr:rowOff>
    </xdr:from>
    <xdr:to>
      <xdr:col>3</xdr:col>
      <xdr:colOff>293687</xdr:colOff>
      <xdr:row>24</xdr:row>
      <xdr:rowOff>103189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84F83569-0AF1-4626-ABD5-793AD87A4E2F}"/>
            </a:ext>
          </a:extLst>
        </xdr:cNvPr>
        <xdr:cNvSpPr txBox="1"/>
      </xdr:nvSpPr>
      <xdr:spPr>
        <a:xfrm>
          <a:off x="1531936" y="4437064"/>
          <a:ext cx="104775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</a:rPr>
            <a:t>MESERO 5</a:t>
          </a:r>
          <a:endParaRPr lang="es-ES" sz="900" b="1">
            <a:solidFill>
              <a:schemeClr val="accent1">
                <a:lumMod val="60000"/>
                <a:lumOff val="40000"/>
              </a:schemeClr>
            </a:solidFill>
            <a:latin typeface="+mn-lt"/>
          </a:endParaRPr>
        </a:p>
      </xdr:txBody>
    </xdr:sp>
    <xdr:clientData/>
  </xdr:twoCellAnchor>
  <xdr:twoCellAnchor editAs="oneCell">
    <xdr:from>
      <xdr:col>3</xdr:col>
      <xdr:colOff>63500</xdr:colOff>
      <xdr:row>24</xdr:row>
      <xdr:rowOff>120650</xdr:rowOff>
    </xdr:from>
    <xdr:to>
      <xdr:col>3</xdr:col>
      <xdr:colOff>476250</xdr:colOff>
      <xdr:row>26</xdr:row>
      <xdr:rowOff>152400</xdr:rowOff>
    </xdr:to>
    <xdr:pic>
      <xdr:nvPicPr>
        <xdr:cNvPr id="58" name="Gráfico 57" descr="Camarera con relleno sólido">
          <a:extLst>
            <a:ext uri="{FF2B5EF4-FFF2-40B4-BE49-F238E27FC236}">
              <a16:creationId xmlns:a16="http://schemas.microsoft.com/office/drawing/2014/main" id="{222530FC-B522-8FE3-F250-36A796658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349500" y="4692650"/>
          <a:ext cx="412750" cy="412750"/>
        </a:xfrm>
        <a:prstGeom prst="rect">
          <a:avLst/>
        </a:prstGeom>
      </xdr:spPr>
    </xdr:pic>
    <xdr:clientData/>
  </xdr:twoCellAnchor>
  <xdr:twoCellAnchor editAs="oneCell">
    <xdr:from>
      <xdr:col>2</xdr:col>
      <xdr:colOff>245251</xdr:colOff>
      <xdr:row>24</xdr:row>
      <xdr:rowOff>134901</xdr:rowOff>
    </xdr:from>
    <xdr:to>
      <xdr:col>2</xdr:col>
      <xdr:colOff>658813</xdr:colOff>
      <xdr:row>26</xdr:row>
      <xdr:rowOff>167463</xdr:rowOff>
    </xdr:to>
    <xdr:pic>
      <xdr:nvPicPr>
        <xdr:cNvPr id="60" name="Gráfico 59" descr="Camarero con relleno sólido">
          <a:extLst>
            <a:ext uri="{FF2B5EF4-FFF2-40B4-BE49-F238E27FC236}">
              <a16:creationId xmlns:a16="http://schemas.microsoft.com/office/drawing/2014/main" id="{E3570BC3-F438-F110-1B98-9B0B74A7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69251" y="4706901"/>
          <a:ext cx="413562" cy="413562"/>
        </a:xfrm>
        <a:prstGeom prst="rect">
          <a:avLst/>
        </a:prstGeom>
      </xdr:spPr>
    </xdr:pic>
    <xdr:clientData/>
  </xdr:twoCellAnchor>
  <xdr:twoCellAnchor>
    <xdr:from>
      <xdr:col>4</xdr:col>
      <xdr:colOff>361948</xdr:colOff>
      <xdr:row>7</xdr:row>
      <xdr:rowOff>147637</xdr:rowOff>
    </xdr:from>
    <xdr:to>
      <xdr:col>6</xdr:col>
      <xdr:colOff>49211</xdr:colOff>
      <xdr:row>9</xdr:row>
      <xdr:rowOff>4762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5A35939-B7FA-4BEB-B959-F901C01933FA}"/>
            </a:ext>
          </a:extLst>
        </xdr:cNvPr>
        <xdr:cNvSpPr txBox="1"/>
      </xdr:nvSpPr>
      <xdr:spPr>
        <a:xfrm>
          <a:off x="3409948" y="1481137"/>
          <a:ext cx="1211263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IMPAGOS</a:t>
          </a:r>
          <a:endParaRPr lang="es-ES" sz="11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4</xdr:col>
      <xdr:colOff>342900</xdr:colOff>
      <xdr:row>9</xdr:row>
      <xdr:rowOff>96836</xdr:rowOff>
    </xdr:from>
    <xdr:to>
      <xdr:col>5</xdr:col>
      <xdr:colOff>634999</xdr:colOff>
      <xdr:row>11</xdr:row>
      <xdr:rowOff>176211</xdr:rowOff>
    </xdr:to>
    <xdr:sp macro="" textlink="Dinamicas!J5">
      <xdr:nvSpPr>
        <xdr:cNvPr id="62" name="CuadroTexto 61">
          <a:extLst>
            <a:ext uri="{FF2B5EF4-FFF2-40B4-BE49-F238E27FC236}">
              <a16:creationId xmlns:a16="http://schemas.microsoft.com/office/drawing/2014/main" id="{D895D798-6A0F-41C1-BBF6-BF28933183AB}"/>
            </a:ext>
          </a:extLst>
        </xdr:cNvPr>
        <xdr:cNvSpPr txBox="1"/>
      </xdr:nvSpPr>
      <xdr:spPr>
        <a:xfrm>
          <a:off x="3390900" y="1811336"/>
          <a:ext cx="1054099" cy="460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ED56930-FC5C-47FA-A627-5FA87F12E358}" type="TxLink">
            <a:rPr lang="en-US" sz="1600" b="1" i="0" u="none" strike="noStrike">
              <a:solidFill>
                <a:srgbClr val="000000"/>
              </a:solidFill>
              <a:latin typeface="Aptos Black" panose="020B0004020202020204" pitchFamily="34" charset="0"/>
            </a:rPr>
            <a:t> 22.195 € </a:t>
          </a:fld>
          <a:endParaRPr lang="es-ES" sz="3600" b="1">
            <a:latin typeface="Aptos Black" panose="020B0004020202020204" pitchFamily="34" charset="0"/>
          </a:endParaRPr>
        </a:p>
      </xdr:txBody>
    </xdr:sp>
    <xdr:clientData/>
  </xdr:twoCellAnchor>
  <xdr:twoCellAnchor>
    <xdr:from>
      <xdr:col>7</xdr:col>
      <xdr:colOff>127000</xdr:colOff>
      <xdr:row>7</xdr:row>
      <xdr:rowOff>77787</xdr:rowOff>
    </xdr:from>
    <xdr:to>
      <xdr:col>10</xdr:col>
      <xdr:colOff>627063</xdr:colOff>
      <xdr:row>8</xdr:row>
      <xdr:rowOff>125412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A1CA603F-8316-4E49-B12C-DF103D96D47D}"/>
            </a:ext>
          </a:extLst>
        </xdr:cNvPr>
        <xdr:cNvSpPr txBox="1"/>
      </xdr:nvSpPr>
      <xdr:spPr>
        <a:xfrm>
          <a:off x="5461000" y="1411287"/>
          <a:ext cx="2786063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>
              <a:solidFill>
                <a:schemeClr val="accent1">
                  <a:lumMod val="60000"/>
                  <a:lumOff val="40000"/>
                </a:schemeClr>
              </a:solidFill>
            </a:rPr>
            <a:t>NUMERO OPERACIONES</a:t>
          </a:r>
          <a:endParaRPr lang="es-ES" sz="11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vier Gracia" refreshedDate="45555.654666203707" backgroundQuery="1" createdVersion="8" refreshedVersion="8" minRefreshableVersion="3" recordCount="0" supportSubquery="1" supportAdvancedDrill="1" xr:uid="{FD11EEE6-705A-4467-BA6A-DE40E6C577B8}">
  <cacheSource type="external" connectionId="1"/>
  <cacheFields count="7">
    <cacheField name="[Tabla2].[País de Origen].[País de Origen]" caption="País de Origen" numFmtId="0" hierarchy="26" level="1">
      <sharedItems count="11">
        <s v="Argentina"/>
        <s v="Bolivia"/>
        <s v="Brasil"/>
        <s v="Chile"/>
        <s v="Colombia"/>
        <s v="Ecuador"/>
        <s v="España"/>
        <s v="Paraguay"/>
        <s v="Perú"/>
        <s v="Uruguay"/>
        <s v="Venezuela"/>
      </sharedItems>
    </cacheField>
    <cacheField name="[Measures].[Recuento de Número de Orden]" caption="Recuento de Número de Orden" numFmtId="0" hierarchy="51" level="32767"/>
    <cacheField name="[Measures].[Promedio de Número de Comensales]" caption="Promedio de Número de Comensales" numFmtId="0" hierarchy="53" level="32767"/>
    <cacheField name="[Measures].[Promedio de Monto total cuenta]" caption="Promedio de Monto total cuenta" numFmtId="0" hierarchy="55" level="32767"/>
    <cacheField name="[Measures].[Suma de Monto total cuenta]" caption="Suma de Monto total cuenta" numFmtId="0" hierarchy="54" level="32767"/>
    <cacheField name="[Measures].[Suma de Coste total]" caption="Suma de Coste total" numFmtId="0" hierarchy="56" level="32767"/>
    <cacheField name="[Measures].[Promedio de Porcentaje de ganancia]" caption="Promedio de Porcentaje de ganancia" numFmtId="0" hierarchy="58" level="32767"/>
  </cacheFields>
  <cacheHierarchies count="59"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Plato]" caption="Nombre del Plato" attribute="1" defaultMemberUniqueName="[Tabla1].[Nombre del Plato].[All]" allUniqueName="[Tabla1].[Nombre del Plato].[All]" dimensionUniqueName="[Tabla1]" displayFolder="" count="0" memberValueDatatype="130" unbalanced="0"/>
    <cacheHierarchy uniqueName="[Tabla1].[Descripción del Plato]" caption="Descripción del Plato" attribute="1" defaultMemberUniqueName="[Tabla1].[Descripción del Plato].[All]" allUniqueName="[Tabla1].[Descripción del Plato].[All]" dimensionUniqueName="[Tabla1]" displayFolder="" count="0" memberValueDatatype="130" unbalanced="0"/>
    <cacheHierarchy uniqueName="[Tabla1].[Costo Unitario]" caption="Costo Unitario" attribute="1" defaultMemberUniqueName="[Tabla1].[Costo Unitario].[All]" allUniqueName="[Tabla1].[Costo Unitario].[All]" dimensionUniqueName="[Tabla1]" displayFolder="" count="0" memberValueDatatype="20" unbalanced="0"/>
    <cacheHierarchy uniqueName="[Tabla1].[Precio Unitario]" caption="Precio Unitario" attribute="1" defaultMemberUniqueName="[Tabla1].[Precio Unitario].[All]" allUniqueName="[Tabla1].[Precio Unitario].[All]" dimensionUniqueName="[Tabla1]" displayFolder="" count="0" memberValueDatatype="20" unbalanced="0"/>
    <cacheHierarchy uniqueName="[Tabla1].[Cantidad Ordenada]" caption="Cantidad Ordenada" attribute="1" defaultMemberUniqueName="[Tabla1].[Cantidad Ordenada].[All]" allUniqueName="[Tabla1].[Cantidad Ordenada].[All]" dimensionUniqueName="[Tabla1]" displayFolder="" count="0" memberValueDatatype="20" unbalanced="0"/>
    <cacheHierarchy uniqueName="[Tabla1].[Tiempo de Preparación]" caption="Tiempo de Preparación" attribute="1" defaultMemberUniqueName="[Tabla1].[Tiempo de Preparación].[All]" allUniqueName="[Tabla1].[Tiempo de Preparación].[All]" dimensionUniqueName="[Tabla1]" displayFolder="" count="0" memberValueDatatype="20" unbalanced="0"/>
    <cacheHierarchy uniqueName="[Tabla1].[Columna1]" caption="Columna1" attribute="1" defaultMemberUniqueName="[Tabla1].[Columna1].[All]" allUniqueName="[Tabla1].[Columna1].[All]" dimensionUniqueName="[Tabla1]" displayFolder="" count="0" memberValueDatatype="5" unbalanced="0"/>
    <cacheHierarchy uniqueName="[Tabla1].[Tiempo de Preparación horas]" caption="Tiempo de Preparación horas" attribute="1" defaultMemberUniqueName="[Tabla1].[Tiempo de Preparación horas].[All]" allUniqueName="[Tabla1].[Tiempo de Preparación horas].[All]" dimensionUniqueName="[Tabla1]" displayFolder="" count="0" memberValueDatatype="130" unbalanced="0"/>
    <cacheHierarchy uniqueName="[Tabla1].[Observaciones]" caption="Observaciones" attribute="1" defaultMemberUniqueName="[Tabla1].[Observaciones].[All]" allUniqueName="[Tabla1].[Observaciones].[All]" dimensionUniqueName="[Tabla1]" displayFolder="" count="0" memberValueDatatype="130" unbalanced="0"/>
    <cacheHierarchy uniqueName="[Tabla1].[Ganancia neta]" caption="Ganancia neta" attribute="1" defaultMemberUniqueName="[Tabla1].[Ganancia neta].[All]" allUniqueName="[Tabla1].[Ganancia neta].[All]" dimensionUniqueName="[Tabla1]" displayFolder="" count="0" memberValueDatatype="20" unbalanced="0"/>
    <cacheHierarchy uniqueName="[Tabla1].[Ganacia Bruta]" caption="Ganacia Bruta" attribute="1" defaultMemberUniqueName="[Tabla1].[Ganacia Bruta].[All]" allUniqueName="[Tabla1].[Ganacia Bruta].[All]" dimensionUniqueName="[Tabla1]" displayFolder="" count="0" memberValueDatatype="20" unbalanced="0"/>
    <cacheHierarchy uniqueName="[Tabla1].[Porcentaje de ganancia]" caption="Porcentaje de ganancia" attribute="1" defaultMemberUniqueName="[Tabla1].[Porcentaje de ganancia].[All]" allUniqueName="[Tabla1].[Porcentaje de ganancia].[All]" dimensionUniqueName="[Tabla1]" displayFolder="" count="0" memberValueDatatype="5" unbalanced="0"/>
    <cacheHierarchy uniqueName="[Tabla1].[Coste total]" caption="Coste total" attribute="1" defaultMemberUniqueName="[Tabla1].[Coste total].[All]" allUniqueName="[Tabla1].[Coste total].[All]" dimensionUniqueName="[Tabla1]" displayFolder="" count="0" memberValueDatatype="20" unbalanced="0"/>
    <cacheHierarchy uniqueName="[Tabla2].[Número de Mesa]" caption="Número de Mesa" attribute="1" defaultMemberUniqueName="[Tabla2].[Número de Mesa].[All]" allUniqueName="[Tabla2].[Número de Mesa].[All]" dimensionUniqueName="[Tabla2]" displayFolder="" count="0" memberValueDatatype="20" unbalanced="0"/>
    <cacheHierarchy uniqueName="[Tabla2].[Nombre del Cliente]" caption="Nombre del Cliente" attribute="1" defaultMemberUniqueName="[Tabla2].[Nombre del Cliente].[All]" allUniqueName="[Tabla2].[Nombre del Cliente].[All]" dimensionUniqueName="[Tabla2]" displayFolder="" count="0" memberValueDatatype="130" unbalanced="0"/>
    <cacheHierarchy uniqueName="[Tabla2].[Número de Comensales]" caption="Número de Comensales" attribute="1" defaultMemberUniqueName="[Tabla2].[Número de Comensales].[All]" allUniqueName="[Tabla2].[Número de Comensales].[All]" dimensionUniqueName="[Tabla2]" displayFolder="" count="0" memberValueDatatype="20" unbalanced="0"/>
    <cacheHierarchy uniqueName="[Tabla2].[Hora de Llegada]" caption="Hora de Llegada" attribute="1" time="1" defaultMemberUniqueName="[Tabla2].[Hora de Llegada].[All]" allUniqueName="[Tabla2].[Hora de Llegada].[All]" dimensionUniqueName="[Tabla2]" displayFolder="" count="0" memberValueDatatype="7" unbalanced="0"/>
    <cacheHierarchy uniqueName="[Tabla2].[Hora de Salida]" caption="Hora de Salida" attribute="1" time="1" defaultMemberUniqueName="[Tabla2].[Hora de Salida].[All]" allUniqueName="[Tabla2].[Hora de Salida].[All]" dimensionUniqueName="[Tabla2]" displayFolder="" count="0" memberValueDatatype="7" unbalanced="0"/>
    <cacheHierarchy uniqueName="[Tabla2].[Mesero Asignado]" caption="Mesero Asignado" attribute="1" defaultMemberUniqueName="[Tabla2].[Mesero Asignado].[All]" allUniqueName="[Tabla2].[Mesero Asignado].[All]" dimensionUniqueName="[Tabla2]" displayFolder="" count="0" memberValueDatatype="130" unbalanced="0"/>
    <cacheHierarchy uniqueName="[Tabla2].[Tipo de Servicio]" caption="Tipo de Servicio" attribute="1" defaultMemberUniqueName="[Tabla2].[Tipo de Servicio].[All]" allUniqueName="[Tabla2].[Tipo de Servicio].[All]" dimensionUniqueName="[Tabla2]" displayFolder="" count="0" memberValueDatatype="130" unbalanced="0"/>
    <cacheHierarchy uniqueName="[Tabla2].[Método de Pago]" caption="Método de Pago" attribute="1" defaultMemberUniqueName="[Tabla2].[Método de Pago].[All]" allUniqueName="[Tabla2].[Método de Pago].[All]" dimensionUniqueName="[Tabla2]" displayFolder="" count="0" memberValueDatatype="130" unbalanced="0"/>
    <cacheHierarchy uniqueName="[Tabla2].[Propina]" caption="Propina" attribute="1" defaultMemberUniqueName="[Tabla2].[Propina].[All]" allUniqueName="[Tabla2].[Propina].[All]" dimensionUniqueName="[Tabla2]" displayFolder="" count="0" memberValueDatatype="5" unbalanced="0"/>
    <cacheHierarchy uniqueName="[Tabla2].[Estado de la Mesa]" caption="Estado de la Mesa" attribute="1" defaultMemberUniqueName="[Tabla2].[Estado de la Mesa].[All]" allUniqueName="[Tabla2].[Estado de la Mesa].[All]" dimensionUniqueName="[Tabla2]" displayFolder="" count="0" memberValueDatatype="130" unbalanced="0"/>
    <cacheHierarchy uniqueName="[Tabla2].[Número de Orden]" caption="Número de Orden" attribute="1" defaultMemberUniqueName="[Tabla2].[Número de Orden].[All]" allUniqueName="[Tabla2].[Número de Orden].[All]" dimensionUniqueName="[Tabla2]" displayFolder="" count="0" memberValueDatatype="20" unbalanced="0"/>
    <cacheHierarchy uniqueName="[Tabla2].[País de Origen]" caption="País de Origen" attribute="1" defaultMemberUniqueName="[Tabla2].[País de Origen].[All]" allUniqueName="[Tabla2].[País de Origen].[All]" dimensionUniqueName="[Tabla2]" displayFolder="" count="2" memberValueDatatype="130" unbalanced="0">
      <fieldsUsage count="2">
        <fieldUsage x="-1"/>
        <fieldUsage x="0"/>
      </fieldsUsage>
    </cacheHierarchy>
    <cacheHierarchy uniqueName="[Tabla2].[Platos Ordenados 1]" caption="Platos Ordenados 1" attribute="1" defaultMemberUniqueName="[Tabla2].[Platos Ordenados 1].[All]" allUniqueName="[Tabla2].[Platos Ordenados 1].[All]" dimensionUniqueName="[Tabla2]" displayFolder="" count="0" memberValueDatatype="130" unbalanced="0"/>
    <cacheHierarchy uniqueName="[Tabla2].[Platos Ordenados 2]" caption="Platos Ordenados 2" attribute="1" defaultMemberUniqueName="[Tabla2].[Platos Ordenados 2].[All]" allUniqueName="[Tabla2].[Platos Ordenados 2].[All]" dimensionUniqueName="[Tabla2]" displayFolder="" count="0" memberValueDatatype="130" unbalanced="0"/>
    <cacheHierarchy uniqueName="[Tabla2].[Platos Ordenados 3]" caption="Platos Ordenados 3" attribute="1" defaultMemberUniqueName="[Tabla2].[Platos Ordenados 3].[All]" allUniqueName="[Tabla2].[Platos Ordenados 3].[All]" dimensionUniqueName="[Tabla2]" displayFolder="" count="0" memberValueDatatype="130" unbalanced="0"/>
    <cacheHierarchy uniqueName="[Tabla2].[Platos Ordenados 4]" caption="Platos Ordenados 4" attribute="1" defaultMemberUniqueName="[Tabla2].[Platos Ordenados 4].[All]" allUniqueName="[Tabla2].[Platos Ordenados 4].[All]" dimensionUniqueName="[Tabla2]" displayFolder="" count="0" memberValueDatatype="130" unbalanced="0"/>
    <cacheHierarchy uniqueName="[Tabla2].[Monto total cuenta]" caption="Monto total cuenta" attribute="1" defaultMemberUniqueName="[Tabla2].[Monto total cuenta].[All]" allUniqueName="[Tabla2].[Monto total cuenta].[All]" dimensionUniqueName="[Tabla2]" displayFolder="" count="0" memberValueDatatype="20" unbalanced="0"/>
    <cacheHierarchy uniqueName="[Tabla2].[Fecha Factura]" caption="Fecha Factura" attribute="1" time="1" defaultMemberUniqueName="[Tabla2].[Fecha Factura].[All]" allUniqueName="[Tabla2].[Fecha Factura].[All]" dimensionUniqueName="[Tabla2]" displayFolder="" count="2" memberValueDatatype="7" unbalanced="0"/>
    <cacheHierarchy uniqueName="[Tabla2].[Hora de llegada2]" caption="Hora de llegada2" attribute="1" defaultMemberUniqueName="[Tabla2].[Hora de llegada2].[All]" allUniqueName="[Tabla2].[Hora de llegada2].[All]" dimensionUniqueName="[Tabla2]" displayFolder="" count="0" memberValueDatatype="130" unbalanced="0"/>
    <cacheHierarchy uniqueName="[Tabla2].[Hora de salida2]" caption="Hora de salida2" attribute="1" defaultMemberUniqueName="[Tabla2].[Hora de salida2].[All]" allUniqueName="[Tabla2].[Hora de salida2].[All]" dimensionUniqueName="[Tabla2]" displayFolder="" count="0" memberValueDatatype="130" unbalanced="0"/>
    <cacheHierarchy uniqueName="[Tabla2].[Tiempo de permanencia]" caption="Tiempo de permanencia" attribute="1" time="1" defaultMemberUniqueName="[Tabla2].[Tiempo de permanencia].[All]" allUniqueName="[Tabla2].[Tiempo de permanencia].[All]" dimensionUniqueName="[Tabla2]" displayFolder="" count="0" memberValueDatatype="7" unbalanced="0"/>
    <cacheHierarchy uniqueName="[Tabla2].[Tiempo de preparación]" caption="Tiempo de preparación" attribute="1" defaultMemberUniqueName="[Tabla2].[Tiempo de preparación].[All]" allUniqueName="[Tabla2].[Tiempo de preparación].[All]" dimensionUniqueName="[Tabla2]" displayFolder="" count="0" memberValueDatatype="20" unbalanced="0"/>
    <cacheHierarchy uniqueName="[Tabla2].[Columna2]" caption="Columna2" attribute="1" defaultMemberUniqueName="[Tabla2].[Columna2].[All]" allUniqueName="[Tabla2].[Columna2].[All]" dimensionUniqueName="[Tabla2]" displayFolder="" count="0" memberValueDatatype="5" unbalanced="0"/>
    <cacheHierarchy uniqueName="[Tabla2].[Tiempo de preparación2]" caption="Tiempo de preparación2" attribute="1" defaultMemberUniqueName="[Tabla2].[Tiempo de preparación2].[All]" allUniqueName="[Tabla2].[Tiempo de preparación2].[All]" dimensionUniqueName="[Tabla2]" displayFolder="" count="0" memberValueDatatype="130" unbalanced="0"/>
    <cacheHierarchy uniqueName="[Tabla2].[Tiempo de degustación]" caption="Tiempo de degustación" attribute="1" defaultMemberUniqueName="[Tabla2].[Tiempo de degustación].[All]" allUniqueName="[Tabla2].[Tiempo de degustación].[All]" dimensionUniqueName="[Tabla2]" displayFolder="" count="0" memberValueDatatype="130" unbalanced="0"/>
    <cacheHierarchy uniqueName="[Tabla2].[Tiempo de degustación2]" caption="Tiempo de degustación2" attribute="1" time="1" defaultMemberUniqueName="[Tabla2].[Tiempo de degustación2].[All]" allUniqueName="[Tabla2].[Tiempo de degustación2].[All]" dimensionUniqueName="[Tabla2]" displayFolder="" count="0" memberValueDatatype="7" unbalanced="0"/>
    <cacheHierarchy uniqueName="[Tabla2].[Orden cobrada]" caption="Orden cobrada" attribute="1" defaultMemberUniqueName="[Tabla2].[Orden cobrada].[All]" allUniqueName="[Tabla2].[Orden cobrada].[All]" dimensionUniqueName="[Tabla2]" displayFolder="" count="0" memberValueDatatype="130" unbalanced="0"/>
    <cacheHierarchy uniqueName="[Tabla2].[Columna1]" caption="Columna1" attribute="1" defaultMemberUniqueName="[Tabla2].[Columna1].[All]" allUniqueName="[Tabla2].[Columna1].[All]" dimensionUniqueName="[Tabla2]" displayFolder="" count="0" memberValueDatatype="20" unbalanced="0"/>
    <cacheHierarchy uniqueName="[Tabla2].[Columna12]" caption="Columna12" attribute="1" defaultMemberUniqueName="[Tabla2].[Columna12].[All]" allUniqueName="[Tabla2].[Columna12].[All]" dimensionUniqueName="[Tabla2]" displayFolder="" count="0" memberValueDatatype="5" unbalanced="0"/>
    <cacheHierarchy uniqueName="[Tabla2].[Columna13]" caption="Columna13" attribute="1" defaultMemberUniqueName="[Tabla2].[Columna13].[All]" allUniqueName="[Tabla2].[Columna13].[All]" dimensionUniqueName="[Tabla2]" displayFolder="" count="0" memberValueDatatype="130" unbalanced="0"/>
    <cacheHierarchy uniqueName="[Tabla2].[Tiempo permanencia en sala]" caption="Tiempo permanencia en sala" attribute="1" time="1" defaultMemberUniqueName="[Tabla2].[Tiempo permanencia en sala].[All]" allUniqueName="[Tabla2].[Tiempo permanencia en sala].[All]" dimensionUniqueName="[Tabla2]" displayFolder="" count="0" memberValueDatatype="7" unbalanced="0"/>
    <cacheHierarchy uniqueName="[Tabla2].[Día de la semana]" caption="Día de la semana" attribute="1" defaultMemberUniqueName="[Tabla2].[Día de la semana].[All]" allUniqueName="[Tabla2].[Día de la semana].[All]" dimensionUniqueName="[Tabla2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1]" caption="__XL_Count Tabla1" measure="1" displayFolder="" measureGroup="Tabla1" count="0" hidden="1"/>
    <cacheHierarchy uniqueName="[Measures].[__No hay medidas definidas]" caption="__No hay medidas definidas" measure="1" displayFolder="" count="0" hidden="1"/>
    <cacheHierarchy uniqueName="[Measures].[Suma de Número de Orden]" caption="Suma de Número de Orden" measure="1" displayFolder="" measureGroup="Tab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Número de Orden]" caption="Recuento de Número de Orden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Número de Comensales]" caption="Suma de Número de Comensales" measure="1" displayFolder="" measureGroup="Tab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Promedio de Número de Comensales]" caption="Promedio de Número de Comensales" measure="1" displayFolder="" measureGroup="Tabla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Monto total cuenta]" caption="Suma de Monto total cuenta" measure="1" displayFolder="" measureGroup="Tabla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romedio de Monto total cuenta]" caption="Promedio de Monto total cuenta" measure="1" displayFolder="" measureGroup="Tabla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e total]" caption="Suma de Coste total" measure="1" displayFolder="" measureGroup="Tab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Porcentaje de ganancia]" caption="Suma de Porcentaje de ganancia" measure="1" displayFolder="" measureGroup="Tab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Promedio de Porcentaje de ganancia]" caption="Promedio de Porcentaje de ganancia" measure="1" displayFolder="" measureGroup="Tab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a1" uniqueName="[Tabla1]" caption="Tabla1"/>
    <dimension name="Tabla2" uniqueName="[Tabla2]" caption="Tabla2"/>
  </dimensions>
  <measureGroups count="2">
    <measureGroup name="Tabla1" caption="Tabla1"/>
    <measureGroup name="Tabla2" caption="Tabla2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Gracia" refreshedDate="45573.70548113426" createdVersion="8" refreshedVersion="8" minRefreshableVersion="3" recordCount="767" xr:uid="{1FA11569-121D-449E-89A7-E1BF662CE922}">
  <cacheSource type="worksheet">
    <worksheetSource name="Tabla2"/>
  </cacheSource>
  <cacheFields count="35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 count="6">
        <n v="6"/>
        <n v="1"/>
        <n v="2"/>
        <n v="5"/>
        <n v="4"/>
        <n v="3"/>
      </sharedItems>
    </cacheField>
    <cacheField name="Hora de Llegada" numFmtId="22">
      <sharedItems containsSemiMixedTypes="0" containsNonDate="0" containsDate="1" containsString="0" minDate="2023-04-01T00:01:00" maxDate="2023-04-07T03:56:00"/>
    </cacheField>
    <cacheField name="Hora de Salida" numFmtId="22">
      <sharedItems containsSemiMixedTypes="0" containsNonDate="0" containsDate="1" containsString="0" minDate="2023-04-01T01:11:00" maxDate="2023-04-07T07:51:00"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168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 1" numFmtId="0">
      <sharedItems/>
    </cacheField>
    <cacheField name="Platos Ordenados 2" numFmtId="0">
      <sharedItems containsBlank="1"/>
    </cacheField>
    <cacheField name="Platos Ordenados 3" numFmtId="0">
      <sharedItems containsBlank="1"/>
    </cacheField>
    <cacheField name="Platos Ordenados 4" numFmtId="0">
      <sharedItems containsBlank="1"/>
    </cacheField>
    <cacheField name="Monto total cuenta" numFmtId="164">
      <sharedItems containsSemiMixedTypes="0" containsString="0" containsNumber="1" containsInteger="1" minValue="18" maxValue="360"/>
    </cacheField>
    <cacheField name="Facturacion total" numFmtId="164">
      <sharedItems containsSemiMixedTypes="0" containsString="0" containsNumber="1" minValue="31.39" maxValue="395.11"/>
    </cacheField>
    <cacheField name="Fecha Factura" numFmtId="14">
      <sharedItems containsSemiMixedTypes="0" containsNonDate="0" containsDate="1" containsString="0" minDate="2023-04-01T01:11:00" maxDate="2023-04-07T07:51:00"/>
    </cacheField>
    <cacheField name="Hora de llegada2" numFmtId="0">
      <sharedItems/>
    </cacheField>
    <cacheField name="Hora de salida2" numFmtId="0">
      <sharedItems/>
    </cacheField>
    <cacheField name="Tiempo de permanencia" numFmtId="165">
      <sharedItems containsSemiMixedTypes="0" containsNonDate="0" containsDate="1" containsString="0" minDate="1899-12-30T01:01:00" maxDate="1900-01-29T03:59:00"/>
    </cacheField>
    <cacheField name="Tiempo de preparación" numFmtId="0">
      <sharedItems containsSemiMixedTypes="0" containsString="0" containsNumber="1" containsInteger="1" minValue="5" maxValue="203"/>
    </cacheField>
    <cacheField name="Columna2" numFmtId="0">
      <sharedItems containsSemiMixedTypes="0" containsString="0" containsNumber="1" minValue="8.3333333333333329E-2" maxValue="3.3833333333333333"/>
    </cacheField>
    <cacheField name="Tiempo de preparación2" numFmtId="0">
      <sharedItems/>
    </cacheField>
    <cacheField name="Tiempo de degustación" numFmtId="165">
      <sharedItems containsSemiMixedTypes="0" containsDate="1" containsString="0" containsMixedTypes="1" minDate="1900-01-06T12:00:11" maxDate="1899-12-30T03:49:00"/>
    </cacheField>
    <cacheField name="Tiempo de degustación2" numFmtId="165">
      <sharedItems containsSemiMixedTypes="0" containsNonDate="0" containsDate="1" containsString="0" minDate="1899-12-30T00:00:00" maxDate="1899-12-30T03:49:00"/>
    </cacheField>
    <cacheField name="Orden cobrada" numFmtId="0">
      <sharedItems containsBlank="1" count="3">
        <s v="SI"/>
        <s v="Impago"/>
        <m u="1"/>
      </sharedItems>
    </cacheField>
    <cacheField name="Propina final" numFmtId="0">
      <sharedItems containsSemiMixedTypes="0" containsString="0" containsNumber="1" minValue="0" maxValue="49.88"/>
    </cacheField>
    <cacheField name="Columna1" numFmtId="0">
      <sharedItems containsSemiMixedTypes="0" containsString="0" containsNumber="1" containsInteger="1" minValue="0" maxValue="15"/>
    </cacheField>
    <cacheField name="Columna12" numFmtId="0">
      <sharedItems containsSemiMixedTypes="0" containsString="0" containsNumber="1" minValue="0" maxValue="0.25"/>
    </cacheField>
    <cacheField name="Columna13" numFmtId="0">
      <sharedItems/>
    </cacheField>
    <cacheField name="Tiempo permanencia en sala" numFmtId="165">
      <sharedItems containsSemiMixedTypes="0" containsNonDate="0" containsDate="1" containsString="0" minDate="1899-12-30T01:01:00" maxDate="1900-01-29T04:14:00"/>
    </cacheField>
    <cacheField name="Día de la semana" numFmtId="0">
      <sharedItems count="7">
        <s v="sábado"/>
        <s v="domingo"/>
        <s v="lunes"/>
        <s v="martes"/>
        <s v="miércoles"/>
        <s v="jueves"/>
        <s v="viernes"/>
      </sharedItems>
    </cacheField>
    <cacheField name="Campo1" numFmtId="0" formula=" 0" databaseField="0"/>
  </cacheFields>
  <extLst>
    <ext xmlns:x14="http://schemas.microsoft.com/office/spreadsheetml/2009/9/main" uri="{725AE2AE-9491-48be-B2B4-4EB974FC3084}">
      <x14:pivotCacheDefinition pivotCacheId="75243348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vier Gracia" refreshedDate="45555.654665046299" backgroundQuery="1" createdVersion="3" refreshedVersion="8" minRefreshableVersion="3" recordCount="0" supportSubquery="1" supportAdvancedDrill="1" xr:uid="{8ACDFB80-094D-44D3-BC7F-29DB246F14B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9"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Plato]" caption="Nombre del Plato" attribute="1" defaultMemberUniqueName="[Tabla1].[Nombre del Plato].[All]" allUniqueName="[Tabla1].[Nombre del Plato].[All]" dimensionUniqueName="[Tabla1]" displayFolder="" count="0" memberValueDatatype="130" unbalanced="0"/>
    <cacheHierarchy uniqueName="[Tabla1].[Descripción del Plato]" caption="Descripción del Plato" attribute="1" defaultMemberUniqueName="[Tabla1].[Descripción del Plato].[All]" allUniqueName="[Tabla1].[Descripción del Plato].[All]" dimensionUniqueName="[Tabla1]" displayFolder="" count="0" memberValueDatatype="130" unbalanced="0"/>
    <cacheHierarchy uniqueName="[Tabla1].[Costo Unitario]" caption="Costo Unitario" attribute="1" defaultMemberUniqueName="[Tabla1].[Costo Unitario].[All]" allUniqueName="[Tabla1].[Costo Unitario].[All]" dimensionUniqueName="[Tabla1]" displayFolder="" count="0" memberValueDatatype="20" unbalanced="0"/>
    <cacheHierarchy uniqueName="[Tabla1].[Precio Unitario]" caption="Precio Unitario" attribute="1" defaultMemberUniqueName="[Tabla1].[Precio Unitario].[All]" allUniqueName="[Tabla1].[Precio Unitario].[All]" dimensionUniqueName="[Tabla1]" displayFolder="" count="0" memberValueDatatype="20" unbalanced="0"/>
    <cacheHierarchy uniqueName="[Tabla1].[Cantidad Ordenada]" caption="Cantidad Ordenada" attribute="1" defaultMemberUniqueName="[Tabla1].[Cantidad Ordenada].[All]" allUniqueName="[Tabla1].[Cantidad Ordenada].[All]" dimensionUniqueName="[Tabla1]" displayFolder="" count="0" memberValueDatatype="20" unbalanced="0"/>
    <cacheHierarchy uniqueName="[Tabla1].[Tiempo de Preparación]" caption="Tiempo de Preparación" attribute="1" defaultMemberUniqueName="[Tabla1].[Tiempo de Preparación].[All]" allUniqueName="[Tabla1].[Tiempo de Preparación].[All]" dimensionUniqueName="[Tabla1]" displayFolder="" count="0" memberValueDatatype="20" unbalanced="0"/>
    <cacheHierarchy uniqueName="[Tabla1].[Columna1]" caption="Columna1" attribute="1" defaultMemberUniqueName="[Tabla1].[Columna1].[All]" allUniqueName="[Tabla1].[Columna1].[All]" dimensionUniqueName="[Tabla1]" displayFolder="" count="0" memberValueDatatype="5" unbalanced="0"/>
    <cacheHierarchy uniqueName="[Tabla1].[Tiempo de Preparación horas]" caption="Tiempo de Preparación horas" attribute="1" defaultMemberUniqueName="[Tabla1].[Tiempo de Preparación horas].[All]" allUniqueName="[Tabla1].[Tiempo de Preparación horas].[All]" dimensionUniqueName="[Tabla1]" displayFolder="" count="0" memberValueDatatype="130" unbalanced="0"/>
    <cacheHierarchy uniqueName="[Tabla1].[Observaciones]" caption="Observaciones" attribute="1" defaultMemberUniqueName="[Tabla1].[Observaciones].[All]" allUniqueName="[Tabla1].[Observaciones].[All]" dimensionUniqueName="[Tabla1]" displayFolder="" count="0" memberValueDatatype="130" unbalanced="0"/>
    <cacheHierarchy uniqueName="[Tabla1].[Ganancia neta]" caption="Ganancia neta" attribute="1" defaultMemberUniqueName="[Tabla1].[Ganancia neta].[All]" allUniqueName="[Tabla1].[Ganancia neta].[All]" dimensionUniqueName="[Tabla1]" displayFolder="" count="0" memberValueDatatype="20" unbalanced="0"/>
    <cacheHierarchy uniqueName="[Tabla1].[Ganacia Bruta]" caption="Ganacia Bruta" attribute="1" defaultMemberUniqueName="[Tabla1].[Ganacia Bruta].[All]" allUniqueName="[Tabla1].[Ganacia Bruta].[All]" dimensionUniqueName="[Tabla1]" displayFolder="" count="0" memberValueDatatype="20" unbalanced="0"/>
    <cacheHierarchy uniqueName="[Tabla1].[Porcentaje de ganancia]" caption="Porcentaje de ganancia" attribute="1" defaultMemberUniqueName="[Tabla1].[Porcentaje de ganancia].[All]" allUniqueName="[Tabla1].[Porcentaje de ganancia].[All]" dimensionUniqueName="[Tabla1]" displayFolder="" count="0" memberValueDatatype="5" unbalanced="0"/>
    <cacheHierarchy uniqueName="[Tabla1].[Coste total]" caption="Coste total" attribute="1" defaultMemberUniqueName="[Tabla1].[Coste total].[All]" allUniqueName="[Tabla1].[Coste total].[All]" dimensionUniqueName="[Tabla1]" displayFolder="" count="0" memberValueDatatype="20" unbalanced="0"/>
    <cacheHierarchy uniqueName="[Tabla2].[Número de Mesa]" caption="Número de Mesa" attribute="1" defaultMemberUniqueName="[Tabla2].[Número de Mesa].[All]" allUniqueName="[Tabla2].[Número de Mesa].[All]" dimensionUniqueName="[Tabla2]" displayFolder="" count="0" memberValueDatatype="20" unbalanced="0"/>
    <cacheHierarchy uniqueName="[Tabla2].[Nombre del Cliente]" caption="Nombre del Cliente" attribute="1" defaultMemberUniqueName="[Tabla2].[Nombre del Cliente].[All]" allUniqueName="[Tabla2].[Nombre del Cliente].[All]" dimensionUniqueName="[Tabla2]" displayFolder="" count="0" memberValueDatatype="130" unbalanced="0"/>
    <cacheHierarchy uniqueName="[Tabla2].[Número de Comensales]" caption="Número de Comensales" attribute="1" defaultMemberUniqueName="[Tabla2].[Número de Comensales].[All]" allUniqueName="[Tabla2].[Número de Comensales].[All]" dimensionUniqueName="[Tabla2]" displayFolder="" count="0" memberValueDatatype="20" unbalanced="0"/>
    <cacheHierarchy uniqueName="[Tabla2].[Hora de Llegada]" caption="Hora de Llegada" attribute="1" time="1" defaultMemberUniqueName="[Tabla2].[Hora de Llegada].[All]" allUniqueName="[Tabla2].[Hora de Llegada].[All]" dimensionUniqueName="[Tabla2]" displayFolder="" count="0" memberValueDatatype="7" unbalanced="0"/>
    <cacheHierarchy uniqueName="[Tabla2].[Hora de Salida]" caption="Hora de Salida" attribute="1" time="1" defaultMemberUniqueName="[Tabla2].[Hora de Salida].[All]" allUniqueName="[Tabla2].[Hora de Salida].[All]" dimensionUniqueName="[Tabla2]" displayFolder="" count="0" memberValueDatatype="7" unbalanced="0"/>
    <cacheHierarchy uniqueName="[Tabla2].[Mesero Asignado]" caption="Mesero Asignado" attribute="1" defaultMemberUniqueName="[Tabla2].[Mesero Asignado].[All]" allUniqueName="[Tabla2].[Mesero Asignado].[All]" dimensionUniqueName="[Tabla2]" displayFolder="" count="0" memberValueDatatype="130" unbalanced="0"/>
    <cacheHierarchy uniqueName="[Tabla2].[Tipo de Servicio]" caption="Tipo de Servicio" attribute="1" defaultMemberUniqueName="[Tabla2].[Tipo de Servicio].[All]" allUniqueName="[Tabla2].[Tipo de Servicio].[All]" dimensionUniqueName="[Tabla2]" displayFolder="" count="0" memberValueDatatype="130" unbalanced="0"/>
    <cacheHierarchy uniqueName="[Tabla2].[Método de Pago]" caption="Método de Pago" attribute="1" defaultMemberUniqueName="[Tabla2].[Método de Pago].[All]" allUniqueName="[Tabla2].[Método de Pago].[All]" dimensionUniqueName="[Tabla2]" displayFolder="" count="0" memberValueDatatype="130" unbalanced="0"/>
    <cacheHierarchy uniqueName="[Tabla2].[Propina]" caption="Propina" attribute="1" defaultMemberUniqueName="[Tabla2].[Propina].[All]" allUniqueName="[Tabla2].[Propina].[All]" dimensionUniqueName="[Tabla2]" displayFolder="" count="0" memberValueDatatype="5" unbalanced="0"/>
    <cacheHierarchy uniqueName="[Tabla2].[Estado de la Mesa]" caption="Estado de la Mesa" attribute="1" defaultMemberUniqueName="[Tabla2].[Estado de la Mesa].[All]" allUniqueName="[Tabla2].[Estado de la Mesa].[All]" dimensionUniqueName="[Tabla2]" displayFolder="" count="0" memberValueDatatype="130" unbalanced="0"/>
    <cacheHierarchy uniqueName="[Tabla2].[Número de Orden]" caption="Número de Orden" attribute="1" defaultMemberUniqueName="[Tabla2].[Número de Orden].[All]" allUniqueName="[Tabla2].[Número de Orden].[All]" dimensionUniqueName="[Tabla2]" displayFolder="" count="0" memberValueDatatype="20" unbalanced="0"/>
    <cacheHierarchy uniqueName="[Tabla2].[País de Origen]" caption="País de Origen" attribute="1" defaultMemberUniqueName="[Tabla2].[País de Origen].[All]" allUniqueName="[Tabla2].[País de Origen].[All]" dimensionUniqueName="[Tabla2]" displayFolder="" count="0" memberValueDatatype="130" unbalanced="0"/>
    <cacheHierarchy uniqueName="[Tabla2].[Platos Ordenados 1]" caption="Platos Ordenados 1" attribute="1" defaultMemberUniqueName="[Tabla2].[Platos Ordenados 1].[All]" allUniqueName="[Tabla2].[Platos Ordenados 1].[All]" dimensionUniqueName="[Tabla2]" displayFolder="" count="0" memberValueDatatype="130" unbalanced="0"/>
    <cacheHierarchy uniqueName="[Tabla2].[Platos Ordenados 2]" caption="Platos Ordenados 2" attribute="1" defaultMemberUniqueName="[Tabla2].[Platos Ordenados 2].[All]" allUniqueName="[Tabla2].[Platos Ordenados 2].[All]" dimensionUniqueName="[Tabla2]" displayFolder="" count="0" memberValueDatatype="130" unbalanced="0"/>
    <cacheHierarchy uniqueName="[Tabla2].[Platos Ordenados 3]" caption="Platos Ordenados 3" attribute="1" defaultMemberUniqueName="[Tabla2].[Platos Ordenados 3].[All]" allUniqueName="[Tabla2].[Platos Ordenados 3].[All]" dimensionUniqueName="[Tabla2]" displayFolder="" count="0" memberValueDatatype="130" unbalanced="0"/>
    <cacheHierarchy uniqueName="[Tabla2].[Platos Ordenados 4]" caption="Platos Ordenados 4" attribute="1" defaultMemberUniqueName="[Tabla2].[Platos Ordenados 4].[All]" allUniqueName="[Tabla2].[Platos Ordenados 4].[All]" dimensionUniqueName="[Tabla2]" displayFolder="" count="0" memberValueDatatype="130" unbalanced="0"/>
    <cacheHierarchy uniqueName="[Tabla2].[Monto total cuenta]" caption="Monto total cuenta" attribute="1" defaultMemberUniqueName="[Tabla2].[Monto total cuenta].[All]" allUniqueName="[Tabla2].[Monto total cuenta].[All]" dimensionUniqueName="[Tabla2]" displayFolder="" count="0" memberValueDatatype="20" unbalanced="0"/>
    <cacheHierarchy uniqueName="[Tabla2].[Fecha Factura]" caption="Fecha Factura" attribute="1" time="1" defaultMemberUniqueName="[Tabla2].[Fecha Factura].[All]" allUniqueName="[Tabla2].[Fecha Factura].[All]" dimensionUniqueName="[Tabla2]" displayFolder="" count="2" memberValueDatatype="7" unbalanced="0"/>
    <cacheHierarchy uniqueName="[Tabla2].[Hora de llegada2]" caption="Hora de llegada2" attribute="1" defaultMemberUniqueName="[Tabla2].[Hora de llegada2].[All]" allUniqueName="[Tabla2].[Hora de llegada2].[All]" dimensionUniqueName="[Tabla2]" displayFolder="" count="0" memberValueDatatype="130" unbalanced="0"/>
    <cacheHierarchy uniqueName="[Tabla2].[Hora de salida2]" caption="Hora de salida2" attribute="1" defaultMemberUniqueName="[Tabla2].[Hora de salida2].[All]" allUniqueName="[Tabla2].[Hora de salida2].[All]" dimensionUniqueName="[Tabla2]" displayFolder="" count="0" memberValueDatatype="130" unbalanced="0"/>
    <cacheHierarchy uniqueName="[Tabla2].[Tiempo de permanencia]" caption="Tiempo de permanencia" attribute="1" time="1" defaultMemberUniqueName="[Tabla2].[Tiempo de permanencia].[All]" allUniqueName="[Tabla2].[Tiempo de permanencia].[All]" dimensionUniqueName="[Tabla2]" displayFolder="" count="0" memberValueDatatype="7" unbalanced="0"/>
    <cacheHierarchy uniqueName="[Tabla2].[Tiempo de preparación]" caption="Tiempo de preparación" attribute="1" defaultMemberUniqueName="[Tabla2].[Tiempo de preparación].[All]" allUniqueName="[Tabla2].[Tiempo de preparación].[All]" dimensionUniqueName="[Tabla2]" displayFolder="" count="0" memberValueDatatype="20" unbalanced="0"/>
    <cacheHierarchy uniqueName="[Tabla2].[Columna2]" caption="Columna2" attribute="1" defaultMemberUniqueName="[Tabla2].[Columna2].[All]" allUniqueName="[Tabla2].[Columna2].[All]" dimensionUniqueName="[Tabla2]" displayFolder="" count="0" memberValueDatatype="5" unbalanced="0"/>
    <cacheHierarchy uniqueName="[Tabla2].[Tiempo de preparación2]" caption="Tiempo de preparación2" attribute="1" defaultMemberUniqueName="[Tabla2].[Tiempo de preparación2].[All]" allUniqueName="[Tabla2].[Tiempo de preparación2].[All]" dimensionUniqueName="[Tabla2]" displayFolder="" count="0" memberValueDatatype="130" unbalanced="0"/>
    <cacheHierarchy uniqueName="[Tabla2].[Tiempo de degustación]" caption="Tiempo de degustación" attribute="1" defaultMemberUniqueName="[Tabla2].[Tiempo de degustación].[All]" allUniqueName="[Tabla2].[Tiempo de degustación].[All]" dimensionUniqueName="[Tabla2]" displayFolder="" count="0" memberValueDatatype="130" unbalanced="0"/>
    <cacheHierarchy uniqueName="[Tabla2].[Tiempo de degustación2]" caption="Tiempo de degustación2" attribute="1" time="1" defaultMemberUniqueName="[Tabla2].[Tiempo de degustación2].[All]" allUniqueName="[Tabla2].[Tiempo de degustación2].[All]" dimensionUniqueName="[Tabla2]" displayFolder="" count="0" memberValueDatatype="7" unbalanced="0"/>
    <cacheHierarchy uniqueName="[Tabla2].[Orden cobrada]" caption="Orden cobrada" attribute="1" defaultMemberUniqueName="[Tabla2].[Orden cobrada].[All]" allUniqueName="[Tabla2].[Orden cobrada].[All]" dimensionUniqueName="[Tabla2]" displayFolder="" count="0" memberValueDatatype="130" unbalanced="0"/>
    <cacheHierarchy uniqueName="[Tabla2].[Columna1]" caption="Columna1" attribute="1" defaultMemberUniqueName="[Tabla2].[Columna1].[All]" allUniqueName="[Tabla2].[Columna1].[All]" dimensionUniqueName="[Tabla2]" displayFolder="" count="0" memberValueDatatype="20" unbalanced="0"/>
    <cacheHierarchy uniqueName="[Tabla2].[Columna12]" caption="Columna12" attribute="1" defaultMemberUniqueName="[Tabla2].[Columna12].[All]" allUniqueName="[Tabla2].[Columna12].[All]" dimensionUniqueName="[Tabla2]" displayFolder="" count="0" memberValueDatatype="5" unbalanced="0"/>
    <cacheHierarchy uniqueName="[Tabla2].[Columna13]" caption="Columna13" attribute="1" defaultMemberUniqueName="[Tabla2].[Columna13].[All]" allUniqueName="[Tabla2].[Columna13].[All]" dimensionUniqueName="[Tabla2]" displayFolder="" count="0" memberValueDatatype="130" unbalanced="0"/>
    <cacheHierarchy uniqueName="[Tabla2].[Tiempo permanencia en sala]" caption="Tiempo permanencia en sala" attribute="1" time="1" defaultMemberUniqueName="[Tabla2].[Tiempo permanencia en sala].[All]" allUniqueName="[Tabla2].[Tiempo permanencia en sala].[All]" dimensionUniqueName="[Tabla2]" displayFolder="" count="0" memberValueDatatype="7" unbalanced="0"/>
    <cacheHierarchy uniqueName="[Tabla2].[Día de la semana]" caption="Día de la semana" attribute="1" defaultMemberUniqueName="[Tabla2].[Día de la semana].[All]" allUniqueName="[Tabla2].[Día de la semana].[All]" dimensionUniqueName="[Tabla2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1]" caption="__XL_Count Tabla1" measure="1" displayFolder="" measureGroup="Tabla1" count="0" hidden="1"/>
    <cacheHierarchy uniqueName="[Measures].[__No hay medidas definidas]" caption="__No hay medidas definidas" measure="1" displayFolder="" count="0" hidden="1"/>
    <cacheHierarchy uniqueName="[Measures].[Suma de Número de Orden]" caption="Suma de Número de Orden" measure="1" displayFolder="" measureGroup="Tab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Número de Orden]" caption="Recuento de Número de Orden" measure="1" displayFolder="" measureGroup="Tab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Número de Comensales]" caption="Suma de Número de Comensales" measure="1" displayFolder="" measureGroup="Tab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Promedio de Número de Comensales]" caption="Promedio de Número de Comensales" measure="1" displayFolder="" measureGroup="Tab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Monto total cuenta]" caption="Suma de Monto total cuenta" measure="1" displayFolder="" measureGroup="Tabla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romedio de Monto total cuenta]" caption="Promedio de Monto total cuenta" measure="1" displayFolder="" measureGroup="Tabla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e total]" caption="Suma de Coste total" measure="1" displayFolder="" measureGroup="Tab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Porcentaje de ganancia]" caption="Suma de Porcentaje de ganancia" measure="1" displayFolder="" measureGroup="Tab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Promedio de Porcentaje de ganancia]" caption="Promedio de Porcentaje de ganancia" measure="1" displayFolder="" measureGroup="Tab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8578275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x v="0"/>
    <d v="2023-04-01T01:07:00"/>
    <d v="2023-04-01T03:50:00"/>
    <x v="0"/>
    <x v="0"/>
    <x v="0"/>
    <n v="48.55"/>
    <s v="Reservada"/>
    <n v="1"/>
    <x v="0"/>
    <s v="Plato_7"/>
    <s v=" Plato_2"/>
    <m/>
    <m/>
    <n v="138"/>
    <n v="186.55"/>
    <d v="2023-04-01T03:50:00"/>
    <s v="1:07"/>
    <s v="3:50"/>
    <d v="1899-12-30T02:43:00"/>
    <n v="57"/>
    <n v="0.95"/>
    <s v="0:57"/>
    <d v="1899-12-30T01:46:00"/>
    <d v="1899-12-30T01:46:00"/>
    <x v="0"/>
    <n v="48.55"/>
    <n v="0"/>
    <n v="0"/>
    <s v="0:00"/>
    <d v="1899-12-30T02:43:00"/>
    <x v="0"/>
  </r>
  <r>
    <n v="6"/>
    <s v="Cliente_538"/>
    <x v="0"/>
    <d v="2023-04-01T01:28:00"/>
    <d v="2023-04-01T03:49:00"/>
    <x v="1"/>
    <x v="1"/>
    <x v="1"/>
    <n v="43.3"/>
    <s v="Reservada"/>
    <n v="2"/>
    <x v="1"/>
    <s v="Plato_17"/>
    <s v=" Plato_6"/>
    <m/>
    <m/>
    <n v="58"/>
    <n v="101.3"/>
    <d v="2023-04-01T03:49:00"/>
    <s v="1:28"/>
    <s v="3:49"/>
    <d v="1899-12-30T02:21:00"/>
    <n v="85"/>
    <n v="1.4166666666666667"/>
    <s v="1:25"/>
    <d v="1899-12-30T00:56:00"/>
    <d v="1899-12-30T00:56:00"/>
    <x v="0"/>
    <n v="43.3"/>
    <n v="0"/>
    <n v="0"/>
    <s v="0:00"/>
    <d v="1899-12-30T02:21:00"/>
    <x v="0"/>
  </r>
  <r>
    <n v="20"/>
    <s v="Cliente_911"/>
    <x v="1"/>
    <d v="2023-04-01T00:29:00"/>
    <d v="2023-04-01T03:56:00"/>
    <x v="2"/>
    <x v="1"/>
    <x v="2"/>
    <n v="30.87"/>
    <s v="Libre"/>
    <n v="3"/>
    <x v="2"/>
    <s v="Plato_20"/>
    <s v=" Plato_17"/>
    <s v=" Plato_19"/>
    <s v=" Plato_9"/>
    <n v="165"/>
    <n v="195.87"/>
    <d v="2023-04-01T03:56:00"/>
    <s v="0:29"/>
    <s v="3:56"/>
    <d v="1899-12-30T03:27:00"/>
    <n v="126"/>
    <n v="2.1"/>
    <s v="2:06"/>
    <d v="1899-12-30T01:21:00"/>
    <d v="1899-12-30T01:21:00"/>
    <x v="0"/>
    <n v="30.87"/>
    <n v="0"/>
    <n v="0"/>
    <s v="0:00"/>
    <d v="1899-12-30T03:27:00"/>
    <x v="0"/>
  </r>
  <r>
    <n v="3"/>
    <s v="Cliente_129"/>
    <x v="1"/>
    <d v="2023-04-01T03:03:00"/>
    <d v="2023-04-01T04:31:00"/>
    <x v="3"/>
    <x v="0"/>
    <x v="2"/>
    <n v="34.68"/>
    <s v="Libre"/>
    <n v="4"/>
    <x v="3"/>
    <s v="Plato_11"/>
    <s v=" Plato_16"/>
    <m/>
    <m/>
    <n v="183"/>
    <n v="217.68"/>
    <d v="2023-04-01T04:31:00"/>
    <s v="3:03"/>
    <s v="4:31"/>
    <d v="1899-12-30T01:28:00"/>
    <n v="40"/>
    <n v="0.66666666666666663"/>
    <s v="0:40"/>
    <d v="1899-12-30T00:48:00"/>
    <d v="1899-12-30T00:48:00"/>
    <x v="0"/>
    <n v="34.68"/>
    <n v="0"/>
    <n v="0"/>
    <s v="0:00"/>
    <d v="1899-12-30T01:28:00"/>
    <x v="0"/>
  </r>
  <r>
    <n v="8"/>
    <s v="Cliente_938"/>
    <x v="2"/>
    <d v="2023-04-01T00:01:00"/>
    <d v="2023-04-01T02:06:00"/>
    <x v="4"/>
    <x v="0"/>
    <x v="2"/>
    <n v="24.33"/>
    <s v="Libre"/>
    <n v="5"/>
    <x v="4"/>
    <s v="Plato_12"/>
    <s v=" Plato_7"/>
    <m/>
    <m/>
    <n v="67"/>
    <n v="91.33"/>
    <d v="2023-04-01T02:06:00"/>
    <s v="0:01"/>
    <s v="2:06"/>
    <d v="1899-12-30T02:05:00"/>
    <n v="17"/>
    <n v="0.28333333333333333"/>
    <s v="0:17"/>
    <d v="1899-12-30T01:48:00"/>
    <d v="1899-12-30T01:48:00"/>
    <x v="0"/>
    <n v="24.33"/>
    <n v="0"/>
    <n v="0"/>
    <s v="0:00"/>
    <d v="1899-12-30T02:05:00"/>
    <x v="0"/>
  </r>
  <r>
    <n v="7"/>
    <s v="Cliente_965"/>
    <x v="3"/>
    <d v="2023-04-01T01:24:00"/>
    <d v="2023-04-01T03:32:00"/>
    <x v="4"/>
    <x v="2"/>
    <x v="2"/>
    <n v="26.57"/>
    <s v="Libre"/>
    <n v="6"/>
    <x v="4"/>
    <s v="Plato_8"/>
    <m/>
    <m/>
    <m/>
    <n v="70"/>
    <n v="96.57"/>
    <d v="2023-04-01T03:32:00"/>
    <s v="1:24"/>
    <s v="3:32"/>
    <d v="1899-12-30T02:08:00"/>
    <n v="11"/>
    <n v="0.18333333333333332"/>
    <s v="0:11"/>
    <d v="1899-12-30T01:57:00"/>
    <d v="1899-12-30T01:57:00"/>
    <x v="0"/>
    <n v="26.57"/>
    <n v="0"/>
    <n v="0"/>
    <s v="0:00"/>
    <d v="1899-12-30T02:08:00"/>
    <x v="0"/>
  </r>
  <r>
    <n v="17"/>
    <s v="Cliente_306"/>
    <x v="0"/>
    <d v="2023-04-01T01:57:00"/>
    <d v="2023-04-01T04:22:00"/>
    <x v="2"/>
    <x v="2"/>
    <x v="2"/>
    <n v="10.54"/>
    <s v="Ocupada"/>
    <n v="7"/>
    <x v="5"/>
    <s v="Plato_15"/>
    <s v=" Plato_19"/>
    <m/>
    <m/>
    <n v="172"/>
    <n v="182.54"/>
    <d v="2023-04-01T04:22:00"/>
    <s v="1:57"/>
    <s v="4:22"/>
    <d v="1900-01-29T02:25:00"/>
    <n v="41"/>
    <n v="0.68333333333333335"/>
    <s v="0:41"/>
    <d v="1899-12-30T01:44:00"/>
    <d v="1899-12-30T01:44:00"/>
    <x v="0"/>
    <n v="10.54"/>
    <n v="15"/>
    <n v="0.25"/>
    <s v="0:15"/>
    <d v="1900-01-29T02:40:00"/>
    <x v="0"/>
  </r>
  <r>
    <n v="11"/>
    <s v="Cliente_974"/>
    <x v="1"/>
    <d v="2023-04-01T02:11:00"/>
    <d v="2023-04-01T04:49:00"/>
    <x v="2"/>
    <x v="1"/>
    <x v="2"/>
    <n v="49.18"/>
    <s v="Reservada"/>
    <n v="8"/>
    <x v="3"/>
    <s v="Plato_5"/>
    <s v=" Plato_16"/>
    <s v=" Plato_20"/>
    <m/>
    <n v="242"/>
    <n v="291.18"/>
    <d v="2023-04-01T04:49:00"/>
    <s v="2:11"/>
    <s v="4:49"/>
    <d v="1899-12-30T02:38:00"/>
    <n v="55"/>
    <n v="0.91666666666666663"/>
    <s v="0:55"/>
    <d v="1899-12-30T01:43:00"/>
    <d v="1899-12-30T01:43:00"/>
    <x v="0"/>
    <n v="49.18"/>
    <n v="0"/>
    <n v="0"/>
    <s v="0:00"/>
    <d v="1899-12-30T02:38:00"/>
    <x v="0"/>
  </r>
  <r>
    <n v="15"/>
    <s v="Cliente_740"/>
    <x v="3"/>
    <d v="2023-04-01T02:03:00"/>
    <d v="2023-04-01T04:25:00"/>
    <x v="2"/>
    <x v="0"/>
    <x v="0"/>
    <n v="46.85"/>
    <s v="Libre"/>
    <n v="9"/>
    <x v="6"/>
    <s v="Plato_2"/>
    <s v=" Plato_7"/>
    <s v=" Plato_12"/>
    <s v=" Plato_15"/>
    <n v="169"/>
    <n v="169"/>
    <d v="2023-04-01T04:25:00"/>
    <s v="2:03"/>
    <s v="4:25"/>
    <d v="1899-12-30T02:22:00"/>
    <n v="146"/>
    <n v="2.4333333333333331"/>
    <s v="2:26"/>
    <n v="-2.7777777777777818E-3"/>
    <d v="1899-12-30T00:00:00"/>
    <x v="1"/>
    <n v="0"/>
    <n v="0"/>
    <n v="0"/>
    <s v="0:00"/>
    <d v="1899-12-30T02:22:00"/>
    <x v="0"/>
  </r>
  <r>
    <n v="17"/>
    <s v="Cliente_33"/>
    <x v="1"/>
    <d v="2023-04-01T00:02:00"/>
    <d v="2023-04-01T01:53:00"/>
    <x v="4"/>
    <x v="0"/>
    <x v="2"/>
    <n v="16.600000000000001"/>
    <s v="Ocupada"/>
    <n v="10"/>
    <x v="7"/>
    <s v="Plato_18"/>
    <s v=" Plato_20"/>
    <m/>
    <m/>
    <n v="148"/>
    <n v="164.6"/>
    <d v="2023-04-01T01:53:00"/>
    <s v="0:02"/>
    <s v="1:53"/>
    <d v="1900-01-29T01:51:00"/>
    <n v="29"/>
    <n v="0.48333333333333334"/>
    <s v="0:29"/>
    <d v="1899-12-30T01:22:00"/>
    <d v="1899-12-30T01:22:00"/>
    <x v="0"/>
    <n v="16.600000000000001"/>
    <n v="15"/>
    <n v="0.25"/>
    <s v="0:15"/>
    <d v="1900-01-29T02:06:00"/>
    <x v="0"/>
  </r>
  <r>
    <n v="14"/>
    <s v="Cliente_881"/>
    <x v="1"/>
    <d v="2023-04-01T03:46:00"/>
    <d v="2023-04-01T06:33:00"/>
    <x v="1"/>
    <x v="0"/>
    <x v="2"/>
    <n v="32.89"/>
    <s v="Libre"/>
    <n v="11"/>
    <x v="4"/>
    <s v="Plato_16"/>
    <s v=" Plato_2"/>
    <m/>
    <m/>
    <n v="88"/>
    <n v="120.89"/>
    <d v="2023-04-01T06:33:00"/>
    <s v="3:46"/>
    <s v="6:33"/>
    <d v="1899-12-30T02:47:00"/>
    <n v="56"/>
    <n v="0.93333333333333335"/>
    <s v="0:56"/>
    <d v="1899-12-30T01:51:00"/>
    <d v="1899-12-30T01:51:00"/>
    <x v="0"/>
    <n v="32.89"/>
    <n v="0"/>
    <n v="0"/>
    <s v="0:00"/>
    <d v="1899-12-30T02:47:00"/>
    <x v="0"/>
  </r>
  <r>
    <n v="14"/>
    <s v="Cliente_890"/>
    <x v="0"/>
    <d v="2023-04-01T00:04:00"/>
    <d v="2023-04-01T03:23:00"/>
    <x v="4"/>
    <x v="2"/>
    <x v="2"/>
    <n v="45.27"/>
    <s v="Ocupada"/>
    <n v="12"/>
    <x v="1"/>
    <s v="Plato_16"/>
    <s v=" Plato_19"/>
    <s v=" Plato_8"/>
    <s v=" Plato_20"/>
    <n v="326"/>
    <n v="371.27"/>
    <d v="2023-04-01T03:23:00"/>
    <s v="0:04"/>
    <s v="3:23"/>
    <d v="1900-01-29T03:19:00"/>
    <n v="95"/>
    <n v="1.5833333333333333"/>
    <s v="1:35"/>
    <d v="1899-12-30T01:44:00"/>
    <d v="1899-12-30T01:44:00"/>
    <x v="0"/>
    <n v="45.27"/>
    <n v="15"/>
    <n v="0.25"/>
    <s v="0:15"/>
    <d v="1900-01-29T03:34:00"/>
    <x v="0"/>
  </r>
  <r>
    <n v="2"/>
    <s v="Cliente_873"/>
    <x v="1"/>
    <d v="2023-04-01T03:09:00"/>
    <d v="2023-04-01T05:32:00"/>
    <x v="3"/>
    <x v="0"/>
    <x v="1"/>
    <n v="22.06"/>
    <s v="Ocupada"/>
    <n v="13"/>
    <x v="2"/>
    <s v="Plato_9"/>
    <m/>
    <m/>
    <m/>
    <n v="87"/>
    <n v="109.06"/>
    <d v="2023-04-01T05:32:00"/>
    <s v="3:09"/>
    <s v="5:32"/>
    <d v="1900-01-29T02:23:00"/>
    <n v="59"/>
    <n v="0.98333333333333328"/>
    <s v="0:59"/>
    <d v="1899-12-30T01:24:00"/>
    <d v="1899-12-30T01:24:00"/>
    <x v="0"/>
    <n v="22.06"/>
    <n v="15"/>
    <n v="0.25"/>
    <s v="0:15"/>
    <d v="1900-01-29T02:38:00"/>
    <x v="0"/>
  </r>
  <r>
    <n v="16"/>
    <s v="Cliente_780"/>
    <x v="0"/>
    <d v="2023-04-01T00:18:00"/>
    <d v="2023-04-01T01:58:00"/>
    <x v="2"/>
    <x v="0"/>
    <x v="1"/>
    <n v="48.76"/>
    <s v="Libre"/>
    <n v="14"/>
    <x v="4"/>
    <s v="Plato_3"/>
    <s v=" Plato_11"/>
    <s v=" Plato_14"/>
    <s v=" Plato_2"/>
    <n v="129"/>
    <n v="129"/>
    <d v="2023-04-01T01:58:00"/>
    <s v="0:18"/>
    <s v="1:58"/>
    <d v="1899-12-30T01:40:00"/>
    <n v="154"/>
    <n v="2.5666666666666669"/>
    <s v="2:34"/>
    <n v="-3.7499999999999992E-2"/>
    <d v="1899-12-30T00:00:00"/>
    <x v="1"/>
    <n v="0"/>
    <n v="0"/>
    <n v="0"/>
    <s v="0:00"/>
    <d v="1899-12-30T01:40:00"/>
    <x v="0"/>
  </r>
  <r>
    <n v="6"/>
    <s v="Cliente_728"/>
    <x v="4"/>
    <d v="2023-04-01T03:24:00"/>
    <d v="2023-04-01T04:59:00"/>
    <x v="1"/>
    <x v="1"/>
    <x v="2"/>
    <n v="28.77"/>
    <s v="Ocupada"/>
    <n v="15"/>
    <x v="7"/>
    <s v="Plato_16"/>
    <s v=" Plato_13"/>
    <s v=" Plato_8"/>
    <m/>
    <n v="224"/>
    <n v="224"/>
    <d v="2023-04-01T04:59:00"/>
    <s v="3:24"/>
    <s v="4:59"/>
    <d v="1900-01-29T01:35:00"/>
    <n v="103"/>
    <n v="1.7166666666666666"/>
    <s v="1:43"/>
    <n v="-5.5555555555555497E-3"/>
    <d v="1899-12-30T00:00:00"/>
    <x v="1"/>
    <n v="0"/>
    <n v="15"/>
    <n v="0.25"/>
    <s v="0:15"/>
    <d v="1900-01-29T01:50:00"/>
    <x v="0"/>
  </r>
  <r>
    <n v="20"/>
    <s v="Cliente_175"/>
    <x v="3"/>
    <d v="2023-04-01T02:31:00"/>
    <d v="2023-04-01T04:24:00"/>
    <x v="4"/>
    <x v="0"/>
    <x v="1"/>
    <n v="37.9"/>
    <s v="Reservada"/>
    <n v="16"/>
    <x v="6"/>
    <s v="Plato_16"/>
    <m/>
    <m/>
    <m/>
    <n v="28"/>
    <n v="65.900000000000006"/>
    <d v="2023-04-01T04:24:00"/>
    <s v="2:31"/>
    <s v="4:24"/>
    <d v="1899-12-30T01:53:00"/>
    <n v="38"/>
    <n v="0.6333333333333333"/>
    <s v="0:38"/>
    <d v="1899-12-30T01:15:00"/>
    <d v="1899-12-30T01:15:00"/>
    <x v="0"/>
    <n v="37.9"/>
    <n v="0"/>
    <n v="0"/>
    <s v="0:00"/>
    <d v="1899-12-30T01:53:00"/>
    <x v="0"/>
  </r>
  <r>
    <n v="14"/>
    <s v="Cliente_200"/>
    <x v="0"/>
    <d v="2023-04-01T00:09:00"/>
    <d v="2023-04-01T03:27:00"/>
    <x v="2"/>
    <x v="1"/>
    <x v="2"/>
    <n v="12.17"/>
    <s v="Libre"/>
    <n v="17"/>
    <x v="8"/>
    <s v="Plato_8"/>
    <s v=" Plato_4"/>
    <s v=" Plato_5"/>
    <m/>
    <n v="137"/>
    <n v="149.16999999999999"/>
    <d v="2023-04-01T03:27:00"/>
    <s v="0:09"/>
    <s v="3:27"/>
    <d v="1899-12-30T03:18:00"/>
    <n v="158"/>
    <n v="2.6333333333333333"/>
    <s v="2:38"/>
    <d v="1899-12-30T00:40:00"/>
    <d v="1899-12-30T00:40:00"/>
    <x v="0"/>
    <n v="12.17"/>
    <n v="0"/>
    <n v="0"/>
    <s v="0:00"/>
    <d v="1899-12-30T03:18:00"/>
    <x v="0"/>
  </r>
  <r>
    <n v="9"/>
    <s v="Cliente_190"/>
    <x v="2"/>
    <d v="2023-04-01T02:06:00"/>
    <d v="2023-04-01T04:26:00"/>
    <x v="2"/>
    <x v="1"/>
    <x v="2"/>
    <n v="33.090000000000003"/>
    <s v="Libre"/>
    <n v="18"/>
    <x v="1"/>
    <s v="Plato_9"/>
    <s v=" Plato_20"/>
    <s v=" Plato_10"/>
    <s v=" Plato_15"/>
    <n v="251"/>
    <n v="284.09000000000003"/>
    <d v="2023-04-01T04:26:00"/>
    <s v="2:06"/>
    <s v="4:26"/>
    <d v="1899-12-30T02:20:00"/>
    <n v="134"/>
    <n v="2.2333333333333334"/>
    <s v="2:14"/>
    <d v="1899-12-30T00:06:00"/>
    <d v="1899-12-30T00:06:00"/>
    <x v="0"/>
    <n v="33.090000000000003"/>
    <n v="0"/>
    <n v="0"/>
    <s v="0:00"/>
    <d v="1899-12-30T02:20:00"/>
    <x v="0"/>
  </r>
  <r>
    <n v="18"/>
    <s v="Cliente_290"/>
    <x v="5"/>
    <d v="2023-04-01T00:35:00"/>
    <d v="2023-04-01T03:29:00"/>
    <x v="2"/>
    <x v="0"/>
    <x v="2"/>
    <n v="17.45"/>
    <s v="Libre"/>
    <n v="19"/>
    <x v="9"/>
    <s v="Plato_20"/>
    <m/>
    <m/>
    <m/>
    <n v="80"/>
    <n v="97.45"/>
    <d v="2023-04-01T03:29:00"/>
    <s v="0:35"/>
    <s v="3:29"/>
    <d v="1899-12-30T02:54:00"/>
    <n v="44"/>
    <n v="0.73333333333333328"/>
    <s v="0:44"/>
    <d v="1899-12-30T02:10:00"/>
    <d v="1899-12-30T02:10:00"/>
    <x v="0"/>
    <n v="17.45"/>
    <n v="0"/>
    <n v="0"/>
    <s v="0:00"/>
    <d v="1899-12-30T02:54:00"/>
    <x v="0"/>
  </r>
  <r>
    <n v="8"/>
    <s v="Cliente_972"/>
    <x v="2"/>
    <d v="2023-04-01T01:25:00"/>
    <d v="2023-04-01T05:12:00"/>
    <x v="0"/>
    <x v="0"/>
    <x v="2"/>
    <n v="31.7"/>
    <s v="Reservada"/>
    <n v="20"/>
    <x v="9"/>
    <s v="Plato_8"/>
    <s v=" Plato_1"/>
    <s v=" Plato_14"/>
    <m/>
    <n v="178"/>
    <n v="209.7"/>
    <d v="2023-04-01T05:12:00"/>
    <s v="1:25"/>
    <s v="5:12"/>
    <d v="1899-12-30T03:47:00"/>
    <n v="70"/>
    <n v="1.1666666666666667"/>
    <s v="1:10"/>
    <d v="1899-12-30T02:37:00"/>
    <d v="1899-12-30T02:37:00"/>
    <x v="0"/>
    <n v="31.7"/>
    <n v="0"/>
    <n v="0"/>
    <s v="0:00"/>
    <d v="1899-12-30T03:47:00"/>
    <x v="0"/>
  </r>
  <r>
    <n v="12"/>
    <s v="Cliente_210"/>
    <x v="2"/>
    <d v="2023-04-01T03:39:00"/>
    <d v="2023-04-01T05:52:00"/>
    <x v="0"/>
    <x v="0"/>
    <x v="2"/>
    <n v="20.53"/>
    <s v="Reservada"/>
    <n v="21"/>
    <x v="7"/>
    <s v="Plato_20"/>
    <s v=" Plato_3"/>
    <s v=" Plato_15"/>
    <s v=" Plato_1"/>
    <n v="274"/>
    <n v="274"/>
    <d v="2023-04-01T05:52:00"/>
    <s v="3:39"/>
    <s v="5:52"/>
    <d v="1899-12-30T02:13:00"/>
    <n v="152"/>
    <n v="2.5333333333333332"/>
    <s v="2:32"/>
    <n v="-1.3194444444444439E-2"/>
    <d v="1899-12-30T00:00:00"/>
    <x v="1"/>
    <n v="0"/>
    <n v="0"/>
    <n v="0"/>
    <s v="0:00"/>
    <d v="1899-12-30T02:13:00"/>
    <x v="0"/>
  </r>
  <r>
    <n v="15"/>
    <s v="Cliente_88"/>
    <x v="1"/>
    <d v="2023-04-01T02:16:00"/>
    <d v="2023-04-01T04:47:00"/>
    <x v="4"/>
    <x v="0"/>
    <x v="2"/>
    <n v="45.41"/>
    <s v="Libre"/>
    <n v="22"/>
    <x v="8"/>
    <s v="Plato_4"/>
    <s v=" Plato_18"/>
    <s v=" Plato_9"/>
    <s v=" Plato_8"/>
    <n v="213"/>
    <n v="258.40999999999997"/>
    <d v="2023-04-01T04:47:00"/>
    <s v="2:16"/>
    <s v="4:47"/>
    <d v="1899-12-30T02:31:00"/>
    <n v="123"/>
    <n v="2.0499999999999998"/>
    <s v="2:03"/>
    <d v="1899-12-30T00:28:00"/>
    <d v="1899-12-30T00:28:00"/>
    <x v="0"/>
    <n v="45.41"/>
    <n v="0"/>
    <n v="0"/>
    <s v="0:00"/>
    <d v="1899-12-30T02:31:00"/>
    <x v="0"/>
  </r>
  <r>
    <n v="1"/>
    <s v="Cliente_427"/>
    <x v="3"/>
    <d v="2023-04-01T02:44:00"/>
    <d v="2023-04-01T04:09:00"/>
    <x v="3"/>
    <x v="2"/>
    <x v="2"/>
    <n v="38.46"/>
    <s v="Libre"/>
    <n v="23"/>
    <x v="9"/>
    <s v="Plato_12"/>
    <s v=" Plato_6"/>
    <m/>
    <m/>
    <n v="138"/>
    <n v="176.46"/>
    <d v="2023-04-01T04:09:00"/>
    <s v="2:44"/>
    <s v="4:09"/>
    <d v="1899-12-30T01:25:00"/>
    <n v="63"/>
    <n v="1.05"/>
    <s v="1:03"/>
    <d v="1899-12-30T00:22:00"/>
    <d v="1899-12-30T00:22:00"/>
    <x v="0"/>
    <n v="38.46"/>
    <n v="0"/>
    <n v="0"/>
    <s v="0:00"/>
    <d v="1899-12-30T01:25:00"/>
    <x v="0"/>
  </r>
  <r>
    <n v="5"/>
    <s v="Cliente_424"/>
    <x v="3"/>
    <d v="2023-04-01T03:01:00"/>
    <d v="2023-04-01T06:20:00"/>
    <x v="0"/>
    <x v="0"/>
    <x v="2"/>
    <n v="38.18"/>
    <s v="Ocupada"/>
    <n v="24"/>
    <x v="5"/>
    <s v="Plato_10"/>
    <s v=" Plato_9"/>
    <s v=" Plato_14"/>
    <s v=" Plato_20"/>
    <n v="233"/>
    <n v="271.18"/>
    <d v="2023-04-01T06:20:00"/>
    <s v="3:01"/>
    <s v="6:20"/>
    <d v="1900-01-29T03:19:00"/>
    <n v="180"/>
    <n v="3"/>
    <s v="3:00"/>
    <d v="1899-12-30T00:19:00"/>
    <d v="1899-12-30T00:19:00"/>
    <x v="0"/>
    <n v="38.18"/>
    <n v="15"/>
    <n v="0.25"/>
    <s v="0:15"/>
    <d v="1900-01-29T03:34:00"/>
    <x v="0"/>
  </r>
  <r>
    <n v="12"/>
    <s v="Cliente_824"/>
    <x v="3"/>
    <d v="2023-04-01T03:01:00"/>
    <d v="2023-04-01T04:59:00"/>
    <x v="3"/>
    <x v="2"/>
    <x v="0"/>
    <n v="46.15"/>
    <s v="Ocupada"/>
    <n v="25"/>
    <x v="1"/>
    <s v="Plato_18"/>
    <m/>
    <m/>
    <m/>
    <n v="34"/>
    <n v="80.150000000000006"/>
    <d v="2023-04-01T04:59:00"/>
    <s v="3:01"/>
    <s v="4:59"/>
    <d v="1900-01-29T01:58:00"/>
    <n v="35"/>
    <n v="0.58333333333333337"/>
    <s v="0:35"/>
    <d v="1899-12-30T01:23:00"/>
    <d v="1899-12-30T01:23:00"/>
    <x v="0"/>
    <n v="46.15"/>
    <n v="15"/>
    <n v="0.25"/>
    <s v="0:15"/>
    <d v="1900-01-29T02:13:00"/>
    <x v="0"/>
  </r>
  <r>
    <n v="18"/>
    <s v="Cliente_107"/>
    <x v="2"/>
    <d v="2023-04-01T02:04:00"/>
    <d v="2023-04-01T05:47:00"/>
    <x v="3"/>
    <x v="1"/>
    <x v="2"/>
    <n v="10.37"/>
    <s v="Ocupada"/>
    <n v="26"/>
    <x v="7"/>
    <s v="Plato_4"/>
    <s v=" Plato_13"/>
    <s v=" Plato_7"/>
    <m/>
    <n v="126"/>
    <n v="136.37"/>
    <d v="2023-04-01T05:47:00"/>
    <s v="2:04"/>
    <s v="5:47"/>
    <d v="1900-01-29T03:43:00"/>
    <n v="109"/>
    <n v="1.8166666666666667"/>
    <s v="1:49"/>
    <d v="1899-12-30T01:54:00"/>
    <d v="1899-12-30T01:54:00"/>
    <x v="0"/>
    <n v="10.37"/>
    <n v="15"/>
    <n v="0.25"/>
    <s v="0:15"/>
    <d v="1900-01-29T03:58:00"/>
    <x v="0"/>
  </r>
  <r>
    <n v="4"/>
    <s v="Cliente_775"/>
    <x v="2"/>
    <d v="2023-04-01T01:19:00"/>
    <d v="2023-04-01T02:27:00"/>
    <x v="3"/>
    <x v="0"/>
    <x v="2"/>
    <n v="19.27"/>
    <s v="Ocupada"/>
    <n v="27"/>
    <x v="2"/>
    <s v="Plato_8"/>
    <s v=" Plato_10"/>
    <m/>
    <m/>
    <n v="61"/>
    <n v="80.27"/>
    <d v="2023-04-01T02:27:00"/>
    <s v="1:19"/>
    <s v="2:27"/>
    <d v="1900-01-29T01:08:00"/>
    <n v="55"/>
    <n v="0.91666666666666663"/>
    <s v="0:55"/>
    <d v="1899-12-30T00:13:00"/>
    <d v="1899-12-30T00:13:00"/>
    <x v="0"/>
    <n v="19.27"/>
    <n v="15"/>
    <n v="0.25"/>
    <s v="0:15"/>
    <d v="1900-01-29T01:23:00"/>
    <x v="0"/>
  </r>
  <r>
    <n v="2"/>
    <s v="Cliente_358"/>
    <x v="2"/>
    <d v="2023-04-01T00:49:00"/>
    <d v="2023-04-01T03:16:00"/>
    <x v="4"/>
    <x v="2"/>
    <x v="2"/>
    <n v="41.22"/>
    <s v="Reservada"/>
    <n v="28"/>
    <x v="10"/>
    <s v="Plato_4"/>
    <s v=" Plato_9"/>
    <m/>
    <m/>
    <n v="94"/>
    <n v="135.22"/>
    <d v="2023-04-01T03:16:00"/>
    <s v="0:49"/>
    <s v="3:16"/>
    <d v="1899-12-30T02:27:00"/>
    <n v="56"/>
    <n v="0.93333333333333335"/>
    <s v="0:56"/>
    <d v="1899-12-30T01:31:00"/>
    <d v="1899-12-30T01:31:00"/>
    <x v="0"/>
    <n v="41.22"/>
    <n v="0"/>
    <n v="0"/>
    <s v="0:00"/>
    <d v="1899-12-30T02:27:00"/>
    <x v="0"/>
  </r>
  <r>
    <n v="20"/>
    <s v="Cliente_377"/>
    <x v="3"/>
    <d v="2023-04-01T03:02:00"/>
    <d v="2023-04-01T06:10:00"/>
    <x v="2"/>
    <x v="0"/>
    <x v="2"/>
    <n v="14.83"/>
    <s v="Ocupada"/>
    <n v="29"/>
    <x v="8"/>
    <s v="Plato_1"/>
    <s v=" Plato_4"/>
    <s v=" Plato_17"/>
    <m/>
    <n v="173"/>
    <n v="187.83"/>
    <d v="2023-04-01T06:10:00"/>
    <s v="3:02"/>
    <s v="6:10"/>
    <d v="1900-01-29T03:08:00"/>
    <n v="71"/>
    <n v="1.1833333333333333"/>
    <s v="1:11"/>
    <d v="1899-12-30T01:57:00"/>
    <d v="1899-12-30T01:57:00"/>
    <x v="0"/>
    <n v="14.83"/>
    <n v="15"/>
    <n v="0.25"/>
    <s v="0:15"/>
    <d v="1900-01-29T03:23:00"/>
    <x v="0"/>
  </r>
  <r>
    <n v="14"/>
    <s v="Cliente_361"/>
    <x v="4"/>
    <d v="2023-04-01T02:55:00"/>
    <d v="2023-04-01T06:13:00"/>
    <x v="4"/>
    <x v="0"/>
    <x v="1"/>
    <n v="26.29"/>
    <s v="Libre"/>
    <n v="30"/>
    <x v="5"/>
    <s v="Plato_10"/>
    <s v=" Plato_3"/>
    <m/>
    <m/>
    <n v="112"/>
    <n v="138.29"/>
    <d v="2023-04-01T06:13:00"/>
    <s v="2:55"/>
    <s v="6:13"/>
    <d v="1899-12-30T03:18:00"/>
    <n v="69"/>
    <n v="1.1499999999999999"/>
    <s v="1:09"/>
    <d v="1899-12-30T02:09:00"/>
    <d v="1899-12-30T02:09:00"/>
    <x v="0"/>
    <n v="26.29"/>
    <n v="0"/>
    <n v="0"/>
    <s v="0:00"/>
    <d v="1899-12-30T03:18:00"/>
    <x v="0"/>
  </r>
  <r>
    <n v="13"/>
    <s v="Cliente_229"/>
    <x v="5"/>
    <d v="2023-04-01T02:51:00"/>
    <d v="2023-04-01T06:02:00"/>
    <x v="2"/>
    <x v="1"/>
    <x v="2"/>
    <n v="19.809999999999999"/>
    <s v="Ocupada"/>
    <n v="31"/>
    <x v="10"/>
    <s v="Plato_9"/>
    <s v=" Plato_12"/>
    <m/>
    <m/>
    <n v="67"/>
    <n v="86.81"/>
    <d v="2023-04-01T06:02:00"/>
    <s v="2:51"/>
    <s v="6:02"/>
    <d v="1900-01-29T03:11:00"/>
    <n v="105"/>
    <n v="1.75"/>
    <s v="1:45"/>
    <d v="1899-12-30T01:26:00"/>
    <d v="1899-12-30T01:26:00"/>
    <x v="0"/>
    <n v="19.809999999999999"/>
    <n v="15"/>
    <n v="0.25"/>
    <s v="0:15"/>
    <d v="1900-01-29T03:26:00"/>
    <x v="0"/>
  </r>
  <r>
    <n v="5"/>
    <s v="Cliente_27"/>
    <x v="1"/>
    <d v="2023-04-01T03:08:00"/>
    <d v="2023-04-01T06:49:00"/>
    <x v="1"/>
    <x v="0"/>
    <x v="2"/>
    <n v="28.25"/>
    <s v="Ocupada"/>
    <n v="32"/>
    <x v="7"/>
    <s v="Plato_15"/>
    <s v=" Plato_11"/>
    <s v=" Plato_10"/>
    <s v=" Plato_4"/>
    <n v="211"/>
    <n v="239.25"/>
    <d v="2023-04-01T06:49:00"/>
    <s v="3:08"/>
    <s v="6:49"/>
    <d v="1900-01-29T03:41:00"/>
    <n v="128"/>
    <n v="2.1333333333333333"/>
    <s v="2:08"/>
    <d v="1899-12-30T01:33:00"/>
    <d v="1899-12-30T01:33:00"/>
    <x v="0"/>
    <n v="28.25"/>
    <n v="15"/>
    <n v="0.25"/>
    <s v="0:15"/>
    <d v="1900-01-29T03:56:00"/>
    <x v="0"/>
  </r>
  <r>
    <n v="4"/>
    <s v="Cliente_103"/>
    <x v="3"/>
    <d v="2023-04-01T03:33:00"/>
    <d v="2023-04-01T06:21:00"/>
    <x v="4"/>
    <x v="2"/>
    <x v="0"/>
    <n v="20.38"/>
    <s v="Ocupada"/>
    <n v="33"/>
    <x v="4"/>
    <s v="Plato_8"/>
    <s v=" Plato_6"/>
    <s v=" Plato_15"/>
    <s v=" Plato_10"/>
    <n v="306"/>
    <n v="326.38"/>
    <d v="2023-04-01T06:21:00"/>
    <s v="3:33"/>
    <s v="6:21"/>
    <d v="1900-01-29T02:48:00"/>
    <n v="130"/>
    <n v="2.1666666666666665"/>
    <s v="2:10"/>
    <d v="1899-12-30T00:38:00"/>
    <d v="1899-12-30T00:38:00"/>
    <x v="0"/>
    <n v="20.38"/>
    <n v="15"/>
    <n v="0.25"/>
    <s v="0:15"/>
    <d v="1900-01-29T03:03:00"/>
    <x v="0"/>
  </r>
  <r>
    <n v="15"/>
    <s v="Cliente_1"/>
    <x v="1"/>
    <d v="2023-04-01T02:16:00"/>
    <d v="2023-04-01T06:07:00"/>
    <x v="4"/>
    <x v="1"/>
    <x v="2"/>
    <n v="13.08"/>
    <s v="Libre"/>
    <n v="34"/>
    <x v="4"/>
    <s v="Plato_18"/>
    <s v=" Plato_10"/>
    <m/>
    <m/>
    <n v="112"/>
    <n v="125.08"/>
    <d v="2023-04-01T06:07:00"/>
    <s v="2:16"/>
    <s v="6:07"/>
    <d v="1899-12-30T03:51:00"/>
    <n v="65"/>
    <n v="1.0833333333333333"/>
    <s v="1:05"/>
    <d v="1899-12-30T02:46:00"/>
    <d v="1899-12-30T02:46:00"/>
    <x v="0"/>
    <n v="13.08"/>
    <n v="0"/>
    <n v="0"/>
    <s v="0:00"/>
    <d v="1899-12-30T03:51:00"/>
    <x v="0"/>
  </r>
  <r>
    <n v="13"/>
    <s v="Cliente_828"/>
    <x v="2"/>
    <d v="2023-04-01T03:18:00"/>
    <d v="2023-04-01T05:55:00"/>
    <x v="0"/>
    <x v="0"/>
    <x v="2"/>
    <n v="15.75"/>
    <s v="Ocupada"/>
    <n v="35"/>
    <x v="4"/>
    <s v="Plato_2"/>
    <s v=" Plato_9"/>
    <s v=" Plato_11"/>
    <s v=" Plato_17"/>
    <n v="214"/>
    <n v="229.75"/>
    <d v="2023-04-01T05:55:00"/>
    <s v="3:18"/>
    <s v="5:55"/>
    <d v="1900-01-29T02:37:00"/>
    <n v="65"/>
    <n v="1.0833333333333333"/>
    <s v="1:05"/>
    <d v="1899-12-30T01:32:00"/>
    <d v="1899-12-30T01:32:00"/>
    <x v="0"/>
    <n v="15.75"/>
    <n v="15"/>
    <n v="0.25"/>
    <s v="0:15"/>
    <d v="1900-01-29T02:52:00"/>
    <x v="0"/>
  </r>
  <r>
    <n v="5"/>
    <s v="Cliente_874"/>
    <x v="3"/>
    <d v="2023-04-01T03:27:00"/>
    <d v="2023-04-01T06:26:00"/>
    <x v="2"/>
    <x v="0"/>
    <x v="2"/>
    <n v="45.28"/>
    <s v="Ocupada"/>
    <n v="36"/>
    <x v="6"/>
    <s v="Plato_2"/>
    <m/>
    <m/>
    <m/>
    <n v="30"/>
    <n v="75.28"/>
    <d v="2023-04-01T06:26:00"/>
    <s v="3:27"/>
    <s v="6:26"/>
    <d v="1900-01-29T02:59:00"/>
    <n v="38"/>
    <n v="0.6333333333333333"/>
    <s v="0:38"/>
    <d v="1899-12-30T02:21:00"/>
    <d v="1899-12-30T02:21:00"/>
    <x v="0"/>
    <n v="45.28"/>
    <n v="15"/>
    <n v="0.25"/>
    <s v="0:15"/>
    <d v="1900-01-29T03:14:00"/>
    <x v="0"/>
  </r>
  <r>
    <n v="20"/>
    <s v="Cliente_999"/>
    <x v="1"/>
    <d v="2023-04-01T03:24:00"/>
    <d v="2023-04-01T06:02:00"/>
    <x v="3"/>
    <x v="2"/>
    <x v="2"/>
    <n v="10.39"/>
    <s v="Ocupada"/>
    <n v="37"/>
    <x v="2"/>
    <s v="Plato_13"/>
    <m/>
    <m/>
    <m/>
    <n v="21"/>
    <n v="31.39"/>
    <d v="2023-04-01T06:02:00"/>
    <s v="3:24"/>
    <s v="6:02"/>
    <d v="1900-01-29T02:38:00"/>
    <n v="47"/>
    <n v="0.78333333333333333"/>
    <s v="0:47"/>
    <d v="1899-12-30T01:51:00"/>
    <d v="1899-12-30T01:51:00"/>
    <x v="0"/>
    <n v="10.39"/>
    <n v="15"/>
    <n v="0.25"/>
    <s v="0:15"/>
    <d v="1900-01-29T02:53:00"/>
    <x v="0"/>
  </r>
  <r>
    <n v="10"/>
    <s v="Cliente_167"/>
    <x v="0"/>
    <d v="2023-04-01T02:38:00"/>
    <d v="2023-04-01T03:53:00"/>
    <x v="4"/>
    <x v="0"/>
    <x v="0"/>
    <n v="16.309999999999999"/>
    <s v="Reservada"/>
    <n v="38"/>
    <x v="9"/>
    <s v="Plato_17"/>
    <s v=" Plato_8"/>
    <s v=" Plato_19"/>
    <m/>
    <n v="235"/>
    <n v="235"/>
    <d v="2023-04-01T03:53:00"/>
    <s v="2:38"/>
    <s v="3:53"/>
    <d v="1899-12-30T01:15:00"/>
    <n v="98"/>
    <n v="1.6333333333333333"/>
    <s v="1:38"/>
    <n v="-1.5972222222222214E-2"/>
    <d v="1899-12-30T00:00:00"/>
    <x v="1"/>
    <n v="0"/>
    <n v="0"/>
    <n v="0"/>
    <s v="0:00"/>
    <d v="1899-12-30T01:15:00"/>
    <x v="0"/>
  </r>
  <r>
    <n v="15"/>
    <s v="Cliente_606"/>
    <x v="5"/>
    <d v="2023-04-01T03:41:00"/>
    <d v="2023-04-01T07:39:00"/>
    <x v="2"/>
    <x v="2"/>
    <x v="1"/>
    <n v="48.36"/>
    <s v="Ocupada"/>
    <n v="39"/>
    <x v="6"/>
    <s v="Plato_19"/>
    <m/>
    <m/>
    <m/>
    <n v="108"/>
    <n v="156.36000000000001"/>
    <d v="2023-04-01T07:39:00"/>
    <s v="3:41"/>
    <s v="7:39"/>
    <d v="1900-01-29T03:58:00"/>
    <n v="57"/>
    <n v="0.95"/>
    <s v="0:57"/>
    <d v="1899-12-30T03:01:00"/>
    <d v="1899-12-30T03:01:00"/>
    <x v="0"/>
    <n v="48.36"/>
    <n v="15"/>
    <n v="0.25"/>
    <s v="0:15"/>
    <d v="1900-01-29T04:13:00"/>
    <x v="0"/>
  </r>
  <r>
    <n v="1"/>
    <s v="Cliente_710"/>
    <x v="1"/>
    <d v="2023-04-01T02:00:00"/>
    <d v="2023-04-01T04:05:00"/>
    <x v="0"/>
    <x v="0"/>
    <x v="1"/>
    <n v="13.68"/>
    <s v="Libre"/>
    <n v="40"/>
    <x v="10"/>
    <s v="Plato_9"/>
    <s v=" Plato_11"/>
    <s v=" Plato_16"/>
    <m/>
    <n v="148"/>
    <n v="161.68"/>
    <d v="2023-04-01T04:05:00"/>
    <s v="2:00"/>
    <s v="4:05"/>
    <d v="1899-12-30T02:05:00"/>
    <n v="78"/>
    <n v="1.3"/>
    <s v="1:18"/>
    <d v="1899-12-30T00:47:00"/>
    <d v="1899-12-30T00:47:00"/>
    <x v="0"/>
    <n v="13.68"/>
    <n v="0"/>
    <n v="0"/>
    <s v="0:00"/>
    <d v="1899-12-30T02:05:00"/>
    <x v="0"/>
  </r>
  <r>
    <n v="7"/>
    <s v="Cliente_870"/>
    <x v="4"/>
    <d v="2023-04-01T02:14:00"/>
    <d v="2023-04-01T04:20:00"/>
    <x v="2"/>
    <x v="0"/>
    <x v="2"/>
    <n v="15.24"/>
    <s v="Ocupada"/>
    <n v="41"/>
    <x v="4"/>
    <s v="Plato_15"/>
    <s v=" Plato_10"/>
    <s v=" Plato_2"/>
    <m/>
    <n v="204"/>
    <n v="219.24"/>
    <d v="2023-04-01T04:20:00"/>
    <s v="2:14"/>
    <s v="4:20"/>
    <d v="1900-01-29T02:06:00"/>
    <n v="89"/>
    <n v="1.4833333333333334"/>
    <s v="1:29"/>
    <d v="1899-12-30T00:37:00"/>
    <d v="1899-12-30T00:37:00"/>
    <x v="0"/>
    <n v="15.24"/>
    <n v="15"/>
    <n v="0.25"/>
    <s v="0:15"/>
    <d v="1900-01-29T02:21:00"/>
    <x v="0"/>
  </r>
  <r>
    <n v="14"/>
    <s v="Cliente_230"/>
    <x v="1"/>
    <d v="2023-04-01T00:25:00"/>
    <d v="2023-04-01T01:46:00"/>
    <x v="2"/>
    <x v="0"/>
    <x v="2"/>
    <n v="49.58"/>
    <s v="Reservada"/>
    <n v="42"/>
    <x v="6"/>
    <s v="Plato_5"/>
    <s v=" Plato_20"/>
    <m/>
    <m/>
    <n v="102"/>
    <n v="151.57999999999998"/>
    <d v="2023-04-01T01:46:00"/>
    <s v="0:25"/>
    <s v="1:46"/>
    <d v="1899-12-30T01:21:00"/>
    <n v="69"/>
    <n v="1.1499999999999999"/>
    <s v="1:09"/>
    <d v="1899-12-30T00:12:00"/>
    <d v="1899-12-30T00:12:00"/>
    <x v="0"/>
    <n v="49.58"/>
    <n v="0"/>
    <n v="0"/>
    <s v="0:00"/>
    <d v="1899-12-30T01:21:00"/>
    <x v="0"/>
  </r>
  <r>
    <n v="8"/>
    <s v="Cliente_814"/>
    <x v="0"/>
    <d v="2023-04-01T01:02:00"/>
    <d v="2023-04-01T03:14:00"/>
    <x v="4"/>
    <x v="0"/>
    <x v="2"/>
    <n v="32.19"/>
    <s v="Ocupada"/>
    <n v="43"/>
    <x v="4"/>
    <s v="Plato_15"/>
    <s v=" Plato_18"/>
    <s v=" Plato_7"/>
    <s v=" Plato_17"/>
    <n v="203"/>
    <n v="203"/>
    <d v="2023-04-01T03:14:00"/>
    <s v="1:02"/>
    <s v="3:14"/>
    <d v="1900-01-29T02:12:00"/>
    <n v="146"/>
    <n v="2.4333333333333331"/>
    <s v="2:26"/>
    <n v="-9.7222222222222293E-3"/>
    <d v="1899-12-30T00:00:00"/>
    <x v="1"/>
    <n v="0"/>
    <n v="15"/>
    <n v="0.25"/>
    <s v="0:15"/>
    <d v="1900-01-29T02:27:00"/>
    <x v="0"/>
  </r>
  <r>
    <n v="18"/>
    <s v="Cliente_710"/>
    <x v="1"/>
    <d v="2023-04-01T03:06:00"/>
    <d v="2023-04-01T06:18:00"/>
    <x v="4"/>
    <x v="0"/>
    <x v="2"/>
    <n v="42.6"/>
    <s v="Libre"/>
    <n v="44"/>
    <x v="0"/>
    <s v="Plato_10"/>
    <s v=" Plato_1"/>
    <s v=" Plato_13"/>
    <m/>
    <n v="122"/>
    <n v="164.6"/>
    <d v="2023-04-01T06:18:00"/>
    <s v="3:06"/>
    <s v="6:18"/>
    <d v="1899-12-30T03:12:00"/>
    <n v="85"/>
    <n v="1.4166666666666667"/>
    <s v="1:25"/>
    <d v="1899-12-30T01:47:00"/>
    <d v="1899-12-30T01:47:00"/>
    <x v="0"/>
    <n v="42.6"/>
    <n v="0"/>
    <n v="0"/>
    <s v="0:00"/>
    <d v="1899-12-30T03:12:00"/>
    <x v="0"/>
  </r>
  <r>
    <n v="17"/>
    <s v="Cliente_640"/>
    <x v="2"/>
    <d v="2023-04-01T02:15:00"/>
    <d v="2023-04-01T04:01:00"/>
    <x v="2"/>
    <x v="0"/>
    <x v="2"/>
    <n v="25.41"/>
    <s v="Reservada"/>
    <n v="45"/>
    <x v="4"/>
    <s v="Plato_4"/>
    <m/>
    <m/>
    <m/>
    <n v="54"/>
    <n v="79.41"/>
    <d v="2023-04-01T04:01:00"/>
    <s v="2:15"/>
    <s v="4:01"/>
    <d v="1899-12-30T01:46:00"/>
    <n v="47"/>
    <n v="0.78333333333333333"/>
    <s v="0:47"/>
    <d v="1899-12-30T00:59:00"/>
    <d v="1899-12-30T00:59:00"/>
    <x v="0"/>
    <n v="25.41"/>
    <n v="0"/>
    <n v="0"/>
    <s v="0:00"/>
    <d v="1899-12-30T01:46:00"/>
    <x v="0"/>
  </r>
  <r>
    <n v="10"/>
    <s v="Cliente_623"/>
    <x v="1"/>
    <d v="2023-04-01T01:47:00"/>
    <d v="2023-04-01T03:39:00"/>
    <x v="3"/>
    <x v="0"/>
    <x v="2"/>
    <n v="27.97"/>
    <s v="Libre"/>
    <n v="46"/>
    <x v="9"/>
    <s v="Plato_2"/>
    <s v=" Plato_18"/>
    <s v=" Plato_14"/>
    <m/>
    <n v="140"/>
    <n v="167.97"/>
    <d v="2023-04-01T03:39:00"/>
    <s v="1:47"/>
    <s v="3:39"/>
    <d v="1899-12-30T01:52:00"/>
    <n v="86"/>
    <n v="1.4333333333333333"/>
    <s v="1:26"/>
    <d v="1899-12-30T00:26:00"/>
    <d v="1899-12-30T00:26:00"/>
    <x v="0"/>
    <n v="27.97"/>
    <n v="0"/>
    <n v="0"/>
    <s v="0:00"/>
    <d v="1899-12-30T01:52:00"/>
    <x v="0"/>
  </r>
  <r>
    <n v="18"/>
    <s v="Cliente_72"/>
    <x v="5"/>
    <d v="2023-04-01T03:30:00"/>
    <d v="2023-04-01T07:29:00"/>
    <x v="2"/>
    <x v="0"/>
    <x v="2"/>
    <n v="10.98"/>
    <s v="Ocupada"/>
    <n v="47"/>
    <x v="2"/>
    <s v="Plato_11"/>
    <s v=" Plato_14"/>
    <s v=" Plato_3"/>
    <m/>
    <n v="109"/>
    <n v="119.98"/>
    <d v="2023-04-01T07:29:00"/>
    <s v="3:30"/>
    <s v="7:29"/>
    <d v="1900-01-29T03:59:00"/>
    <n v="87"/>
    <n v="1.45"/>
    <s v="1:27"/>
    <d v="1899-12-30T02:32:00"/>
    <d v="1899-12-30T02:32:00"/>
    <x v="0"/>
    <n v="10.98"/>
    <n v="15"/>
    <n v="0.25"/>
    <s v="0:15"/>
    <d v="1900-01-29T04:14:00"/>
    <x v="0"/>
  </r>
  <r>
    <n v="17"/>
    <s v="Cliente_963"/>
    <x v="2"/>
    <d v="2023-04-01T00:28:00"/>
    <d v="2023-04-01T04:02:00"/>
    <x v="0"/>
    <x v="1"/>
    <x v="2"/>
    <n v="25.31"/>
    <s v="Libre"/>
    <n v="48"/>
    <x v="6"/>
    <s v="Plato_6"/>
    <s v=" Plato_5"/>
    <s v=" Plato_11"/>
    <m/>
    <n v="158"/>
    <n v="183.31"/>
    <d v="2023-04-01T04:02:00"/>
    <s v="0:28"/>
    <s v="4:02"/>
    <d v="1899-12-30T03:34:00"/>
    <n v="124"/>
    <n v="2.0666666666666669"/>
    <s v="2:04"/>
    <d v="1899-12-30T01:30:00"/>
    <d v="1899-12-30T01:30:00"/>
    <x v="0"/>
    <n v="25.31"/>
    <n v="0"/>
    <n v="0"/>
    <s v="0:00"/>
    <d v="1899-12-30T03:34:00"/>
    <x v="0"/>
  </r>
  <r>
    <n v="8"/>
    <s v="Cliente_929"/>
    <x v="5"/>
    <d v="2023-04-01T01:44:00"/>
    <d v="2023-04-01T05:29:00"/>
    <x v="2"/>
    <x v="0"/>
    <x v="2"/>
    <n v="20.92"/>
    <s v="Libre"/>
    <n v="49"/>
    <x v="7"/>
    <s v="Plato_7"/>
    <s v=" Plato_15"/>
    <s v=" Plato_4"/>
    <m/>
    <n v="186"/>
    <n v="206.92000000000002"/>
    <d v="2023-04-01T05:29:00"/>
    <s v="1:44"/>
    <s v="5:29"/>
    <d v="1899-12-30T03:45:00"/>
    <n v="81"/>
    <n v="1.35"/>
    <s v="1:21"/>
    <d v="1899-12-30T02:24:00"/>
    <d v="1899-12-30T02:24:00"/>
    <x v="0"/>
    <n v="20.92"/>
    <n v="0"/>
    <n v="0"/>
    <s v="0:00"/>
    <d v="1899-12-30T03:45:00"/>
    <x v="0"/>
  </r>
  <r>
    <n v="19"/>
    <s v="Cliente_708"/>
    <x v="3"/>
    <d v="2023-04-01T03:54:00"/>
    <d v="2023-04-01T06:57:00"/>
    <x v="4"/>
    <x v="0"/>
    <x v="0"/>
    <n v="16.739999999999998"/>
    <s v="Ocupada"/>
    <n v="50"/>
    <x v="10"/>
    <s v="Plato_15"/>
    <s v=" Plato_5"/>
    <m/>
    <m/>
    <n v="76"/>
    <n v="92.74"/>
    <d v="2023-04-01T06:57:00"/>
    <s v="3:54"/>
    <s v="6:57"/>
    <d v="1900-01-29T03:03:00"/>
    <n v="21"/>
    <n v="0.35"/>
    <s v="0:21"/>
    <d v="1899-12-30T02:42:00"/>
    <d v="1899-12-30T02:42:00"/>
    <x v="0"/>
    <n v="16.739999999999998"/>
    <n v="15"/>
    <n v="0.25"/>
    <s v="0:15"/>
    <d v="1900-01-29T03:18:00"/>
    <x v="0"/>
  </r>
  <r>
    <n v="12"/>
    <s v="Cliente_631"/>
    <x v="1"/>
    <d v="2023-04-01T01:42:00"/>
    <d v="2023-04-01T03:02:00"/>
    <x v="3"/>
    <x v="2"/>
    <x v="2"/>
    <n v="37.08"/>
    <s v="Reservada"/>
    <n v="51"/>
    <x v="0"/>
    <s v="Plato_14"/>
    <s v=" Plato_11"/>
    <s v=" Plato_5"/>
    <s v=" Plato_4"/>
    <n v="225"/>
    <n v="225"/>
    <d v="2023-04-01T03:02:00"/>
    <s v="1:42"/>
    <s v="3:02"/>
    <d v="1899-12-30T01:20:00"/>
    <n v="164"/>
    <n v="2.7333333333333334"/>
    <s v="2:44"/>
    <n v="-5.8333333333333334E-2"/>
    <d v="1899-12-30T00:00:00"/>
    <x v="1"/>
    <n v="0"/>
    <n v="0"/>
    <n v="0"/>
    <s v="0:00"/>
    <d v="1899-12-30T01:20:00"/>
    <x v="0"/>
  </r>
  <r>
    <n v="7"/>
    <s v="Cliente_894"/>
    <x v="4"/>
    <d v="2023-04-01T00:01:00"/>
    <d v="2023-04-01T01:11:00"/>
    <x v="0"/>
    <x v="0"/>
    <x v="2"/>
    <n v="46.88"/>
    <s v="Libre"/>
    <n v="52"/>
    <x v="3"/>
    <s v="Plato_11"/>
    <s v=" Plato_17"/>
    <s v=" Plato_18"/>
    <m/>
    <n v="263"/>
    <n v="309.88"/>
    <d v="2023-04-01T01:11:00"/>
    <s v="0:01"/>
    <s v="1:11"/>
    <d v="1899-12-30T01:10:00"/>
    <n v="62"/>
    <n v="1.0333333333333334"/>
    <s v="1:02"/>
    <d v="1899-12-30T00:08:00"/>
    <d v="1899-12-30T00:08:00"/>
    <x v="0"/>
    <n v="46.88"/>
    <n v="0"/>
    <n v="0"/>
    <s v="0:00"/>
    <d v="1899-12-30T01:10:00"/>
    <x v="0"/>
  </r>
  <r>
    <n v="16"/>
    <s v="Cliente_63"/>
    <x v="3"/>
    <d v="2023-04-01T03:01:00"/>
    <d v="2023-04-01T04:44:00"/>
    <x v="3"/>
    <x v="0"/>
    <x v="0"/>
    <n v="36.880000000000003"/>
    <s v="Libre"/>
    <n v="53"/>
    <x v="3"/>
    <s v="Plato_14"/>
    <s v=" Plato_2"/>
    <s v=" Plato_19"/>
    <m/>
    <n v="267"/>
    <n v="267"/>
    <d v="2023-04-01T04:44:00"/>
    <s v="3:01"/>
    <s v="4:44"/>
    <d v="1899-12-30T01:43:00"/>
    <n v="112"/>
    <n v="1.8666666666666667"/>
    <s v="1:52"/>
    <n v="-6.2500000000000056E-3"/>
    <d v="1899-12-30T00:00:00"/>
    <x v="1"/>
    <n v="0"/>
    <n v="0"/>
    <n v="0"/>
    <s v="0:00"/>
    <d v="1899-12-30T01:43:00"/>
    <x v="0"/>
  </r>
  <r>
    <n v="6"/>
    <s v="Cliente_144"/>
    <x v="0"/>
    <d v="2023-04-01T00:40:00"/>
    <d v="2023-04-01T04:14:00"/>
    <x v="4"/>
    <x v="2"/>
    <x v="2"/>
    <n v="23.36"/>
    <s v="Reservada"/>
    <n v="54"/>
    <x v="6"/>
    <s v="Plato_8"/>
    <s v=" Plato_17"/>
    <s v=" Plato_4"/>
    <s v=" Plato_11"/>
    <n v="187"/>
    <n v="210.36"/>
    <d v="2023-04-01T04:14:00"/>
    <s v="0:40"/>
    <s v="4:14"/>
    <d v="1899-12-30T03:34:00"/>
    <n v="203"/>
    <n v="3.3833333333333333"/>
    <s v="3:23"/>
    <d v="1899-12-30T00:11:00"/>
    <d v="1899-12-30T00:11:00"/>
    <x v="0"/>
    <n v="23.36"/>
    <n v="0"/>
    <n v="0"/>
    <s v="0:00"/>
    <d v="1899-12-30T03:34:00"/>
    <x v="0"/>
  </r>
  <r>
    <n v="20"/>
    <s v="Cliente_390"/>
    <x v="3"/>
    <d v="2023-04-01T01:30:00"/>
    <d v="2023-04-01T05:00:00"/>
    <x v="4"/>
    <x v="2"/>
    <x v="2"/>
    <n v="45.49"/>
    <s v="Ocupada"/>
    <n v="55"/>
    <x v="4"/>
    <s v="Plato_11"/>
    <s v=" Plato_7"/>
    <s v=" Plato_19"/>
    <s v=" Plato_15"/>
    <n v="255"/>
    <n v="300.49"/>
    <d v="2023-04-01T05:00:00"/>
    <s v="1:30"/>
    <s v="5:00"/>
    <d v="1900-01-29T03:30:00"/>
    <n v="96"/>
    <n v="1.6"/>
    <s v="1:36"/>
    <d v="1899-12-30T01:54:00"/>
    <d v="1899-12-30T01:54:00"/>
    <x v="0"/>
    <n v="45.49"/>
    <n v="15"/>
    <n v="0.25"/>
    <s v="0:15"/>
    <d v="1900-01-29T03:45:00"/>
    <x v="0"/>
  </r>
  <r>
    <n v="1"/>
    <s v="Cliente_728"/>
    <x v="5"/>
    <d v="2023-04-01T01:20:00"/>
    <d v="2023-04-01T04:57:00"/>
    <x v="3"/>
    <x v="0"/>
    <x v="0"/>
    <n v="43.2"/>
    <s v="Libre"/>
    <n v="56"/>
    <x v="8"/>
    <s v="Plato_9"/>
    <s v=" Plato_12"/>
    <m/>
    <m/>
    <n v="48"/>
    <n v="91.2"/>
    <d v="2023-04-01T04:57:00"/>
    <s v="1:20"/>
    <s v="4:57"/>
    <d v="1899-12-30T03:37:00"/>
    <n v="78"/>
    <n v="1.3"/>
    <s v="1:18"/>
    <d v="1899-12-30T02:19:00"/>
    <d v="1899-12-30T02:19:00"/>
    <x v="0"/>
    <n v="43.2"/>
    <n v="0"/>
    <n v="0"/>
    <s v="0:00"/>
    <d v="1899-12-30T03:37:00"/>
    <x v="0"/>
  </r>
  <r>
    <n v="18"/>
    <s v="Cliente_886"/>
    <x v="2"/>
    <d v="2023-04-01T03:04:00"/>
    <d v="2023-04-01T04:52:00"/>
    <x v="2"/>
    <x v="0"/>
    <x v="2"/>
    <n v="45.45"/>
    <s v="Libre"/>
    <n v="57"/>
    <x v="1"/>
    <s v="Plato_8"/>
    <s v=" Plato_20"/>
    <s v=" Plato_5"/>
    <s v=" Plato_19"/>
    <n v="169"/>
    <n v="214.45"/>
    <d v="2023-04-01T04:52:00"/>
    <s v="3:04"/>
    <s v="4:52"/>
    <d v="1899-12-30T01:48:00"/>
    <n v="68"/>
    <n v="1.1333333333333333"/>
    <s v="1:08"/>
    <d v="1899-12-30T00:40:00"/>
    <d v="1899-12-30T00:40:00"/>
    <x v="0"/>
    <n v="45.45"/>
    <n v="0"/>
    <n v="0"/>
    <s v="0:00"/>
    <d v="1899-12-30T01:48:00"/>
    <x v="0"/>
  </r>
  <r>
    <n v="8"/>
    <s v="Cliente_510"/>
    <x v="5"/>
    <d v="2023-04-01T01:31:00"/>
    <d v="2023-04-01T04:21:00"/>
    <x v="1"/>
    <x v="2"/>
    <x v="2"/>
    <n v="30.7"/>
    <s v="Reservada"/>
    <n v="58"/>
    <x v="2"/>
    <s v="Plato_5"/>
    <s v=" Plato_3"/>
    <m/>
    <m/>
    <n v="82"/>
    <n v="112.7"/>
    <d v="2023-04-01T04:21:00"/>
    <s v="1:31"/>
    <s v="4:21"/>
    <d v="1899-12-30T02:50:00"/>
    <n v="73"/>
    <n v="1.2166666666666666"/>
    <s v="1:13"/>
    <d v="1899-12-30T01:37:00"/>
    <d v="1899-12-30T01:37:00"/>
    <x v="0"/>
    <n v="30.7"/>
    <n v="0"/>
    <n v="0"/>
    <s v="0:00"/>
    <d v="1899-12-30T02:50:00"/>
    <x v="0"/>
  </r>
  <r>
    <n v="8"/>
    <s v="Cliente_878"/>
    <x v="4"/>
    <d v="2023-04-01T01:21:00"/>
    <d v="2023-04-01T05:04:00"/>
    <x v="1"/>
    <x v="0"/>
    <x v="1"/>
    <n v="33.89"/>
    <s v="Libre"/>
    <n v="59"/>
    <x v="1"/>
    <s v="Plato_12"/>
    <s v=" Plato_14"/>
    <s v=" Plato_4"/>
    <s v=" Plato_20"/>
    <n v="160"/>
    <n v="193.89"/>
    <d v="2023-04-01T05:04:00"/>
    <s v="1:21"/>
    <s v="5:04"/>
    <d v="1899-12-30T03:43:00"/>
    <n v="48"/>
    <n v="0.8"/>
    <s v="0:48"/>
    <d v="1899-12-30T02:55:00"/>
    <d v="1899-12-30T02:55:00"/>
    <x v="0"/>
    <n v="33.89"/>
    <n v="0"/>
    <n v="0"/>
    <s v="0:00"/>
    <d v="1899-12-30T03:43:00"/>
    <x v="0"/>
  </r>
  <r>
    <n v="6"/>
    <s v="Cliente_977"/>
    <x v="1"/>
    <d v="2023-04-01T02:09:00"/>
    <d v="2023-04-01T05:46:00"/>
    <x v="1"/>
    <x v="0"/>
    <x v="2"/>
    <n v="19.54"/>
    <s v="Reservada"/>
    <n v="60"/>
    <x v="6"/>
    <s v="Plato_4"/>
    <s v=" Plato_11"/>
    <m/>
    <m/>
    <n v="102"/>
    <n v="121.53999999999999"/>
    <d v="2023-04-01T05:46:00"/>
    <s v="2:09"/>
    <s v="5:46"/>
    <d v="1899-12-30T03:37:00"/>
    <n v="43"/>
    <n v="0.71666666666666667"/>
    <s v="0:43"/>
    <d v="1899-12-30T02:54:00"/>
    <d v="1899-12-30T02:54:00"/>
    <x v="0"/>
    <n v="19.54"/>
    <n v="0"/>
    <n v="0"/>
    <s v="0:00"/>
    <d v="1899-12-30T03:37:00"/>
    <x v="0"/>
  </r>
  <r>
    <n v="10"/>
    <s v="Cliente_553"/>
    <x v="3"/>
    <d v="2023-04-01T03:49:00"/>
    <d v="2023-04-01T06:22:00"/>
    <x v="2"/>
    <x v="0"/>
    <x v="2"/>
    <n v="42.87"/>
    <s v="Ocupada"/>
    <n v="61"/>
    <x v="9"/>
    <s v="Plato_20"/>
    <s v=" Plato_4"/>
    <s v=" Plato_2"/>
    <s v=" Plato_16"/>
    <n v="242"/>
    <n v="242"/>
    <d v="2023-04-01T06:22:00"/>
    <s v="3:49"/>
    <s v="6:22"/>
    <d v="1900-01-29T02:33:00"/>
    <n v="159"/>
    <n v="2.65"/>
    <s v="2:39"/>
    <n v="-4.1666666666666657E-3"/>
    <d v="1899-12-30T00:00:00"/>
    <x v="1"/>
    <n v="0"/>
    <n v="15"/>
    <n v="0.25"/>
    <s v="0:15"/>
    <d v="1900-01-29T02:48:00"/>
    <x v="0"/>
  </r>
  <r>
    <n v="2"/>
    <s v="Cliente_792"/>
    <x v="1"/>
    <d v="2023-04-01T02:47:00"/>
    <d v="2023-04-01T06:24:00"/>
    <x v="1"/>
    <x v="2"/>
    <x v="2"/>
    <n v="37.93"/>
    <s v="Ocupada"/>
    <n v="62"/>
    <x v="10"/>
    <s v="Plato_2"/>
    <s v=" Plato_12"/>
    <s v=" Plato_17"/>
    <m/>
    <n v="148"/>
    <n v="185.93"/>
    <d v="2023-04-01T06:24:00"/>
    <s v="2:47"/>
    <s v="6:24"/>
    <d v="1900-01-29T03:37:00"/>
    <n v="155"/>
    <n v="2.5833333333333335"/>
    <s v="2:35"/>
    <d v="1899-12-30T01:02:00"/>
    <d v="1899-12-30T01:02:00"/>
    <x v="0"/>
    <n v="37.93"/>
    <n v="15"/>
    <n v="0.25"/>
    <s v="0:15"/>
    <d v="1900-01-29T03:52:00"/>
    <x v="0"/>
  </r>
  <r>
    <n v="17"/>
    <s v="Cliente_881"/>
    <x v="4"/>
    <d v="2023-04-01T00:41:00"/>
    <d v="2023-04-01T04:06:00"/>
    <x v="4"/>
    <x v="0"/>
    <x v="2"/>
    <n v="33.340000000000003"/>
    <s v="Reservada"/>
    <n v="63"/>
    <x v="1"/>
    <s v="Plato_3"/>
    <s v=" Plato_8"/>
    <m/>
    <m/>
    <n v="55"/>
    <n v="88.34"/>
    <d v="2023-04-01T04:06:00"/>
    <s v="0:41"/>
    <s v="4:06"/>
    <d v="1899-12-30T03:25:00"/>
    <n v="30"/>
    <n v="0.5"/>
    <s v="0:30"/>
    <d v="1899-12-30T02:55:00"/>
    <d v="1899-12-30T02:55:00"/>
    <x v="0"/>
    <n v="33.340000000000003"/>
    <n v="0"/>
    <n v="0"/>
    <s v="0:00"/>
    <d v="1899-12-30T03:25:00"/>
    <x v="0"/>
  </r>
  <r>
    <n v="3"/>
    <s v="Cliente_265"/>
    <x v="5"/>
    <d v="2023-04-01T01:40:00"/>
    <d v="2023-04-01T04:02:00"/>
    <x v="3"/>
    <x v="1"/>
    <x v="1"/>
    <n v="34.770000000000003"/>
    <s v="Reservada"/>
    <n v="64"/>
    <x v="4"/>
    <s v="Plato_3"/>
    <s v=" Plato_20"/>
    <s v=" Plato_19"/>
    <m/>
    <n v="288"/>
    <n v="322.77"/>
    <d v="2023-04-01T04:02:00"/>
    <s v="1:40"/>
    <s v="4:02"/>
    <d v="1899-12-30T02:22:00"/>
    <n v="82"/>
    <n v="1.3666666666666667"/>
    <s v="1:22"/>
    <d v="1899-12-30T01:00:00"/>
    <d v="1899-12-30T01:00:00"/>
    <x v="0"/>
    <n v="34.770000000000003"/>
    <n v="0"/>
    <n v="0"/>
    <s v="0:00"/>
    <d v="1899-12-30T02:22:00"/>
    <x v="0"/>
  </r>
  <r>
    <n v="5"/>
    <s v="Cliente_946"/>
    <x v="1"/>
    <d v="2023-04-01T01:54:00"/>
    <d v="2023-04-01T03:03:00"/>
    <x v="0"/>
    <x v="0"/>
    <x v="0"/>
    <n v="14"/>
    <s v="Ocupada"/>
    <n v="65"/>
    <x v="6"/>
    <s v="Plato_16"/>
    <s v=" Plato_17"/>
    <s v=" Plato_12"/>
    <s v=" Plato_20"/>
    <n v="196"/>
    <n v="196"/>
    <d v="2023-04-01T03:03:00"/>
    <s v="1:54"/>
    <s v="3:03"/>
    <d v="1900-01-29T01:09:00"/>
    <n v="155"/>
    <n v="2.5833333333333335"/>
    <s v="2:35"/>
    <n v="-5.9722222222222225E-2"/>
    <d v="1899-12-30T00:00:00"/>
    <x v="1"/>
    <n v="0"/>
    <n v="15"/>
    <n v="0.25"/>
    <s v="0:15"/>
    <d v="1900-01-29T01:24:00"/>
    <x v="0"/>
  </r>
  <r>
    <n v="18"/>
    <s v="Cliente_614"/>
    <x v="2"/>
    <d v="2023-04-01T02:28:00"/>
    <d v="2023-04-01T06:18:00"/>
    <x v="3"/>
    <x v="0"/>
    <x v="2"/>
    <n v="10.88"/>
    <s v="Reservada"/>
    <n v="66"/>
    <x v="0"/>
    <s v="Plato_19"/>
    <s v=" Plato_20"/>
    <s v=" Plato_4"/>
    <m/>
    <n v="210"/>
    <n v="220.88"/>
    <d v="2023-04-01T06:18:00"/>
    <s v="2:28"/>
    <s v="6:18"/>
    <d v="1899-12-30T03:50:00"/>
    <n v="114"/>
    <n v="1.9"/>
    <s v="1:54"/>
    <d v="1899-12-30T01:56:00"/>
    <d v="1899-12-30T01:56:00"/>
    <x v="0"/>
    <n v="10.88"/>
    <n v="0"/>
    <n v="0"/>
    <s v="0:00"/>
    <d v="1899-12-30T03:50:00"/>
    <x v="0"/>
  </r>
  <r>
    <n v="2"/>
    <s v="Cliente_352"/>
    <x v="0"/>
    <d v="2023-04-01T03:45:00"/>
    <d v="2023-04-01T05:10:00"/>
    <x v="2"/>
    <x v="0"/>
    <x v="0"/>
    <n v="21.25"/>
    <s v="Reservada"/>
    <n v="67"/>
    <x v="4"/>
    <s v="Plato_20"/>
    <s v=" Plato_19"/>
    <s v=" Plato_10"/>
    <s v=" Plato_2"/>
    <n v="256"/>
    <n v="256"/>
    <d v="2023-04-01T05:10:00"/>
    <s v="3:45"/>
    <s v="5:10"/>
    <d v="1899-12-30T01:25:00"/>
    <n v="131"/>
    <n v="2.1833333333333331"/>
    <s v="2:11"/>
    <n v="-3.1944444444444442E-2"/>
    <d v="1899-12-30T00:00:00"/>
    <x v="1"/>
    <n v="0"/>
    <n v="0"/>
    <n v="0"/>
    <s v="0:00"/>
    <d v="1899-12-30T01:25:00"/>
    <x v="0"/>
  </r>
  <r>
    <n v="8"/>
    <s v="Cliente_784"/>
    <x v="4"/>
    <d v="2023-04-01T00:02:00"/>
    <d v="2023-04-01T03:15:00"/>
    <x v="3"/>
    <x v="2"/>
    <x v="2"/>
    <n v="45.65"/>
    <s v="Ocupada"/>
    <n v="68"/>
    <x v="2"/>
    <s v="Plato_14"/>
    <s v=" Plato_16"/>
    <s v=" Plato_15"/>
    <s v=" Plato_1"/>
    <n v="218"/>
    <n v="263.64999999999998"/>
    <d v="2023-04-01T03:15:00"/>
    <s v="0:02"/>
    <s v="3:15"/>
    <d v="1900-01-29T03:13:00"/>
    <n v="145"/>
    <n v="2.4166666666666665"/>
    <s v="2:25"/>
    <d v="1899-12-30T00:48:00"/>
    <d v="1899-12-30T00:48:00"/>
    <x v="0"/>
    <n v="45.65"/>
    <n v="15"/>
    <n v="0.25"/>
    <s v="0:15"/>
    <d v="1900-01-29T03:28:00"/>
    <x v="0"/>
  </r>
  <r>
    <n v="5"/>
    <s v="Cliente_118"/>
    <x v="4"/>
    <d v="2023-04-01T02:02:00"/>
    <d v="2023-04-01T03:57:00"/>
    <x v="2"/>
    <x v="0"/>
    <x v="2"/>
    <n v="31.49"/>
    <s v="Libre"/>
    <n v="69"/>
    <x v="4"/>
    <s v="Plato_13"/>
    <s v=" Plato_7"/>
    <s v=" Plato_11"/>
    <m/>
    <n v="234"/>
    <n v="265.49"/>
    <d v="2023-04-01T03:57:00"/>
    <s v="2:02"/>
    <s v="3:57"/>
    <d v="1899-12-30T01:55:00"/>
    <n v="92"/>
    <n v="1.5333333333333334"/>
    <s v="1:32"/>
    <d v="1899-12-30T00:23:00"/>
    <d v="1899-12-30T00:23:00"/>
    <x v="0"/>
    <n v="31.49"/>
    <n v="0"/>
    <n v="0"/>
    <s v="0:00"/>
    <d v="1899-12-30T01:55:00"/>
    <x v="0"/>
  </r>
  <r>
    <n v="17"/>
    <s v="Cliente_61"/>
    <x v="4"/>
    <d v="2023-04-01T00:11:00"/>
    <d v="2023-04-01T01:22:00"/>
    <x v="4"/>
    <x v="0"/>
    <x v="0"/>
    <n v="28.26"/>
    <s v="Libre"/>
    <n v="70"/>
    <x v="3"/>
    <s v="Plato_1"/>
    <s v=" Plato_18"/>
    <m/>
    <m/>
    <n v="118"/>
    <n v="146.26"/>
    <d v="2023-04-01T01:22:00"/>
    <s v="0:11"/>
    <s v="1:22"/>
    <d v="1899-12-30T01:11:00"/>
    <n v="40"/>
    <n v="0.66666666666666663"/>
    <s v="0:40"/>
    <d v="1899-12-30T00:31:00"/>
    <d v="1899-12-30T00:31:00"/>
    <x v="0"/>
    <n v="28.26"/>
    <n v="0"/>
    <n v="0"/>
    <s v="0:00"/>
    <d v="1899-12-30T01:11:00"/>
    <x v="0"/>
  </r>
  <r>
    <n v="18"/>
    <s v="Cliente_440"/>
    <x v="4"/>
    <d v="2023-04-01T01:57:00"/>
    <d v="2023-04-01T05:56:00"/>
    <x v="0"/>
    <x v="0"/>
    <x v="2"/>
    <n v="24.01"/>
    <s v="Ocupada"/>
    <n v="71"/>
    <x v="3"/>
    <s v="Plato_2"/>
    <s v=" Plato_14"/>
    <m/>
    <m/>
    <n v="136"/>
    <n v="160.01"/>
    <d v="2023-04-01T05:56:00"/>
    <s v="1:57"/>
    <s v="5:56"/>
    <d v="1900-01-29T03:59:00"/>
    <n v="49"/>
    <n v="0.81666666666666665"/>
    <s v="0:49"/>
    <d v="1899-12-30T03:10:00"/>
    <d v="1899-12-30T03:10:00"/>
    <x v="0"/>
    <n v="24.01"/>
    <n v="15"/>
    <n v="0.25"/>
    <s v="0:15"/>
    <d v="1900-01-29T04:14:00"/>
    <x v="0"/>
  </r>
  <r>
    <n v="17"/>
    <s v="Cliente_258"/>
    <x v="1"/>
    <d v="2023-04-01T02:42:00"/>
    <d v="2023-04-01T05:51:00"/>
    <x v="2"/>
    <x v="0"/>
    <x v="2"/>
    <n v="15.28"/>
    <s v="Reservada"/>
    <n v="72"/>
    <x v="4"/>
    <s v="Plato_13"/>
    <s v=" Plato_4"/>
    <m/>
    <m/>
    <n v="75"/>
    <n v="90.28"/>
    <d v="2023-04-01T05:51:00"/>
    <s v="2:42"/>
    <s v="5:51"/>
    <d v="1899-12-30T03:09:00"/>
    <n v="54"/>
    <n v="0.9"/>
    <s v="0:54"/>
    <d v="1899-12-30T02:15:00"/>
    <d v="1899-12-30T02:15:00"/>
    <x v="0"/>
    <n v="15.28"/>
    <n v="0"/>
    <n v="0"/>
    <s v="0:00"/>
    <d v="1899-12-30T03:09:00"/>
    <x v="0"/>
  </r>
  <r>
    <n v="1"/>
    <s v="Cliente_742"/>
    <x v="4"/>
    <d v="2023-04-01T02:39:00"/>
    <d v="2023-04-01T06:09:00"/>
    <x v="4"/>
    <x v="1"/>
    <x v="2"/>
    <n v="34.51"/>
    <s v="Libre"/>
    <n v="73"/>
    <x v="10"/>
    <s v="Plato_6"/>
    <m/>
    <m/>
    <m/>
    <n v="81"/>
    <n v="115.50999999999999"/>
    <d v="2023-04-01T06:09:00"/>
    <s v="2:39"/>
    <s v="6:09"/>
    <d v="1899-12-30T03:30:00"/>
    <n v="20"/>
    <n v="0.33333333333333331"/>
    <s v="0:20"/>
    <d v="1899-12-30T03:10:00"/>
    <d v="1899-12-30T03:10:00"/>
    <x v="0"/>
    <n v="34.51"/>
    <n v="0"/>
    <n v="0"/>
    <s v="0:00"/>
    <d v="1899-12-30T03:30:00"/>
    <x v="0"/>
  </r>
  <r>
    <n v="19"/>
    <s v="Cliente_865"/>
    <x v="4"/>
    <d v="2023-04-01T01:04:00"/>
    <d v="2023-04-01T04:13:00"/>
    <x v="4"/>
    <x v="0"/>
    <x v="2"/>
    <n v="30.83"/>
    <s v="Libre"/>
    <n v="74"/>
    <x v="2"/>
    <s v="Plato_10"/>
    <s v=" Plato_18"/>
    <s v=" Plato_15"/>
    <m/>
    <n v="218"/>
    <n v="248.82999999999998"/>
    <d v="2023-04-01T04:13:00"/>
    <s v="1:04"/>
    <s v="4:13"/>
    <d v="1899-12-30T03:09:00"/>
    <n v="100"/>
    <n v="1.6666666666666667"/>
    <s v="1:40"/>
    <d v="1899-12-30T01:29:00"/>
    <d v="1899-12-30T01:29:00"/>
    <x v="0"/>
    <n v="30.83"/>
    <n v="0"/>
    <n v="0"/>
    <s v="0:00"/>
    <d v="1899-12-30T03:09:00"/>
    <x v="0"/>
  </r>
  <r>
    <n v="19"/>
    <s v="Cliente_79"/>
    <x v="3"/>
    <d v="2023-04-01T03:36:00"/>
    <d v="2023-04-01T04:49:00"/>
    <x v="3"/>
    <x v="0"/>
    <x v="2"/>
    <n v="45.23"/>
    <s v="Ocupada"/>
    <n v="75"/>
    <x v="5"/>
    <s v="Plato_20"/>
    <s v=" Plato_14"/>
    <m/>
    <m/>
    <n v="109"/>
    <n v="154.22999999999999"/>
    <d v="2023-04-01T04:49:00"/>
    <s v="3:36"/>
    <s v="4:49"/>
    <d v="1900-01-29T01:13:00"/>
    <n v="51"/>
    <n v="0.85"/>
    <s v="0:51"/>
    <d v="1899-12-30T00:22:00"/>
    <d v="1899-12-30T00:22:00"/>
    <x v="0"/>
    <n v="45.23"/>
    <n v="15"/>
    <n v="0.25"/>
    <s v="0:15"/>
    <d v="1900-01-29T01:28:00"/>
    <x v="0"/>
  </r>
  <r>
    <n v="17"/>
    <s v="Cliente_42"/>
    <x v="5"/>
    <d v="2023-04-01T02:57:00"/>
    <d v="2023-04-01T05:24:00"/>
    <x v="1"/>
    <x v="0"/>
    <x v="2"/>
    <n v="17.760000000000002"/>
    <s v="Reservada"/>
    <n v="76"/>
    <x v="10"/>
    <s v="Plato_2"/>
    <s v=" Plato_4"/>
    <s v=" Plato_7"/>
    <s v=" Plato_10"/>
    <n v="158"/>
    <n v="175.76"/>
    <d v="2023-04-01T05:24:00"/>
    <s v="2:57"/>
    <s v="5:24"/>
    <d v="1899-12-30T02:27:00"/>
    <n v="97"/>
    <n v="1.6166666666666667"/>
    <s v="1:37"/>
    <d v="1899-12-30T00:50:00"/>
    <d v="1899-12-30T00:50:00"/>
    <x v="0"/>
    <n v="17.760000000000002"/>
    <n v="0"/>
    <n v="0"/>
    <s v="0:00"/>
    <d v="1899-12-30T02:27:00"/>
    <x v="0"/>
  </r>
  <r>
    <n v="3"/>
    <s v="Cliente_374"/>
    <x v="1"/>
    <d v="2023-04-01T02:46:00"/>
    <d v="2023-04-01T06:15:00"/>
    <x v="0"/>
    <x v="2"/>
    <x v="2"/>
    <n v="19.88"/>
    <s v="Libre"/>
    <n v="77"/>
    <x v="6"/>
    <s v="Plato_4"/>
    <s v=" Plato_7"/>
    <s v=" Plato_11"/>
    <m/>
    <n v="99"/>
    <n v="118.88"/>
    <d v="2023-04-01T06:15:00"/>
    <s v="2:46"/>
    <s v="6:15"/>
    <d v="1899-12-30T03:29:00"/>
    <n v="97"/>
    <n v="1.6166666666666667"/>
    <s v="1:37"/>
    <d v="1899-12-30T01:52:00"/>
    <d v="1899-12-30T01:52:00"/>
    <x v="0"/>
    <n v="19.88"/>
    <n v="0"/>
    <n v="0"/>
    <s v="0:00"/>
    <d v="1899-12-30T03:29:00"/>
    <x v="0"/>
  </r>
  <r>
    <n v="7"/>
    <s v="Cliente_636"/>
    <x v="4"/>
    <d v="2023-04-01T01:34:00"/>
    <d v="2023-04-01T03:03:00"/>
    <x v="0"/>
    <x v="0"/>
    <x v="2"/>
    <n v="20.02"/>
    <s v="Libre"/>
    <n v="78"/>
    <x v="1"/>
    <s v="Plato_12"/>
    <m/>
    <m/>
    <m/>
    <n v="57"/>
    <n v="77.02"/>
    <d v="2023-04-01T03:03:00"/>
    <s v="1:34"/>
    <s v="3:03"/>
    <d v="1899-12-30T01:29:00"/>
    <n v="54"/>
    <n v="0.9"/>
    <s v="0:54"/>
    <d v="1899-12-30T00:35:00"/>
    <d v="1899-12-30T00:35:00"/>
    <x v="0"/>
    <n v="20.02"/>
    <n v="0"/>
    <n v="0"/>
    <s v="0:00"/>
    <d v="1899-12-30T01:29:00"/>
    <x v="0"/>
  </r>
  <r>
    <n v="16"/>
    <s v="Cliente_753"/>
    <x v="2"/>
    <d v="2023-04-01T01:34:00"/>
    <d v="2023-04-01T05:08:00"/>
    <x v="0"/>
    <x v="0"/>
    <x v="2"/>
    <n v="34.01"/>
    <s v="Libre"/>
    <n v="79"/>
    <x v="5"/>
    <s v="Plato_9"/>
    <s v=" Plato_11"/>
    <s v=" Plato_3"/>
    <s v=" Plato_13"/>
    <n v="309"/>
    <n v="343.01"/>
    <d v="2023-04-01T05:08:00"/>
    <s v="1:34"/>
    <s v="5:08"/>
    <d v="1899-12-30T03:34:00"/>
    <n v="96"/>
    <n v="1.6"/>
    <s v="1:36"/>
    <d v="1899-12-30T01:58:00"/>
    <d v="1899-12-30T01:58:00"/>
    <x v="0"/>
    <n v="34.01"/>
    <n v="0"/>
    <n v="0"/>
    <s v="0:00"/>
    <d v="1899-12-30T03:34:00"/>
    <x v="0"/>
  </r>
  <r>
    <n v="18"/>
    <s v="Cliente_632"/>
    <x v="0"/>
    <d v="2023-04-01T02:14:00"/>
    <d v="2023-04-01T03:46:00"/>
    <x v="4"/>
    <x v="0"/>
    <x v="2"/>
    <n v="39.049999999999997"/>
    <s v="Libre"/>
    <n v="80"/>
    <x v="5"/>
    <s v="Plato_5"/>
    <s v=" Plato_9"/>
    <s v=" Plato_7"/>
    <m/>
    <n v="121"/>
    <n v="160.05000000000001"/>
    <d v="2023-04-01T03:46:00"/>
    <s v="2:14"/>
    <s v="3:46"/>
    <d v="1899-12-30T01:32:00"/>
    <n v="67"/>
    <n v="1.1166666666666667"/>
    <s v="1:07"/>
    <d v="1899-12-30T00:25:00"/>
    <d v="1899-12-30T00:25:00"/>
    <x v="0"/>
    <n v="39.049999999999997"/>
    <n v="0"/>
    <n v="0"/>
    <s v="0:00"/>
    <d v="1899-12-30T01:32:00"/>
    <x v="0"/>
  </r>
  <r>
    <n v="17"/>
    <s v="Cliente_969"/>
    <x v="4"/>
    <d v="2023-04-01T03:40:00"/>
    <d v="2023-04-01T06:31:00"/>
    <x v="3"/>
    <x v="2"/>
    <x v="2"/>
    <n v="23.69"/>
    <s v="Ocupada"/>
    <n v="81"/>
    <x v="7"/>
    <s v="Plato_17"/>
    <m/>
    <m/>
    <m/>
    <n v="62"/>
    <n v="85.69"/>
    <d v="2023-04-01T06:31:00"/>
    <s v="3:40"/>
    <s v="6:31"/>
    <d v="1900-01-29T02:51:00"/>
    <n v="59"/>
    <n v="0.98333333333333328"/>
    <s v="0:59"/>
    <d v="1899-12-30T01:52:00"/>
    <d v="1899-12-30T01:52:00"/>
    <x v="0"/>
    <n v="23.69"/>
    <n v="15"/>
    <n v="0.25"/>
    <s v="0:15"/>
    <d v="1900-01-29T03:06:00"/>
    <x v="0"/>
  </r>
  <r>
    <n v="16"/>
    <s v="Cliente_574"/>
    <x v="5"/>
    <d v="2023-04-01T03:25:00"/>
    <d v="2023-04-01T07:10:00"/>
    <x v="3"/>
    <x v="1"/>
    <x v="2"/>
    <n v="38.6"/>
    <s v="Libre"/>
    <n v="82"/>
    <x v="3"/>
    <s v="Plato_1"/>
    <s v=" Plato_2"/>
    <m/>
    <m/>
    <n v="80"/>
    <n v="118.6"/>
    <d v="2023-04-01T07:10:00"/>
    <s v="3:25"/>
    <s v="7:10"/>
    <d v="1899-12-30T03:45:00"/>
    <n v="19"/>
    <n v="0.31666666666666665"/>
    <s v="0:19"/>
    <d v="1899-12-30T03:26:00"/>
    <d v="1899-12-30T03:26:00"/>
    <x v="0"/>
    <n v="38.6"/>
    <n v="0"/>
    <n v="0"/>
    <s v="0:00"/>
    <d v="1899-12-30T03:45:00"/>
    <x v="0"/>
  </r>
  <r>
    <n v="15"/>
    <s v="Cliente_292"/>
    <x v="1"/>
    <d v="2023-04-01T03:42:00"/>
    <d v="2023-04-01T06:39:00"/>
    <x v="1"/>
    <x v="2"/>
    <x v="2"/>
    <n v="24.94"/>
    <s v="Ocupada"/>
    <n v="83"/>
    <x v="10"/>
    <s v="Plato_6"/>
    <s v=" Plato_3"/>
    <s v=" Plato_15"/>
    <m/>
    <n v="170"/>
    <n v="194.94"/>
    <d v="2023-04-01T06:39:00"/>
    <s v="3:42"/>
    <s v="6:39"/>
    <d v="1900-01-29T02:57:00"/>
    <n v="94"/>
    <n v="1.5666666666666667"/>
    <s v="1:34"/>
    <d v="1899-12-30T01:23:00"/>
    <d v="1899-12-30T01:23:00"/>
    <x v="0"/>
    <n v="24.94"/>
    <n v="15"/>
    <n v="0.25"/>
    <s v="0:15"/>
    <d v="1900-01-29T03:12:00"/>
    <x v="0"/>
  </r>
  <r>
    <n v="19"/>
    <s v="Cliente_148"/>
    <x v="3"/>
    <d v="2023-04-01T01:42:00"/>
    <d v="2023-04-01T03:18:00"/>
    <x v="4"/>
    <x v="0"/>
    <x v="2"/>
    <n v="15.11"/>
    <s v="Ocupada"/>
    <n v="84"/>
    <x v="4"/>
    <s v="Plato_2"/>
    <m/>
    <m/>
    <m/>
    <n v="60"/>
    <n v="75.11"/>
    <d v="2023-04-01T03:18:00"/>
    <s v="1:42"/>
    <s v="3:18"/>
    <d v="1900-01-29T01:36:00"/>
    <n v="10"/>
    <n v="0.16666666666666666"/>
    <s v="0:10"/>
    <d v="1899-12-30T01:26:00"/>
    <d v="1899-12-30T01:26:00"/>
    <x v="0"/>
    <n v="15.11"/>
    <n v="15"/>
    <n v="0.25"/>
    <s v="0:15"/>
    <d v="1900-01-29T01:51:00"/>
    <x v="0"/>
  </r>
  <r>
    <n v="8"/>
    <s v="Cliente_747"/>
    <x v="5"/>
    <d v="2023-04-01T02:35:00"/>
    <d v="2023-04-01T04:31:00"/>
    <x v="2"/>
    <x v="2"/>
    <x v="2"/>
    <n v="45.96"/>
    <s v="Libre"/>
    <n v="85"/>
    <x v="8"/>
    <s v="Plato_16"/>
    <s v=" Plato_19"/>
    <s v=" Plato_3"/>
    <s v=" Plato_15"/>
    <n v="208"/>
    <n v="208"/>
    <d v="2023-04-01T04:31:00"/>
    <s v="2:35"/>
    <s v="4:31"/>
    <d v="1899-12-30T01:56:00"/>
    <n v="142"/>
    <n v="2.3666666666666667"/>
    <s v="2:22"/>
    <n v="-1.8055555555555547E-2"/>
    <d v="1899-12-30T00:00:00"/>
    <x v="1"/>
    <n v="0"/>
    <n v="0"/>
    <n v="0"/>
    <s v="0:00"/>
    <d v="1899-12-30T01:56:00"/>
    <x v="0"/>
  </r>
  <r>
    <n v="20"/>
    <s v="Cliente_501"/>
    <x v="5"/>
    <d v="2023-04-01T00:02:00"/>
    <d v="2023-04-01T02:08:00"/>
    <x v="3"/>
    <x v="0"/>
    <x v="0"/>
    <n v="11.84"/>
    <s v="Libre"/>
    <n v="86"/>
    <x v="0"/>
    <s v="Plato_1"/>
    <m/>
    <m/>
    <m/>
    <n v="50"/>
    <n v="61.84"/>
    <d v="2023-04-01T02:08:00"/>
    <s v="0:02"/>
    <s v="2:08"/>
    <d v="1899-12-30T02:06:00"/>
    <n v="8"/>
    <n v="0.13333333333333333"/>
    <s v="0:08"/>
    <d v="1899-12-30T01:58:00"/>
    <d v="1899-12-30T01:58:00"/>
    <x v="0"/>
    <n v="11.84"/>
    <n v="0"/>
    <n v="0"/>
    <s v="0:00"/>
    <d v="1899-12-30T02:06:00"/>
    <x v="0"/>
  </r>
  <r>
    <n v="3"/>
    <s v="Cliente_733"/>
    <x v="2"/>
    <d v="2023-04-01T01:46:00"/>
    <d v="2023-04-01T03:18:00"/>
    <x v="4"/>
    <x v="0"/>
    <x v="2"/>
    <n v="29.46"/>
    <s v="Ocupada"/>
    <n v="87"/>
    <x v="5"/>
    <s v="Plato_4"/>
    <s v=" Plato_15"/>
    <s v=" Plato_17"/>
    <m/>
    <n v="99"/>
    <n v="128.46"/>
    <d v="2023-04-01T03:18:00"/>
    <s v="1:46"/>
    <s v="3:18"/>
    <d v="1900-01-29T01:32:00"/>
    <n v="71"/>
    <n v="1.1833333333333333"/>
    <s v="1:11"/>
    <d v="1899-12-30T00:21:00"/>
    <d v="1899-12-30T00:21:00"/>
    <x v="0"/>
    <n v="29.46"/>
    <n v="15"/>
    <n v="0.25"/>
    <s v="0:15"/>
    <d v="1900-01-29T01:47:00"/>
    <x v="0"/>
  </r>
  <r>
    <n v="18"/>
    <s v="Cliente_36"/>
    <x v="1"/>
    <d v="2023-04-01T03:30:00"/>
    <d v="2023-04-01T06:40:00"/>
    <x v="4"/>
    <x v="0"/>
    <x v="0"/>
    <n v="23.93"/>
    <s v="Reservada"/>
    <n v="88"/>
    <x v="8"/>
    <s v="Plato_20"/>
    <s v=" Plato_12"/>
    <s v=" Plato_10"/>
    <m/>
    <n v="123"/>
    <n v="146.93"/>
    <d v="2023-04-01T06:40:00"/>
    <s v="3:30"/>
    <s v="6:40"/>
    <d v="1899-12-30T03:10:00"/>
    <n v="117"/>
    <n v="1.95"/>
    <s v="1:57"/>
    <d v="1899-12-30T01:13:00"/>
    <d v="1899-12-30T01:13:00"/>
    <x v="0"/>
    <n v="23.93"/>
    <n v="0"/>
    <n v="0"/>
    <s v="0:00"/>
    <d v="1899-12-30T03:10:00"/>
    <x v="0"/>
  </r>
  <r>
    <n v="11"/>
    <s v="Cliente_553"/>
    <x v="4"/>
    <d v="2023-04-01T00:42:00"/>
    <d v="2023-04-01T02:19:00"/>
    <x v="3"/>
    <x v="1"/>
    <x v="0"/>
    <n v="12.28"/>
    <s v="Libre"/>
    <n v="89"/>
    <x v="7"/>
    <s v="Plato_14"/>
    <s v=" Plato_18"/>
    <s v=" Plato_5"/>
    <m/>
    <n v="159"/>
    <n v="159"/>
    <d v="2023-04-01T02:19:00"/>
    <s v="0:42"/>
    <s v="2:19"/>
    <d v="1899-12-30T01:37:00"/>
    <n v="142"/>
    <n v="2.3666666666666667"/>
    <s v="2:22"/>
    <n v="-3.125E-2"/>
    <d v="1899-12-30T00:00:00"/>
    <x v="1"/>
    <n v="0"/>
    <n v="0"/>
    <n v="0"/>
    <s v="0:00"/>
    <d v="1899-12-30T01:37:00"/>
    <x v="0"/>
  </r>
  <r>
    <n v="6"/>
    <s v="Cliente_1000"/>
    <x v="5"/>
    <d v="2023-04-01T01:17:00"/>
    <d v="2023-04-01T03:13:00"/>
    <x v="3"/>
    <x v="0"/>
    <x v="0"/>
    <n v="30.69"/>
    <s v="Reservada"/>
    <n v="90"/>
    <x v="8"/>
    <s v="Plato_18"/>
    <m/>
    <m/>
    <m/>
    <n v="34"/>
    <n v="64.69"/>
    <d v="2023-04-01T03:13:00"/>
    <s v="1:17"/>
    <s v="3:13"/>
    <d v="1899-12-30T01:56:00"/>
    <n v="48"/>
    <n v="0.8"/>
    <s v="0:48"/>
    <d v="1899-12-30T01:08:00"/>
    <d v="1899-12-30T01:08:00"/>
    <x v="0"/>
    <n v="30.69"/>
    <n v="0"/>
    <n v="0"/>
    <s v="0:00"/>
    <d v="1899-12-30T01:56:00"/>
    <x v="0"/>
  </r>
  <r>
    <n v="1"/>
    <s v="Cliente_607"/>
    <x v="3"/>
    <d v="2023-04-01T03:38:00"/>
    <d v="2023-04-01T05:24:00"/>
    <x v="3"/>
    <x v="0"/>
    <x v="2"/>
    <n v="39.1"/>
    <s v="Reservada"/>
    <n v="91"/>
    <x v="0"/>
    <s v="Plato_8"/>
    <s v=" Plato_13"/>
    <s v=" Plato_5"/>
    <s v=" Plato_6"/>
    <n v="293"/>
    <n v="293"/>
    <d v="2023-04-01T05:24:00"/>
    <s v="3:38"/>
    <s v="5:24"/>
    <d v="1899-12-30T01:46:00"/>
    <n v="132"/>
    <n v="2.2000000000000002"/>
    <s v="2:12"/>
    <n v="-1.8055555555555547E-2"/>
    <d v="1899-12-30T00:00:00"/>
    <x v="1"/>
    <n v="0"/>
    <n v="0"/>
    <n v="0"/>
    <s v="0:00"/>
    <d v="1899-12-30T01:46:00"/>
    <x v="0"/>
  </r>
  <r>
    <n v="6"/>
    <s v="Cliente_378"/>
    <x v="2"/>
    <d v="2023-04-01T03:35:00"/>
    <d v="2023-04-01T06:09:00"/>
    <x v="2"/>
    <x v="1"/>
    <x v="2"/>
    <n v="12.75"/>
    <s v="Libre"/>
    <n v="92"/>
    <x v="5"/>
    <s v="Plato_9"/>
    <s v=" Plato_7"/>
    <m/>
    <m/>
    <n v="82"/>
    <n v="94.75"/>
    <d v="2023-04-01T06:09:00"/>
    <s v="3:35"/>
    <s v="6:09"/>
    <d v="1899-12-30T02:34:00"/>
    <n v="42"/>
    <n v="0.7"/>
    <s v="0:42"/>
    <d v="1899-12-30T01:52:00"/>
    <d v="1899-12-30T01:52:00"/>
    <x v="0"/>
    <n v="12.75"/>
    <n v="0"/>
    <n v="0"/>
    <s v="0:00"/>
    <d v="1899-12-30T02:34:00"/>
    <x v="0"/>
  </r>
  <r>
    <n v="2"/>
    <s v="Cliente_612"/>
    <x v="2"/>
    <d v="2023-04-01T01:39:00"/>
    <d v="2023-04-01T03:48:00"/>
    <x v="2"/>
    <x v="0"/>
    <x v="2"/>
    <n v="45.66"/>
    <s v="Libre"/>
    <n v="93"/>
    <x v="4"/>
    <s v="Plato_9"/>
    <m/>
    <m/>
    <m/>
    <n v="29"/>
    <n v="74.66"/>
    <d v="2023-04-01T03:48:00"/>
    <s v="1:39"/>
    <s v="3:48"/>
    <d v="1899-12-30T02:09:00"/>
    <n v="18"/>
    <n v="0.3"/>
    <s v="0:18"/>
    <d v="1899-12-30T01:51:00"/>
    <d v="1899-12-30T01:51:00"/>
    <x v="0"/>
    <n v="45.66"/>
    <n v="0"/>
    <n v="0"/>
    <s v="0:00"/>
    <d v="1899-12-30T02:09:00"/>
    <x v="0"/>
  </r>
  <r>
    <n v="12"/>
    <s v="Cliente_452"/>
    <x v="1"/>
    <d v="2023-04-01T01:52:00"/>
    <d v="2023-04-01T04:53:00"/>
    <x v="4"/>
    <x v="0"/>
    <x v="2"/>
    <n v="28.36"/>
    <s v="Ocupada"/>
    <n v="94"/>
    <x v="9"/>
    <s v="Plato_2"/>
    <s v=" Plato_15"/>
    <s v=" Plato_11"/>
    <m/>
    <n v="253"/>
    <n v="281.36"/>
    <d v="2023-04-01T04:53:00"/>
    <s v="1:52"/>
    <s v="4:53"/>
    <d v="1900-01-29T03:01:00"/>
    <n v="129"/>
    <n v="2.15"/>
    <s v="2:09"/>
    <d v="1899-12-30T00:52:00"/>
    <d v="1899-12-30T00:52:00"/>
    <x v="0"/>
    <n v="28.36"/>
    <n v="15"/>
    <n v="0.25"/>
    <s v="0:15"/>
    <d v="1900-01-29T03:16:00"/>
    <x v="0"/>
  </r>
  <r>
    <n v="12"/>
    <s v="Cliente_244"/>
    <x v="3"/>
    <d v="2023-04-01T03:19:00"/>
    <d v="2023-04-01T06:07:00"/>
    <x v="2"/>
    <x v="2"/>
    <x v="2"/>
    <n v="24.68"/>
    <s v="Ocupada"/>
    <n v="95"/>
    <x v="0"/>
    <s v="Plato_12"/>
    <s v=" Plato_15"/>
    <m/>
    <m/>
    <n v="153"/>
    <n v="177.68"/>
    <d v="2023-04-01T06:07:00"/>
    <s v="3:19"/>
    <s v="6:07"/>
    <d v="1900-01-29T02:48:00"/>
    <n v="41"/>
    <n v="0.68333333333333335"/>
    <s v="0:41"/>
    <d v="1899-12-30T02:07:00"/>
    <d v="1899-12-30T02:07:00"/>
    <x v="0"/>
    <n v="24.68"/>
    <n v="15"/>
    <n v="0.25"/>
    <s v="0:15"/>
    <d v="1900-01-29T03:03:00"/>
    <x v="0"/>
  </r>
  <r>
    <n v="16"/>
    <s v="Cliente_840"/>
    <x v="3"/>
    <d v="2023-04-01T01:59:00"/>
    <d v="2023-04-01T05:26:00"/>
    <x v="4"/>
    <x v="1"/>
    <x v="2"/>
    <n v="33.630000000000003"/>
    <s v="Libre"/>
    <n v="96"/>
    <x v="6"/>
    <s v="Plato_11"/>
    <s v=" Plato_12"/>
    <s v=" Plato_7"/>
    <m/>
    <n v="176"/>
    <n v="209.63"/>
    <d v="2023-04-01T05:26:00"/>
    <s v="1:59"/>
    <s v="5:26"/>
    <d v="1899-12-30T03:27:00"/>
    <n v="76"/>
    <n v="1.2666666666666666"/>
    <s v="1:16"/>
    <d v="1899-12-30T02:11:00"/>
    <d v="1899-12-30T02:11:00"/>
    <x v="0"/>
    <n v="33.630000000000003"/>
    <n v="0"/>
    <n v="0"/>
    <s v="0:00"/>
    <d v="1899-12-30T03:27:00"/>
    <x v="0"/>
  </r>
  <r>
    <n v="14"/>
    <s v="Cliente_993"/>
    <x v="2"/>
    <d v="2023-04-01T01:46:00"/>
    <d v="2023-04-01T03:03:00"/>
    <x v="2"/>
    <x v="2"/>
    <x v="2"/>
    <n v="19.22"/>
    <s v="Ocupada"/>
    <n v="97"/>
    <x v="8"/>
    <s v="Plato_10"/>
    <s v=" Plato_3"/>
    <s v=" Plato_18"/>
    <m/>
    <n v="188"/>
    <n v="188"/>
    <d v="2023-04-01T03:03:00"/>
    <s v="1:46"/>
    <s v="3:03"/>
    <d v="1900-01-29T01:17:00"/>
    <n v="79"/>
    <n v="1.3166666666666667"/>
    <s v="1:19"/>
    <n v="-1.3888888888888909E-3"/>
    <d v="1899-12-30T00:00:00"/>
    <x v="1"/>
    <n v="0"/>
    <n v="15"/>
    <n v="0.25"/>
    <s v="0:15"/>
    <d v="1900-01-29T01:32:00"/>
    <x v="0"/>
  </r>
  <r>
    <n v="7"/>
    <s v="Cliente_29"/>
    <x v="5"/>
    <d v="2023-04-01T01:01:00"/>
    <d v="2023-04-01T03:22:00"/>
    <x v="3"/>
    <x v="0"/>
    <x v="2"/>
    <n v="17.149999999999999"/>
    <s v="Ocupada"/>
    <n v="98"/>
    <x v="6"/>
    <s v="Plato_3"/>
    <s v=" Plato_9"/>
    <s v=" Plato_12"/>
    <m/>
    <n v="166"/>
    <n v="183.15"/>
    <d v="2023-04-01T03:22:00"/>
    <s v="1:01"/>
    <s v="3:22"/>
    <d v="1900-01-29T02:21:00"/>
    <n v="140"/>
    <n v="2.3333333333333335"/>
    <s v="2:20"/>
    <d v="1899-12-30T00:01:00"/>
    <d v="1899-12-30T00:01:00"/>
    <x v="0"/>
    <n v="17.149999999999999"/>
    <n v="15"/>
    <n v="0.25"/>
    <s v="0:15"/>
    <d v="1900-01-29T02:36:00"/>
    <x v="0"/>
  </r>
  <r>
    <n v="2"/>
    <s v="Cliente_873"/>
    <x v="0"/>
    <d v="2023-04-01T02:22:00"/>
    <d v="2023-04-01T06:18:00"/>
    <x v="2"/>
    <x v="0"/>
    <x v="2"/>
    <n v="33.549999999999997"/>
    <s v="Ocupada"/>
    <n v="99"/>
    <x v="9"/>
    <s v="Plato_2"/>
    <s v=" Plato_17"/>
    <s v=" Plato_12"/>
    <s v=" Plato_9"/>
    <n v="139"/>
    <n v="172.55"/>
    <d v="2023-04-01T06:18:00"/>
    <s v="2:22"/>
    <s v="6:18"/>
    <d v="1900-01-29T03:56:00"/>
    <n v="86"/>
    <n v="1.4333333333333333"/>
    <s v="1:26"/>
    <d v="1899-12-30T02:30:00"/>
    <d v="1899-12-30T02:30:00"/>
    <x v="0"/>
    <n v="33.549999999999997"/>
    <n v="15"/>
    <n v="0.25"/>
    <s v="0:15"/>
    <d v="1900-01-29T04:11:00"/>
    <x v="0"/>
  </r>
  <r>
    <n v="18"/>
    <s v="Cliente_965"/>
    <x v="1"/>
    <d v="2023-04-01T03:32:00"/>
    <d v="2023-04-01T06:45:00"/>
    <x v="1"/>
    <x v="0"/>
    <x v="2"/>
    <n v="15.15"/>
    <s v="Reservada"/>
    <n v="100"/>
    <x v="3"/>
    <s v="Plato_7"/>
    <s v=" Plato_5"/>
    <s v=" Plato_1"/>
    <m/>
    <n v="166"/>
    <n v="181.15"/>
    <d v="2023-04-01T06:45:00"/>
    <s v="3:32"/>
    <s v="6:45"/>
    <d v="1899-12-30T03:13:00"/>
    <n v="103"/>
    <n v="1.7166666666666666"/>
    <s v="1:43"/>
    <d v="1899-12-30T01:30:00"/>
    <d v="1899-12-30T01:30:00"/>
    <x v="0"/>
    <n v="15.15"/>
    <n v="0"/>
    <n v="0"/>
    <s v="0:00"/>
    <d v="1899-12-30T03:13:00"/>
    <x v="0"/>
  </r>
  <r>
    <n v="1"/>
    <s v="Cliente_313"/>
    <x v="3"/>
    <d v="2023-04-01T00:14:00"/>
    <d v="2023-04-01T02:15:00"/>
    <x v="4"/>
    <x v="0"/>
    <x v="2"/>
    <n v="15.09"/>
    <s v="Libre"/>
    <n v="101"/>
    <x v="5"/>
    <s v="Plato_17"/>
    <s v=" Plato_1"/>
    <s v=" Plato_5"/>
    <s v=" Plato_8"/>
    <n v="138"/>
    <n v="138"/>
    <d v="2023-04-01T02:15:00"/>
    <s v="0:14"/>
    <s v="2:15"/>
    <d v="1899-12-30T02:01:00"/>
    <n v="134"/>
    <n v="2.2333333333333334"/>
    <s v="2:14"/>
    <n v="-9.0277777777777735E-3"/>
    <d v="1899-12-30T00:00:00"/>
    <x v="1"/>
    <n v="0"/>
    <n v="0"/>
    <n v="0"/>
    <s v="0:00"/>
    <d v="1899-12-30T02:01:00"/>
    <x v="0"/>
  </r>
  <r>
    <n v="19"/>
    <s v="Cliente_520"/>
    <x v="2"/>
    <d v="2023-04-01T01:33:00"/>
    <d v="2023-04-01T04:14:00"/>
    <x v="0"/>
    <x v="0"/>
    <x v="2"/>
    <n v="12.65"/>
    <s v="Reservada"/>
    <n v="102"/>
    <x v="5"/>
    <s v="Plato_16"/>
    <s v=" Plato_9"/>
    <m/>
    <m/>
    <n v="171"/>
    <n v="183.65"/>
    <d v="2023-04-01T04:14:00"/>
    <s v="1:33"/>
    <s v="4:14"/>
    <d v="1899-12-30T02:41:00"/>
    <n v="46"/>
    <n v="0.76666666666666672"/>
    <s v="0:46"/>
    <d v="1899-12-30T01:55:00"/>
    <d v="1899-12-30T01:55:00"/>
    <x v="0"/>
    <n v="12.65"/>
    <n v="0"/>
    <n v="0"/>
    <s v="0:00"/>
    <d v="1899-12-30T02:41:00"/>
    <x v="0"/>
  </r>
  <r>
    <n v="13"/>
    <s v="Cliente_388"/>
    <x v="5"/>
    <d v="2023-04-01T01:42:00"/>
    <d v="2023-04-01T05:10:00"/>
    <x v="4"/>
    <x v="0"/>
    <x v="0"/>
    <n v="26.75"/>
    <s v="Reservada"/>
    <n v="103"/>
    <x v="2"/>
    <s v="Plato_13"/>
    <s v=" Plato_18"/>
    <s v=" Plato_4"/>
    <m/>
    <n v="73"/>
    <n v="99.75"/>
    <d v="2023-04-01T05:10:00"/>
    <s v="1:42"/>
    <s v="5:10"/>
    <d v="1899-12-30T03:28:00"/>
    <n v="99"/>
    <n v="1.65"/>
    <s v="1:39"/>
    <d v="1899-12-30T01:49:00"/>
    <d v="1899-12-30T01:49:00"/>
    <x v="0"/>
    <n v="26.75"/>
    <n v="0"/>
    <n v="0"/>
    <s v="0:00"/>
    <d v="1899-12-30T03:28:00"/>
    <x v="0"/>
  </r>
  <r>
    <n v="14"/>
    <s v="Cliente_384"/>
    <x v="4"/>
    <d v="2023-04-01T01:28:00"/>
    <d v="2023-04-01T02:44:00"/>
    <x v="0"/>
    <x v="1"/>
    <x v="0"/>
    <n v="11.12"/>
    <s v="Reservada"/>
    <n v="104"/>
    <x v="7"/>
    <s v="Plato_14"/>
    <s v=" Plato_17"/>
    <m/>
    <m/>
    <n v="77"/>
    <n v="88.12"/>
    <d v="2023-04-01T02:44:00"/>
    <s v="1:28"/>
    <s v="2:44"/>
    <d v="1899-12-30T01:16:00"/>
    <n v="55"/>
    <n v="0.91666666666666663"/>
    <s v="0:55"/>
    <d v="1899-12-30T00:21:00"/>
    <d v="1899-12-30T00:21:00"/>
    <x v="0"/>
    <n v="11.12"/>
    <n v="0"/>
    <n v="0"/>
    <s v="0:00"/>
    <d v="1899-12-30T01:16:00"/>
    <x v="0"/>
  </r>
  <r>
    <n v="14"/>
    <s v="Cliente_517"/>
    <x v="0"/>
    <d v="2023-04-01T01:18:00"/>
    <d v="2023-04-01T04:00:00"/>
    <x v="0"/>
    <x v="0"/>
    <x v="2"/>
    <n v="15.64"/>
    <s v="Libre"/>
    <n v="105"/>
    <x v="2"/>
    <s v="Plato_3"/>
    <s v=" Plato_6"/>
    <m/>
    <m/>
    <n v="141"/>
    <n v="156.63999999999999"/>
    <d v="2023-04-01T04:00:00"/>
    <s v="1:18"/>
    <s v="4:00"/>
    <d v="1899-12-30T02:42:00"/>
    <n v="43"/>
    <n v="0.71666666666666667"/>
    <s v="0:43"/>
    <d v="1899-12-30T01:59:00"/>
    <d v="1899-12-30T01:59:00"/>
    <x v="0"/>
    <n v="15.64"/>
    <n v="0"/>
    <n v="0"/>
    <s v="0:00"/>
    <d v="1899-12-30T02:42:00"/>
    <x v="0"/>
  </r>
  <r>
    <n v="15"/>
    <s v="Cliente_711"/>
    <x v="5"/>
    <d v="2023-04-01T02:00:00"/>
    <d v="2023-04-01T05:08:00"/>
    <x v="4"/>
    <x v="1"/>
    <x v="1"/>
    <n v="22.72"/>
    <s v="Libre"/>
    <n v="106"/>
    <x v="7"/>
    <s v="Plato_18"/>
    <m/>
    <m/>
    <m/>
    <n v="68"/>
    <n v="90.72"/>
    <d v="2023-04-01T05:08:00"/>
    <s v="2:00"/>
    <s v="5:08"/>
    <d v="1899-12-30T03:08:00"/>
    <n v="29"/>
    <n v="0.48333333333333334"/>
    <s v="0:29"/>
    <d v="1899-12-30T02:39:00"/>
    <d v="1899-12-30T02:39:00"/>
    <x v="0"/>
    <n v="22.72"/>
    <n v="0"/>
    <n v="0"/>
    <s v="0:00"/>
    <d v="1899-12-30T03:08:00"/>
    <x v="0"/>
  </r>
  <r>
    <n v="11"/>
    <s v="Cliente_651"/>
    <x v="3"/>
    <d v="2023-04-01T01:29:00"/>
    <d v="2023-04-01T02:58:00"/>
    <x v="2"/>
    <x v="0"/>
    <x v="0"/>
    <n v="48.77"/>
    <s v="Reservada"/>
    <n v="107"/>
    <x v="6"/>
    <s v="Plato_15"/>
    <s v=" Plato_9"/>
    <s v=" Plato_18"/>
    <m/>
    <n v="253"/>
    <n v="253"/>
    <d v="2023-04-01T02:58:00"/>
    <s v="1:29"/>
    <s v="2:58"/>
    <d v="1899-12-30T01:29:00"/>
    <n v="141"/>
    <n v="2.35"/>
    <s v="2:21"/>
    <n v="-3.6111111111111108E-2"/>
    <d v="1899-12-30T00:00:00"/>
    <x v="1"/>
    <n v="0"/>
    <n v="0"/>
    <n v="0"/>
    <s v="0:00"/>
    <d v="1899-12-30T01:29:00"/>
    <x v="0"/>
  </r>
  <r>
    <n v="3"/>
    <s v="Cliente_545"/>
    <x v="5"/>
    <d v="2023-04-01T01:32:00"/>
    <d v="2023-04-01T03:37:00"/>
    <x v="4"/>
    <x v="1"/>
    <x v="0"/>
    <n v="23.26"/>
    <s v="Reservada"/>
    <n v="108"/>
    <x v="3"/>
    <s v="Plato_9"/>
    <s v=" Plato_4"/>
    <s v=" Plato_3"/>
    <s v=" Plato_16"/>
    <n v="124"/>
    <n v="147.26"/>
    <d v="2023-04-01T03:37:00"/>
    <s v="1:32"/>
    <s v="3:37"/>
    <d v="1899-12-30T02:05:00"/>
    <n v="115"/>
    <n v="1.9166666666666667"/>
    <s v="1:55"/>
    <d v="1899-12-30T00:10:00"/>
    <d v="1899-12-30T00:10:00"/>
    <x v="0"/>
    <n v="23.26"/>
    <n v="0"/>
    <n v="0"/>
    <s v="0:00"/>
    <d v="1899-12-30T02:05:00"/>
    <x v="0"/>
  </r>
  <r>
    <n v="10"/>
    <s v="Cliente_116"/>
    <x v="2"/>
    <d v="2023-04-01T01:25:00"/>
    <d v="2023-04-01T02:26:00"/>
    <x v="4"/>
    <x v="1"/>
    <x v="2"/>
    <n v="42.95"/>
    <s v="Libre"/>
    <n v="109"/>
    <x v="8"/>
    <s v="Plato_18"/>
    <s v=" Plato_14"/>
    <s v=" Plato_5"/>
    <m/>
    <n v="169"/>
    <n v="169"/>
    <d v="2023-04-01T02:26:00"/>
    <s v="1:25"/>
    <s v="2:26"/>
    <d v="1899-12-30T01:01:00"/>
    <n v="118"/>
    <n v="1.9666666666666666"/>
    <s v="1:58"/>
    <n v="-3.9583333333333331E-2"/>
    <d v="1899-12-30T00:00:00"/>
    <x v="1"/>
    <n v="0"/>
    <n v="0"/>
    <n v="0"/>
    <s v="0:00"/>
    <d v="1899-12-30T01:01:00"/>
    <x v="0"/>
  </r>
  <r>
    <n v="5"/>
    <s v="Cliente_170"/>
    <x v="1"/>
    <d v="2023-04-01T03:32:00"/>
    <d v="2023-04-01T06:37:00"/>
    <x v="1"/>
    <x v="0"/>
    <x v="2"/>
    <n v="47.91"/>
    <s v="Reservada"/>
    <n v="110"/>
    <x v="3"/>
    <s v="Plato_9"/>
    <s v=" Plato_10"/>
    <s v=" Plato_6"/>
    <m/>
    <n v="163"/>
    <n v="210.91"/>
    <d v="2023-04-01T06:37:00"/>
    <s v="3:32"/>
    <s v="6:37"/>
    <d v="1899-12-30T03:05:00"/>
    <n v="121"/>
    <n v="2.0166666666666666"/>
    <s v="2:01"/>
    <d v="1899-12-30T01:04:00"/>
    <d v="1899-12-30T01:04:00"/>
    <x v="0"/>
    <n v="47.91"/>
    <n v="0"/>
    <n v="0"/>
    <s v="0:00"/>
    <d v="1899-12-30T03:05:00"/>
    <x v="0"/>
  </r>
  <r>
    <n v="3"/>
    <s v="Cliente_92"/>
    <x v="2"/>
    <d v="2023-04-01T01:48:00"/>
    <d v="2023-04-01T05:07:00"/>
    <x v="0"/>
    <x v="1"/>
    <x v="2"/>
    <n v="18.82"/>
    <s v="Reservada"/>
    <n v="111"/>
    <x v="8"/>
    <s v="Plato_15"/>
    <s v=" Plato_5"/>
    <s v=" Plato_7"/>
    <s v=" Plato_9"/>
    <n v="204"/>
    <n v="222.82"/>
    <d v="2023-04-01T05:07:00"/>
    <s v="1:48"/>
    <s v="5:07"/>
    <d v="1899-12-30T03:19:00"/>
    <n v="137"/>
    <n v="2.2833333333333332"/>
    <s v="2:17"/>
    <d v="1899-12-30T01:02:00"/>
    <d v="1899-12-30T01:02:00"/>
    <x v="0"/>
    <n v="18.82"/>
    <n v="0"/>
    <n v="0"/>
    <s v="0:00"/>
    <d v="1899-12-30T03:19:00"/>
    <x v="0"/>
  </r>
  <r>
    <n v="6"/>
    <s v="Cliente_552"/>
    <x v="2"/>
    <d v="2023-04-01T01:49:00"/>
    <d v="2023-04-01T04:01:00"/>
    <x v="2"/>
    <x v="2"/>
    <x v="1"/>
    <n v="35.36"/>
    <s v="Ocupada"/>
    <n v="112"/>
    <x v="4"/>
    <s v="Plato_3"/>
    <m/>
    <m/>
    <m/>
    <n v="20"/>
    <n v="55.36"/>
    <d v="2023-04-01T04:01:00"/>
    <s v="1:49"/>
    <s v="4:01"/>
    <d v="1900-01-29T02:12:00"/>
    <n v="16"/>
    <n v="0.26666666666666666"/>
    <s v="0:16"/>
    <d v="1899-12-30T01:56:00"/>
    <d v="1899-12-30T01:56:00"/>
    <x v="0"/>
    <n v="35.36"/>
    <n v="15"/>
    <n v="0.25"/>
    <s v="0:15"/>
    <d v="1900-01-29T02:27:00"/>
    <x v="0"/>
  </r>
  <r>
    <n v="4"/>
    <s v="Cliente_627"/>
    <x v="2"/>
    <d v="2023-04-01T01:12:00"/>
    <d v="2023-04-01T04:21:00"/>
    <x v="0"/>
    <x v="0"/>
    <x v="2"/>
    <n v="29.74"/>
    <s v="Ocupada"/>
    <n v="113"/>
    <x v="2"/>
    <s v="Plato_18"/>
    <m/>
    <m/>
    <m/>
    <n v="68"/>
    <n v="97.74"/>
    <d v="2023-04-01T04:21:00"/>
    <s v="1:12"/>
    <s v="4:21"/>
    <d v="1900-01-29T03:09:00"/>
    <n v="51"/>
    <n v="0.85"/>
    <s v="0:51"/>
    <d v="1899-12-30T02:18:00"/>
    <d v="1899-12-30T02:18:00"/>
    <x v="0"/>
    <n v="29.74"/>
    <n v="15"/>
    <n v="0.25"/>
    <s v="0:15"/>
    <d v="1900-01-29T03:24:00"/>
    <x v="0"/>
  </r>
  <r>
    <n v="7"/>
    <s v="Cliente_588"/>
    <x v="0"/>
    <d v="2023-04-01T00:49:00"/>
    <d v="2023-04-01T03:30:00"/>
    <x v="1"/>
    <x v="0"/>
    <x v="2"/>
    <n v="38.81"/>
    <s v="Ocupada"/>
    <n v="114"/>
    <x v="9"/>
    <s v="Plato_2"/>
    <s v=" Plato_9"/>
    <s v=" Plato_4"/>
    <s v=" Plato_5"/>
    <n v="253"/>
    <n v="291.81"/>
    <d v="2023-04-01T03:30:00"/>
    <s v="0:49"/>
    <s v="3:30"/>
    <d v="1900-01-29T02:41:00"/>
    <n v="131"/>
    <n v="2.1833333333333331"/>
    <s v="2:11"/>
    <d v="1899-12-30T00:30:00"/>
    <d v="1899-12-30T00:30:00"/>
    <x v="0"/>
    <n v="38.81"/>
    <n v="15"/>
    <n v="0.25"/>
    <s v="0:15"/>
    <d v="1900-01-29T02:56:00"/>
    <x v="0"/>
  </r>
  <r>
    <n v="12"/>
    <s v="Cliente_313"/>
    <x v="0"/>
    <d v="2023-04-01T03:43:00"/>
    <d v="2023-04-01T06:26:00"/>
    <x v="1"/>
    <x v="2"/>
    <x v="0"/>
    <n v="46.46"/>
    <s v="Ocupada"/>
    <n v="115"/>
    <x v="7"/>
    <s v="Plato_6"/>
    <s v=" Plato_2"/>
    <s v=" Plato_15"/>
    <m/>
    <n v="237"/>
    <n v="283.45999999999998"/>
    <d v="2023-04-01T06:26:00"/>
    <s v="3:43"/>
    <s v="6:26"/>
    <d v="1900-01-29T02:43:00"/>
    <n v="98"/>
    <n v="1.6333333333333333"/>
    <s v="1:38"/>
    <d v="1899-12-30T01:05:00"/>
    <d v="1899-12-30T01:05:00"/>
    <x v="0"/>
    <n v="46.46"/>
    <n v="15"/>
    <n v="0.25"/>
    <s v="0:15"/>
    <d v="1900-01-29T02:58:00"/>
    <x v="0"/>
  </r>
  <r>
    <n v="8"/>
    <s v="Cliente_949"/>
    <x v="3"/>
    <d v="2023-04-01T03:15:00"/>
    <d v="2023-04-01T06:33:00"/>
    <x v="1"/>
    <x v="0"/>
    <x v="2"/>
    <n v="47.69"/>
    <s v="Ocupada"/>
    <n v="116"/>
    <x v="9"/>
    <s v="Plato_15"/>
    <s v=" Plato_8"/>
    <s v=" Plato_19"/>
    <s v=" Plato_18"/>
    <n v="269"/>
    <n v="316.69"/>
    <d v="2023-04-01T06:33:00"/>
    <s v="3:15"/>
    <s v="6:33"/>
    <d v="1900-01-29T03:18:00"/>
    <n v="129"/>
    <n v="2.15"/>
    <s v="2:09"/>
    <d v="1899-12-30T01:09:00"/>
    <d v="1899-12-30T01:09:00"/>
    <x v="0"/>
    <n v="47.69"/>
    <n v="15"/>
    <n v="0.25"/>
    <s v="0:15"/>
    <d v="1900-01-29T03:33:00"/>
    <x v="0"/>
  </r>
  <r>
    <n v="8"/>
    <s v="Cliente_863"/>
    <x v="4"/>
    <d v="2023-04-01T02:55:00"/>
    <d v="2023-04-01T05:45:00"/>
    <x v="0"/>
    <x v="1"/>
    <x v="2"/>
    <n v="11.65"/>
    <s v="Ocupada"/>
    <n v="117"/>
    <x v="9"/>
    <s v="Plato_8"/>
    <m/>
    <m/>
    <m/>
    <n v="70"/>
    <n v="81.650000000000006"/>
    <d v="2023-04-01T05:45:00"/>
    <s v="2:55"/>
    <s v="5:45"/>
    <d v="1900-01-29T02:50:00"/>
    <n v="8"/>
    <n v="0.13333333333333333"/>
    <s v="0:08"/>
    <d v="1899-12-30T02:42:00"/>
    <d v="1899-12-30T02:42:00"/>
    <x v="0"/>
    <n v="11.65"/>
    <n v="15"/>
    <n v="0.25"/>
    <s v="0:15"/>
    <d v="1900-01-29T03:05:00"/>
    <x v="0"/>
  </r>
  <r>
    <n v="13"/>
    <s v="Cliente_140"/>
    <x v="1"/>
    <d v="2023-04-01T00:34:00"/>
    <d v="2023-04-01T01:45:00"/>
    <x v="3"/>
    <x v="2"/>
    <x v="0"/>
    <n v="49.32"/>
    <s v="Libre"/>
    <n v="118"/>
    <x v="6"/>
    <s v="Plato_4"/>
    <s v=" Plato_14"/>
    <s v=" Plato_6"/>
    <s v=" Plato_15"/>
    <n v="209"/>
    <n v="209"/>
    <d v="2023-04-01T01:45:00"/>
    <s v="0:34"/>
    <s v="1:45"/>
    <d v="1899-12-30T01:11:00"/>
    <n v="136"/>
    <n v="2.2666666666666666"/>
    <s v="2:16"/>
    <n v="-4.5138888888888888E-2"/>
    <d v="1899-12-30T00:00:00"/>
    <x v="1"/>
    <n v="0"/>
    <n v="0"/>
    <n v="0"/>
    <s v="0:00"/>
    <d v="1899-12-30T01:11:00"/>
    <x v="0"/>
  </r>
  <r>
    <n v="17"/>
    <s v="Cliente_523"/>
    <x v="5"/>
    <d v="2023-04-02T03:24:00"/>
    <d v="2023-04-02T05:03:00"/>
    <x v="2"/>
    <x v="1"/>
    <x v="2"/>
    <n v="11.5"/>
    <s v="Reservada"/>
    <n v="119"/>
    <x v="4"/>
    <s v="Plato_10"/>
    <s v=" Plato_19"/>
    <s v=" Plato_4"/>
    <m/>
    <n v="134"/>
    <n v="145.5"/>
    <d v="2023-04-02T05:03:00"/>
    <s v="3:24"/>
    <s v="5:03"/>
    <d v="1899-12-30T01:39:00"/>
    <n v="54"/>
    <n v="0.9"/>
    <s v="0:54"/>
    <d v="1899-12-30T00:45:00"/>
    <d v="1899-12-30T00:45:00"/>
    <x v="0"/>
    <n v="11.5"/>
    <n v="0"/>
    <n v="0"/>
    <s v="0:00"/>
    <d v="1899-12-30T01:39:00"/>
    <x v="1"/>
  </r>
  <r>
    <n v="4"/>
    <s v="Cliente_916"/>
    <x v="2"/>
    <d v="2023-04-02T00:38:00"/>
    <d v="2023-04-02T01:42:00"/>
    <x v="1"/>
    <x v="0"/>
    <x v="1"/>
    <n v="12.51"/>
    <s v="Reservada"/>
    <n v="120"/>
    <x v="7"/>
    <s v="Plato_17"/>
    <s v=" Plato_10"/>
    <m/>
    <m/>
    <n v="145"/>
    <n v="145"/>
    <d v="2023-04-02T01:42:00"/>
    <s v="0:38"/>
    <s v="1:42"/>
    <d v="1899-12-30T01:04:00"/>
    <n v="97"/>
    <n v="1.6166666666666667"/>
    <s v="1:37"/>
    <n v="-2.2916666666666662E-2"/>
    <d v="1899-12-30T00:00:00"/>
    <x v="1"/>
    <n v="0"/>
    <n v="0"/>
    <n v="0"/>
    <s v="0:00"/>
    <d v="1899-12-30T01:04:00"/>
    <x v="1"/>
  </r>
  <r>
    <n v="5"/>
    <s v="Cliente_416"/>
    <x v="4"/>
    <d v="2023-04-02T03:45:00"/>
    <d v="2023-04-02T06:13:00"/>
    <x v="4"/>
    <x v="0"/>
    <x v="2"/>
    <n v="12.3"/>
    <s v="Reservada"/>
    <n v="121"/>
    <x v="3"/>
    <s v="Plato_10"/>
    <m/>
    <m/>
    <m/>
    <n v="52"/>
    <n v="64.3"/>
    <d v="2023-04-02T06:13:00"/>
    <s v="3:45"/>
    <s v="6:13"/>
    <d v="1899-12-30T02:28:00"/>
    <n v="38"/>
    <n v="0.6333333333333333"/>
    <s v="0:38"/>
    <d v="1899-12-30T01:50:00"/>
    <d v="1899-12-30T01:50:00"/>
    <x v="0"/>
    <n v="12.3"/>
    <n v="0"/>
    <n v="0"/>
    <s v="0:00"/>
    <d v="1899-12-30T02:28:00"/>
    <x v="1"/>
  </r>
  <r>
    <n v="6"/>
    <s v="Cliente_346"/>
    <x v="0"/>
    <d v="2023-04-02T01:23:00"/>
    <d v="2023-04-02T02:48:00"/>
    <x v="1"/>
    <x v="0"/>
    <x v="0"/>
    <n v="20.38"/>
    <s v="Ocupada"/>
    <n v="122"/>
    <x v="1"/>
    <s v="Plato_8"/>
    <m/>
    <m/>
    <m/>
    <n v="105"/>
    <n v="125.38"/>
    <d v="2023-04-02T02:48:00"/>
    <s v="1:23"/>
    <s v="2:48"/>
    <d v="1900-01-29T01:25:00"/>
    <n v="32"/>
    <n v="0.53333333333333333"/>
    <s v="0:32"/>
    <d v="1899-12-30T00:53:00"/>
    <d v="1899-12-30T00:53:00"/>
    <x v="0"/>
    <n v="20.38"/>
    <n v="15"/>
    <n v="0.25"/>
    <s v="0:15"/>
    <d v="1900-01-29T01:40:00"/>
    <x v="1"/>
  </r>
  <r>
    <n v="16"/>
    <s v="Cliente_381"/>
    <x v="0"/>
    <d v="2023-04-02T03:09:00"/>
    <d v="2023-04-02T04:10:00"/>
    <x v="4"/>
    <x v="0"/>
    <x v="0"/>
    <n v="46.88"/>
    <s v="Reservada"/>
    <n v="123"/>
    <x v="10"/>
    <s v="Plato_7"/>
    <m/>
    <m/>
    <m/>
    <n v="24"/>
    <n v="70.88"/>
    <d v="2023-04-02T04:10:00"/>
    <s v="3:09"/>
    <s v="4:10"/>
    <d v="1899-12-30T01:01:00"/>
    <n v="33"/>
    <n v="0.55000000000000004"/>
    <s v="0:33"/>
    <d v="1899-12-30T00:28:00"/>
    <d v="1899-12-30T00:28:00"/>
    <x v="0"/>
    <n v="46.88"/>
    <n v="0"/>
    <n v="0"/>
    <s v="0:00"/>
    <d v="1899-12-30T01:01:00"/>
    <x v="1"/>
  </r>
  <r>
    <n v="16"/>
    <s v="Cliente_791"/>
    <x v="3"/>
    <d v="2023-04-02T03:39:00"/>
    <d v="2023-04-02T05:22:00"/>
    <x v="0"/>
    <x v="0"/>
    <x v="0"/>
    <n v="10.85"/>
    <s v="Libre"/>
    <n v="124"/>
    <x v="0"/>
    <s v="Plato_3"/>
    <s v=" Plato_1"/>
    <s v=" Plato_11"/>
    <s v=" Plato_9"/>
    <n v="222"/>
    <n v="222"/>
    <d v="2023-04-02T05:22:00"/>
    <s v="3:39"/>
    <s v="5:22"/>
    <d v="1899-12-30T01:43:00"/>
    <n v="138"/>
    <n v="2.2999999999999998"/>
    <s v="2:18"/>
    <n v="-2.4305555555555566E-2"/>
    <d v="1899-12-30T00:00:00"/>
    <x v="1"/>
    <n v="0"/>
    <n v="0"/>
    <n v="0"/>
    <s v="0:00"/>
    <d v="1899-12-30T01:43:00"/>
    <x v="1"/>
  </r>
  <r>
    <n v="14"/>
    <s v="Cliente_697"/>
    <x v="2"/>
    <d v="2023-04-02T02:56:00"/>
    <d v="2023-04-02T06:13:00"/>
    <x v="0"/>
    <x v="0"/>
    <x v="2"/>
    <n v="24.66"/>
    <s v="Libre"/>
    <n v="125"/>
    <x v="6"/>
    <s v="Plato_16"/>
    <s v=" Plato_18"/>
    <s v=" Plato_3"/>
    <m/>
    <n v="184"/>
    <n v="208.66"/>
    <d v="2023-04-02T06:13:00"/>
    <s v="2:56"/>
    <s v="6:13"/>
    <d v="1899-12-30T03:17:00"/>
    <n v="84"/>
    <n v="1.4"/>
    <s v="1:24"/>
    <d v="1899-12-30T01:53:00"/>
    <d v="1899-12-30T01:53:00"/>
    <x v="0"/>
    <n v="24.66"/>
    <n v="0"/>
    <n v="0"/>
    <s v="0:00"/>
    <d v="1899-12-30T03:17:00"/>
    <x v="1"/>
  </r>
  <r>
    <n v="18"/>
    <s v="Cliente_516"/>
    <x v="5"/>
    <d v="2023-04-02T02:45:00"/>
    <d v="2023-04-02T05:12:00"/>
    <x v="1"/>
    <x v="0"/>
    <x v="2"/>
    <n v="41.82"/>
    <s v="Libre"/>
    <n v="126"/>
    <x v="4"/>
    <s v="Plato_16"/>
    <s v=" Plato_8"/>
    <s v=" Plato_7"/>
    <s v=" Plato_2"/>
    <n v="165"/>
    <n v="206.82"/>
    <d v="2023-04-02T05:12:00"/>
    <s v="2:45"/>
    <s v="5:12"/>
    <d v="1899-12-30T02:27:00"/>
    <n v="139"/>
    <n v="2.3166666666666669"/>
    <s v="2:19"/>
    <d v="1899-12-30T00:08:00"/>
    <d v="1899-12-30T00:08:00"/>
    <x v="0"/>
    <n v="41.82"/>
    <n v="0"/>
    <n v="0"/>
    <s v="0:00"/>
    <d v="1899-12-30T02:27:00"/>
    <x v="1"/>
  </r>
  <r>
    <n v="6"/>
    <s v="Cliente_541"/>
    <x v="4"/>
    <d v="2023-04-02T00:42:00"/>
    <d v="2023-04-02T02:28:00"/>
    <x v="4"/>
    <x v="0"/>
    <x v="2"/>
    <n v="32.82"/>
    <s v="Libre"/>
    <n v="127"/>
    <x v="10"/>
    <s v="Plato_19"/>
    <m/>
    <m/>
    <m/>
    <n v="72"/>
    <n v="104.82"/>
    <d v="2023-04-02T02:28:00"/>
    <s v="0:42"/>
    <s v="2:28"/>
    <d v="1899-12-30T01:46:00"/>
    <n v="30"/>
    <n v="0.5"/>
    <s v="0:30"/>
    <d v="1899-12-30T01:16:00"/>
    <d v="1899-12-30T01:16:00"/>
    <x v="0"/>
    <n v="32.82"/>
    <n v="0"/>
    <n v="0"/>
    <s v="0:00"/>
    <d v="1899-12-30T01:46:00"/>
    <x v="1"/>
  </r>
  <r>
    <n v="2"/>
    <s v="Cliente_830"/>
    <x v="3"/>
    <d v="2023-04-02T01:31:00"/>
    <d v="2023-04-02T03:28:00"/>
    <x v="2"/>
    <x v="0"/>
    <x v="1"/>
    <n v="49.36"/>
    <s v="Ocupada"/>
    <n v="128"/>
    <x v="7"/>
    <s v="Plato_1"/>
    <s v=" Plato_4"/>
    <s v=" Plato_7"/>
    <s v=" Plato_17"/>
    <n v="239"/>
    <n v="239"/>
    <d v="2023-04-02T03:28:00"/>
    <s v="1:31"/>
    <s v="3:28"/>
    <d v="1900-01-29T01:57:00"/>
    <n v="172"/>
    <n v="2.8666666666666667"/>
    <s v="2:52"/>
    <n v="-3.8194444444444448E-2"/>
    <d v="1899-12-30T00:00:00"/>
    <x v="1"/>
    <n v="0"/>
    <n v="15"/>
    <n v="0.25"/>
    <s v="0:15"/>
    <d v="1900-01-29T02:12:00"/>
    <x v="1"/>
  </r>
  <r>
    <n v="16"/>
    <s v="Cliente_656"/>
    <x v="3"/>
    <d v="2023-04-02T00:41:00"/>
    <d v="2023-04-02T02:41:00"/>
    <x v="2"/>
    <x v="0"/>
    <x v="2"/>
    <n v="49.3"/>
    <s v="Reservada"/>
    <n v="129"/>
    <x v="4"/>
    <s v="Plato_12"/>
    <s v=" Plato_3"/>
    <s v=" Plato_9"/>
    <m/>
    <n v="106"/>
    <n v="155.30000000000001"/>
    <d v="2023-04-02T02:41:00"/>
    <s v="0:41"/>
    <s v="2:41"/>
    <d v="1899-12-30T02:00:00"/>
    <n v="80"/>
    <n v="1.3333333333333333"/>
    <s v="1:20"/>
    <d v="1899-12-30T00:40:00"/>
    <d v="1899-12-30T00:40:00"/>
    <x v="0"/>
    <n v="49.3"/>
    <n v="0"/>
    <n v="0"/>
    <s v="0:00"/>
    <d v="1899-12-30T02:00:00"/>
    <x v="1"/>
  </r>
  <r>
    <n v="10"/>
    <s v="Cliente_486"/>
    <x v="4"/>
    <d v="2023-04-02T00:26:00"/>
    <d v="2023-04-02T01:32:00"/>
    <x v="2"/>
    <x v="0"/>
    <x v="2"/>
    <n v="38.130000000000003"/>
    <s v="Libre"/>
    <n v="130"/>
    <x v="1"/>
    <s v="Plato_8"/>
    <m/>
    <m/>
    <m/>
    <n v="35"/>
    <n v="73.13"/>
    <d v="2023-04-02T01:32:00"/>
    <s v="0:26"/>
    <s v="1:32"/>
    <d v="1899-12-30T01:06:00"/>
    <n v="25"/>
    <n v="0.41666666666666669"/>
    <s v="0:25"/>
    <d v="1899-12-30T00:41:00"/>
    <d v="1899-12-30T00:41:00"/>
    <x v="0"/>
    <n v="38.130000000000003"/>
    <n v="0"/>
    <n v="0"/>
    <s v="0:00"/>
    <d v="1899-12-30T01:06:00"/>
    <x v="1"/>
  </r>
  <r>
    <n v="7"/>
    <s v="Cliente_728"/>
    <x v="3"/>
    <d v="2023-04-02T00:43:00"/>
    <d v="2023-04-02T04:18:00"/>
    <x v="4"/>
    <x v="0"/>
    <x v="2"/>
    <n v="42.41"/>
    <s v="Ocupada"/>
    <n v="131"/>
    <x v="8"/>
    <s v="Plato_20"/>
    <s v=" Plato_4"/>
    <s v=" Plato_13"/>
    <m/>
    <n v="157"/>
    <n v="199.41"/>
    <d v="2023-04-02T04:18:00"/>
    <s v="0:43"/>
    <s v="4:18"/>
    <d v="1900-01-29T03:35:00"/>
    <n v="120"/>
    <n v="2"/>
    <s v="2:00"/>
    <d v="1899-12-30T01:35:00"/>
    <d v="1899-12-30T01:35:00"/>
    <x v="0"/>
    <n v="42.41"/>
    <n v="15"/>
    <n v="0.25"/>
    <s v="0:15"/>
    <d v="1900-01-29T03:50:00"/>
    <x v="1"/>
  </r>
  <r>
    <n v="9"/>
    <s v="Cliente_774"/>
    <x v="2"/>
    <d v="2023-04-02T01:26:00"/>
    <d v="2023-04-02T02:43:00"/>
    <x v="0"/>
    <x v="2"/>
    <x v="0"/>
    <n v="30.96"/>
    <s v="Reservada"/>
    <n v="132"/>
    <x v="6"/>
    <s v="Plato_14"/>
    <s v=" Plato_19"/>
    <s v=" Plato_13"/>
    <s v=" Plato_8"/>
    <n v="206"/>
    <n v="206"/>
    <d v="2023-04-02T02:43:00"/>
    <s v="1:26"/>
    <s v="2:43"/>
    <d v="1899-12-30T01:17:00"/>
    <n v="102"/>
    <n v="1.7"/>
    <s v="1:42"/>
    <n v="-1.7361111111111112E-2"/>
    <d v="1899-12-30T00:00:00"/>
    <x v="1"/>
    <n v="0"/>
    <n v="0"/>
    <n v="0"/>
    <s v="0:00"/>
    <d v="1899-12-30T01:17:00"/>
    <x v="1"/>
  </r>
  <r>
    <n v="20"/>
    <s v="Cliente_26"/>
    <x v="0"/>
    <d v="2023-04-02T00:54:00"/>
    <d v="2023-04-02T03:52:00"/>
    <x v="2"/>
    <x v="0"/>
    <x v="2"/>
    <n v="39.74"/>
    <s v="Ocupada"/>
    <n v="133"/>
    <x v="9"/>
    <s v="Plato_15"/>
    <s v=" Plato_18"/>
    <s v=" Plato_17"/>
    <s v=" Plato_4"/>
    <n v="182"/>
    <n v="221.74"/>
    <d v="2023-04-02T03:52:00"/>
    <s v="0:54"/>
    <s v="3:52"/>
    <d v="1900-01-29T02:58:00"/>
    <n v="107"/>
    <n v="1.7833333333333334"/>
    <s v="1:47"/>
    <d v="1899-12-30T01:11:00"/>
    <d v="1899-12-30T01:11:00"/>
    <x v="0"/>
    <n v="39.74"/>
    <n v="15"/>
    <n v="0.25"/>
    <s v="0:15"/>
    <d v="1900-01-29T03:13:00"/>
    <x v="1"/>
  </r>
  <r>
    <n v="3"/>
    <s v="Cliente_273"/>
    <x v="0"/>
    <d v="2023-04-02T00:07:00"/>
    <d v="2023-04-02T03:52:00"/>
    <x v="1"/>
    <x v="2"/>
    <x v="2"/>
    <n v="30.1"/>
    <s v="Libre"/>
    <n v="134"/>
    <x v="7"/>
    <s v="Plato_7"/>
    <s v=" Plato_15"/>
    <m/>
    <m/>
    <n v="120"/>
    <n v="150.1"/>
    <d v="2023-04-02T03:52:00"/>
    <s v="0:07"/>
    <s v="3:52"/>
    <d v="1899-12-30T03:45:00"/>
    <n v="48"/>
    <n v="0.8"/>
    <s v="0:48"/>
    <d v="1899-12-30T02:57:00"/>
    <d v="1899-12-30T02:57:00"/>
    <x v="0"/>
    <n v="30.1"/>
    <n v="0"/>
    <n v="0"/>
    <s v="0:00"/>
    <d v="1899-12-30T03:45:00"/>
    <x v="1"/>
  </r>
  <r>
    <n v="11"/>
    <s v="Cliente_798"/>
    <x v="1"/>
    <d v="2023-04-02T01:00:00"/>
    <d v="2023-04-02T03:01:00"/>
    <x v="3"/>
    <x v="2"/>
    <x v="2"/>
    <n v="34.700000000000003"/>
    <s v="Ocupada"/>
    <n v="135"/>
    <x v="2"/>
    <s v="Plato_17"/>
    <s v=" Plato_20"/>
    <s v=" Plato_9"/>
    <m/>
    <n v="260"/>
    <n v="294.7"/>
    <d v="2023-04-02T03:01:00"/>
    <s v="1:00"/>
    <s v="3:01"/>
    <d v="1900-01-29T02:01:00"/>
    <n v="88"/>
    <n v="1.4666666666666666"/>
    <s v="1:28"/>
    <d v="1899-12-30T00:33:00"/>
    <d v="1899-12-30T00:33:00"/>
    <x v="0"/>
    <n v="34.700000000000003"/>
    <n v="15"/>
    <n v="0.25"/>
    <s v="0:15"/>
    <d v="1900-01-29T02:16:00"/>
    <x v="1"/>
  </r>
  <r>
    <n v="6"/>
    <s v="Cliente_8"/>
    <x v="1"/>
    <d v="2023-04-02T01:50:00"/>
    <d v="2023-04-02T05:01:00"/>
    <x v="1"/>
    <x v="0"/>
    <x v="2"/>
    <n v="30.25"/>
    <s v="Ocupada"/>
    <n v="136"/>
    <x v="6"/>
    <s v="Plato_20"/>
    <m/>
    <m/>
    <m/>
    <n v="80"/>
    <n v="110.25"/>
    <d v="2023-04-02T05:01:00"/>
    <s v="1:50"/>
    <s v="5:01"/>
    <d v="1900-01-29T03:11:00"/>
    <n v="13"/>
    <n v="0.21666666666666667"/>
    <s v="0:13"/>
    <d v="1899-12-30T02:58:00"/>
    <d v="1899-12-30T02:58:00"/>
    <x v="0"/>
    <n v="30.25"/>
    <n v="15"/>
    <n v="0.25"/>
    <s v="0:15"/>
    <d v="1900-01-29T03:26:00"/>
    <x v="1"/>
  </r>
  <r>
    <n v="13"/>
    <s v="Cliente_31"/>
    <x v="5"/>
    <d v="2023-04-02T01:21:00"/>
    <d v="2023-04-02T04:11:00"/>
    <x v="4"/>
    <x v="1"/>
    <x v="2"/>
    <n v="12.4"/>
    <s v="Ocupada"/>
    <n v="137"/>
    <x v="1"/>
    <s v="Plato_13"/>
    <m/>
    <m/>
    <m/>
    <n v="63"/>
    <n v="75.400000000000006"/>
    <d v="2023-04-02T04:11:00"/>
    <s v="1:21"/>
    <s v="4:11"/>
    <d v="1900-01-29T02:50:00"/>
    <n v="41"/>
    <n v="0.68333333333333335"/>
    <s v="0:41"/>
    <d v="1899-12-30T02:09:00"/>
    <d v="1899-12-30T02:09:00"/>
    <x v="0"/>
    <n v="12.4"/>
    <n v="15"/>
    <n v="0.25"/>
    <s v="0:15"/>
    <d v="1900-01-29T03:05:00"/>
    <x v="1"/>
  </r>
  <r>
    <n v="6"/>
    <s v="Cliente_658"/>
    <x v="2"/>
    <d v="2023-04-02T03:48:00"/>
    <d v="2023-04-02T05:09:00"/>
    <x v="2"/>
    <x v="1"/>
    <x v="0"/>
    <n v="32.79"/>
    <s v="Ocupada"/>
    <n v="138"/>
    <x v="5"/>
    <s v="Plato_17"/>
    <s v=" Plato_12"/>
    <s v=" Plato_10"/>
    <s v=" Plato_2"/>
    <n v="238"/>
    <n v="238"/>
    <d v="2023-04-02T05:09:00"/>
    <s v="3:48"/>
    <s v="5:09"/>
    <d v="1900-01-29T01:21:00"/>
    <n v="97"/>
    <n v="1.6166666666666667"/>
    <s v="1:37"/>
    <n v="-1.1111111111111106E-2"/>
    <d v="1899-12-30T00:00:00"/>
    <x v="1"/>
    <n v="0"/>
    <n v="15"/>
    <n v="0.25"/>
    <s v="0:15"/>
    <d v="1900-01-29T01:36:00"/>
    <x v="1"/>
  </r>
  <r>
    <n v="16"/>
    <s v="Cliente_773"/>
    <x v="5"/>
    <d v="2023-04-02T00:40:00"/>
    <d v="2023-04-02T04:39:00"/>
    <x v="2"/>
    <x v="0"/>
    <x v="2"/>
    <n v="47.2"/>
    <s v="Libre"/>
    <n v="139"/>
    <x v="9"/>
    <s v="Plato_8"/>
    <m/>
    <m/>
    <m/>
    <n v="35"/>
    <n v="82.2"/>
    <d v="2023-04-02T04:39:00"/>
    <s v="0:40"/>
    <s v="4:39"/>
    <d v="1899-12-30T03:59:00"/>
    <n v="26"/>
    <n v="0.43333333333333335"/>
    <s v="0:26"/>
    <d v="1899-12-30T03:33:00"/>
    <d v="1899-12-30T03:33:00"/>
    <x v="0"/>
    <n v="47.2"/>
    <n v="0"/>
    <n v="0"/>
    <s v="0:00"/>
    <d v="1899-12-30T03:59:00"/>
    <x v="1"/>
  </r>
  <r>
    <n v="11"/>
    <s v="Cliente_158"/>
    <x v="4"/>
    <d v="2023-04-02T03:49:00"/>
    <d v="2023-04-02T06:29:00"/>
    <x v="2"/>
    <x v="0"/>
    <x v="1"/>
    <n v="32.130000000000003"/>
    <s v="Libre"/>
    <n v="140"/>
    <x v="3"/>
    <s v="Plato_1"/>
    <s v=" Plato_8"/>
    <s v=" Plato_4"/>
    <m/>
    <n v="191"/>
    <n v="223.13"/>
    <d v="2023-04-02T06:29:00"/>
    <s v="3:49"/>
    <s v="6:29"/>
    <d v="1899-12-30T02:40:00"/>
    <n v="118"/>
    <n v="1.9666666666666666"/>
    <s v="1:58"/>
    <d v="1899-12-30T00:42:00"/>
    <d v="1899-12-30T00:42:00"/>
    <x v="0"/>
    <n v="32.130000000000003"/>
    <n v="0"/>
    <n v="0"/>
    <s v="0:00"/>
    <d v="1899-12-30T02:40:00"/>
    <x v="1"/>
  </r>
  <r>
    <n v="4"/>
    <s v="Cliente_569"/>
    <x v="4"/>
    <d v="2023-04-02T01:58:00"/>
    <d v="2023-04-02T05:45:00"/>
    <x v="0"/>
    <x v="1"/>
    <x v="2"/>
    <n v="41.56"/>
    <s v="Reservada"/>
    <n v="141"/>
    <x v="8"/>
    <s v="Plato_13"/>
    <m/>
    <m/>
    <m/>
    <n v="21"/>
    <n v="62.56"/>
    <d v="2023-04-02T05:45:00"/>
    <s v="1:58"/>
    <s v="5:45"/>
    <d v="1899-12-30T03:47:00"/>
    <n v="28"/>
    <n v="0.46666666666666667"/>
    <s v="0:28"/>
    <d v="1899-12-30T03:19:00"/>
    <d v="1899-12-30T03:19:00"/>
    <x v="0"/>
    <n v="41.56"/>
    <n v="0"/>
    <n v="0"/>
    <s v="0:00"/>
    <d v="1899-12-30T03:47:00"/>
    <x v="1"/>
  </r>
  <r>
    <n v="14"/>
    <s v="Cliente_286"/>
    <x v="5"/>
    <d v="2023-04-02T02:05:00"/>
    <d v="2023-04-02T04:05:00"/>
    <x v="4"/>
    <x v="0"/>
    <x v="2"/>
    <n v="16.29"/>
    <s v="Ocupada"/>
    <n v="142"/>
    <x v="10"/>
    <s v="Plato_7"/>
    <s v=" Plato_14"/>
    <s v=" Plato_20"/>
    <m/>
    <n v="181"/>
    <n v="197.29"/>
    <d v="2023-04-02T04:05:00"/>
    <s v="2:05"/>
    <s v="4:05"/>
    <d v="1900-01-29T02:00:00"/>
    <n v="70"/>
    <n v="1.1666666666666667"/>
    <s v="1:10"/>
    <d v="1899-12-30T00:50:00"/>
    <d v="1899-12-30T00:50:00"/>
    <x v="0"/>
    <n v="16.29"/>
    <n v="15"/>
    <n v="0.25"/>
    <s v="0:15"/>
    <d v="1900-01-29T02:15:00"/>
    <x v="1"/>
  </r>
  <r>
    <n v="9"/>
    <s v="Cliente_199"/>
    <x v="4"/>
    <d v="2023-04-02T00:32:00"/>
    <d v="2023-04-02T04:30:00"/>
    <x v="4"/>
    <x v="0"/>
    <x v="1"/>
    <n v="48.26"/>
    <s v="Libre"/>
    <n v="143"/>
    <x v="4"/>
    <s v="Plato_1"/>
    <m/>
    <m/>
    <m/>
    <n v="50"/>
    <n v="98.259999999999991"/>
    <d v="2023-04-02T04:30:00"/>
    <s v="0:32"/>
    <s v="4:30"/>
    <d v="1899-12-30T03:58:00"/>
    <n v="16"/>
    <n v="0.26666666666666666"/>
    <s v="0:16"/>
    <d v="1899-12-30T03:42:00"/>
    <d v="1899-12-30T03:42:00"/>
    <x v="0"/>
    <n v="48.26"/>
    <n v="0"/>
    <n v="0"/>
    <s v="0:00"/>
    <d v="1899-12-30T03:58:00"/>
    <x v="1"/>
  </r>
  <r>
    <n v="18"/>
    <s v="Cliente_712"/>
    <x v="1"/>
    <d v="2023-04-02T02:58:00"/>
    <d v="2023-04-02T05:32:00"/>
    <x v="4"/>
    <x v="2"/>
    <x v="2"/>
    <n v="11.22"/>
    <s v="Ocupada"/>
    <n v="144"/>
    <x v="4"/>
    <s v="Plato_19"/>
    <s v=" Plato_12"/>
    <s v=" Plato_9"/>
    <s v=" Plato_18"/>
    <n v="185"/>
    <n v="196.22"/>
    <d v="2023-04-02T05:32:00"/>
    <s v="2:58"/>
    <s v="5:32"/>
    <d v="1900-01-29T02:34:00"/>
    <n v="150"/>
    <n v="2.5"/>
    <s v="2:30"/>
    <d v="1899-12-30T00:04:00"/>
    <d v="1899-12-30T00:04:00"/>
    <x v="0"/>
    <n v="11.22"/>
    <n v="15"/>
    <n v="0.25"/>
    <s v="0:15"/>
    <d v="1900-01-29T02:49:00"/>
    <x v="1"/>
  </r>
  <r>
    <n v="2"/>
    <s v="Cliente_56"/>
    <x v="3"/>
    <d v="2023-04-02T00:37:00"/>
    <d v="2023-04-02T01:42:00"/>
    <x v="2"/>
    <x v="2"/>
    <x v="2"/>
    <n v="11.32"/>
    <s v="Ocupada"/>
    <n v="145"/>
    <x v="5"/>
    <s v="Plato_5"/>
    <s v=" Plato_2"/>
    <m/>
    <m/>
    <n v="126"/>
    <n v="126"/>
    <d v="2023-04-02T01:42:00"/>
    <s v="0:37"/>
    <s v="1:42"/>
    <d v="1900-01-29T01:05:00"/>
    <n v="106"/>
    <n v="1.7666666666666666"/>
    <s v="1:46"/>
    <n v="-2.8472222222222225E-2"/>
    <d v="1899-12-30T00:00:00"/>
    <x v="1"/>
    <n v="0"/>
    <n v="15"/>
    <n v="0.25"/>
    <s v="0:15"/>
    <d v="1900-01-29T01:20:00"/>
    <x v="1"/>
  </r>
  <r>
    <n v="8"/>
    <s v="Cliente_670"/>
    <x v="0"/>
    <d v="2023-04-02T01:40:00"/>
    <d v="2023-04-02T02:54:00"/>
    <x v="0"/>
    <x v="0"/>
    <x v="2"/>
    <n v="38.4"/>
    <s v="Reservada"/>
    <n v="146"/>
    <x v="3"/>
    <s v="Plato_17"/>
    <m/>
    <m/>
    <m/>
    <n v="62"/>
    <n v="100.4"/>
    <d v="2023-04-02T02:54:00"/>
    <s v="1:40"/>
    <s v="2:54"/>
    <d v="1899-12-30T01:14:00"/>
    <n v="47"/>
    <n v="0.78333333333333333"/>
    <s v="0:47"/>
    <d v="1899-12-30T00:27:00"/>
    <d v="1899-12-30T00:27:00"/>
    <x v="0"/>
    <n v="38.4"/>
    <n v="0"/>
    <n v="0"/>
    <s v="0:00"/>
    <d v="1899-12-30T01:14:00"/>
    <x v="1"/>
  </r>
  <r>
    <n v="5"/>
    <s v="Cliente_909"/>
    <x v="4"/>
    <d v="2023-04-02T03:18:00"/>
    <d v="2023-04-02T04:58:00"/>
    <x v="0"/>
    <x v="1"/>
    <x v="2"/>
    <n v="27.14"/>
    <s v="Reservada"/>
    <n v="147"/>
    <x v="1"/>
    <s v="Plato_20"/>
    <s v=" Plato_5"/>
    <m/>
    <m/>
    <n v="84"/>
    <n v="111.14"/>
    <d v="2023-04-02T04:58:00"/>
    <s v="3:18"/>
    <s v="4:58"/>
    <d v="1899-12-30T01:40:00"/>
    <n v="33"/>
    <n v="0.55000000000000004"/>
    <s v="0:33"/>
    <d v="1899-12-30T01:07:00"/>
    <d v="1899-12-30T01:07:00"/>
    <x v="0"/>
    <n v="27.14"/>
    <n v="0"/>
    <n v="0"/>
    <s v="0:00"/>
    <d v="1899-12-30T01:40:00"/>
    <x v="1"/>
  </r>
  <r>
    <n v="10"/>
    <s v="Cliente_402"/>
    <x v="0"/>
    <d v="2023-04-02T03:52:00"/>
    <d v="2023-04-02T05:59:00"/>
    <x v="0"/>
    <x v="0"/>
    <x v="0"/>
    <n v="46.26"/>
    <s v="Ocupada"/>
    <n v="148"/>
    <x v="1"/>
    <s v="Plato_9"/>
    <s v=" Plato_18"/>
    <s v=" Plato_3"/>
    <s v=" Plato_10"/>
    <n v="212"/>
    <n v="212"/>
    <d v="2023-04-02T05:59:00"/>
    <s v="3:52"/>
    <s v="5:59"/>
    <d v="1900-01-29T02:07:00"/>
    <n v="159"/>
    <n v="2.65"/>
    <s v="2:39"/>
    <n v="-2.2222222222222213E-2"/>
    <d v="1899-12-30T00:00:00"/>
    <x v="1"/>
    <n v="0"/>
    <n v="15"/>
    <n v="0.25"/>
    <s v="0:15"/>
    <d v="1900-01-29T02:22:00"/>
    <x v="1"/>
  </r>
  <r>
    <n v="18"/>
    <s v="Cliente_709"/>
    <x v="4"/>
    <d v="2023-04-02T01:35:00"/>
    <d v="2023-04-02T04:50:00"/>
    <x v="3"/>
    <x v="1"/>
    <x v="2"/>
    <n v="15.92"/>
    <s v="Ocupada"/>
    <n v="149"/>
    <x v="2"/>
    <s v="Plato_18"/>
    <s v=" Plato_2"/>
    <s v=" Plato_4"/>
    <s v=" Plato_9"/>
    <n v="226"/>
    <n v="241.92"/>
    <d v="2023-04-02T04:50:00"/>
    <s v="1:35"/>
    <s v="4:50"/>
    <d v="1900-01-29T03:15:00"/>
    <n v="139"/>
    <n v="2.3166666666666669"/>
    <s v="2:19"/>
    <d v="1899-12-30T00:56:00"/>
    <d v="1899-12-30T00:56:00"/>
    <x v="0"/>
    <n v="15.92"/>
    <n v="15"/>
    <n v="0.25"/>
    <s v="0:15"/>
    <d v="1900-01-29T03:30:00"/>
    <x v="1"/>
  </r>
  <r>
    <n v="18"/>
    <s v="Cliente_533"/>
    <x v="0"/>
    <d v="2023-04-02T00:37:00"/>
    <d v="2023-04-02T03:10:00"/>
    <x v="1"/>
    <x v="0"/>
    <x v="0"/>
    <n v="48.43"/>
    <s v="Libre"/>
    <n v="150"/>
    <x v="10"/>
    <s v="Plato_5"/>
    <s v=" Plato_11"/>
    <s v=" Plato_3"/>
    <m/>
    <n v="150"/>
    <n v="198.43"/>
    <d v="2023-04-02T03:10:00"/>
    <s v="0:37"/>
    <s v="3:10"/>
    <d v="1899-12-30T02:33:00"/>
    <n v="106"/>
    <n v="1.7666666666666666"/>
    <s v="1:46"/>
    <d v="1899-12-30T00:47:00"/>
    <d v="1899-12-30T00:47:00"/>
    <x v="0"/>
    <n v="48.43"/>
    <n v="0"/>
    <n v="0"/>
    <s v="0:00"/>
    <d v="1899-12-30T02:33:00"/>
    <x v="1"/>
  </r>
  <r>
    <n v="6"/>
    <s v="Cliente_953"/>
    <x v="2"/>
    <d v="2023-04-02T03:15:00"/>
    <d v="2023-04-02T06:53:00"/>
    <x v="4"/>
    <x v="2"/>
    <x v="2"/>
    <n v="41.51"/>
    <s v="Ocupada"/>
    <n v="151"/>
    <x v="8"/>
    <s v="Plato_14"/>
    <s v=" Plato_13"/>
    <m/>
    <m/>
    <n v="132"/>
    <n v="173.51"/>
    <d v="2023-04-02T06:53:00"/>
    <s v="3:15"/>
    <s v="6:53"/>
    <d v="1900-01-29T03:38:00"/>
    <n v="19"/>
    <n v="0.31666666666666665"/>
    <s v="0:19"/>
    <d v="1899-12-30T03:19:00"/>
    <d v="1899-12-30T03:19:00"/>
    <x v="0"/>
    <n v="41.51"/>
    <n v="15"/>
    <n v="0.25"/>
    <s v="0:15"/>
    <d v="1900-01-29T03:53:00"/>
    <x v="1"/>
  </r>
  <r>
    <n v="5"/>
    <s v="Cliente_380"/>
    <x v="0"/>
    <d v="2023-04-02T01:14:00"/>
    <d v="2023-04-02T02:52:00"/>
    <x v="4"/>
    <x v="0"/>
    <x v="0"/>
    <n v="25.57"/>
    <s v="Reservada"/>
    <n v="152"/>
    <x v="8"/>
    <s v="Plato_16"/>
    <m/>
    <m/>
    <m/>
    <n v="56"/>
    <n v="81.569999999999993"/>
    <d v="2023-04-02T02:52:00"/>
    <s v="1:14"/>
    <s v="2:52"/>
    <d v="1899-12-30T01:38:00"/>
    <n v="12"/>
    <n v="0.2"/>
    <s v="0:12"/>
    <d v="1899-12-30T01:26:00"/>
    <d v="1899-12-30T01:26:00"/>
    <x v="0"/>
    <n v="25.57"/>
    <n v="0"/>
    <n v="0"/>
    <s v="0:00"/>
    <d v="1899-12-30T01:38:00"/>
    <x v="1"/>
  </r>
  <r>
    <n v="10"/>
    <s v="Cliente_870"/>
    <x v="1"/>
    <d v="2023-04-02T03:06:00"/>
    <d v="2023-04-02T05:26:00"/>
    <x v="2"/>
    <x v="1"/>
    <x v="0"/>
    <n v="42.84"/>
    <s v="Ocupada"/>
    <n v="153"/>
    <x v="3"/>
    <s v="Plato_11"/>
    <s v=" Plato_7"/>
    <s v=" Plato_20"/>
    <m/>
    <n v="203"/>
    <n v="245.84"/>
    <d v="2023-04-02T05:26:00"/>
    <s v="3:06"/>
    <s v="5:26"/>
    <d v="1900-01-29T02:20:00"/>
    <n v="89"/>
    <n v="1.4833333333333334"/>
    <s v="1:29"/>
    <d v="1899-12-30T00:51:00"/>
    <d v="1899-12-30T00:51:00"/>
    <x v="0"/>
    <n v="42.84"/>
    <n v="15"/>
    <n v="0.25"/>
    <s v="0:15"/>
    <d v="1900-01-29T02:35:00"/>
    <x v="1"/>
  </r>
  <r>
    <n v="11"/>
    <s v="Cliente_964"/>
    <x v="0"/>
    <d v="2023-04-02T02:09:00"/>
    <d v="2023-04-02T03:36:00"/>
    <x v="1"/>
    <x v="1"/>
    <x v="2"/>
    <n v="17.2"/>
    <s v="Libre"/>
    <n v="154"/>
    <x v="8"/>
    <s v="Plato_19"/>
    <s v=" Plato_4"/>
    <m/>
    <m/>
    <n v="144"/>
    <n v="161.19999999999999"/>
    <d v="2023-04-02T03:36:00"/>
    <s v="2:09"/>
    <s v="3:36"/>
    <d v="1899-12-30T01:27:00"/>
    <n v="82"/>
    <n v="1.3666666666666667"/>
    <s v="1:22"/>
    <d v="1899-12-30T00:05:00"/>
    <d v="1899-12-30T00:05:00"/>
    <x v="0"/>
    <n v="17.2"/>
    <n v="0"/>
    <n v="0"/>
    <s v="0:00"/>
    <d v="1899-12-30T01:27:00"/>
    <x v="1"/>
  </r>
  <r>
    <n v="7"/>
    <s v="Cliente_939"/>
    <x v="2"/>
    <d v="2023-04-02T01:53:00"/>
    <d v="2023-04-02T04:44:00"/>
    <x v="3"/>
    <x v="0"/>
    <x v="2"/>
    <n v="25.72"/>
    <s v="Reservada"/>
    <n v="155"/>
    <x v="5"/>
    <s v="Plato_6"/>
    <s v=" Plato_17"/>
    <s v=" Plato_3"/>
    <m/>
    <n v="136"/>
    <n v="161.72"/>
    <d v="2023-04-02T04:44:00"/>
    <s v="1:53"/>
    <s v="4:44"/>
    <d v="1899-12-30T02:51:00"/>
    <n v="100"/>
    <n v="1.6666666666666667"/>
    <s v="1:40"/>
    <d v="1899-12-30T01:11:00"/>
    <d v="1899-12-30T01:11:00"/>
    <x v="0"/>
    <n v="25.72"/>
    <n v="0"/>
    <n v="0"/>
    <s v="0:00"/>
    <d v="1899-12-30T02:51:00"/>
    <x v="1"/>
  </r>
  <r>
    <n v="6"/>
    <s v="Cliente_536"/>
    <x v="4"/>
    <d v="2023-04-02T00:40:00"/>
    <d v="2023-04-02T04:17:00"/>
    <x v="0"/>
    <x v="2"/>
    <x v="2"/>
    <n v="19.03"/>
    <s v="Libre"/>
    <n v="156"/>
    <x v="0"/>
    <s v="Plato_16"/>
    <m/>
    <m/>
    <m/>
    <n v="56"/>
    <n v="75.03"/>
    <d v="2023-04-02T04:17:00"/>
    <s v="0:40"/>
    <s v="4:17"/>
    <d v="1899-12-30T03:37:00"/>
    <n v="6"/>
    <n v="0.1"/>
    <s v="0:06"/>
    <d v="1899-12-30T03:31:00"/>
    <d v="1899-12-30T03:31:00"/>
    <x v="0"/>
    <n v="19.03"/>
    <n v="0"/>
    <n v="0"/>
    <s v="0:00"/>
    <d v="1899-12-30T03:37:00"/>
    <x v="1"/>
  </r>
  <r>
    <n v="13"/>
    <s v="Cliente_5"/>
    <x v="3"/>
    <d v="2023-04-02T03:22:00"/>
    <d v="2023-04-02T06:15:00"/>
    <x v="0"/>
    <x v="1"/>
    <x v="2"/>
    <n v="28.48"/>
    <s v="Ocupada"/>
    <n v="157"/>
    <x v="4"/>
    <s v="Plato_1"/>
    <s v=" Plato_16"/>
    <s v=" Plato_2"/>
    <s v=" Plato_19"/>
    <n v="271"/>
    <n v="299.48"/>
    <d v="2023-04-02T06:15:00"/>
    <s v="3:22"/>
    <s v="6:15"/>
    <d v="1900-01-29T02:53:00"/>
    <n v="150"/>
    <n v="2.5"/>
    <s v="2:30"/>
    <d v="1899-12-30T00:23:00"/>
    <d v="1899-12-30T00:23:00"/>
    <x v="0"/>
    <n v="28.48"/>
    <n v="15"/>
    <n v="0.25"/>
    <s v="0:15"/>
    <d v="1900-01-29T03:08:00"/>
    <x v="1"/>
  </r>
  <r>
    <n v="5"/>
    <s v="Cliente_115"/>
    <x v="3"/>
    <d v="2023-04-02T02:45:00"/>
    <d v="2023-04-02T03:59:00"/>
    <x v="0"/>
    <x v="0"/>
    <x v="2"/>
    <n v="48.75"/>
    <s v="Libre"/>
    <n v="158"/>
    <x v="9"/>
    <s v="Plato_12"/>
    <s v=" Plato_10"/>
    <s v=" Plato_19"/>
    <s v=" Plato_8"/>
    <n v="310"/>
    <n v="310"/>
    <d v="2023-04-02T03:59:00"/>
    <s v="2:45"/>
    <s v="3:59"/>
    <d v="1899-12-30T01:14:00"/>
    <n v="135"/>
    <n v="2.25"/>
    <s v="2:15"/>
    <n v="-4.2361111111111113E-2"/>
    <d v="1899-12-30T00:00:00"/>
    <x v="1"/>
    <n v="0"/>
    <n v="0"/>
    <n v="0"/>
    <s v="0:00"/>
    <d v="1899-12-30T01:14:00"/>
    <x v="1"/>
  </r>
  <r>
    <n v="16"/>
    <s v="Cliente_580"/>
    <x v="1"/>
    <d v="2023-04-02T00:10:00"/>
    <d v="2023-04-02T01:15:00"/>
    <x v="0"/>
    <x v="1"/>
    <x v="2"/>
    <n v="47.81"/>
    <s v="Ocupada"/>
    <n v="159"/>
    <x v="2"/>
    <s v="Plato_9"/>
    <s v=" Plato_17"/>
    <s v=" Plato_4"/>
    <s v=" Plato_11"/>
    <n v="253"/>
    <n v="253"/>
    <d v="2023-04-02T01:15:00"/>
    <s v="0:10"/>
    <s v="1:15"/>
    <d v="1900-01-29T01:05:00"/>
    <n v="74"/>
    <n v="1.2333333333333334"/>
    <s v="1:14"/>
    <n v="-6.2499999999999986E-3"/>
    <d v="1899-12-30T00:00:00"/>
    <x v="1"/>
    <n v="0"/>
    <n v="15"/>
    <n v="0.25"/>
    <s v="0:15"/>
    <d v="1900-01-29T01:20:00"/>
    <x v="1"/>
  </r>
  <r>
    <n v="19"/>
    <s v="Cliente_788"/>
    <x v="0"/>
    <d v="2023-04-02T01:06:00"/>
    <d v="2023-04-02T04:33:00"/>
    <x v="2"/>
    <x v="0"/>
    <x v="2"/>
    <n v="26.02"/>
    <s v="Reservada"/>
    <n v="160"/>
    <x v="1"/>
    <s v="Plato_19"/>
    <s v=" Plato_7"/>
    <m/>
    <m/>
    <n v="156"/>
    <n v="182.02"/>
    <d v="2023-04-02T04:33:00"/>
    <s v="1:06"/>
    <s v="4:33"/>
    <d v="1899-12-30T03:27:00"/>
    <n v="67"/>
    <n v="1.1166666666666667"/>
    <s v="1:07"/>
    <d v="1899-12-30T02:20:00"/>
    <d v="1899-12-30T02:20:00"/>
    <x v="0"/>
    <n v="26.02"/>
    <n v="0"/>
    <n v="0"/>
    <s v="0:00"/>
    <d v="1899-12-30T03:27:00"/>
    <x v="1"/>
  </r>
  <r>
    <n v="13"/>
    <s v="Cliente_892"/>
    <x v="0"/>
    <d v="2023-04-02T00:45:00"/>
    <d v="2023-04-02T04:23:00"/>
    <x v="2"/>
    <x v="0"/>
    <x v="2"/>
    <n v="18.86"/>
    <s v="Reservada"/>
    <n v="161"/>
    <x v="3"/>
    <s v="Plato_16"/>
    <m/>
    <m/>
    <m/>
    <n v="84"/>
    <n v="102.86"/>
    <d v="2023-04-02T04:23:00"/>
    <s v="0:45"/>
    <s v="4:23"/>
    <d v="1899-12-30T03:38:00"/>
    <n v="57"/>
    <n v="0.95"/>
    <s v="0:57"/>
    <d v="1899-12-30T02:41:00"/>
    <d v="1899-12-30T02:41:00"/>
    <x v="0"/>
    <n v="18.86"/>
    <n v="0"/>
    <n v="0"/>
    <s v="0:00"/>
    <d v="1899-12-30T03:38:00"/>
    <x v="1"/>
  </r>
  <r>
    <n v="14"/>
    <s v="Cliente_406"/>
    <x v="4"/>
    <d v="2023-04-02T00:57:00"/>
    <d v="2023-04-02T02:34:00"/>
    <x v="1"/>
    <x v="0"/>
    <x v="2"/>
    <n v="17.55"/>
    <s v="Reservada"/>
    <n v="162"/>
    <x v="3"/>
    <s v="Plato_7"/>
    <m/>
    <m/>
    <m/>
    <n v="72"/>
    <n v="89.55"/>
    <d v="2023-04-02T02:34:00"/>
    <s v="0:57"/>
    <s v="2:34"/>
    <d v="1899-12-30T01:37:00"/>
    <n v="25"/>
    <n v="0.41666666666666669"/>
    <s v="0:25"/>
    <d v="1899-12-30T01:12:00"/>
    <d v="1899-12-30T01:12:00"/>
    <x v="0"/>
    <n v="17.55"/>
    <n v="0"/>
    <n v="0"/>
    <s v="0:00"/>
    <d v="1899-12-30T01:37:00"/>
    <x v="1"/>
  </r>
  <r>
    <n v="6"/>
    <s v="Cliente_295"/>
    <x v="1"/>
    <d v="2023-04-02T01:35:00"/>
    <d v="2023-04-02T04:09:00"/>
    <x v="3"/>
    <x v="0"/>
    <x v="2"/>
    <n v="14.94"/>
    <s v="Ocupada"/>
    <n v="163"/>
    <x v="9"/>
    <s v="Plato_17"/>
    <s v=" Plato_2"/>
    <s v=" Plato_11"/>
    <s v=" Plato_5"/>
    <n v="271"/>
    <n v="285.94"/>
    <d v="2023-04-02T04:09:00"/>
    <s v="1:35"/>
    <s v="4:09"/>
    <d v="1900-01-29T02:34:00"/>
    <n v="71"/>
    <n v="1.1833333333333333"/>
    <s v="1:11"/>
    <d v="1899-12-30T01:23:00"/>
    <d v="1899-12-30T01:23:00"/>
    <x v="0"/>
    <n v="14.94"/>
    <n v="15"/>
    <n v="0.25"/>
    <s v="0:15"/>
    <d v="1900-01-29T02:49:00"/>
    <x v="1"/>
  </r>
  <r>
    <n v="8"/>
    <s v="Cliente_547"/>
    <x v="2"/>
    <d v="2023-04-02T02:34:00"/>
    <d v="2023-04-02T06:02:00"/>
    <x v="4"/>
    <x v="2"/>
    <x v="2"/>
    <n v="47.53"/>
    <s v="Reservada"/>
    <n v="164"/>
    <x v="1"/>
    <s v="Plato_5"/>
    <s v=" Plato_19"/>
    <s v=" Plato_15"/>
    <s v=" Plato_7"/>
    <n v="170"/>
    <n v="217.53"/>
    <d v="2023-04-02T06:02:00"/>
    <s v="2:34"/>
    <s v="6:02"/>
    <d v="1899-12-30T03:28:00"/>
    <n v="105"/>
    <n v="1.75"/>
    <s v="1:45"/>
    <d v="1899-12-30T01:43:00"/>
    <d v="1899-12-30T01:43:00"/>
    <x v="0"/>
    <n v="47.53"/>
    <n v="0"/>
    <n v="0"/>
    <s v="0:00"/>
    <d v="1899-12-30T03:28:00"/>
    <x v="1"/>
  </r>
  <r>
    <n v="10"/>
    <s v="Cliente_156"/>
    <x v="5"/>
    <d v="2023-04-02T02:21:00"/>
    <d v="2023-04-02T05:12:00"/>
    <x v="0"/>
    <x v="2"/>
    <x v="2"/>
    <n v="41.9"/>
    <s v="Ocupada"/>
    <n v="165"/>
    <x v="4"/>
    <s v="Plato_7"/>
    <s v=" Plato_13"/>
    <m/>
    <m/>
    <n v="90"/>
    <n v="131.9"/>
    <d v="2023-04-02T05:12:00"/>
    <s v="2:21"/>
    <s v="5:12"/>
    <d v="1900-01-29T02:51:00"/>
    <n v="56"/>
    <n v="0.93333333333333335"/>
    <s v="0:56"/>
    <d v="1899-12-30T01:55:00"/>
    <d v="1899-12-30T01:55:00"/>
    <x v="0"/>
    <n v="41.9"/>
    <n v="15"/>
    <n v="0.25"/>
    <s v="0:15"/>
    <d v="1900-01-29T03:06:00"/>
    <x v="1"/>
  </r>
  <r>
    <n v="12"/>
    <s v="Cliente_768"/>
    <x v="1"/>
    <d v="2023-04-02T01:18:00"/>
    <d v="2023-04-02T02:44:00"/>
    <x v="4"/>
    <x v="0"/>
    <x v="1"/>
    <n v="43.95"/>
    <s v="Ocupada"/>
    <n v="166"/>
    <x v="4"/>
    <s v="Plato_14"/>
    <m/>
    <m/>
    <m/>
    <n v="46"/>
    <n v="89.95"/>
    <d v="2023-04-02T02:44:00"/>
    <s v="1:18"/>
    <s v="2:44"/>
    <d v="1900-01-29T01:26:00"/>
    <n v="22"/>
    <n v="0.36666666666666664"/>
    <s v="0:22"/>
    <d v="1899-12-30T01:04:00"/>
    <d v="1899-12-30T01:04:00"/>
    <x v="0"/>
    <n v="43.95"/>
    <n v="15"/>
    <n v="0.25"/>
    <s v="0:15"/>
    <d v="1900-01-29T01:41:00"/>
    <x v="1"/>
  </r>
  <r>
    <n v="5"/>
    <s v="Cliente_359"/>
    <x v="0"/>
    <d v="2023-04-02T01:19:00"/>
    <d v="2023-04-02T02:46:00"/>
    <x v="2"/>
    <x v="0"/>
    <x v="0"/>
    <n v="42.74"/>
    <s v="Reservada"/>
    <n v="167"/>
    <x v="10"/>
    <s v="Plato_12"/>
    <s v=" Plato_18"/>
    <s v=" Plato_17"/>
    <m/>
    <n v="152"/>
    <n v="194.74"/>
    <d v="2023-04-02T02:46:00"/>
    <s v="1:19"/>
    <s v="2:46"/>
    <d v="1899-12-30T01:27:00"/>
    <n v="76"/>
    <n v="1.2666666666666666"/>
    <s v="1:16"/>
    <d v="1899-12-30T00:11:00"/>
    <d v="1899-12-30T00:11:00"/>
    <x v="0"/>
    <n v="42.74"/>
    <n v="0"/>
    <n v="0"/>
    <s v="0:00"/>
    <d v="1899-12-30T01:27:00"/>
    <x v="1"/>
  </r>
  <r>
    <n v="17"/>
    <s v="Cliente_131"/>
    <x v="4"/>
    <d v="2023-04-02T02:05:00"/>
    <d v="2023-04-02T03:23:00"/>
    <x v="1"/>
    <x v="0"/>
    <x v="2"/>
    <n v="17.09"/>
    <s v="Reservada"/>
    <n v="168"/>
    <x v="5"/>
    <s v="Plato_5"/>
    <m/>
    <m/>
    <m/>
    <n v="44"/>
    <n v="61.09"/>
    <d v="2023-04-02T03:23:00"/>
    <s v="2:05"/>
    <s v="3:23"/>
    <d v="1899-12-30T01:18:00"/>
    <n v="7"/>
    <n v="0.11666666666666667"/>
    <s v="0:07"/>
    <d v="1899-12-30T01:11:00"/>
    <d v="1899-12-30T01:11:00"/>
    <x v="0"/>
    <n v="17.09"/>
    <n v="0"/>
    <n v="0"/>
    <s v="0:00"/>
    <d v="1899-12-30T01:18:00"/>
    <x v="1"/>
  </r>
  <r>
    <n v="19"/>
    <s v="Cliente_485"/>
    <x v="1"/>
    <d v="2023-04-02T01:56:00"/>
    <d v="2023-04-02T05:14:00"/>
    <x v="0"/>
    <x v="0"/>
    <x v="0"/>
    <n v="16.62"/>
    <s v="Libre"/>
    <n v="169"/>
    <x v="3"/>
    <s v="Plato_13"/>
    <s v=" Plato_18"/>
    <s v=" Plato_5"/>
    <m/>
    <n v="154"/>
    <n v="170.62"/>
    <d v="2023-04-02T05:14:00"/>
    <s v="1:56"/>
    <s v="5:14"/>
    <d v="1899-12-30T03:18:00"/>
    <n v="110"/>
    <n v="1.8333333333333333"/>
    <s v="1:50"/>
    <d v="1899-12-30T01:28:00"/>
    <d v="1899-12-30T01:28:00"/>
    <x v="0"/>
    <n v="16.62"/>
    <n v="0"/>
    <n v="0"/>
    <s v="0:00"/>
    <d v="1899-12-30T03:18:00"/>
    <x v="1"/>
  </r>
  <r>
    <n v="12"/>
    <s v="Cliente_493"/>
    <x v="2"/>
    <d v="2023-04-02T02:37:00"/>
    <d v="2023-04-02T05:26:00"/>
    <x v="2"/>
    <x v="2"/>
    <x v="2"/>
    <n v="25.98"/>
    <s v="Libre"/>
    <n v="170"/>
    <x v="1"/>
    <s v="Plato_3"/>
    <s v=" Plato_9"/>
    <s v=" Plato_19"/>
    <s v=" Plato_2"/>
    <n v="243"/>
    <n v="268.98"/>
    <d v="2023-04-02T05:26:00"/>
    <s v="2:37"/>
    <s v="5:26"/>
    <d v="1899-12-30T02:49:00"/>
    <n v="73"/>
    <n v="1.2166666666666666"/>
    <s v="1:13"/>
    <d v="1899-12-30T01:36:00"/>
    <d v="1899-12-30T01:36:00"/>
    <x v="0"/>
    <n v="25.98"/>
    <n v="0"/>
    <n v="0"/>
    <s v="0:00"/>
    <d v="1899-12-30T02:49:00"/>
    <x v="1"/>
  </r>
  <r>
    <n v="16"/>
    <s v="Cliente_282"/>
    <x v="0"/>
    <d v="2023-04-02T01:53:00"/>
    <d v="2023-04-02T03:04:00"/>
    <x v="2"/>
    <x v="2"/>
    <x v="2"/>
    <n v="46.56"/>
    <s v="Libre"/>
    <n v="171"/>
    <x v="2"/>
    <s v="Plato_10"/>
    <s v=" Plato_9"/>
    <m/>
    <m/>
    <n v="139"/>
    <n v="185.56"/>
    <d v="2023-04-02T03:04:00"/>
    <s v="1:53"/>
    <s v="3:04"/>
    <d v="1899-12-30T01:11:00"/>
    <n v="51"/>
    <n v="0.85"/>
    <s v="0:51"/>
    <d v="1899-12-30T00:20:00"/>
    <d v="1899-12-30T00:20:00"/>
    <x v="0"/>
    <n v="46.56"/>
    <n v="0"/>
    <n v="0"/>
    <s v="0:00"/>
    <d v="1899-12-30T01:11:00"/>
    <x v="1"/>
  </r>
  <r>
    <n v="12"/>
    <s v="Cliente_850"/>
    <x v="5"/>
    <d v="2023-04-02T02:49:00"/>
    <d v="2023-04-02T06:06:00"/>
    <x v="1"/>
    <x v="0"/>
    <x v="2"/>
    <n v="45.17"/>
    <s v="Ocupada"/>
    <n v="172"/>
    <x v="6"/>
    <s v="Plato_18"/>
    <m/>
    <m/>
    <m/>
    <n v="68"/>
    <n v="113.17"/>
    <d v="2023-04-02T06:06:00"/>
    <s v="2:49"/>
    <s v="6:06"/>
    <d v="1900-01-29T03:17:00"/>
    <n v="27"/>
    <n v="0.45"/>
    <s v="0:27"/>
    <d v="1899-12-30T02:50:00"/>
    <d v="1899-12-30T02:50:00"/>
    <x v="0"/>
    <n v="45.17"/>
    <n v="15"/>
    <n v="0.25"/>
    <s v="0:15"/>
    <d v="1900-01-29T03:32:00"/>
    <x v="1"/>
  </r>
  <r>
    <n v="11"/>
    <s v="Cliente_301"/>
    <x v="5"/>
    <d v="2023-04-02T00:18:00"/>
    <d v="2023-04-02T03:43:00"/>
    <x v="4"/>
    <x v="0"/>
    <x v="2"/>
    <n v="48.73"/>
    <s v="Ocupada"/>
    <n v="173"/>
    <x v="9"/>
    <s v="Plato_6"/>
    <s v=" Plato_15"/>
    <m/>
    <m/>
    <n v="177"/>
    <n v="225.73"/>
    <d v="2023-04-02T03:43:00"/>
    <s v="0:18"/>
    <s v="3:43"/>
    <d v="1900-01-29T03:25:00"/>
    <n v="67"/>
    <n v="1.1166666666666667"/>
    <s v="1:07"/>
    <d v="1899-12-30T02:18:00"/>
    <d v="1899-12-30T02:18:00"/>
    <x v="0"/>
    <n v="48.73"/>
    <n v="15"/>
    <n v="0.25"/>
    <s v="0:15"/>
    <d v="1900-01-29T03:40:00"/>
    <x v="1"/>
  </r>
  <r>
    <n v="10"/>
    <s v="Cliente_124"/>
    <x v="3"/>
    <d v="2023-04-02T00:09:00"/>
    <d v="2023-04-02T01:12:00"/>
    <x v="4"/>
    <x v="0"/>
    <x v="2"/>
    <n v="48.24"/>
    <s v="Reservada"/>
    <n v="174"/>
    <x v="5"/>
    <s v="Plato_2"/>
    <m/>
    <m/>
    <m/>
    <n v="60"/>
    <n v="108.24000000000001"/>
    <d v="2023-04-02T01:12:00"/>
    <s v="0:09"/>
    <s v="1:12"/>
    <d v="1899-12-30T01:03:00"/>
    <n v="12"/>
    <n v="0.2"/>
    <s v="0:12"/>
    <d v="1899-12-30T00:51:00"/>
    <d v="1899-12-30T00:51:00"/>
    <x v="0"/>
    <n v="48.24"/>
    <n v="0"/>
    <n v="0"/>
    <s v="0:00"/>
    <d v="1899-12-30T01:03:00"/>
    <x v="1"/>
  </r>
  <r>
    <n v="14"/>
    <s v="Cliente_747"/>
    <x v="5"/>
    <d v="2023-04-02T01:27:00"/>
    <d v="2023-04-02T03:04:00"/>
    <x v="0"/>
    <x v="0"/>
    <x v="2"/>
    <n v="27.94"/>
    <s v="Reservada"/>
    <n v="175"/>
    <x v="1"/>
    <s v="Plato_15"/>
    <s v=" Plato_7"/>
    <m/>
    <m/>
    <n v="144"/>
    <n v="171.94"/>
    <d v="2023-04-02T03:04:00"/>
    <s v="1:27"/>
    <s v="3:04"/>
    <d v="1899-12-30T01:37:00"/>
    <n v="47"/>
    <n v="0.78333333333333333"/>
    <s v="0:47"/>
    <d v="1899-12-30T00:50:00"/>
    <d v="1899-12-30T00:50:00"/>
    <x v="0"/>
    <n v="27.94"/>
    <n v="0"/>
    <n v="0"/>
    <s v="0:00"/>
    <d v="1899-12-30T01:37:00"/>
    <x v="1"/>
  </r>
  <r>
    <n v="20"/>
    <s v="Cliente_741"/>
    <x v="4"/>
    <d v="2023-04-02T02:27:00"/>
    <d v="2023-04-02T04:32:00"/>
    <x v="2"/>
    <x v="0"/>
    <x v="2"/>
    <n v="30.5"/>
    <s v="Ocupada"/>
    <n v="176"/>
    <x v="9"/>
    <s v="Plato_13"/>
    <m/>
    <m/>
    <m/>
    <n v="63"/>
    <n v="93.5"/>
    <d v="2023-04-02T04:32:00"/>
    <s v="2:27"/>
    <s v="4:32"/>
    <d v="1900-01-29T02:05:00"/>
    <n v="48"/>
    <n v="0.8"/>
    <s v="0:48"/>
    <d v="1899-12-30T01:17:00"/>
    <d v="1899-12-30T01:17:00"/>
    <x v="0"/>
    <n v="30.5"/>
    <n v="15"/>
    <n v="0.25"/>
    <s v="0:15"/>
    <d v="1900-01-29T02:20:00"/>
    <x v="1"/>
  </r>
  <r>
    <n v="4"/>
    <s v="Cliente_610"/>
    <x v="1"/>
    <d v="2023-04-02T00:14:00"/>
    <d v="2023-04-02T01:14:00"/>
    <x v="4"/>
    <x v="2"/>
    <x v="2"/>
    <n v="10.39"/>
    <s v="Ocupada"/>
    <n v="177"/>
    <x v="4"/>
    <s v="Plato_7"/>
    <s v=" Plato_10"/>
    <s v=" Plato_13"/>
    <s v=" Plato_12"/>
    <n v="173"/>
    <n v="173"/>
    <d v="2023-04-02T01:14:00"/>
    <s v="0:14"/>
    <s v="1:14"/>
    <d v="1900-01-29T01:00:00"/>
    <n v="142"/>
    <n v="2.3666666666666667"/>
    <s v="2:22"/>
    <n v="-5.6944444444444443E-2"/>
    <d v="1899-12-30T00:00:00"/>
    <x v="1"/>
    <n v="0"/>
    <n v="15"/>
    <n v="0.25"/>
    <s v="0:15"/>
    <d v="1900-01-29T01:15:00"/>
    <x v="1"/>
  </r>
  <r>
    <n v="11"/>
    <s v="Cliente_681"/>
    <x v="0"/>
    <d v="2023-04-02T01:53:00"/>
    <d v="2023-04-02T05:18:00"/>
    <x v="0"/>
    <x v="2"/>
    <x v="2"/>
    <n v="31.6"/>
    <s v="Reservada"/>
    <n v="178"/>
    <x v="5"/>
    <s v="Plato_2"/>
    <s v=" Plato_8"/>
    <s v=" Plato_5"/>
    <s v=" Plato_11"/>
    <n v="208"/>
    <n v="239.6"/>
    <d v="2023-04-02T05:18:00"/>
    <s v="1:53"/>
    <s v="5:18"/>
    <d v="1899-12-30T03:25:00"/>
    <n v="146"/>
    <n v="2.4333333333333331"/>
    <s v="2:26"/>
    <d v="1899-12-30T00:59:00"/>
    <d v="1899-12-30T00:59:00"/>
    <x v="0"/>
    <n v="31.6"/>
    <n v="0"/>
    <n v="0"/>
    <s v="0:00"/>
    <d v="1899-12-30T03:25:00"/>
    <x v="1"/>
  </r>
  <r>
    <n v="12"/>
    <s v="Cliente_173"/>
    <x v="2"/>
    <d v="2023-04-02T00:44:00"/>
    <d v="2023-04-02T03:08:00"/>
    <x v="4"/>
    <x v="1"/>
    <x v="2"/>
    <n v="13.3"/>
    <s v="Reservada"/>
    <n v="179"/>
    <x v="1"/>
    <s v="Plato_17"/>
    <m/>
    <m/>
    <m/>
    <n v="62"/>
    <n v="75.3"/>
    <d v="2023-04-02T03:08:00"/>
    <s v="0:44"/>
    <s v="3:08"/>
    <d v="1899-12-30T02:24:00"/>
    <n v="26"/>
    <n v="0.43333333333333335"/>
    <s v="0:26"/>
    <d v="1899-12-30T01:58:00"/>
    <d v="1899-12-30T01:58:00"/>
    <x v="0"/>
    <n v="13.3"/>
    <n v="0"/>
    <n v="0"/>
    <s v="0:00"/>
    <d v="1899-12-30T02:24:00"/>
    <x v="1"/>
  </r>
  <r>
    <n v="10"/>
    <s v="Cliente_55"/>
    <x v="1"/>
    <d v="2023-04-02T02:21:00"/>
    <d v="2023-04-02T05:09:00"/>
    <x v="2"/>
    <x v="2"/>
    <x v="2"/>
    <n v="46.61"/>
    <s v="Reservada"/>
    <n v="180"/>
    <x v="2"/>
    <s v="Plato_9"/>
    <s v=" Plato_2"/>
    <s v=" Plato_3"/>
    <s v=" Plato_6"/>
    <n v="166"/>
    <n v="212.61"/>
    <d v="2023-04-02T05:09:00"/>
    <s v="2:21"/>
    <s v="5:09"/>
    <d v="1899-12-30T02:48:00"/>
    <n v="161"/>
    <n v="2.6833333333333331"/>
    <s v="2:41"/>
    <d v="1899-12-30T00:07:00"/>
    <d v="1899-12-30T00:07:00"/>
    <x v="0"/>
    <n v="46.61"/>
    <n v="0"/>
    <n v="0"/>
    <s v="0:00"/>
    <d v="1899-12-30T02:48:00"/>
    <x v="1"/>
  </r>
  <r>
    <n v="15"/>
    <s v="Cliente_653"/>
    <x v="1"/>
    <d v="2023-04-02T02:45:00"/>
    <d v="2023-04-02T03:54:00"/>
    <x v="1"/>
    <x v="2"/>
    <x v="2"/>
    <n v="42.58"/>
    <s v="Ocupada"/>
    <n v="181"/>
    <x v="3"/>
    <s v="Plato_6"/>
    <m/>
    <m/>
    <m/>
    <n v="27"/>
    <n v="69.58"/>
    <d v="2023-04-02T03:54:00"/>
    <s v="2:45"/>
    <s v="3:54"/>
    <d v="1900-01-29T01:09:00"/>
    <n v="55"/>
    <n v="0.91666666666666663"/>
    <s v="0:55"/>
    <d v="1899-12-30T00:14:00"/>
    <d v="1899-12-30T00:14:00"/>
    <x v="0"/>
    <n v="42.58"/>
    <n v="15"/>
    <n v="0.25"/>
    <s v="0:15"/>
    <d v="1900-01-29T01:24:00"/>
    <x v="1"/>
  </r>
  <r>
    <n v="18"/>
    <s v="Cliente_628"/>
    <x v="2"/>
    <d v="2023-04-02T03:53:00"/>
    <d v="2023-04-02T06:30:00"/>
    <x v="0"/>
    <x v="0"/>
    <x v="0"/>
    <n v="38.36"/>
    <s v="Libre"/>
    <n v="182"/>
    <x v="3"/>
    <s v="Plato_12"/>
    <m/>
    <m/>
    <m/>
    <n v="38"/>
    <n v="76.36"/>
    <d v="2023-04-02T06:30:00"/>
    <s v="3:53"/>
    <s v="6:30"/>
    <d v="1899-12-30T02:37:00"/>
    <n v="11"/>
    <n v="0.18333333333333332"/>
    <s v="0:11"/>
    <d v="1899-12-30T02:26:00"/>
    <d v="1899-12-30T02:26:00"/>
    <x v="0"/>
    <n v="38.36"/>
    <n v="0"/>
    <n v="0"/>
    <s v="0:00"/>
    <d v="1899-12-30T02:37:00"/>
    <x v="1"/>
  </r>
  <r>
    <n v="18"/>
    <s v="Cliente_715"/>
    <x v="1"/>
    <d v="2023-04-02T02:46:00"/>
    <d v="2023-04-02T06:28:00"/>
    <x v="1"/>
    <x v="0"/>
    <x v="2"/>
    <n v="11.69"/>
    <s v="Ocupada"/>
    <n v="183"/>
    <x v="7"/>
    <s v="Plato_15"/>
    <s v=" Plato_10"/>
    <s v=" Plato_3"/>
    <s v=" Plato_8"/>
    <n v="255"/>
    <n v="266.69"/>
    <d v="2023-04-02T06:28:00"/>
    <s v="2:46"/>
    <s v="6:28"/>
    <d v="1900-01-29T03:42:00"/>
    <n v="166"/>
    <n v="2.7666666666666666"/>
    <s v="2:46"/>
    <d v="1899-12-30T00:56:00"/>
    <d v="1899-12-30T00:56:00"/>
    <x v="0"/>
    <n v="11.69"/>
    <n v="15"/>
    <n v="0.25"/>
    <s v="0:15"/>
    <d v="1900-01-29T03:57:00"/>
    <x v="1"/>
  </r>
  <r>
    <n v="4"/>
    <s v="Cliente_321"/>
    <x v="0"/>
    <d v="2023-04-02T03:55:00"/>
    <d v="2023-04-02T07:01:00"/>
    <x v="3"/>
    <x v="0"/>
    <x v="2"/>
    <n v="24.24"/>
    <s v="Ocupada"/>
    <n v="184"/>
    <x v="9"/>
    <s v="Plato_16"/>
    <s v=" Plato_6"/>
    <s v=" Plato_3"/>
    <m/>
    <n v="205"/>
    <n v="229.24"/>
    <d v="2023-04-02T07:01:00"/>
    <s v="3:55"/>
    <s v="7:01"/>
    <d v="1900-01-29T03:06:00"/>
    <n v="29"/>
    <n v="0.48333333333333334"/>
    <s v="0:29"/>
    <d v="1899-12-30T02:37:00"/>
    <d v="1899-12-30T02:37:00"/>
    <x v="0"/>
    <n v="24.24"/>
    <n v="15"/>
    <n v="0.25"/>
    <s v="0:15"/>
    <d v="1900-01-29T03:21:00"/>
    <x v="1"/>
  </r>
  <r>
    <n v="16"/>
    <s v="Cliente_670"/>
    <x v="2"/>
    <d v="2023-04-02T02:47:00"/>
    <d v="2023-04-02T06:26:00"/>
    <x v="1"/>
    <x v="1"/>
    <x v="2"/>
    <n v="28.07"/>
    <s v="Libre"/>
    <n v="185"/>
    <x v="7"/>
    <s v="Plato_13"/>
    <s v=" Plato_16"/>
    <m/>
    <m/>
    <n v="91"/>
    <n v="119.07"/>
    <d v="2023-04-02T06:26:00"/>
    <s v="2:47"/>
    <s v="6:26"/>
    <d v="1899-12-30T03:39:00"/>
    <n v="40"/>
    <n v="0.66666666666666663"/>
    <s v="0:40"/>
    <d v="1899-12-30T02:59:00"/>
    <d v="1899-12-30T02:59:00"/>
    <x v="0"/>
    <n v="28.07"/>
    <n v="0"/>
    <n v="0"/>
    <s v="0:00"/>
    <d v="1899-12-30T03:39:00"/>
    <x v="1"/>
  </r>
  <r>
    <n v="13"/>
    <s v="Cliente_442"/>
    <x v="0"/>
    <d v="2023-04-02T00:40:00"/>
    <d v="2023-04-02T04:14:00"/>
    <x v="1"/>
    <x v="0"/>
    <x v="2"/>
    <n v="17.55"/>
    <s v="Reservada"/>
    <n v="186"/>
    <x v="1"/>
    <s v="Plato_6"/>
    <s v=" Plato_15"/>
    <s v=" Plato_17"/>
    <m/>
    <n v="270"/>
    <n v="287.55"/>
    <d v="2023-04-02T04:14:00"/>
    <s v="0:40"/>
    <s v="4:14"/>
    <d v="1899-12-30T03:34:00"/>
    <n v="93"/>
    <n v="1.55"/>
    <s v="1:33"/>
    <d v="1899-12-30T02:01:00"/>
    <d v="1899-12-30T02:01:00"/>
    <x v="0"/>
    <n v="17.55"/>
    <n v="0"/>
    <n v="0"/>
    <s v="0:00"/>
    <d v="1899-12-30T03:34:00"/>
    <x v="1"/>
  </r>
  <r>
    <n v="5"/>
    <s v="Cliente_752"/>
    <x v="1"/>
    <d v="2023-04-02T02:23:00"/>
    <d v="2023-04-02T05:28:00"/>
    <x v="4"/>
    <x v="0"/>
    <x v="2"/>
    <n v="17.399999999999999"/>
    <s v="Libre"/>
    <n v="187"/>
    <x v="5"/>
    <s v="Plato_18"/>
    <s v=" Plato_10"/>
    <s v=" Plato_9"/>
    <s v=" Plato_6"/>
    <n v="208"/>
    <n v="225.4"/>
    <d v="2023-04-02T05:28:00"/>
    <s v="2:23"/>
    <s v="5:28"/>
    <d v="1899-12-30T03:05:00"/>
    <n v="126"/>
    <n v="2.1"/>
    <s v="2:06"/>
    <d v="1899-12-30T00:59:00"/>
    <d v="1899-12-30T00:59:00"/>
    <x v="0"/>
    <n v="17.399999999999999"/>
    <n v="0"/>
    <n v="0"/>
    <s v="0:00"/>
    <d v="1899-12-30T03:05:00"/>
    <x v="1"/>
  </r>
  <r>
    <n v="20"/>
    <s v="Cliente_727"/>
    <x v="4"/>
    <d v="2023-04-02T03:40:00"/>
    <d v="2023-04-02T05:21:00"/>
    <x v="0"/>
    <x v="1"/>
    <x v="2"/>
    <n v="13.95"/>
    <s v="Reservada"/>
    <n v="188"/>
    <x v="1"/>
    <s v="Plato_17"/>
    <s v=" Plato_10"/>
    <m/>
    <m/>
    <n v="83"/>
    <n v="83"/>
    <d v="2023-04-02T05:21:00"/>
    <s v="3:40"/>
    <s v="5:21"/>
    <d v="1899-12-30T01:41:00"/>
    <n v="105"/>
    <n v="1.75"/>
    <s v="1:45"/>
    <n v="-2.7777777777777818E-3"/>
    <d v="1899-12-30T00:00:00"/>
    <x v="1"/>
    <n v="0"/>
    <n v="0"/>
    <n v="0"/>
    <s v="0:00"/>
    <d v="1899-12-30T01:41:00"/>
    <x v="1"/>
  </r>
  <r>
    <n v="11"/>
    <s v="Cliente_548"/>
    <x v="4"/>
    <d v="2023-04-02T03:48:00"/>
    <d v="2023-04-02T06:10:00"/>
    <x v="2"/>
    <x v="0"/>
    <x v="2"/>
    <n v="41.66"/>
    <s v="Reservada"/>
    <n v="189"/>
    <x v="0"/>
    <s v="Plato_18"/>
    <s v=" Plato_10"/>
    <s v=" Plato_7"/>
    <m/>
    <n v="192"/>
    <n v="233.66"/>
    <d v="2023-04-02T06:10:00"/>
    <s v="3:48"/>
    <s v="6:10"/>
    <d v="1899-12-30T02:22:00"/>
    <n v="117"/>
    <n v="1.95"/>
    <s v="1:57"/>
    <d v="1899-12-30T00:25:00"/>
    <d v="1899-12-30T00:25:00"/>
    <x v="0"/>
    <n v="41.66"/>
    <n v="0"/>
    <n v="0"/>
    <s v="0:00"/>
    <d v="1899-12-30T02:22:00"/>
    <x v="1"/>
  </r>
  <r>
    <n v="5"/>
    <s v="Cliente_709"/>
    <x v="2"/>
    <d v="2023-04-02T01:31:00"/>
    <d v="2023-04-02T03:22:00"/>
    <x v="2"/>
    <x v="0"/>
    <x v="2"/>
    <n v="38.880000000000003"/>
    <s v="Libre"/>
    <n v="190"/>
    <x v="1"/>
    <s v="Plato_4"/>
    <s v=" Plato_20"/>
    <s v=" Plato_8"/>
    <s v=" Plato_14"/>
    <n v="202"/>
    <n v="240.88"/>
    <d v="2023-04-02T03:22:00"/>
    <s v="1:31"/>
    <s v="3:22"/>
    <d v="1899-12-30T01:51:00"/>
    <n v="102"/>
    <n v="1.7"/>
    <s v="1:42"/>
    <d v="1899-12-30T00:09:00"/>
    <d v="1899-12-30T00:09:00"/>
    <x v="0"/>
    <n v="38.880000000000003"/>
    <n v="0"/>
    <n v="0"/>
    <s v="0:00"/>
    <d v="1899-12-30T01:51:00"/>
    <x v="1"/>
  </r>
  <r>
    <n v="12"/>
    <s v="Cliente_30"/>
    <x v="0"/>
    <d v="2023-04-02T00:00:00"/>
    <d v="2023-04-02T02:36:00"/>
    <x v="2"/>
    <x v="0"/>
    <x v="2"/>
    <n v="24.36"/>
    <s v="Ocupada"/>
    <n v="191"/>
    <x v="3"/>
    <s v="Plato_1"/>
    <s v=" Plato_9"/>
    <m/>
    <m/>
    <n v="162"/>
    <n v="186.36"/>
    <d v="2023-04-02T02:36:00"/>
    <s v="0:00"/>
    <s v="2:36"/>
    <d v="1900-01-29T02:36:00"/>
    <n v="87"/>
    <n v="1.45"/>
    <s v="1:27"/>
    <d v="1899-12-30T01:09:00"/>
    <d v="1899-12-30T01:09:00"/>
    <x v="0"/>
    <n v="24.36"/>
    <n v="15"/>
    <n v="0.25"/>
    <s v="0:15"/>
    <d v="1900-01-29T02:51:00"/>
    <x v="1"/>
  </r>
  <r>
    <n v="17"/>
    <s v="Cliente_412"/>
    <x v="4"/>
    <d v="2023-04-02T02:36:00"/>
    <d v="2023-04-02T04:53:00"/>
    <x v="2"/>
    <x v="1"/>
    <x v="1"/>
    <n v="15.99"/>
    <s v="Libre"/>
    <n v="192"/>
    <x v="9"/>
    <s v="Plato_1"/>
    <m/>
    <m/>
    <m/>
    <n v="75"/>
    <n v="90.99"/>
    <d v="2023-04-02T04:53:00"/>
    <s v="2:36"/>
    <s v="4:53"/>
    <d v="1899-12-30T02:17:00"/>
    <n v="26"/>
    <n v="0.43333333333333335"/>
    <s v="0:26"/>
    <d v="1899-12-30T01:51:00"/>
    <d v="1899-12-30T01:51:00"/>
    <x v="0"/>
    <n v="15.99"/>
    <n v="0"/>
    <n v="0"/>
    <s v="0:00"/>
    <d v="1899-12-30T02:17:00"/>
    <x v="1"/>
  </r>
  <r>
    <n v="3"/>
    <s v="Cliente_646"/>
    <x v="3"/>
    <d v="2023-04-02T00:12:00"/>
    <d v="2023-04-02T03:04:00"/>
    <x v="3"/>
    <x v="1"/>
    <x v="2"/>
    <n v="24.85"/>
    <s v="Reservada"/>
    <n v="193"/>
    <x v="10"/>
    <s v="Plato_10"/>
    <s v=" Plato_19"/>
    <s v=" Plato_6"/>
    <s v=" Plato_14"/>
    <n v="220"/>
    <n v="244.85"/>
    <d v="2023-04-02T03:04:00"/>
    <s v="0:12"/>
    <s v="3:04"/>
    <d v="1899-12-30T02:52:00"/>
    <n v="171"/>
    <n v="2.85"/>
    <s v="2:51"/>
    <d v="1899-12-30T00:01:00"/>
    <d v="1899-12-30T00:01:00"/>
    <x v="0"/>
    <n v="24.85"/>
    <n v="0"/>
    <n v="0"/>
    <s v="0:00"/>
    <d v="1899-12-30T02:52:00"/>
    <x v="1"/>
  </r>
  <r>
    <n v="3"/>
    <s v="Cliente_151"/>
    <x v="0"/>
    <d v="2023-04-02T02:40:00"/>
    <d v="2023-04-02T03:56:00"/>
    <x v="3"/>
    <x v="0"/>
    <x v="0"/>
    <n v="11.41"/>
    <s v="Reservada"/>
    <n v="194"/>
    <x v="4"/>
    <s v="Plato_11"/>
    <s v=" Plato_2"/>
    <m/>
    <m/>
    <n v="96"/>
    <n v="107.41"/>
    <d v="2023-04-02T03:56:00"/>
    <s v="2:40"/>
    <s v="3:56"/>
    <d v="1899-12-30T01:16:00"/>
    <n v="68"/>
    <n v="1.1333333333333333"/>
    <s v="1:08"/>
    <d v="1899-12-30T00:08:00"/>
    <d v="1899-12-30T00:08:00"/>
    <x v="0"/>
    <n v="11.41"/>
    <n v="0"/>
    <n v="0"/>
    <s v="0:00"/>
    <d v="1899-12-30T01:16:00"/>
    <x v="1"/>
  </r>
  <r>
    <n v="2"/>
    <s v="Cliente_318"/>
    <x v="1"/>
    <d v="2023-04-02T03:04:00"/>
    <d v="2023-04-02T04:09:00"/>
    <x v="0"/>
    <x v="0"/>
    <x v="0"/>
    <n v="10.06"/>
    <s v="Ocupada"/>
    <n v="195"/>
    <x v="1"/>
    <s v="Plato_1"/>
    <m/>
    <m/>
    <m/>
    <n v="50"/>
    <n v="60.06"/>
    <d v="2023-04-02T04:09:00"/>
    <s v="3:04"/>
    <s v="4:09"/>
    <d v="1900-01-29T01:05:00"/>
    <n v="51"/>
    <n v="0.85"/>
    <s v="0:51"/>
    <d v="1899-12-30T00:14:00"/>
    <d v="1899-12-30T00:14:00"/>
    <x v="0"/>
    <n v="10.06"/>
    <n v="15"/>
    <n v="0.25"/>
    <s v="0:15"/>
    <d v="1900-01-29T01:20:00"/>
    <x v="1"/>
  </r>
  <r>
    <n v="4"/>
    <s v="Cliente_965"/>
    <x v="5"/>
    <d v="2023-04-02T00:11:00"/>
    <d v="2023-04-02T04:10:00"/>
    <x v="2"/>
    <x v="0"/>
    <x v="2"/>
    <n v="42.65"/>
    <s v="Reservada"/>
    <n v="196"/>
    <x v="0"/>
    <s v="Plato_3"/>
    <s v=" Plato_14"/>
    <s v=" Plato_9"/>
    <s v=" Plato_16"/>
    <n v="191"/>
    <n v="233.65"/>
    <d v="2023-04-02T04:10:00"/>
    <s v="0:11"/>
    <s v="4:10"/>
    <d v="1899-12-30T03:59:00"/>
    <n v="176"/>
    <n v="2.9333333333333331"/>
    <s v="2:56"/>
    <d v="1899-12-30T01:03:00"/>
    <d v="1899-12-30T01:03:00"/>
    <x v="0"/>
    <n v="42.65"/>
    <n v="0"/>
    <n v="0"/>
    <s v="0:00"/>
    <d v="1899-12-30T03:59:00"/>
    <x v="1"/>
  </r>
  <r>
    <n v="5"/>
    <s v="Cliente_336"/>
    <x v="0"/>
    <d v="2023-04-02T02:46:00"/>
    <d v="2023-04-02T04:54:00"/>
    <x v="2"/>
    <x v="1"/>
    <x v="0"/>
    <n v="20.11"/>
    <s v="Ocupada"/>
    <n v="197"/>
    <x v="1"/>
    <s v="Plato_18"/>
    <s v=" Plato_6"/>
    <m/>
    <m/>
    <n v="129"/>
    <n v="149.11000000000001"/>
    <d v="2023-04-02T04:54:00"/>
    <s v="2:46"/>
    <s v="4:54"/>
    <d v="1900-01-29T02:08:00"/>
    <n v="72"/>
    <n v="1.2"/>
    <s v="1:12"/>
    <d v="1899-12-30T00:56:00"/>
    <d v="1899-12-30T00:56:00"/>
    <x v="0"/>
    <n v="20.11"/>
    <n v="15"/>
    <n v="0.25"/>
    <s v="0:15"/>
    <d v="1900-01-29T02:23:00"/>
    <x v="1"/>
  </r>
  <r>
    <n v="9"/>
    <s v="Cliente_560"/>
    <x v="4"/>
    <d v="2023-04-02T00:36:00"/>
    <d v="2023-04-02T03:05:00"/>
    <x v="1"/>
    <x v="0"/>
    <x v="2"/>
    <n v="36.72"/>
    <s v="Reservada"/>
    <n v="198"/>
    <x v="0"/>
    <s v="Plato_6"/>
    <m/>
    <m/>
    <m/>
    <n v="54"/>
    <n v="90.72"/>
    <d v="2023-04-02T03:05:00"/>
    <s v="0:36"/>
    <s v="3:05"/>
    <d v="1899-12-30T02:29:00"/>
    <n v="33"/>
    <n v="0.55000000000000004"/>
    <s v="0:33"/>
    <d v="1899-12-30T01:56:00"/>
    <d v="1899-12-30T01:56:00"/>
    <x v="0"/>
    <n v="36.72"/>
    <n v="0"/>
    <n v="0"/>
    <s v="0:00"/>
    <d v="1899-12-30T02:29:00"/>
    <x v="1"/>
  </r>
  <r>
    <n v="11"/>
    <s v="Cliente_367"/>
    <x v="3"/>
    <d v="2023-04-02T01:56:00"/>
    <d v="2023-04-02T05:40:00"/>
    <x v="2"/>
    <x v="2"/>
    <x v="0"/>
    <n v="13.26"/>
    <s v="Libre"/>
    <n v="199"/>
    <x v="3"/>
    <s v="Plato_9"/>
    <s v=" Plato_8"/>
    <s v=" Plato_13"/>
    <s v=" Plato_6"/>
    <n v="261"/>
    <n v="274.26"/>
    <d v="2023-04-02T05:40:00"/>
    <s v="1:56"/>
    <s v="5:40"/>
    <d v="1899-12-30T03:44:00"/>
    <n v="142"/>
    <n v="2.3666666666666667"/>
    <s v="2:22"/>
    <d v="1899-12-30T01:22:00"/>
    <d v="1899-12-30T01:22:00"/>
    <x v="0"/>
    <n v="13.26"/>
    <n v="0"/>
    <n v="0"/>
    <s v="0:00"/>
    <d v="1899-12-30T03:44:00"/>
    <x v="1"/>
  </r>
  <r>
    <n v="11"/>
    <s v="Cliente_765"/>
    <x v="4"/>
    <d v="2023-04-02T02:35:00"/>
    <d v="2023-04-02T05:26:00"/>
    <x v="0"/>
    <x v="0"/>
    <x v="2"/>
    <n v="48.73"/>
    <s v="Reservada"/>
    <n v="200"/>
    <x v="1"/>
    <s v="Plato_12"/>
    <s v=" Plato_1"/>
    <m/>
    <m/>
    <n v="88"/>
    <n v="136.72999999999999"/>
    <d v="2023-04-02T05:26:00"/>
    <s v="2:35"/>
    <s v="5:26"/>
    <d v="1899-12-30T02:51:00"/>
    <n v="67"/>
    <n v="1.1166666666666667"/>
    <s v="1:07"/>
    <d v="1899-12-30T01:44:00"/>
    <d v="1899-12-30T01:44:00"/>
    <x v="0"/>
    <n v="48.73"/>
    <n v="0"/>
    <n v="0"/>
    <s v="0:00"/>
    <d v="1899-12-30T02:51:00"/>
    <x v="1"/>
  </r>
  <r>
    <n v="3"/>
    <s v="Cliente_679"/>
    <x v="3"/>
    <d v="2023-04-02T00:18:00"/>
    <d v="2023-04-02T01:50:00"/>
    <x v="1"/>
    <x v="2"/>
    <x v="2"/>
    <n v="19.84"/>
    <s v="Reservada"/>
    <n v="201"/>
    <x v="4"/>
    <s v="Plato_7"/>
    <m/>
    <m/>
    <m/>
    <n v="72"/>
    <n v="91.84"/>
    <d v="2023-04-02T01:50:00"/>
    <s v="0:18"/>
    <s v="1:50"/>
    <d v="1899-12-30T01:32:00"/>
    <n v="58"/>
    <n v="0.96666666666666667"/>
    <s v="0:58"/>
    <d v="1899-12-30T00:34:00"/>
    <d v="1899-12-30T00:34:00"/>
    <x v="0"/>
    <n v="19.84"/>
    <n v="0"/>
    <n v="0"/>
    <s v="0:00"/>
    <d v="1899-12-30T01:32:00"/>
    <x v="1"/>
  </r>
  <r>
    <n v="16"/>
    <s v="Cliente_512"/>
    <x v="3"/>
    <d v="2023-04-02T00:58:00"/>
    <d v="2023-04-02T02:00:00"/>
    <x v="0"/>
    <x v="0"/>
    <x v="2"/>
    <n v="24.19"/>
    <s v="Ocupada"/>
    <n v="202"/>
    <x v="6"/>
    <s v="Plato_19"/>
    <s v=" Plato_20"/>
    <s v=" Plato_7"/>
    <s v=" Plato_2"/>
    <n v="206"/>
    <n v="206"/>
    <d v="2023-04-02T02:00:00"/>
    <s v="0:58"/>
    <s v="2:00"/>
    <d v="1900-01-29T01:02:00"/>
    <n v="156"/>
    <n v="2.6"/>
    <s v="2:36"/>
    <n v="-6.5277777777777782E-2"/>
    <d v="1899-12-30T00:00:00"/>
    <x v="1"/>
    <n v="0"/>
    <n v="15"/>
    <n v="0.25"/>
    <s v="0:15"/>
    <d v="1900-01-29T01:17:00"/>
    <x v="1"/>
  </r>
  <r>
    <n v="5"/>
    <s v="Cliente_701"/>
    <x v="2"/>
    <d v="2023-04-02T03:57:00"/>
    <d v="2023-04-02T05:21:00"/>
    <x v="1"/>
    <x v="0"/>
    <x v="2"/>
    <n v="40.19"/>
    <s v="Libre"/>
    <n v="203"/>
    <x v="4"/>
    <s v="Plato_17"/>
    <s v=" Plato_13"/>
    <m/>
    <m/>
    <n v="156"/>
    <n v="156"/>
    <d v="2023-04-02T05:21:00"/>
    <s v="3:57"/>
    <s v="5:21"/>
    <d v="1899-12-30T01:24:00"/>
    <n v="85"/>
    <n v="1.4166666666666667"/>
    <s v="1:25"/>
    <n v="-6.9444444444444198E-4"/>
    <d v="1899-12-30T00:00:00"/>
    <x v="1"/>
    <n v="0"/>
    <n v="0"/>
    <n v="0"/>
    <s v="0:00"/>
    <d v="1899-12-30T01:24:00"/>
    <x v="1"/>
  </r>
  <r>
    <n v="16"/>
    <s v="Cliente_331"/>
    <x v="3"/>
    <d v="2023-04-02T00:17:00"/>
    <d v="2023-04-02T02:25:00"/>
    <x v="1"/>
    <x v="0"/>
    <x v="1"/>
    <n v="49.56"/>
    <s v="Libre"/>
    <n v="204"/>
    <x v="7"/>
    <s v="Plato_7"/>
    <m/>
    <m/>
    <m/>
    <n v="48"/>
    <n v="97.56"/>
    <d v="2023-04-02T02:25:00"/>
    <s v="0:17"/>
    <s v="2:25"/>
    <d v="1899-12-30T02:08:00"/>
    <n v="21"/>
    <n v="0.35"/>
    <s v="0:21"/>
    <d v="1899-12-30T01:47:00"/>
    <d v="1899-12-30T01:47:00"/>
    <x v="0"/>
    <n v="49.56"/>
    <n v="0"/>
    <n v="0"/>
    <s v="0:00"/>
    <d v="1899-12-30T02:08:00"/>
    <x v="1"/>
  </r>
  <r>
    <n v="14"/>
    <s v="Cliente_83"/>
    <x v="1"/>
    <d v="2023-04-02T02:15:00"/>
    <d v="2023-04-02T06:14:00"/>
    <x v="2"/>
    <x v="0"/>
    <x v="0"/>
    <n v="26.49"/>
    <s v="Libre"/>
    <n v="205"/>
    <x v="9"/>
    <s v="Plato_15"/>
    <s v=" Plato_9"/>
    <m/>
    <m/>
    <n v="61"/>
    <n v="87.49"/>
    <d v="2023-04-02T06:14:00"/>
    <s v="2:15"/>
    <s v="6:14"/>
    <d v="1899-12-30T03:59:00"/>
    <n v="86"/>
    <n v="1.4333333333333333"/>
    <s v="1:26"/>
    <d v="1899-12-30T02:33:00"/>
    <d v="1899-12-30T02:33:00"/>
    <x v="0"/>
    <n v="26.49"/>
    <n v="0"/>
    <n v="0"/>
    <s v="0:00"/>
    <d v="1899-12-30T03:59:00"/>
    <x v="1"/>
  </r>
  <r>
    <n v="4"/>
    <s v="Cliente_339"/>
    <x v="0"/>
    <d v="2023-04-02T03:27:00"/>
    <d v="2023-04-02T06:09:00"/>
    <x v="4"/>
    <x v="0"/>
    <x v="2"/>
    <n v="36.96"/>
    <s v="Ocupada"/>
    <n v="206"/>
    <x v="6"/>
    <s v="Plato_2"/>
    <m/>
    <m/>
    <m/>
    <n v="30"/>
    <n v="66.960000000000008"/>
    <d v="2023-04-02T06:09:00"/>
    <s v="3:27"/>
    <s v="6:09"/>
    <d v="1900-01-29T02:42:00"/>
    <n v="58"/>
    <n v="0.96666666666666667"/>
    <s v="0:58"/>
    <d v="1899-12-30T01:44:00"/>
    <d v="1899-12-30T01:44:00"/>
    <x v="0"/>
    <n v="36.96"/>
    <n v="15"/>
    <n v="0.25"/>
    <s v="0:15"/>
    <d v="1900-01-29T02:57:00"/>
    <x v="1"/>
  </r>
  <r>
    <n v="20"/>
    <s v="Cliente_323"/>
    <x v="5"/>
    <d v="2023-04-02T02:49:00"/>
    <d v="2023-04-02T04:02:00"/>
    <x v="3"/>
    <x v="2"/>
    <x v="2"/>
    <n v="46.54"/>
    <s v="Reservada"/>
    <n v="207"/>
    <x v="2"/>
    <s v="Plato_10"/>
    <s v=" Plato_8"/>
    <s v=" Plato_17"/>
    <m/>
    <n v="180"/>
    <n v="180"/>
    <d v="2023-04-02T04:02:00"/>
    <s v="2:49"/>
    <s v="4:02"/>
    <d v="1899-12-30T01:13:00"/>
    <n v="111"/>
    <n v="1.85"/>
    <s v="1:51"/>
    <n v="-2.6388888888888892E-2"/>
    <d v="1899-12-30T00:00:00"/>
    <x v="1"/>
    <n v="0"/>
    <n v="0"/>
    <n v="0"/>
    <s v="0:00"/>
    <d v="1899-12-30T01:13:00"/>
    <x v="1"/>
  </r>
  <r>
    <n v="16"/>
    <s v="Cliente_678"/>
    <x v="4"/>
    <d v="2023-04-02T03:33:00"/>
    <d v="2023-04-02T06:36:00"/>
    <x v="1"/>
    <x v="0"/>
    <x v="0"/>
    <n v="36.700000000000003"/>
    <s v="Ocupada"/>
    <n v="208"/>
    <x v="4"/>
    <s v="Plato_15"/>
    <s v=" Plato_19"/>
    <s v=" Plato_3"/>
    <m/>
    <n v="180"/>
    <n v="216.7"/>
    <d v="2023-04-02T06:36:00"/>
    <s v="3:33"/>
    <s v="6:36"/>
    <d v="1900-01-29T03:03:00"/>
    <n v="100"/>
    <n v="1.6666666666666667"/>
    <s v="1:40"/>
    <d v="1899-12-30T01:23:00"/>
    <d v="1899-12-30T01:23:00"/>
    <x v="0"/>
    <n v="36.700000000000003"/>
    <n v="15"/>
    <n v="0.25"/>
    <s v="0:15"/>
    <d v="1900-01-29T03:18:00"/>
    <x v="1"/>
  </r>
  <r>
    <n v="9"/>
    <s v="Cliente_74"/>
    <x v="0"/>
    <d v="2023-04-02T01:31:00"/>
    <d v="2023-04-02T04:06:00"/>
    <x v="1"/>
    <x v="2"/>
    <x v="1"/>
    <n v="34.49"/>
    <s v="Reservada"/>
    <n v="209"/>
    <x v="6"/>
    <s v="Plato_14"/>
    <s v=" Plato_18"/>
    <s v=" Plato_1"/>
    <s v=" Plato_10"/>
    <n v="214"/>
    <n v="214"/>
    <d v="2023-04-02T04:06:00"/>
    <s v="1:31"/>
    <s v="4:06"/>
    <d v="1899-12-30T02:35:00"/>
    <n v="171"/>
    <n v="2.85"/>
    <s v="2:51"/>
    <n v="-1.1111111111111099E-2"/>
    <d v="1899-12-30T00:00:00"/>
    <x v="1"/>
    <n v="0"/>
    <n v="0"/>
    <n v="0"/>
    <s v="0:00"/>
    <d v="1899-12-30T02:35:00"/>
    <x v="1"/>
  </r>
  <r>
    <n v="10"/>
    <s v="Cliente_146"/>
    <x v="4"/>
    <d v="2023-04-02T02:43:00"/>
    <d v="2023-04-02T04:29:00"/>
    <x v="2"/>
    <x v="1"/>
    <x v="2"/>
    <n v="14.67"/>
    <s v="Libre"/>
    <n v="210"/>
    <x v="5"/>
    <s v="Plato_13"/>
    <s v=" Plato_2"/>
    <s v=" Plato_7"/>
    <s v=" Plato_20"/>
    <n v="195"/>
    <n v="195"/>
    <d v="2023-04-02T04:29:00"/>
    <s v="2:43"/>
    <s v="4:29"/>
    <d v="1899-12-30T01:46:00"/>
    <n v="158"/>
    <n v="2.6333333333333333"/>
    <s v="2:38"/>
    <n v="-3.6111111111111108E-2"/>
    <d v="1899-12-30T00:00:00"/>
    <x v="1"/>
    <n v="0"/>
    <n v="0"/>
    <n v="0"/>
    <s v="0:00"/>
    <d v="1899-12-30T01:46:00"/>
    <x v="1"/>
  </r>
  <r>
    <n v="1"/>
    <s v="Cliente_212"/>
    <x v="2"/>
    <d v="2023-04-02T03:40:00"/>
    <d v="2023-04-02T05:26:00"/>
    <x v="1"/>
    <x v="0"/>
    <x v="0"/>
    <n v="11.13"/>
    <s v="Reservada"/>
    <n v="211"/>
    <x v="10"/>
    <s v="Plato_13"/>
    <s v=" Plato_4"/>
    <s v=" Plato_1"/>
    <s v=" Plato_3"/>
    <n v="169"/>
    <n v="169"/>
    <d v="2023-04-02T05:26:00"/>
    <s v="3:40"/>
    <s v="5:26"/>
    <d v="1899-12-30T01:46:00"/>
    <n v="135"/>
    <n v="2.25"/>
    <s v="2:15"/>
    <n v="-2.0138888888888887E-2"/>
    <d v="1899-12-30T00:00:00"/>
    <x v="1"/>
    <n v="0"/>
    <n v="0"/>
    <n v="0"/>
    <s v="0:00"/>
    <d v="1899-12-30T01:46:00"/>
    <x v="1"/>
  </r>
  <r>
    <n v="14"/>
    <s v="Cliente_36"/>
    <x v="0"/>
    <d v="2023-04-02T02:35:00"/>
    <d v="2023-04-02T03:40:00"/>
    <x v="4"/>
    <x v="0"/>
    <x v="0"/>
    <n v="18.850000000000001"/>
    <s v="Ocupada"/>
    <n v="212"/>
    <x v="4"/>
    <s v="Plato_2"/>
    <s v=" Plato_10"/>
    <s v=" Plato_13"/>
    <s v=" Plato_16"/>
    <n v="245"/>
    <n v="245"/>
    <d v="2023-04-02T03:40:00"/>
    <s v="2:35"/>
    <s v="3:40"/>
    <d v="1900-01-29T01:05:00"/>
    <n v="164"/>
    <n v="2.7333333333333334"/>
    <s v="2:44"/>
    <n v="-6.8750000000000006E-2"/>
    <d v="1899-12-30T00:00:00"/>
    <x v="1"/>
    <n v="0"/>
    <n v="15"/>
    <n v="0.25"/>
    <s v="0:15"/>
    <d v="1900-01-29T01:20:00"/>
    <x v="1"/>
  </r>
  <r>
    <n v="13"/>
    <s v="Cliente_3"/>
    <x v="0"/>
    <d v="2023-04-02T01:46:00"/>
    <d v="2023-04-02T04:58:00"/>
    <x v="3"/>
    <x v="0"/>
    <x v="2"/>
    <n v="28.1"/>
    <s v="Libre"/>
    <n v="213"/>
    <x v="4"/>
    <s v="Plato_6"/>
    <s v=" Plato_2"/>
    <m/>
    <m/>
    <n v="87"/>
    <n v="115.1"/>
    <d v="2023-04-02T04:58:00"/>
    <s v="1:46"/>
    <s v="4:58"/>
    <d v="1899-12-30T03:12:00"/>
    <n v="100"/>
    <n v="1.6666666666666667"/>
    <s v="1:40"/>
    <d v="1899-12-30T01:32:00"/>
    <d v="1899-12-30T01:32:00"/>
    <x v="0"/>
    <n v="28.1"/>
    <n v="0"/>
    <n v="0"/>
    <s v="0:00"/>
    <d v="1899-12-30T03:12:00"/>
    <x v="1"/>
  </r>
  <r>
    <n v="2"/>
    <s v="Cliente_176"/>
    <x v="4"/>
    <d v="2023-04-02T03:18:00"/>
    <d v="2023-04-02T05:09:00"/>
    <x v="1"/>
    <x v="0"/>
    <x v="0"/>
    <n v="33.39"/>
    <s v="Ocupada"/>
    <n v="214"/>
    <x v="10"/>
    <s v="Plato_18"/>
    <s v=" Plato_20"/>
    <s v=" Plato_3"/>
    <m/>
    <n v="228"/>
    <n v="261.39"/>
    <d v="2023-04-02T05:09:00"/>
    <s v="3:18"/>
    <s v="5:09"/>
    <d v="1900-01-29T01:51:00"/>
    <n v="38"/>
    <n v="0.6333333333333333"/>
    <s v="0:38"/>
    <d v="1899-12-30T01:13:00"/>
    <d v="1899-12-30T01:13:00"/>
    <x v="0"/>
    <n v="33.39"/>
    <n v="15"/>
    <n v="0.25"/>
    <s v="0:15"/>
    <d v="1900-01-29T02:06:00"/>
    <x v="1"/>
  </r>
  <r>
    <n v="6"/>
    <s v="Cliente_551"/>
    <x v="4"/>
    <d v="2023-04-02T03:52:00"/>
    <d v="2023-04-02T06:25:00"/>
    <x v="0"/>
    <x v="0"/>
    <x v="0"/>
    <n v="35.64"/>
    <s v="Ocupada"/>
    <n v="215"/>
    <x v="7"/>
    <s v="Plato_18"/>
    <s v=" Plato_2"/>
    <m/>
    <m/>
    <n v="158"/>
    <n v="193.64"/>
    <d v="2023-04-02T06:25:00"/>
    <s v="3:52"/>
    <s v="6:25"/>
    <d v="1900-01-29T02:33:00"/>
    <n v="46"/>
    <n v="0.76666666666666672"/>
    <s v="0:46"/>
    <d v="1899-12-30T01:47:00"/>
    <d v="1899-12-30T01:47:00"/>
    <x v="0"/>
    <n v="35.64"/>
    <n v="15"/>
    <n v="0.25"/>
    <s v="0:15"/>
    <d v="1900-01-29T02:48:00"/>
    <x v="1"/>
  </r>
  <r>
    <n v="17"/>
    <s v="Cliente_240"/>
    <x v="0"/>
    <d v="2023-04-02T01:46:00"/>
    <d v="2023-04-02T05:36:00"/>
    <x v="2"/>
    <x v="0"/>
    <x v="2"/>
    <n v="35.69"/>
    <s v="Libre"/>
    <n v="216"/>
    <x v="7"/>
    <s v="Plato_1"/>
    <s v=" Plato_13"/>
    <s v=" Plato_6"/>
    <m/>
    <n v="142"/>
    <n v="177.69"/>
    <d v="2023-04-02T05:36:00"/>
    <s v="1:46"/>
    <s v="5:36"/>
    <d v="1899-12-30T03:50:00"/>
    <n v="120"/>
    <n v="2"/>
    <s v="2:00"/>
    <d v="1899-12-30T01:50:00"/>
    <d v="1899-12-30T01:50:00"/>
    <x v="0"/>
    <n v="35.69"/>
    <n v="0"/>
    <n v="0"/>
    <s v="0:00"/>
    <d v="1899-12-30T03:50:00"/>
    <x v="1"/>
  </r>
  <r>
    <n v="1"/>
    <s v="Cliente_124"/>
    <x v="2"/>
    <d v="2023-04-02T00:54:00"/>
    <d v="2023-04-02T04:45:00"/>
    <x v="0"/>
    <x v="2"/>
    <x v="2"/>
    <n v="31.17"/>
    <s v="Ocupada"/>
    <n v="217"/>
    <x v="1"/>
    <s v="Plato_15"/>
    <m/>
    <m/>
    <m/>
    <n v="96"/>
    <n v="127.17"/>
    <d v="2023-04-02T04:45:00"/>
    <s v="0:54"/>
    <s v="4:45"/>
    <d v="1900-01-29T03:51:00"/>
    <n v="13"/>
    <n v="0.21666666666666667"/>
    <s v="0:13"/>
    <d v="1899-12-30T03:38:00"/>
    <d v="1899-12-30T03:38:00"/>
    <x v="0"/>
    <n v="31.17"/>
    <n v="15"/>
    <n v="0.25"/>
    <s v="0:15"/>
    <d v="1900-01-29T04:06:00"/>
    <x v="1"/>
  </r>
  <r>
    <n v="13"/>
    <s v="Cliente_759"/>
    <x v="5"/>
    <d v="2023-04-02T00:27:00"/>
    <d v="2023-04-02T03:41:00"/>
    <x v="3"/>
    <x v="0"/>
    <x v="2"/>
    <n v="23.34"/>
    <s v="Ocupada"/>
    <n v="218"/>
    <x v="10"/>
    <s v="Plato_12"/>
    <s v=" Plato_6"/>
    <s v=" Plato_14"/>
    <m/>
    <n v="184"/>
    <n v="207.34"/>
    <d v="2023-04-02T03:41:00"/>
    <s v="0:27"/>
    <s v="3:41"/>
    <d v="1900-01-29T03:14:00"/>
    <n v="46"/>
    <n v="0.76666666666666672"/>
    <s v="0:46"/>
    <d v="1899-12-30T02:28:00"/>
    <d v="1899-12-30T02:28:00"/>
    <x v="0"/>
    <n v="23.34"/>
    <n v="15"/>
    <n v="0.25"/>
    <s v="0:15"/>
    <d v="1900-01-29T03:29:00"/>
    <x v="1"/>
  </r>
  <r>
    <n v="1"/>
    <s v="Cliente_959"/>
    <x v="3"/>
    <d v="2023-04-02T02:33:00"/>
    <d v="2023-04-02T04:49:00"/>
    <x v="0"/>
    <x v="0"/>
    <x v="2"/>
    <n v="46.96"/>
    <s v="Libre"/>
    <n v="219"/>
    <x v="5"/>
    <s v="Plato_14"/>
    <s v=" Plato_17"/>
    <m/>
    <m/>
    <n v="139"/>
    <n v="185.96"/>
    <d v="2023-04-02T04:49:00"/>
    <s v="2:33"/>
    <s v="4:49"/>
    <d v="1899-12-30T02:16:00"/>
    <n v="23"/>
    <n v="0.38333333333333336"/>
    <s v="0:23"/>
    <d v="1899-12-30T01:53:00"/>
    <d v="1899-12-30T01:53:00"/>
    <x v="0"/>
    <n v="46.96"/>
    <n v="0"/>
    <n v="0"/>
    <s v="0:00"/>
    <d v="1899-12-30T02:16:00"/>
    <x v="1"/>
  </r>
  <r>
    <n v="15"/>
    <s v="Cliente_151"/>
    <x v="0"/>
    <d v="2023-04-02T01:01:00"/>
    <d v="2023-04-02T04:57:00"/>
    <x v="3"/>
    <x v="0"/>
    <x v="2"/>
    <n v="48.5"/>
    <s v="Reservada"/>
    <n v="220"/>
    <x v="8"/>
    <s v="Plato_7"/>
    <m/>
    <m/>
    <m/>
    <n v="24"/>
    <n v="72.5"/>
    <d v="2023-04-02T04:57:00"/>
    <s v="1:01"/>
    <s v="4:57"/>
    <d v="1899-12-30T03:56:00"/>
    <n v="13"/>
    <n v="0.21666666666666667"/>
    <s v="0:13"/>
    <d v="1899-12-30T03:43:00"/>
    <d v="1899-12-30T03:43:00"/>
    <x v="0"/>
    <n v="48.5"/>
    <n v="0"/>
    <n v="0"/>
    <s v="0:00"/>
    <d v="1899-12-30T03:56:00"/>
    <x v="1"/>
  </r>
  <r>
    <n v="16"/>
    <s v="Cliente_744"/>
    <x v="1"/>
    <d v="2023-04-02T01:51:00"/>
    <d v="2023-04-02T03:05:00"/>
    <x v="0"/>
    <x v="0"/>
    <x v="2"/>
    <n v="17.829999999999998"/>
    <s v="Libre"/>
    <n v="221"/>
    <x v="9"/>
    <s v="Plato_15"/>
    <s v=" Plato_18"/>
    <s v=" Plato_9"/>
    <m/>
    <n v="193"/>
    <n v="193"/>
    <d v="2023-04-02T03:05:00"/>
    <s v="1:51"/>
    <s v="3:05"/>
    <d v="1899-12-30T01:14:00"/>
    <n v="108"/>
    <n v="1.8"/>
    <s v="1:48"/>
    <n v="-2.361111111111111E-2"/>
    <d v="1899-12-30T00:00:00"/>
    <x v="1"/>
    <n v="0"/>
    <n v="0"/>
    <n v="0"/>
    <s v="0:00"/>
    <d v="1899-12-30T01:14:00"/>
    <x v="1"/>
  </r>
  <r>
    <n v="3"/>
    <s v="Cliente_189"/>
    <x v="5"/>
    <d v="2023-04-02T03:38:00"/>
    <d v="2023-04-02T06:42:00"/>
    <x v="3"/>
    <x v="2"/>
    <x v="0"/>
    <n v="32.58"/>
    <s v="Libre"/>
    <n v="222"/>
    <x v="8"/>
    <s v="Plato_14"/>
    <s v=" Plato_16"/>
    <m/>
    <m/>
    <n v="97"/>
    <n v="129.57999999999998"/>
    <d v="2023-04-02T06:42:00"/>
    <s v="3:38"/>
    <s v="6:42"/>
    <d v="1899-12-30T03:04:00"/>
    <n v="85"/>
    <n v="1.4166666666666667"/>
    <s v="1:25"/>
    <d v="1899-12-30T01:39:00"/>
    <d v="1899-12-30T01:39:00"/>
    <x v="0"/>
    <n v="32.58"/>
    <n v="0"/>
    <n v="0"/>
    <s v="0:00"/>
    <d v="1899-12-30T03:04:00"/>
    <x v="1"/>
  </r>
  <r>
    <n v="19"/>
    <s v="Cliente_576"/>
    <x v="2"/>
    <d v="2023-04-02T01:16:00"/>
    <d v="2023-04-02T02:50:00"/>
    <x v="3"/>
    <x v="2"/>
    <x v="2"/>
    <n v="49.62"/>
    <s v="Reservada"/>
    <n v="223"/>
    <x v="10"/>
    <s v="Plato_15"/>
    <m/>
    <m/>
    <m/>
    <n v="32"/>
    <n v="81.62"/>
    <d v="2023-04-02T02:50:00"/>
    <s v="1:16"/>
    <s v="2:50"/>
    <d v="1899-12-30T01:34:00"/>
    <n v="53"/>
    <n v="0.8833333333333333"/>
    <s v="0:53"/>
    <d v="1899-12-30T00:41:00"/>
    <d v="1899-12-30T00:41:00"/>
    <x v="0"/>
    <n v="49.62"/>
    <n v="0"/>
    <n v="0"/>
    <s v="0:00"/>
    <d v="1899-12-30T01:34:00"/>
    <x v="1"/>
  </r>
  <r>
    <n v="7"/>
    <s v="Cliente_474"/>
    <x v="0"/>
    <d v="2023-04-02T02:07:00"/>
    <d v="2023-04-02T05:47:00"/>
    <x v="0"/>
    <x v="0"/>
    <x v="2"/>
    <n v="17.61"/>
    <s v="Ocupada"/>
    <n v="224"/>
    <x v="6"/>
    <s v="Plato_10"/>
    <m/>
    <m/>
    <m/>
    <n v="52"/>
    <n v="69.61"/>
    <d v="2023-04-02T05:47:00"/>
    <s v="2:07"/>
    <s v="5:47"/>
    <d v="1900-01-29T03:40:00"/>
    <n v="20"/>
    <n v="0.33333333333333331"/>
    <s v="0:20"/>
    <d v="1899-12-30T03:20:00"/>
    <d v="1899-12-30T03:20:00"/>
    <x v="0"/>
    <n v="17.61"/>
    <n v="15"/>
    <n v="0.25"/>
    <s v="0:15"/>
    <d v="1900-01-29T03:55:00"/>
    <x v="1"/>
  </r>
  <r>
    <n v="19"/>
    <s v="Cliente_990"/>
    <x v="4"/>
    <d v="2023-04-02T00:14:00"/>
    <d v="2023-04-02T01:24:00"/>
    <x v="0"/>
    <x v="1"/>
    <x v="2"/>
    <n v="35.020000000000003"/>
    <s v="Reservada"/>
    <n v="225"/>
    <x v="4"/>
    <s v="Plato_11"/>
    <s v=" Plato_14"/>
    <m/>
    <m/>
    <n v="168"/>
    <n v="168"/>
    <d v="2023-04-02T01:24:00"/>
    <s v="0:14"/>
    <s v="1:24"/>
    <d v="1899-12-30T01:10:00"/>
    <n v="94"/>
    <n v="1.5666666666666667"/>
    <s v="1:34"/>
    <n v="-1.666666666666667E-2"/>
    <d v="1899-12-30T00:00:00"/>
    <x v="1"/>
    <n v="0"/>
    <n v="0"/>
    <n v="0"/>
    <s v="0:00"/>
    <d v="1899-12-30T01:10:00"/>
    <x v="1"/>
  </r>
  <r>
    <n v="7"/>
    <s v="Cliente_67"/>
    <x v="0"/>
    <d v="2023-04-02T00:58:00"/>
    <d v="2023-04-02T04:09:00"/>
    <x v="1"/>
    <x v="2"/>
    <x v="2"/>
    <n v="39.479999999999997"/>
    <s v="Reservada"/>
    <n v="226"/>
    <x v="5"/>
    <s v="Plato_3"/>
    <s v=" Plato_13"/>
    <s v=" Plato_6"/>
    <s v=" Plato_9"/>
    <n v="171"/>
    <n v="210.48"/>
    <d v="2023-04-02T04:09:00"/>
    <s v="0:58"/>
    <s v="4:09"/>
    <d v="1899-12-30T03:11:00"/>
    <n v="146"/>
    <n v="2.4333333333333331"/>
    <s v="2:26"/>
    <d v="1899-12-30T00:45:00"/>
    <d v="1899-12-30T00:45:00"/>
    <x v="0"/>
    <n v="39.479999999999997"/>
    <n v="0"/>
    <n v="0"/>
    <s v="0:00"/>
    <d v="1899-12-30T03:11:00"/>
    <x v="1"/>
  </r>
  <r>
    <n v="17"/>
    <s v="Cliente_378"/>
    <x v="0"/>
    <d v="2023-04-02T01:49:00"/>
    <d v="2023-04-02T04:52:00"/>
    <x v="3"/>
    <x v="0"/>
    <x v="2"/>
    <n v="41.05"/>
    <s v="Libre"/>
    <n v="227"/>
    <x v="9"/>
    <s v="Plato_7"/>
    <s v=" Plato_17"/>
    <s v=" Plato_16"/>
    <s v=" Plato_11"/>
    <n v="211"/>
    <n v="252.05"/>
    <d v="2023-04-02T04:52:00"/>
    <s v="1:49"/>
    <s v="4:52"/>
    <d v="1899-12-30T03:03:00"/>
    <n v="119"/>
    <n v="1.9833333333333334"/>
    <s v="1:59"/>
    <d v="1899-12-30T01:04:00"/>
    <d v="1899-12-30T01:04:00"/>
    <x v="0"/>
    <n v="41.05"/>
    <n v="0"/>
    <n v="0"/>
    <s v="0:00"/>
    <d v="1899-12-30T03:03:00"/>
    <x v="1"/>
  </r>
  <r>
    <n v="16"/>
    <s v="Cliente_445"/>
    <x v="4"/>
    <d v="2023-04-02T01:40:00"/>
    <d v="2023-04-02T04:02:00"/>
    <x v="0"/>
    <x v="0"/>
    <x v="2"/>
    <n v="10.66"/>
    <s v="Ocupada"/>
    <n v="228"/>
    <x v="8"/>
    <s v="Plato_14"/>
    <m/>
    <m/>
    <m/>
    <n v="69"/>
    <n v="79.66"/>
    <d v="2023-04-02T04:02:00"/>
    <s v="1:40"/>
    <s v="4:02"/>
    <d v="1900-01-29T02:22:00"/>
    <n v="35"/>
    <n v="0.58333333333333337"/>
    <s v="0:35"/>
    <d v="1899-12-30T01:47:00"/>
    <d v="1899-12-30T01:47:00"/>
    <x v="0"/>
    <n v="10.66"/>
    <n v="15"/>
    <n v="0.25"/>
    <s v="0:15"/>
    <d v="1900-01-29T02:37:00"/>
    <x v="1"/>
  </r>
  <r>
    <n v="14"/>
    <s v="Cliente_984"/>
    <x v="5"/>
    <d v="2023-04-02T02:34:00"/>
    <d v="2023-04-02T04:30:00"/>
    <x v="2"/>
    <x v="2"/>
    <x v="2"/>
    <n v="28.58"/>
    <s v="Reservada"/>
    <n v="229"/>
    <x v="6"/>
    <s v="Plato_1"/>
    <s v=" Plato_8"/>
    <s v=" Plato_19"/>
    <s v=" Plato_16"/>
    <n v="124"/>
    <n v="124"/>
    <d v="2023-04-02T04:30:00"/>
    <s v="2:34"/>
    <s v="4:30"/>
    <d v="1899-12-30T01:56:00"/>
    <n v="117"/>
    <n v="1.95"/>
    <s v="1:57"/>
    <n v="-6.9444444444444198E-4"/>
    <d v="1899-12-30T00:00:00"/>
    <x v="1"/>
    <n v="0"/>
    <n v="0"/>
    <n v="0"/>
    <s v="0:00"/>
    <d v="1899-12-30T01:56:00"/>
    <x v="1"/>
  </r>
  <r>
    <n v="5"/>
    <s v="Cliente_167"/>
    <x v="3"/>
    <d v="2023-04-02T02:15:00"/>
    <d v="2023-04-02T04:48:00"/>
    <x v="2"/>
    <x v="0"/>
    <x v="2"/>
    <n v="15.84"/>
    <s v="Libre"/>
    <n v="230"/>
    <x v="5"/>
    <s v="Plato_15"/>
    <s v=" Plato_16"/>
    <s v=" Plato_17"/>
    <m/>
    <n v="214"/>
    <n v="229.84"/>
    <d v="2023-04-02T04:48:00"/>
    <s v="2:15"/>
    <s v="4:48"/>
    <d v="1899-12-30T02:33:00"/>
    <n v="91"/>
    <n v="1.5166666666666666"/>
    <s v="1:31"/>
    <d v="1899-12-30T01:02:00"/>
    <d v="1899-12-30T01:02:00"/>
    <x v="0"/>
    <n v="15.84"/>
    <n v="0"/>
    <n v="0"/>
    <s v="0:00"/>
    <d v="1899-12-30T02:33:00"/>
    <x v="1"/>
  </r>
  <r>
    <n v="8"/>
    <s v="Cliente_877"/>
    <x v="2"/>
    <d v="2023-04-02T01:12:00"/>
    <d v="2023-04-02T03:10:00"/>
    <x v="2"/>
    <x v="0"/>
    <x v="2"/>
    <n v="49.1"/>
    <s v="Ocupada"/>
    <n v="231"/>
    <x v="4"/>
    <s v="Plato_13"/>
    <s v=" Plato_18"/>
    <s v=" Plato_17"/>
    <s v=" Plato_11"/>
    <n v="208"/>
    <n v="208"/>
    <d v="2023-04-02T03:10:00"/>
    <s v="1:12"/>
    <s v="3:10"/>
    <d v="1900-01-29T01:58:00"/>
    <n v="150"/>
    <n v="2.5"/>
    <s v="2:30"/>
    <n v="-2.2222222222222227E-2"/>
    <d v="1899-12-30T00:00:00"/>
    <x v="1"/>
    <n v="0"/>
    <n v="15"/>
    <n v="0.25"/>
    <s v="0:15"/>
    <d v="1900-01-29T02:13:00"/>
    <x v="1"/>
  </r>
  <r>
    <n v="2"/>
    <s v="Cliente_494"/>
    <x v="2"/>
    <d v="2023-04-02T02:04:00"/>
    <d v="2023-04-02T03:25:00"/>
    <x v="1"/>
    <x v="0"/>
    <x v="2"/>
    <n v="15.43"/>
    <s v="Reservada"/>
    <n v="232"/>
    <x v="10"/>
    <s v="Plato_7"/>
    <s v=" Plato_6"/>
    <s v=" Plato_2"/>
    <s v=" Plato_10"/>
    <n v="190"/>
    <n v="190"/>
    <d v="2023-04-02T03:25:00"/>
    <s v="2:04"/>
    <s v="3:25"/>
    <d v="1899-12-30T01:21:00"/>
    <n v="139"/>
    <n v="2.3166666666666669"/>
    <s v="2:19"/>
    <n v="-4.027777777777778E-2"/>
    <d v="1899-12-30T00:00:00"/>
    <x v="1"/>
    <n v="0"/>
    <n v="0"/>
    <n v="0"/>
    <s v="0:00"/>
    <d v="1899-12-30T01:21:00"/>
    <x v="1"/>
  </r>
  <r>
    <n v="8"/>
    <s v="Cliente_881"/>
    <x v="1"/>
    <d v="2023-04-02T00:52:00"/>
    <d v="2023-04-02T02:39:00"/>
    <x v="2"/>
    <x v="1"/>
    <x v="0"/>
    <n v="45.64"/>
    <s v="Libre"/>
    <n v="233"/>
    <x v="10"/>
    <s v="Plato_12"/>
    <m/>
    <m/>
    <m/>
    <n v="38"/>
    <n v="83.64"/>
    <d v="2023-04-02T02:39:00"/>
    <s v="0:52"/>
    <s v="2:39"/>
    <d v="1899-12-30T01:47:00"/>
    <n v="31"/>
    <n v="0.51666666666666672"/>
    <s v="0:31"/>
    <d v="1899-12-30T01:16:00"/>
    <d v="1899-12-30T01:16:00"/>
    <x v="0"/>
    <n v="45.64"/>
    <n v="0"/>
    <n v="0"/>
    <s v="0:00"/>
    <d v="1899-12-30T01:47:00"/>
    <x v="1"/>
  </r>
  <r>
    <n v="17"/>
    <s v="Cliente_264"/>
    <x v="0"/>
    <d v="2023-04-02T02:46:00"/>
    <d v="2023-04-02T05:28:00"/>
    <x v="0"/>
    <x v="1"/>
    <x v="2"/>
    <n v="10.220000000000001"/>
    <s v="Libre"/>
    <n v="234"/>
    <x v="2"/>
    <s v="Plato_2"/>
    <s v=" Plato_7"/>
    <s v=" Plato_17"/>
    <m/>
    <n v="225"/>
    <n v="235.22"/>
    <d v="2023-04-02T05:28:00"/>
    <s v="2:46"/>
    <s v="5:28"/>
    <d v="1899-12-30T02:42:00"/>
    <n v="99"/>
    <n v="1.65"/>
    <s v="1:39"/>
    <d v="1899-12-30T01:03:00"/>
    <d v="1899-12-30T01:03:00"/>
    <x v="0"/>
    <n v="10.220000000000001"/>
    <n v="0"/>
    <n v="0"/>
    <s v="0:00"/>
    <d v="1899-12-30T02:42:00"/>
    <x v="1"/>
  </r>
  <r>
    <n v="13"/>
    <s v="Cliente_230"/>
    <x v="3"/>
    <d v="2023-04-02T00:22:00"/>
    <d v="2023-04-02T02:48:00"/>
    <x v="0"/>
    <x v="2"/>
    <x v="2"/>
    <n v="26.37"/>
    <s v="Reservada"/>
    <n v="235"/>
    <x v="0"/>
    <s v="Plato_11"/>
    <m/>
    <m/>
    <m/>
    <n v="33"/>
    <n v="59.370000000000005"/>
    <d v="2023-04-02T02:48:00"/>
    <s v="0:22"/>
    <s v="2:48"/>
    <d v="1899-12-30T02:26:00"/>
    <n v="25"/>
    <n v="0.41666666666666669"/>
    <s v="0:25"/>
    <d v="1899-12-30T02:01:00"/>
    <d v="1899-12-30T02:01:00"/>
    <x v="0"/>
    <n v="26.37"/>
    <n v="0"/>
    <n v="0"/>
    <s v="0:00"/>
    <d v="1899-12-30T02:26:00"/>
    <x v="1"/>
  </r>
  <r>
    <n v="12"/>
    <s v="Cliente_142"/>
    <x v="2"/>
    <d v="2023-04-02T00:52:00"/>
    <d v="2023-04-02T02:26:00"/>
    <x v="0"/>
    <x v="0"/>
    <x v="2"/>
    <n v="39.81"/>
    <s v="Libre"/>
    <n v="236"/>
    <x v="10"/>
    <s v="Plato_11"/>
    <s v=" Plato_5"/>
    <s v=" Plato_8"/>
    <s v=" Plato_15"/>
    <n v="255"/>
    <n v="255"/>
    <d v="2023-04-02T02:26:00"/>
    <s v="0:52"/>
    <s v="2:26"/>
    <d v="1899-12-30T01:34:00"/>
    <n v="101"/>
    <n v="1.6833333333333333"/>
    <s v="1:41"/>
    <n v="-4.8611111111111077E-3"/>
    <d v="1899-12-30T00:00:00"/>
    <x v="1"/>
    <n v="0"/>
    <n v="0"/>
    <n v="0"/>
    <s v="0:00"/>
    <d v="1899-12-30T01:34:00"/>
    <x v="1"/>
  </r>
  <r>
    <n v="4"/>
    <s v="Cliente_55"/>
    <x v="0"/>
    <d v="2023-04-02T02:45:00"/>
    <d v="2023-04-02T06:00:00"/>
    <x v="2"/>
    <x v="0"/>
    <x v="2"/>
    <n v="13.15"/>
    <s v="Ocupada"/>
    <n v="237"/>
    <x v="4"/>
    <s v="Plato_14"/>
    <s v=" Plato_2"/>
    <m/>
    <m/>
    <n v="106"/>
    <n v="119.15"/>
    <d v="2023-04-02T06:00:00"/>
    <s v="2:45"/>
    <s v="6:00"/>
    <d v="1900-01-29T03:15:00"/>
    <n v="37"/>
    <n v="0.6166666666666667"/>
    <s v="0:37"/>
    <d v="1899-12-30T02:38:00"/>
    <d v="1899-12-30T02:38:00"/>
    <x v="0"/>
    <n v="13.15"/>
    <n v="15"/>
    <n v="0.25"/>
    <s v="0:15"/>
    <d v="1900-01-29T03:30:00"/>
    <x v="1"/>
  </r>
  <r>
    <n v="13"/>
    <s v="Cliente_599"/>
    <x v="0"/>
    <d v="2023-04-02T02:17:00"/>
    <d v="2023-04-02T04:56:00"/>
    <x v="2"/>
    <x v="1"/>
    <x v="2"/>
    <n v="33.020000000000003"/>
    <s v="Libre"/>
    <n v="238"/>
    <x v="2"/>
    <s v="Plato_19"/>
    <m/>
    <m/>
    <m/>
    <n v="72"/>
    <n v="105.02000000000001"/>
    <d v="2023-04-02T04:56:00"/>
    <s v="2:17"/>
    <s v="4:56"/>
    <d v="1899-12-30T02:39:00"/>
    <n v="45"/>
    <n v="0.75"/>
    <s v="0:45"/>
    <d v="1899-12-30T01:54:00"/>
    <d v="1899-12-30T01:54:00"/>
    <x v="0"/>
    <n v="33.020000000000003"/>
    <n v="0"/>
    <n v="0"/>
    <s v="0:00"/>
    <d v="1899-12-30T02:39:00"/>
    <x v="1"/>
  </r>
  <r>
    <n v="12"/>
    <s v="Cliente_856"/>
    <x v="0"/>
    <d v="2023-04-02T02:46:00"/>
    <d v="2023-04-02T06:07:00"/>
    <x v="4"/>
    <x v="0"/>
    <x v="1"/>
    <n v="11.76"/>
    <s v="Reservada"/>
    <n v="239"/>
    <x v="2"/>
    <s v="Plato_10"/>
    <s v=" Plato_7"/>
    <m/>
    <m/>
    <n v="74"/>
    <n v="85.76"/>
    <d v="2023-04-02T06:07:00"/>
    <s v="2:46"/>
    <s v="6:07"/>
    <d v="1899-12-30T03:21:00"/>
    <n v="73"/>
    <n v="1.2166666666666666"/>
    <s v="1:13"/>
    <d v="1899-12-30T02:08:00"/>
    <d v="1899-12-30T02:08:00"/>
    <x v="0"/>
    <n v="11.76"/>
    <n v="0"/>
    <n v="0"/>
    <s v="0:00"/>
    <d v="1899-12-30T03:21:00"/>
    <x v="1"/>
  </r>
  <r>
    <n v="9"/>
    <s v="Cliente_722"/>
    <x v="1"/>
    <d v="2023-04-02T00:16:00"/>
    <d v="2023-04-02T03:10:00"/>
    <x v="0"/>
    <x v="0"/>
    <x v="0"/>
    <n v="33.81"/>
    <s v="Libre"/>
    <n v="240"/>
    <x v="4"/>
    <s v="Plato_17"/>
    <s v=" Plato_14"/>
    <s v=" Plato_4"/>
    <s v=" Plato_15"/>
    <n v="294"/>
    <n v="327.81"/>
    <d v="2023-04-02T03:10:00"/>
    <s v="0:16"/>
    <s v="3:10"/>
    <d v="1899-12-30T02:54:00"/>
    <n v="129"/>
    <n v="2.15"/>
    <s v="2:09"/>
    <d v="1899-12-30T00:45:00"/>
    <d v="1899-12-30T00:45:00"/>
    <x v="0"/>
    <n v="33.81"/>
    <n v="0"/>
    <n v="0"/>
    <s v="0:00"/>
    <d v="1899-12-30T02:54:00"/>
    <x v="1"/>
  </r>
  <r>
    <n v="12"/>
    <s v="Cliente_935"/>
    <x v="4"/>
    <d v="2023-04-02T00:04:00"/>
    <d v="2023-04-02T01:04:00"/>
    <x v="3"/>
    <x v="0"/>
    <x v="2"/>
    <n v="38.97"/>
    <s v="Ocupada"/>
    <n v="241"/>
    <x v="2"/>
    <s v="Plato_4"/>
    <m/>
    <m/>
    <m/>
    <n v="18"/>
    <n v="56.97"/>
    <d v="2023-04-02T01:04:00"/>
    <s v="0:04"/>
    <s v="1:04"/>
    <d v="1900-01-29T01:00:00"/>
    <n v="11"/>
    <n v="0.18333333333333332"/>
    <s v="0:11"/>
    <d v="1899-12-30T00:49:00"/>
    <d v="1899-12-30T00:49:00"/>
    <x v="0"/>
    <n v="38.97"/>
    <n v="15"/>
    <n v="0.25"/>
    <s v="0:15"/>
    <d v="1900-01-29T01:15:00"/>
    <x v="1"/>
  </r>
  <r>
    <n v="12"/>
    <s v="Cliente_961"/>
    <x v="2"/>
    <d v="2023-04-02T03:42:00"/>
    <d v="2023-04-02T05:09:00"/>
    <x v="2"/>
    <x v="0"/>
    <x v="2"/>
    <n v="31.29"/>
    <s v="Reservada"/>
    <n v="242"/>
    <x v="5"/>
    <s v="Plato_10"/>
    <s v=" Plato_1"/>
    <s v=" Plato_11"/>
    <m/>
    <n v="134"/>
    <n v="134"/>
    <d v="2023-04-02T05:09:00"/>
    <s v="3:42"/>
    <s v="5:09"/>
    <d v="1899-12-30T01:27:00"/>
    <n v="99"/>
    <n v="1.65"/>
    <s v="1:39"/>
    <n v="-8.3333333333333384E-3"/>
    <d v="1899-12-30T00:00:00"/>
    <x v="1"/>
    <n v="0"/>
    <n v="0"/>
    <n v="0"/>
    <s v="0:00"/>
    <d v="1899-12-30T01:27:00"/>
    <x v="1"/>
  </r>
  <r>
    <n v="4"/>
    <s v="Cliente_924"/>
    <x v="4"/>
    <d v="2023-04-02T00:42:00"/>
    <d v="2023-04-02T04:11:00"/>
    <x v="2"/>
    <x v="0"/>
    <x v="2"/>
    <n v="21.45"/>
    <s v="Libre"/>
    <n v="243"/>
    <x v="0"/>
    <s v="Plato_20"/>
    <m/>
    <m/>
    <m/>
    <n v="120"/>
    <n v="141.44999999999999"/>
    <d v="2023-04-02T04:11:00"/>
    <s v="0:42"/>
    <s v="4:11"/>
    <d v="1899-12-30T03:29:00"/>
    <n v="22"/>
    <n v="0.36666666666666664"/>
    <s v="0:22"/>
    <d v="1899-12-30T03:07:00"/>
    <d v="1899-12-30T03:07:00"/>
    <x v="0"/>
    <n v="21.45"/>
    <n v="0"/>
    <n v="0"/>
    <s v="0:00"/>
    <d v="1899-12-30T03:29:00"/>
    <x v="1"/>
  </r>
  <r>
    <n v="17"/>
    <s v="Cliente_390"/>
    <x v="0"/>
    <d v="2023-04-02T03:44:00"/>
    <d v="2023-04-02T06:01:00"/>
    <x v="0"/>
    <x v="0"/>
    <x v="1"/>
    <n v="17.649999999999999"/>
    <s v="Reservada"/>
    <n v="244"/>
    <x v="4"/>
    <s v="Plato_20"/>
    <s v=" Plato_12"/>
    <m/>
    <m/>
    <n v="158"/>
    <n v="175.65"/>
    <d v="2023-04-02T06:01:00"/>
    <s v="3:44"/>
    <s v="6:01"/>
    <d v="1899-12-30T02:17:00"/>
    <n v="89"/>
    <n v="1.4833333333333334"/>
    <s v="1:29"/>
    <d v="1899-12-30T00:48:00"/>
    <d v="1899-12-30T00:48:00"/>
    <x v="0"/>
    <n v="17.649999999999999"/>
    <n v="0"/>
    <n v="0"/>
    <s v="0:00"/>
    <d v="1899-12-30T02:17:00"/>
    <x v="1"/>
  </r>
  <r>
    <n v="11"/>
    <s v="Cliente_579"/>
    <x v="1"/>
    <d v="2023-04-02T03:31:00"/>
    <d v="2023-04-02T06:57:00"/>
    <x v="1"/>
    <x v="0"/>
    <x v="2"/>
    <n v="14.82"/>
    <s v="Reservada"/>
    <n v="245"/>
    <x v="6"/>
    <s v="Plato_4"/>
    <s v=" Plato_17"/>
    <s v=" Plato_20"/>
    <s v=" Plato_19"/>
    <n v="273"/>
    <n v="287.82"/>
    <d v="2023-04-02T06:57:00"/>
    <s v="3:31"/>
    <s v="6:57"/>
    <d v="1899-12-30T03:26:00"/>
    <n v="116"/>
    <n v="1.9333333333333333"/>
    <s v="1:56"/>
    <d v="1899-12-30T01:30:00"/>
    <d v="1899-12-30T01:30:00"/>
    <x v="0"/>
    <n v="14.82"/>
    <n v="0"/>
    <n v="0"/>
    <s v="0:00"/>
    <d v="1899-12-30T03:26:00"/>
    <x v="1"/>
  </r>
  <r>
    <n v="2"/>
    <s v="Cliente_961"/>
    <x v="0"/>
    <d v="2023-04-02T01:50:00"/>
    <d v="2023-04-02T04:09:00"/>
    <x v="2"/>
    <x v="0"/>
    <x v="2"/>
    <n v="42.75"/>
    <s v="Libre"/>
    <n v="246"/>
    <x v="6"/>
    <s v="Plato_6"/>
    <s v=" Plato_7"/>
    <s v=" Plato_8"/>
    <s v=" Plato_17"/>
    <n v="327"/>
    <n v="327"/>
    <d v="2023-04-02T04:09:00"/>
    <s v="1:50"/>
    <s v="4:09"/>
    <d v="1899-12-30T02:19:00"/>
    <n v="146"/>
    <n v="2.4333333333333331"/>
    <s v="2:26"/>
    <n v="-4.8611111111111077E-3"/>
    <d v="1899-12-30T00:00:00"/>
    <x v="1"/>
    <n v="0"/>
    <n v="0"/>
    <n v="0"/>
    <s v="0:00"/>
    <d v="1899-12-30T02:19:00"/>
    <x v="1"/>
  </r>
  <r>
    <n v="11"/>
    <s v="Cliente_788"/>
    <x v="0"/>
    <d v="2023-04-02T02:34:00"/>
    <d v="2023-04-02T05:21:00"/>
    <x v="2"/>
    <x v="0"/>
    <x v="2"/>
    <n v="49.07"/>
    <s v="Ocupada"/>
    <n v="247"/>
    <x v="8"/>
    <s v="Plato_11"/>
    <m/>
    <m/>
    <m/>
    <n v="66"/>
    <n v="115.07"/>
    <d v="2023-04-02T05:21:00"/>
    <s v="2:34"/>
    <s v="5:21"/>
    <d v="1900-01-29T02:47:00"/>
    <n v="59"/>
    <n v="0.98333333333333328"/>
    <s v="0:59"/>
    <d v="1899-12-30T01:48:00"/>
    <d v="1899-12-30T01:48:00"/>
    <x v="0"/>
    <n v="49.07"/>
    <n v="15"/>
    <n v="0.25"/>
    <s v="0:15"/>
    <d v="1900-01-29T03:02:00"/>
    <x v="1"/>
  </r>
  <r>
    <n v="12"/>
    <s v="Cliente_567"/>
    <x v="0"/>
    <d v="2023-04-02T00:26:00"/>
    <d v="2023-04-02T02:18:00"/>
    <x v="2"/>
    <x v="0"/>
    <x v="0"/>
    <n v="18.690000000000001"/>
    <s v="Ocupada"/>
    <n v="248"/>
    <x v="9"/>
    <s v="Plato_18"/>
    <s v=" Plato_9"/>
    <s v=" Plato_6"/>
    <s v=" Plato_1"/>
    <n v="225"/>
    <n v="225"/>
    <d v="2023-04-02T02:18:00"/>
    <s v="0:26"/>
    <s v="2:18"/>
    <d v="1900-01-29T01:52:00"/>
    <n v="120"/>
    <n v="2"/>
    <s v="2:00"/>
    <n v="-5.5555555555555497E-3"/>
    <d v="1899-12-30T00:00:00"/>
    <x v="1"/>
    <n v="0"/>
    <n v="15"/>
    <n v="0.25"/>
    <s v="0:15"/>
    <d v="1900-01-29T02:07:00"/>
    <x v="1"/>
  </r>
  <r>
    <n v="8"/>
    <s v="Cliente_927"/>
    <x v="0"/>
    <d v="2023-04-02T00:58:00"/>
    <d v="2023-04-02T03:55:00"/>
    <x v="2"/>
    <x v="2"/>
    <x v="2"/>
    <n v="47.71"/>
    <s v="Ocupada"/>
    <n v="249"/>
    <x v="0"/>
    <s v="Plato_5"/>
    <s v=" Plato_4"/>
    <m/>
    <m/>
    <n v="80"/>
    <n v="127.71000000000001"/>
    <d v="2023-04-02T03:55:00"/>
    <s v="0:58"/>
    <s v="3:55"/>
    <d v="1900-01-29T02:57:00"/>
    <n v="109"/>
    <n v="1.8166666666666667"/>
    <s v="1:49"/>
    <d v="1899-12-30T01:08:00"/>
    <d v="1899-12-30T01:08:00"/>
    <x v="0"/>
    <n v="47.71"/>
    <n v="15"/>
    <n v="0.25"/>
    <s v="0:15"/>
    <d v="1900-01-29T03:12:00"/>
    <x v="1"/>
  </r>
  <r>
    <n v="8"/>
    <s v="Cliente_539"/>
    <x v="2"/>
    <d v="2023-04-02T02:56:00"/>
    <d v="2023-04-02T06:33:00"/>
    <x v="4"/>
    <x v="0"/>
    <x v="2"/>
    <n v="23.21"/>
    <s v="Libre"/>
    <n v="250"/>
    <x v="0"/>
    <s v="Plato_3"/>
    <m/>
    <m/>
    <m/>
    <n v="20"/>
    <n v="43.21"/>
    <d v="2023-04-02T06:33:00"/>
    <s v="2:56"/>
    <s v="6:33"/>
    <d v="1899-12-30T03:37:00"/>
    <n v="29"/>
    <n v="0.48333333333333334"/>
    <s v="0:29"/>
    <d v="1899-12-30T03:08:00"/>
    <d v="1899-12-30T03:08:00"/>
    <x v="0"/>
    <n v="23.21"/>
    <n v="0"/>
    <n v="0"/>
    <s v="0:00"/>
    <d v="1899-12-30T03:37:00"/>
    <x v="1"/>
  </r>
  <r>
    <n v="12"/>
    <s v="Cliente_872"/>
    <x v="0"/>
    <d v="2023-04-02T01:20:00"/>
    <d v="2023-04-02T04:24:00"/>
    <x v="1"/>
    <x v="0"/>
    <x v="2"/>
    <n v="13.69"/>
    <s v="Ocupada"/>
    <n v="251"/>
    <x v="7"/>
    <s v="Plato_10"/>
    <s v=" Plato_5"/>
    <s v=" Plato_14"/>
    <s v=" Plato_12"/>
    <n v="109"/>
    <n v="122.69"/>
    <d v="2023-04-02T04:24:00"/>
    <s v="1:20"/>
    <s v="4:24"/>
    <d v="1900-01-29T03:04:00"/>
    <n v="122"/>
    <n v="2.0333333333333332"/>
    <s v="2:02"/>
    <d v="1899-12-30T01:02:00"/>
    <d v="1899-12-30T01:02:00"/>
    <x v="0"/>
    <n v="13.69"/>
    <n v="15"/>
    <n v="0.25"/>
    <s v="0:15"/>
    <d v="1900-01-29T03:19:00"/>
    <x v="1"/>
  </r>
  <r>
    <n v="4"/>
    <s v="Cliente_425"/>
    <x v="5"/>
    <d v="2023-04-02T00:39:00"/>
    <d v="2023-04-02T04:24:00"/>
    <x v="4"/>
    <x v="0"/>
    <x v="2"/>
    <n v="43.81"/>
    <s v="Libre"/>
    <n v="252"/>
    <x v="1"/>
    <s v="Plato_1"/>
    <s v=" Plato_10"/>
    <m/>
    <m/>
    <n v="102"/>
    <n v="145.81"/>
    <d v="2023-04-02T04:24:00"/>
    <s v="0:39"/>
    <s v="4:24"/>
    <d v="1899-12-30T03:45:00"/>
    <n v="84"/>
    <n v="1.4"/>
    <s v="1:24"/>
    <d v="1899-12-30T02:21:00"/>
    <d v="1899-12-30T02:21:00"/>
    <x v="0"/>
    <n v="43.81"/>
    <n v="0"/>
    <n v="0"/>
    <s v="0:00"/>
    <d v="1899-12-30T03:45:00"/>
    <x v="1"/>
  </r>
  <r>
    <n v="8"/>
    <s v="Cliente_700"/>
    <x v="2"/>
    <d v="2023-04-02T00:54:00"/>
    <d v="2023-04-02T03:45:00"/>
    <x v="0"/>
    <x v="2"/>
    <x v="2"/>
    <n v="34.69"/>
    <s v="Ocupada"/>
    <n v="253"/>
    <x v="10"/>
    <s v="Plato_1"/>
    <s v=" Plato_13"/>
    <s v=" Plato_9"/>
    <m/>
    <n v="154"/>
    <n v="188.69"/>
    <d v="2023-04-02T03:45:00"/>
    <s v="0:54"/>
    <s v="3:45"/>
    <d v="1900-01-29T02:51:00"/>
    <n v="55"/>
    <n v="0.91666666666666663"/>
    <s v="0:55"/>
    <d v="1899-12-30T01:56:00"/>
    <d v="1899-12-30T01:56:00"/>
    <x v="0"/>
    <n v="34.69"/>
    <n v="15"/>
    <n v="0.25"/>
    <s v="0:15"/>
    <d v="1900-01-29T03:06:00"/>
    <x v="1"/>
  </r>
  <r>
    <n v="10"/>
    <s v="Cliente_665"/>
    <x v="0"/>
    <d v="2023-04-02T03:05:00"/>
    <d v="2023-04-02T05:47:00"/>
    <x v="1"/>
    <x v="2"/>
    <x v="2"/>
    <n v="36.43"/>
    <s v="Reservada"/>
    <n v="254"/>
    <x v="3"/>
    <s v="Plato_17"/>
    <s v=" Plato_10"/>
    <s v=" Plato_18"/>
    <s v=" Plato_16"/>
    <n v="297"/>
    <n v="333.43"/>
    <d v="2023-04-02T05:47:00"/>
    <s v="3:05"/>
    <s v="5:47"/>
    <d v="1899-12-30T02:42:00"/>
    <n v="141"/>
    <n v="2.35"/>
    <s v="2:21"/>
    <d v="1899-12-30T00:21:00"/>
    <d v="1899-12-30T00:21:00"/>
    <x v="0"/>
    <n v="36.43"/>
    <n v="0"/>
    <n v="0"/>
    <s v="0:00"/>
    <d v="1899-12-30T02:42:00"/>
    <x v="1"/>
  </r>
  <r>
    <n v="8"/>
    <s v="Cliente_978"/>
    <x v="4"/>
    <d v="2023-04-02T02:23:00"/>
    <d v="2023-04-02T03:59:00"/>
    <x v="2"/>
    <x v="2"/>
    <x v="1"/>
    <n v="13.34"/>
    <s v="Reservada"/>
    <n v="255"/>
    <x v="7"/>
    <s v="Plato_1"/>
    <m/>
    <m/>
    <m/>
    <n v="25"/>
    <n v="38.340000000000003"/>
    <d v="2023-04-02T03:59:00"/>
    <s v="2:23"/>
    <s v="3:59"/>
    <d v="1899-12-30T01:36:00"/>
    <n v="37"/>
    <n v="0.6166666666666667"/>
    <s v="0:37"/>
    <d v="1899-12-30T00:59:00"/>
    <d v="1899-12-30T00:59:00"/>
    <x v="0"/>
    <n v="13.34"/>
    <n v="0"/>
    <n v="0"/>
    <s v="0:00"/>
    <d v="1899-12-30T01:36:00"/>
    <x v="1"/>
  </r>
  <r>
    <n v="5"/>
    <s v="Cliente_577"/>
    <x v="2"/>
    <d v="2023-04-02T00:23:00"/>
    <d v="2023-04-02T03:27:00"/>
    <x v="3"/>
    <x v="1"/>
    <x v="1"/>
    <n v="49.88"/>
    <s v="Reservada"/>
    <n v="256"/>
    <x v="10"/>
    <s v="Plato_13"/>
    <m/>
    <m/>
    <m/>
    <n v="21"/>
    <n v="70.88"/>
    <d v="2023-04-02T03:27:00"/>
    <s v="0:23"/>
    <s v="3:27"/>
    <d v="1899-12-30T03:04:00"/>
    <n v="16"/>
    <n v="0.26666666666666666"/>
    <s v="0:16"/>
    <d v="1899-12-30T02:48:00"/>
    <d v="1899-12-30T02:48:00"/>
    <x v="0"/>
    <n v="49.88"/>
    <n v="0"/>
    <n v="0"/>
    <s v="0:00"/>
    <d v="1899-12-30T03:04:00"/>
    <x v="1"/>
  </r>
  <r>
    <n v="12"/>
    <s v="Cliente_429"/>
    <x v="3"/>
    <d v="2023-04-02T02:08:00"/>
    <d v="2023-04-02T03:17:00"/>
    <x v="2"/>
    <x v="0"/>
    <x v="2"/>
    <n v="26.78"/>
    <s v="Reservada"/>
    <n v="257"/>
    <x v="8"/>
    <s v="Plato_14"/>
    <m/>
    <m/>
    <m/>
    <n v="46"/>
    <n v="72.78"/>
    <d v="2023-04-02T03:17:00"/>
    <s v="2:08"/>
    <s v="3:17"/>
    <d v="1899-12-30T01:09:00"/>
    <n v="28"/>
    <n v="0.46666666666666667"/>
    <s v="0:28"/>
    <d v="1899-12-30T00:41:00"/>
    <d v="1899-12-30T00:41:00"/>
    <x v="0"/>
    <n v="26.78"/>
    <n v="0"/>
    <n v="0"/>
    <s v="0:00"/>
    <d v="1899-12-30T01:09:00"/>
    <x v="1"/>
  </r>
  <r>
    <n v="12"/>
    <s v="Cliente_811"/>
    <x v="1"/>
    <d v="2023-04-02T00:39:00"/>
    <d v="2023-04-02T04:32:00"/>
    <x v="2"/>
    <x v="1"/>
    <x v="2"/>
    <n v="47.99"/>
    <s v="Reservada"/>
    <n v="258"/>
    <x v="6"/>
    <s v="Plato_1"/>
    <s v=" Plato_3"/>
    <s v=" Plato_15"/>
    <s v=" Plato_20"/>
    <n v="117"/>
    <n v="164.99"/>
    <d v="2023-04-02T04:32:00"/>
    <s v="0:39"/>
    <s v="4:32"/>
    <d v="1899-12-30T03:53:00"/>
    <n v="105"/>
    <n v="1.75"/>
    <s v="1:45"/>
    <d v="1899-12-30T02:08:00"/>
    <d v="1899-12-30T02:08:00"/>
    <x v="0"/>
    <n v="47.99"/>
    <n v="0"/>
    <n v="0"/>
    <s v="0:00"/>
    <d v="1899-12-30T03:53:00"/>
    <x v="1"/>
  </r>
  <r>
    <n v="10"/>
    <s v="Cliente_553"/>
    <x v="3"/>
    <d v="2023-04-02T03:27:00"/>
    <d v="2023-04-02T06:16:00"/>
    <x v="1"/>
    <x v="0"/>
    <x v="2"/>
    <n v="46.72"/>
    <s v="Ocupada"/>
    <n v="259"/>
    <x v="5"/>
    <s v="Plato_6"/>
    <m/>
    <m/>
    <m/>
    <n v="81"/>
    <n v="127.72"/>
    <d v="2023-04-02T06:16:00"/>
    <s v="3:27"/>
    <s v="6:16"/>
    <d v="1900-01-29T02:49:00"/>
    <n v="11"/>
    <n v="0.18333333333333332"/>
    <s v="0:11"/>
    <d v="1899-12-30T02:38:00"/>
    <d v="1899-12-30T02:38:00"/>
    <x v="0"/>
    <n v="46.72"/>
    <n v="15"/>
    <n v="0.25"/>
    <s v="0:15"/>
    <d v="1900-01-29T03:04:00"/>
    <x v="1"/>
  </r>
  <r>
    <n v="20"/>
    <s v="Cliente_228"/>
    <x v="0"/>
    <d v="2023-04-02T01:23:00"/>
    <d v="2023-04-02T04:38:00"/>
    <x v="3"/>
    <x v="0"/>
    <x v="1"/>
    <n v="47.55"/>
    <s v="Ocupada"/>
    <n v="260"/>
    <x v="7"/>
    <s v="Plato_14"/>
    <m/>
    <m/>
    <m/>
    <n v="69"/>
    <n v="116.55"/>
    <d v="2023-04-02T04:38:00"/>
    <s v="1:23"/>
    <s v="4:38"/>
    <d v="1900-01-29T03:15:00"/>
    <n v="49"/>
    <n v="0.81666666666666665"/>
    <s v="0:49"/>
    <d v="1899-12-30T02:26:00"/>
    <d v="1899-12-30T02:26:00"/>
    <x v="0"/>
    <n v="47.55"/>
    <n v="15"/>
    <n v="0.25"/>
    <s v="0:15"/>
    <d v="1900-01-29T03:30:00"/>
    <x v="1"/>
  </r>
  <r>
    <n v="8"/>
    <s v="Cliente_249"/>
    <x v="1"/>
    <d v="2023-04-02T01:08:00"/>
    <d v="2023-04-02T02:55:00"/>
    <x v="4"/>
    <x v="0"/>
    <x v="2"/>
    <n v="32.42"/>
    <s v="Ocupada"/>
    <n v="261"/>
    <x v="9"/>
    <s v="Plato_15"/>
    <s v=" Plato_9"/>
    <m/>
    <m/>
    <n v="154"/>
    <n v="186.42000000000002"/>
    <d v="2023-04-02T02:55:00"/>
    <s v="1:08"/>
    <s v="2:55"/>
    <d v="1900-01-29T01:47:00"/>
    <n v="55"/>
    <n v="0.91666666666666663"/>
    <s v="0:55"/>
    <d v="1899-12-30T00:52:00"/>
    <d v="1899-12-30T00:52:00"/>
    <x v="0"/>
    <n v="32.42"/>
    <n v="15"/>
    <n v="0.25"/>
    <s v="0:15"/>
    <d v="1900-01-29T02:02:00"/>
    <x v="1"/>
  </r>
  <r>
    <n v="18"/>
    <s v="Cliente_326"/>
    <x v="4"/>
    <d v="2023-04-02T03:44:00"/>
    <d v="2023-04-02T07:21:00"/>
    <x v="2"/>
    <x v="0"/>
    <x v="2"/>
    <n v="42.83"/>
    <s v="Ocupada"/>
    <n v="262"/>
    <x v="5"/>
    <s v="Plato_5"/>
    <s v=" Plato_17"/>
    <m/>
    <m/>
    <n v="115"/>
    <n v="157.82999999999998"/>
    <d v="2023-04-02T07:21:00"/>
    <s v="3:44"/>
    <s v="7:21"/>
    <d v="1900-01-29T03:37:00"/>
    <n v="48"/>
    <n v="0.8"/>
    <s v="0:48"/>
    <d v="1899-12-30T02:49:00"/>
    <d v="1899-12-30T02:49:00"/>
    <x v="0"/>
    <n v="42.83"/>
    <n v="15"/>
    <n v="0.25"/>
    <s v="0:15"/>
    <d v="1900-01-29T03:52:00"/>
    <x v="1"/>
  </r>
  <r>
    <n v="5"/>
    <s v="Cliente_697"/>
    <x v="1"/>
    <d v="2023-04-02T02:53:00"/>
    <d v="2023-04-02T05:26:00"/>
    <x v="1"/>
    <x v="1"/>
    <x v="2"/>
    <n v="42.96"/>
    <s v="Libre"/>
    <n v="263"/>
    <x v="7"/>
    <s v="Plato_15"/>
    <s v=" Plato_8"/>
    <s v=" Plato_2"/>
    <s v=" Plato_7"/>
    <n v="121"/>
    <n v="163.96"/>
    <d v="2023-04-02T05:26:00"/>
    <s v="2:53"/>
    <s v="5:26"/>
    <d v="1899-12-30T02:33:00"/>
    <n v="149"/>
    <n v="2.4833333333333334"/>
    <s v="2:29"/>
    <d v="1899-12-30T00:04:00"/>
    <d v="1899-12-30T00:04:00"/>
    <x v="0"/>
    <n v="42.96"/>
    <n v="0"/>
    <n v="0"/>
    <s v="0:00"/>
    <d v="1899-12-30T02:33:00"/>
    <x v="1"/>
  </r>
  <r>
    <n v="2"/>
    <s v="Cliente_281"/>
    <x v="1"/>
    <d v="2023-04-02T03:11:00"/>
    <d v="2023-04-02T04:26:00"/>
    <x v="1"/>
    <x v="0"/>
    <x v="2"/>
    <n v="49.21"/>
    <s v="Libre"/>
    <n v="264"/>
    <x v="6"/>
    <s v="Plato_8"/>
    <s v=" Plato_15"/>
    <s v=" Plato_2"/>
    <s v=" Plato_1"/>
    <n v="182"/>
    <n v="182"/>
    <d v="2023-04-02T04:26:00"/>
    <s v="3:11"/>
    <s v="4:26"/>
    <d v="1899-12-30T01:15:00"/>
    <n v="117"/>
    <n v="1.95"/>
    <s v="1:57"/>
    <n v="-2.9166666666666667E-2"/>
    <d v="1899-12-30T00:00:00"/>
    <x v="1"/>
    <n v="0"/>
    <n v="0"/>
    <n v="0"/>
    <s v="0:00"/>
    <d v="1899-12-30T01:15:00"/>
    <x v="1"/>
  </r>
  <r>
    <n v="6"/>
    <s v="Cliente_686"/>
    <x v="1"/>
    <d v="2023-04-02T02:54:00"/>
    <d v="2023-04-02T06:15:00"/>
    <x v="2"/>
    <x v="1"/>
    <x v="0"/>
    <n v="21.48"/>
    <s v="Libre"/>
    <n v="265"/>
    <x v="9"/>
    <s v="Plato_14"/>
    <s v=" Plato_17"/>
    <s v=" Plato_6"/>
    <s v=" Plato_2"/>
    <n v="171"/>
    <n v="192.48"/>
    <d v="2023-04-02T06:15:00"/>
    <s v="2:54"/>
    <s v="6:15"/>
    <d v="1899-12-30T03:21:00"/>
    <n v="135"/>
    <n v="2.25"/>
    <s v="2:15"/>
    <d v="1899-12-30T01:06:00"/>
    <d v="1899-12-30T01:06:00"/>
    <x v="0"/>
    <n v="21.48"/>
    <n v="0"/>
    <n v="0"/>
    <s v="0:00"/>
    <d v="1899-12-30T03:21:00"/>
    <x v="1"/>
  </r>
  <r>
    <n v="4"/>
    <s v="Cliente_418"/>
    <x v="4"/>
    <d v="2023-04-02T00:30:00"/>
    <d v="2023-04-02T02:04:00"/>
    <x v="2"/>
    <x v="0"/>
    <x v="2"/>
    <n v="24.75"/>
    <s v="Reservada"/>
    <n v="266"/>
    <x v="3"/>
    <s v="Plato_7"/>
    <s v=" Plato_1"/>
    <m/>
    <m/>
    <n v="99"/>
    <n v="99"/>
    <d v="2023-04-02T02:04:00"/>
    <s v="0:30"/>
    <s v="2:04"/>
    <d v="1899-12-30T01:34:00"/>
    <n v="106"/>
    <n v="1.7666666666666666"/>
    <s v="1:46"/>
    <n v="-8.3333333333333315E-3"/>
    <d v="1899-12-30T00:00:00"/>
    <x v="1"/>
    <n v="0"/>
    <n v="0"/>
    <n v="0"/>
    <s v="0:00"/>
    <d v="1899-12-30T01:34:00"/>
    <x v="1"/>
  </r>
  <r>
    <n v="7"/>
    <s v="Cliente_397"/>
    <x v="3"/>
    <d v="2023-04-03T02:07:00"/>
    <d v="2023-04-03T03:48:00"/>
    <x v="2"/>
    <x v="2"/>
    <x v="2"/>
    <n v="44.66"/>
    <s v="Ocupada"/>
    <n v="267"/>
    <x v="0"/>
    <s v="Plato_15"/>
    <s v=" Plato_16"/>
    <s v=" Plato_2"/>
    <m/>
    <n v="118"/>
    <n v="162.66"/>
    <d v="2023-04-03T03:48:00"/>
    <s v="2:07"/>
    <s v="3:48"/>
    <d v="1900-01-29T01:41:00"/>
    <n v="96"/>
    <n v="1.6"/>
    <s v="1:36"/>
    <d v="1899-12-30T00:05:00"/>
    <d v="1899-12-30T00:05:00"/>
    <x v="0"/>
    <n v="44.66"/>
    <n v="15"/>
    <n v="0.25"/>
    <s v="0:15"/>
    <d v="1900-01-29T01:56:00"/>
    <x v="2"/>
  </r>
  <r>
    <n v="14"/>
    <s v="Cliente_477"/>
    <x v="1"/>
    <d v="2023-04-03T00:46:00"/>
    <d v="2023-04-03T03:44:00"/>
    <x v="0"/>
    <x v="0"/>
    <x v="0"/>
    <n v="23.16"/>
    <s v="Libre"/>
    <n v="268"/>
    <x v="7"/>
    <s v="Plato_7"/>
    <s v=" Plato_5"/>
    <m/>
    <m/>
    <n v="68"/>
    <n v="91.16"/>
    <d v="2023-04-03T03:44:00"/>
    <s v="0:46"/>
    <s v="3:44"/>
    <d v="1899-12-30T02:58:00"/>
    <n v="83"/>
    <n v="1.3833333333333333"/>
    <s v="1:23"/>
    <d v="1899-12-30T01:35:00"/>
    <d v="1899-12-30T01:35:00"/>
    <x v="0"/>
    <n v="23.16"/>
    <n v="0"/>
    <n v="0"/>
    <s v="0:00"/>
    <d v="1899-12-30T02:58:00"/>
    <x v="2"/>
  </r>
  <r>
    <n v="11"/>
    <s v="Cliente_300"/>
    <x v="2"/>
    <d v="2023-04-03T02:58:00"/>
    <d v="2023-04-03T04:15:00"/>
    <x v="2"/>
    <x v="0"/>
    <x v="0"/>
    <n v="39.17"/>
    <s v="Libre"/>
    <n v="269"/>
    <x v="5"/>
    <s v="Plato_19"/>
    <s v=" Plato_20"/>
    <s v=" Plato_18"/>
    <m/>
    <n v="250"/>
    <n v="250"/>
    <d v="2023-04-03T04:15:00"/>
    <s v="2:58"/>
    <s v="4:15"/>
    <d v="1899-12-30T01:17:00"/>
    <n v="101"/>
    <n v="1.6833333333333333"/>
    <s v="1:41"/>
    <n v="-1.666666666666667E-2"/>
    <d v="1899-12-30T00:00:00"/>
    <x v="1"/>
    <n v="0"/>
    <n v="0"/>
    <n v="0"/>
    <s v="0:00"/>
    <d v="1899-12-30T01:17:00"/>
    <x v="2"/>
  </r>
  <r>
    <n v="10"/>
    <s v="Cliente_775"/>
    <x v="1"/>
    <d v="2023-04-03T01:11:00"/>
    <d v="2023-04-03T04:59:00"/>
    <x v="4"/>
    <x v="0"/>
    <x v="2"/>
    <n v="10.130000000000001"/>
    <s v="Libre"/>
    <n v="270"/>
    <x v="8"/>
    <s v="Plato_18"/>
    <m/>
    <m/>
    <m/>
    <n v="102"/>
    <n v="112.13"/>
    <d v="2023-04-03T04:59:00"/>
    <s v="1:11"/>
    <s v="4:59"/>
    <d v="1899-12-30T03:48:00"/>
    <n v="26"/>
    <n v="0.43333333333333335"/>
    <s v="0:26"/>
    <d v="1899-12-30T03:22:00"/>
    <d v="1899-12-30T03:22:00"/>
    <x v="0"/>
    <n v="10.130000000000001"/>
    <n v="0"/>
    <n v="0"/>
    <s v="0:00"/>
    <d v="1899-12-30T03:48:00"/>
    <x v="2"/>
  </r>
  <r>
    <n v="3"/>
    <s v="Cliente_928"/>
    <x v="5"/>
    <d v="2023-04-03T01:40:00"/>
    <d v="2023-04-03T05:10:00"/>
    <x v="0"/>
    <x v="0"/>
    <x v="2"/>
    <n v="16.11"/>
    <s v="Ocupada"/>
    <n v="271"/>
    <x v="6"/>
    <s v="Plato_5"/>
    <m/>
    <m/>
    <m/>
    <n v="44"/>
    <n v="60.11"/>
    <d v="2023-04-03T05:10:00"/>
    <s v="1:40"/>
    <s v="5:10"/>
    <d v="1900-01-29T03:30:00"/>
    <n v="55"/>
    <n v="0.91666666666666663"/>
    <s v="0:55"/>
    <d v="1899-12-30T02:35:00"/>
    <d v="1899-12-30T02:35:00"/>
    <x v="0"/>
    <n v="16.11"/>
    <n v="15"/>
    <n v="0.25"/>
    <s v="0:15"/>
    <d v="1900-01-29T03:45:00"/>
    <x v="2"/>
  </r>
  <r>
    <n v="7"/>
    <s v="Cliente_132"/>
    <x v="1"/>
    <d v="2023-04-03T00:34:00"/>
    <d v="2023-04-03T04:24:00"/>
    <x v="4"/>
    <x v="0"/>
    <x v="2"/>
    <n v="42.73"/>
    <s v="Reservada"/>
    <n v="272"/>
    <x v="0"/>
    <s v="Plato_7"/>
    <s v=" Plato_8"/>
    <m/>
    <m/>
    <n v="83"/>
    <n v="125.72999999999999"/>
    <d v="2023-04-03T04:24:00"/>
    <s v="0:34"/>
    <s v="4:24"/>
    <d v="1899-12-30T03:50:00"/>
    <n v="83"/>
    <n v="1.3833333333333333"/>
    <s v="1:23"/>
    <d v="1899-12-30T02:27:00"/>
    <d v="1899-12-30T02:27:00"/>
    <x v="0"/>
    <n v="42.73"/>
    <n v="0"/>
    <n v="0"/>
    <s v="0:00"/>
    <d v="1899-12-30T03:50:00"/>
    <x v="2"/>
  </r>
  <r>
    <n v="20"/>
    <s v="Cliente_709"/>
    <x v="3"/>
    <d v="2023-04-03T01:47:00"/>
    <d v="2023-04-03T03:29:00"/>
    <x v="2"/>
    <x v="0"/>
    <x v="1"/>
    <n v="36.299999999999997"/>
    <s v="Ocupada"/>
    <n v="273"/>
    <x v="1"/>
    <s v="Plato_15"/>
    <s v=" Plato_5"/>
    <s v=" Plato_1"/>
    <m/>
    <n v="123"/>
    <n v="159.30000000000001"/>
    <d v="2023-04-03T03:29:00"/>
    <s v="1:47"/>
    <s v="3:29"/>
    <d v="1900-01-29T01:42:00"/>
    <n v="67"/>
    <n v="1.1166666666666667"/>
    <s v="1:07"/>
    <d v="1899-12-30T00:35:00"/>
    <d v="1899-12-30T00:35:00"/>
    <x v="0"/>
    <n v="36.299999999999997"/>
    <n v="15"/>
    <n v="0.25"/>
    <s v="0:15"/>
    <d v="1900-01-29T01:57:00"/>
    <x v="2"/>
  </r>
  <r>
    <n v="7"/>
    <s v="Cliente_53"/>
    <x v="1"/>
    <d v="2023-04-03T03:15:00"/>
    <d v="2023-04-03T05:52:00"/>
    <x v="1"/>
    <x v="0"/>
    <x v="0"/>
    <n v="19.93"/>
    <s v="Ocupada"/>
    <n v="274"/>
    <x v="2"/>
    <s v="Plato_10"/>
    <s v=" Plato_12"/>
    <m/>
    <m/>
    <n v="116"/>
    <n v="135.93"/>
    <d v="2023-04-03T05:52:00"/>
    <s v="3:15"/>
    <s v="5:52"/>
    <d v="1900-01-29T02:37:00"/>
    <n v="75"/>
    <n v="1.25"/>
    <s v="1:15"/>
    <d v="1899-12-30T01:22:00"/>
    <d v="1899-12-30T01:22:00"/>
    <x v="0"/>
    <n v="19.93"/>
    <n v="15"/>
    <n v="0.25"/>
    <s v="0:15"/>
    <d v="1900-01-29T02:52:00"/>
    <x v="2"/>
  </r>
  <r>
    <n v="5"/>
    <s v="Cliente_765"/>
    <x v="5"/>
    <d v="2023-04-03T02:13:00"/>
    <d v="2023-04-03T05:58:00"/>
    <x v="2"/>
    <x v="0"/>
    <x v="2"/>
    <n v="49.67"/>
    <s v="Reservada"/>
    <n v="275"/>
    <x v="6"/>
    <s v="Plato_11"/>
    <s v=" Plato_17"/>
    <s v=" Plato_10"/>
    <m/>
    <n v="121"/>
    <n v="170.67000000000002"/>
    <d v="2023-04-03T05:58:00"/>
    <s v="2:13"/>
    <s v="5:58"/>
    <d v="1899-12-30T03:45:00"/>
    <n v="122"/>
    <n v="2.0333333333333332"/>
    <s v="2:02"/>
    <d v="1899-12-30T01:43:00"/>
    <d v="1899-12-30T01:43:00"/>
    <x v="0"/>
    <n v="49.67"/>
    <n v="0"/>
    <n v="0"/>
    <s v="0:00"/>
    <d v="1899-12-30T03:45:00"/>
    <x v="2"/>
  </r>
  <r>
    <n v="15"/>
    <s v="Cliente_673"/>
    <x v="0"/>
    <d v="2023-04-03T02:35:00"/>
    <d v="2023-04-03T05:34:00"/>
    <x v="4"/>
    <x v="0"/>
    <x v="0"/>
    <n v="20.98"/>
    <s v="Reservada"/>
    <n v="276"/>
    <x v="8"/>
    <s v="Plato_5"/>
    <s v=" Plato_10"/>
    <m/>
    <m/>
    <n v="70"/>
    <n v="90.98"/>
    <d v="2023-04-03T05:34:00"/>
    <s v="2:35"/>
    <s v="5:34"/>
    <d v="1899-12-30T02:59:00"/>
    <n v="85"/>
    <n v="1.4166666666666667"/>
    <s v="1:25"/>
    <d v="1899-12-30T01:34:00"/>
    <d v="1899-12-30T01:34:00"/>
    <x v="0"/>
    <n v="20.98"/>
    <n v="0"/>
    <n v="0"/>
    <s v="0:00"/>
    <d v="1899-12-30T02:59:00"/>
    <x v="2"/>
  </r>
  <r>
    <n v="4"/>
    <s v="Cliente_243"/>
    <x v="2"/>
    <d v="2023-04-03T01:28:00"/>
    <d v="2023-04-03T03:56:00"/>
    <x v="3"/>
    <x v="0"/>
    <x v="2"/>
    <n v="10.29"/>
    <s v="Libre"/>
    <n v="277"/>
    <x v="0"/>
    <s v="Plato_17"/>
    <m/>
    <m/>
    <m/>
    <n v="93"/>
    <n v="103.28999999999999"/>
    <d v="2023-04-03T03:56:00"/>
    <s v="1:28"/>
    <s v="3:56"/>
    <d v="1899-12-30T02:28:00"/>
    <n v="29"/>
    <n v="0.48333333333333334"/>
    <s v="0:29"/>
    <d v="1899-12-30T01:59:00"/>
    <d v="1899-12-30T01:59:00"/>
    <x v="0"/>
    <n v="10.29"/>
    <n v="0"/>
    <n v="0"/>
    <s v="0:00"/>
    <d v="1899-12-30T02:28:00"/>
    <x v="2"/>
  </r>
  <r>
    <n v="5"/>
    <s v="Cliente_999"/>
    <x v="4"/>
    <d v="2023-04-03T03:10:00"/>
    <d v="2023-04-03T05:12:00"/>
    <x v="0"/>
    <x v="0"/>
    <x v="1"/>
    <n v="41.36"/>
    <s v="Libre"/>
    <n v="278"/>
    <x v="5"/>
    <s v="Plato_17"/>
    <s v=" Plato_7"/>
    <m/>
    <m/>
    <n v="141"/>
    <n v="182.36"/>
    <d v="2023-04-03T05:12:00"/>
    <s v="3:10"/>
    <s v="5:12"/>
    <d v="1899-12-30T02:02:00"/>
    <n v="61"/>
    <n v="1.0166666666666666"/>
    <s v="1:01"/>
    <d v="1899-12-30T01:01:00"/>
    <d v="1899-12-30T01:01:00"/>
    <x v="0"/>
    <n v="41.36"/>
    <n v="0"/>
    <n v="0"/>
    <s v="0:00"/>
    <d v="1899-12-30T02:02:00"/>
    <x v="2"/>
  </r>
  <r>
    <n v="11"/>
    <s v="Cliente_510"/>
    <x v="3"/>
    <d v="2023-04-03T00:15:00"/>
    <d v="2023-04-03T02:35:00"/>
    <x v="2"/>
    <x v="2"/>
    <x v="2"/>
    <n v="43.53"/>
    <s v="Libre"/>
    <n v="279"/>
    <x v="5"/>
    <s v="Plato_20"/>
    <s v=" Plato_8"/>
    <s v=" Plato_4"/>
    <s v=" Plato_16"/>
    <n v="201"/>
    <n v="201"/>
    <d v="2023-04-03T02:35:00"/>
    <s v="0:15"/>
    <s v="2:35"/>
    <d v="1899-12-30T02:20:00"/>
    <n v="142"/>
    <n v="2.3666666666666667"/>
    <s v="2:22"/>
    <n v="-1.388888888888884E-3"/>
    <d v="1899-12-30T00:00:00"/>
    <x v="1"/>
    <n v="0"/>
    <n v="0"/>
    <n v="0"/>
    <s v="0:00"/>
    <d v="1899-12-30T02:20:00"/>
    <x v="2"/>
  </r>
  <r>
    <n v="14"/>
    <s v="Cliente_730"/>
    <x v="0"/>
    <d v="2023-04-03T00:30:00"/>
    <d v="2023-04-03T02:41:00"/>
    <x v="3"/>
    <x v="0"/>
    <x v="2"/>
    <n v="36.08"/>
    <s v="Reservada"/>
    <n v="280"/>
    <x v="8"/>
    <s v="Plato_7"/>
    <s v=" Plato_14"/>
    <m/>
    <m/>
    <n v="117"/>
    <n v="153.07999999999998"/>
    <d v="2023-04-03T02:41:00"/>
    <s v="0:30"/>
    <s v="2:41"/>
    <d v="1899-12-30T02:11:00"/>
    <n v="86"/>
    <n v="1.4333333333333333"/>
    <s v="1:26"/>
    <d v="1899-12-30T00:45:00"/>
    <d v="1899-12-30T00:45:00"/>
    <x v="0"/>
    <n v="36.08"/>
    <n v="0"/>
    <n v="0"/>
    <s v="0:00"/>
    <d v="1899-12-30T02:11:00"/>
    <x v="2"/>
  </r>
  <r>
    <n v="18"/>
    <s v="Cliente_617"/>
    <x v="2"/>
    <d v="2023-04-03T03:52:00"/>
    <d v="2023-04-03T07:50:00"/>
    <x v="4"/>
    <x v="1"/>
    <x v="1"/>
    <n v="44.3"/>
    <s v="Ocupada"/>
    <n v="281"/>
    <x v="4"/>
    <s v="Plato_11"/>
    <m/>
    <m/>
    <m/>
    <n v="66"/>
    <n v="110.3"/>
    <d v="2023-04-03T07:50:00"/>
    <s v="3:52"/>
    <s v="7:50"/>
    <d v="1900-01-29T03:58:00"/>
    <n v="9"/>
    <n v="0.15"/>
    <s v="0:09"/>
    <d v="1899-12-30T03:49:00"/>
    <d v="1899-12-30T03:49:00"/>
    <x v="0"/>
    <n v="44.3"/>
    <n v="15"/>
    <n v="0.25"/>
    <s v="0:15"/>
    <d v="1900-01-29T04:13:00"/>
    <x v="2"/>
  </r>
  <r>
    <n v="6"/>
    <s v="Cliente_827"/>
    <x v="1"/>
    <d v="2023-04-03T01:11:00"/>
    <d v="2023-04-03T05:02:00"/>
    <x v="4"/>
    <x v="0"/>
    <x v="2"/>
    <n v="19.05"/>
    <s v="Libre"/>
    <n v="282"/>
    <x v="7"/>
    <s v="Plato_4"/>
    <s v=" Plato_3"/>
    <m/>
    <m/>
    <n v="74"/>
    <n v="93.05"/>
    <d v="2023-04-03T05:02:00"/>
    <s v="1:11"/>
    <s v="5:02"/>
    <d v="1899-12-30T03:51:00"/>
    <n v="114"/>
    <n v="1.9"/>
    <s v="1:54"/>
    <d v="1899-12-30T01:57:00"/>
    <d v="1899-12-30T01:57:00"/>
    <x v="0"/>
    <n v="19.05"/>
    <n v="0"/>
    <n v="0"/>
    <s v="0:00"/>
    <d v="1899-12-30T03:51:00"/>
    <x v="2"/>
  </r>
  <r>
    <n v="19"/>
    <s v="Cliente_184"/>
    <x v="3"/>
    <d v="2023-04-03T01:04:00"/>
    <d v="2023-04-03T04:48:00"/>
    <x v="3"/>
    <x v="2"/>
    <x v="2"/>
    <n v="43.07"/>
    <s v="Libre"/>
    <n v="283"/>
    <x v="2"/>
    <s v="Plato_10"/>
    <m/>
    <m/>
    <m/>
    <n v="78"/>
    <n v="121.07"/>
    <d v="2023-04-03T04:48:00"/>
    <s v="1:04"/>
    <s v="4:48"/>
    <d v="1899-12-30T03:44:00"/>
    <n v="6"/>
    <n v="0.1"/>
    <s v="0:06"/>
    <d v="1899-12-30T03:38:00"/>
    <d v="1899-12-30T03:38:00"/>
    <x v="0"/>
    <n v="43.07"/>
    <n v="0"/>
    <n v="0"/>
    <s v="0:00"/>
    <d v="1899-12-30T03:44:00"/>
    <x v="2"/>
  </r>
  <r>
    <n v="11"/>
    <s v="Cliente_345"/>
    <x v="4"/>
    <d v="2023-04-03T02:28:00"/>
    <d v="2023-04-03T04:37:00"/>
    <x v="3"/>
    <x v="0"/>
    <x v="0"/>
    <n v="29.99"/>
    <s v="Ocupada"/>
    <n v="284"/>
    <x v="4"/>
    <s v="Plato_3"/>
    <s v=" Plato_6"/>
    <s v=" Plato_12"/>
    <s v=" Plato_11"/>
    <n v="158"/>
    <n v="158"/>
    <d v="2023-04-03T04:37:00"/>
    <s v="2:28"/>
    <s v="4:37"/>
    <d v="1900-01-29T02:09:00"/>
    <n v="195"/>
    <n v="3.25"/>
    <s v="3:15"/>
    <n v="-4.5833333333333323E-2"/>
    <d v="1899-12-30T00:00:00"/>
    <x v="1"/>
    <n v="0"/>
    <n v="15"/>
    <n v="0.25"/>
    <s v="0:15"/>
    <d v="1900-01-29T02:24:00"/>
    <x v="2"/>
  </r>
  <r>
    <n v="18"/>
    <s v="Cliente_277"/>
    <x v="0"/>
    <d v="2023-04-03T03:03:00"/>
    <d v="2023-04-03T06:05:00"/>
    <x v="4"/>
    <x v="0"/>
    <x v="0"/>
    <n v="10.94"/>
    <s v="Reservada"/>
    <n v="285"/>
    <x v="0"/>
    <s v="Plato_13"/>
    <m/>
    <m/>
    <m/>
    <n v="42"/>
    <n v="52.94"/>
    <d v="2023-04-03T06:05:00"/>
    <s v="3:03"/>
    <s v="6:05"/>
    <d v="1899-12-30T03:02:00"/>
    <n v="12"/>
    <n v="0.2"/>
    <s v="0:12"/>
    <d v="1899-12-30T02:50:00"/>
    <d v="1899-12-30T02:50:00"/>
    <x v="0"/>
    <n v="10.94"/>
    <n v="0"/>
    <n v="0"/>
    <s v="0:00"/>
    <d v="1899-12-30T03:02:00"/>
    <x v="2"/>
  </r>
  <r>
    <n v="15"/>
    <s v="Cliente_244"/>
    <x v="0"/>
    <d v="2023-04-03T00:22:00"/>
    <d v="2023-04-03T02:28:00"/>
    <x v="0"/>
    <x v="0"/>
    <x v="2"/>
    <n v="41.96"/>
    <s v="Ocupada"/>
    <n v="286"/>
    <x v="10"/>
    <s v="Plato_18"/>
    <m/>
    <m/>
    <m/>
    <n v="68"/>
    <n v="109.96000000000001"/>
    <d v="2023-04-03T02:28:00"/>
    <s v="0:22"/>
    <s v="2:28"/>
    <d v="1900-01-29T02:06:00"/>
    <n v="25"/>
    <n v="0.41666666666666669"/>
    <s v="0:25"/>
    <d v="1899-12-30T01:41:00"/>
    <d v="1899-12-30T01:41:00"/>
    <x v="0"/>
    <n v="41.96"/>
    <n v="15"/>
    <n v="0.25"/>
    <s v="0:15"/>
    <d v="1900-01-29T02:21:00"/>
    <x v="2"/>
  </r>
  <r>
    <n v="20"/>
    <s v="Cliente_286"/>
    <x v="2"/>
    <d v="2023-04-03T03:37:00"/>
    <d v="2023-04-03T04:44:00"/>
    <x v="3"/>
    <x v="0"/>
    <x v="0"/>
    <n v="31.67"/>
    <s v="Reservada"/>
    <n v="287"/>
    <x v="1"/>
    <s v="Plato_15"/>
    <s v=" Plato_14"/>
    <s v=" Plato_2"/>
    <m/>
    <n v="202"/>
    <n v="202"/>
    <d v="2023-04-03T04:44:00"/>
    <s v="3:37"/>
    <s v="4:44"/>
    <d v="1899-12-30T01:07:00"/>
    <n v="121"/>
    <n v="2.0166666666666666"/>
    <s v="2:01"/>
    <n v="-3.7500000000000006E-2"/>
    <d v="1899-12-30T00:00:00"/>
    <x v="1"/>
    <n v="0"/>
    <n v="0"/>
    <n v="0"/>
    <s v="0:00"/>
    <d v="1899-12-30T01:07:00"/>
    <x v="2"/>
  </r>
  <r>
    <n v="15"/>
    <s v="Cliente_981"/>
    <x v="5"/>
    <d v="2023-04-03T02:08:00"/>
    <d v="2023-04-03T05:33:00"/>
    <x v="3"/>
    <x v="2"/>
    <x v="2"/>
    <n v="13.3"/>
    <s v="Reservada"/>
    <n v="288"/>
    <x v="7"/>
    <s v="Plato_7"/>
    <s v=" Plato_12"/>
    <m/>
    <m/>
    <n v="86"/>
    <n v="99.3"/>
    <d v="2023-04-03T05:33:00"/>
    <s v="2:08"/>
    <s v="5:33"/>
    <d v="1899-12-30T03:25:00"/>
    <n v="38"/>
    <n v="0.6333333333333333"/>
    <s v="0:38"/>
    <d v="1899-12-30T02:47:00"/>
    <d v="1899-12-30T02:47:00"/>
    <x v="0"/>
    <n v="13.3"/>
    <n v="0"/>
    <n v="0"/>
    <s v="0:00"/>
    <d v="1899-12-30T03:25:00"/>
    <x v="2"/>
  </r>
  <r>
    <n v="15"/>
    <s v="Cliente_24"/>
    <x v="3"/>
    <d v="2023-04-03T03:08:00"/>
    <d v="2023-04-03T06:23:00"/>
    <x v="3"/>
    <x v="0"/>
    <x v="0"/>
    <n v="26.56"/>
    <s v="Libre"/>
    <n v="289"/>
    <x v="0"/>
    <s v="Plato_3"/>
    <s v=" Plato_10"/>
    <m/>
    <m/>
    <n v="138"/>
    <n v="164.56"/>
    <d v="2023-04-03T06:23:00"/>
    <s v="3:08"/>
    <s v="6:23"/>
    <d v="1899-12-30T03:15:00"/>
    <n v="68"/>
    <n v="1.1333333333333333"/>
    <s v="1:08"/>
    <d v="1899-12-30T02:07:00"/>
    <d v="1899-12-30T02:07:00"/>
    <x v="0"/>
    <n v="26.56"/>
    <n v="0"/>
    <n v="0"/>
    <s v="0:00"/>
    <d v="1899-12-30T03:15:00"/>
    <x v="2"/>
  </r>
  <r>
    <n v="19"/>
    <s v="Cliente_26"/>
    <x v="5"/>
    <d v="2023-04-03T02:06:00"/>
    <d v="2023-04-03T04:33:00"/>
    <x v="0"/>
    <x v="0"/>
    <x v="2"/>
    <n v="14.59"/>
    <s v="Ocupada"/>
    <n v="290"/>
    <x v="0"/>
    <s v="Plato_20"/>
    <m/>
    <m/>
    <m/>
    <n v="40"/>
    <n v="54.59"/>
    <d v="2023-04-03T04:33:00"/>
    <s v="2:06"/>
    <s v="4:33"/>
    <d v="1900-01-29T02:27:00"/>
    <n v="57"/>
    <n v="0.95"/>
    <s v="0:57"/>
    <d v="1899-12-30T01:30:00"/>
    <d v="1899-12-30T01:30:00"/>
    <x v="0"/>
    <n v="14.59"/>
    <n v="15"/>
    <n v="0.25"/>
    <s v="0:15"/>
    <d v="1900-01-29T02:42:00"/>
    <x v="2"/>
  </r>
  <r>
    <n v="2"/>
    <s v="Cliente_463"/>
    <x v="0"/>
    <d v="2023-04-03T03:18:00"/>
    <d v="2023-04-03T06:09:00"/>
    <x v="2"/>
    <x v="1"/>
    <x v="1"/>
    <n v="15.44"/>
    <s v="Ocupada"/>
    <n v="291"/>
    <x v="6"/>
    <s v="Plato_18"/>
    <s v=" Plato_1"/>
    <s v=" Plato_8"/>
    <s v=" Plato_17"/>
    <n v="260"/>
    <n v="275.44"/>
    <d v="2023-04-03T06:09:00"/>
    <s v="3:18"/>
    <s v="6:09"/>
    <d v="1900-01-29T02:51:00"/>
    <n v="95"/>
    <n v="1.5833333333333333"/>
    <s v="1:35"/>
    <d v="1899-12-30T01:16:00"/>
    <d v="1899-12-30T01:16:00"/>
    <x v="0"/>
    <n v="15.44"/>
    <n v="15"/>
    <n v="0.25"/>
    <s v="0:15"/>
    <d v="1900-01-29T03:06:00"/>
    <x v="2"/>
  </r>
  <r>
    <n v="10"/>
    <s v="Cliente_746"/>
    <x v="5"/>
    <d v="2023-04-03T00:09:00"/>
    <d v="2023-04-03T01:51:00"/>
    <x v="0"/>
    <x v="2"/>
    <x v="0"/>
    <n v="29.72"/>
    <s v="Reservada"/>
    <n v="292"/>
    <x v="10"/>
    <s v="Plato_16"/>
    <m/>
    <m/>
    <m/>
    <n v="84"/>
    <n v="113.72"/>
    <d v="2023-04-03T01:51:00"/>
    <s v="0:09"/>
    <s v="1:51"/>
    <d v="1899-12-30T01:42:00"/>
    <n v="23"/>
    <n v="0.38333333333333336"/>
    <s v="0:23"/>
    <d v="1899-12-30T01:19:00"/>
    <d v="1899-12-30T01:19:00"/>
    <x v="0"/>
    <n v="29.72"/>
    <n v="0"/>
    <n v="0"/>
    <s v="0:00"/>
    <d v="1899-12-30T01:42:00"/>
    <x v="2"/>
  </r>
  <r>
    <n v="16"/>
    <s v="Cliente_409"/>
    <x v="4"/>
    <d v="2023-04-03T02:55:00"/>
    <d v="2023-04-03T04:35:00"/>
    <x v="0"/>
    <x v="0"/>
    <x v="0"/>
    <n v="33.11"/>
    <s v="Reservada"/>
    <n v="293"/>
    <x v="10"/>
    <s v="Plato_16"/>
    <s v=" Plato_2"/>
    <s v=" Plato_19"/>
    <m/>
    <n v="216"/>
    <n v="216"/>
    <d v="2023-04-03T04:35:00"/>
    <s v="2:55"/>
    <s v="4:35"/>
    <d v="1899-12-30T01:40:00"/>
    <n v="120"/>
    <n v="2"/>
    <s v="2:00"/>
    <n v="-1.3888888888888881E-2"/>
    <d v="1899-12-30T00:00:00"/>
    <x v="1"/>
    <n v="0"/>
    <n v="0"/>
    <n v="0"/>
    <s v="0:00"/>
    <d v="1899-12-30T01:40:00"/>
    <x v="2"/>
  </r>
  <r>
    <n v="17"/>
    <s v="Cliente_339"/>
    <x v="0"/>
    <d v="2023-04-03T00:26:00"/>
    <d v="2023-04-03T03:57:00"/>
    <x v="2"/>
    <x v="1"/>
    <x v="2"/>
    <n v="20.36"/>
    <s v="Libre"/>
    <n v="294"/>
    <x v="1"/>
    <s v="Plato_17"/>
    <s v=" Plato_19"/>
    <s v=" Plato_4"/>
    <s v=" Plato_18"/>
    <n v="326"/>
    <n v="346.36"/>
    <d v="2023-04-03T03:57:00"/>
    <s v="0:26"/>
    <s v="3:57"/>
    <d v="1899-12-30T03:31:00"/>
    <n v="86"/>
    <n v="1.4333333333333333"/>
    <s v="1:26"/>
    <d v="1899-12-30T02:05:00"/>
    <d v="1899-12-30T02:05:00"/>
    <x v="0"/>
    <n v="20.36"/>
    <n v="0"/>
    <n v="0"/>
    <s v="0:00"/>
    <d v="1899-12-30T03:31:00"/>
    <x v="2"/>
  </r>
  <r>
    <n v="3"/>
    <s v="Cliente_729"/>
    <x v="1"/>
    <d v="2023-04-03T00:10:00"/>
    <d v="2023-04-03T02:01:00"/>
    <x v="2"/>
    <x v="0"/>
    <x v="2"/>
    <n v="46.42"/>
    <s v="Reservada"/>
    <n v="295"/>
    <x v="7"/>
    <s v="Plato_15"/>
    <s v=" Plato_2"/>
    <s v=" Plato_17"/>
    <s v=" Plato_13"/>
    <n v="247"/>
    <n v="247"/>
    <d v="2023-04-03T02:01:00"/>
    <s v="0:10"/>
    <s v="2:01"/>
    <d v="1899-12-30T01:51:00"/>
    <n v="177"/>
    <n v="2.95"/>
    <s v="2:57"/>
    <n v="-4.5833333333333323E-2"/>
    <d v="1899-12-30T00:00:00"/>
    <x v="1"/>
    <n v="0"/>
    <n v="0"/>
    <n v="0"/>
    <s v="0:00"/>
    <d v="1899-12-30T01:51:00"/>
    <x v="2"/>
  </r>
  <r>
    <n v="14"/>
    <s v="Cliente_565"/>
    <x v="1"/>
    <d v="2023-04-03T02:49:00"/>
    <d v="2023-04-03T05:58:00"/>
    <x v="2"/>
    <x v="2"/>
    <x v="2"/>
    <n v="29.07"/>
    <s v="Ocupada"/>
    <n v="296"/>
    <x v="0"/>
    <s v="Plato_14"/>
    <s v=" Plato_19"/>
    <m/>
    <m/>
    <n v="59"/>
    <n v="88.07"/>
    <d v="2023-04-03T05:58:00"/>
    <s v="2:49"/>
    <s v="5:58"/>
    <d v="1900-01-29T03:09:00"/>
    <n v="46"/>
    <n v="0.76666666666666672"/>
    <s v="0:46"/>
    <d v="1899-12-30T02:23:00"/>
    <d v="1899-12-30T02:23:00"/>
    <x v="0"/>
    <n v="29.07"/>
    <n v="15"/>
    <n v="0.25"/>
    <s v="0:15"/>
    <d v="1900-01-29T03:24:00"/>
    <x v="2"/>
  </r>
  <r>
    <n v="4"/>
    <s v="Cliente_873"/>
    <x v="5"/>
    <d v="2023-04-03T01:03:00"/>
    <d v="2023-04-03T04:27:00"/>
    <x v="1"/>
    <x v="0"/>
    <x v="2"/>
    <n v="43.46"/>
    <s v="Ocupada"/>
    <n v="297"/>
    <x v="0"/>
    <s v="Plato_9"/>
    <s v=" Plato_4"/>
    <s v=" Plato_13"/>
    <m/>
    <n v="175"/>
    <n v="218.46"/>
    <d v="2023-04-03T04:27:00"/>
    <s v="1:03"/>
    <s v="4:27"/>
    <d v="1900-01-29T03:24:00"/>
    <n v="112"/>
    <n v="1.8666666666666667"/>
    <s v="1:52"/>
    <d v="1899-12-30T01:32:00"/>
    <d v="1899-12-30T01:32:00"/>
    <x v="0"/>
    <n v="43.46"/>
    <n v="15"/>
    <n v="0.25"/>
    <s v="0:15"/>
    <d v="1900-01-29T03:39:00"/>
    <x v="2"/>
  </r>
  <r>
    <n v="11"/>
    <s v="Cliente_195"/>
    <x v="4"/>
    <d v="2023-04-03T03:14:00"/>
    <d v="2023-04-03T05:29:00"/>
    <x v="3"/>
    <x v="1"/>
    <x v="2"/>
    <n v="23.24"/>
    <s v="Reservada"/>
    <n v="298"/>
    <x v="6"/>
    <s v="Plato_6"/>
    <s v=" Plato_19"/>
    <s v=" Plato_5"/>
    <m/>
    <n v="255"/>
    <n v="255"/>
    <d v="2023-04-03T05:29:00"/>
    <s v="3:14"/>
    <s v="5:29"/>
    <d v="1899-12-30T02:15:00"/>
    <n v="141"/>
    <n v="2.35"/>
    <s v="2:21"/>
    <n v="-4.1666666666666657E-3"/>
    <d v="1899-12-30T00:00:00"/>
    <x v="1"/>
    <n v="0"/>
    <n v="0"/>
    <n v="0"/>
    <s v="0:00"/>
    <d v="1899-12-30T02:15:00"/>
    <x v="2"/>
  </r>
  <r>
    <n v="6"/>
    <s v="Cliente_211"/>
    <x v="1"/>
    <d v="2023-04-03T01:19:00"/>
    <d v="2023-04-03T02:45:00"/>
    <x v="3"/>
    <x v="2"/>
    <x v="1"/>
    <n v="29.68"/>
    <s v="Ocupada"/>
    <n v="299"/>
    <x v="7"/>
    <s v="Plato_3"/>
    <s v=" Plato_19"/>
    <s v=" Plato_7"/>
    <s v=" Plato_4"/>
    <n v="182"/>
    <n v="182"/>
    <d v="2023-04-03T02:45:00"/>
    <s v="1:19"/>
    <s v="2:45"/>
    <d v="1900-01-29T01:26:00"/>
    <n v="113"/>
    <n v="1.8833333333333333"/>
    <s v="1:53"/>
    <n v="-1.8749999999999996E-2"/>
    <d v="1899-12-30T00:00:00"/>
    <x v="1"/>
    <n v="0"/>
    <n v="15"/>
    <n v="0.25"/>
    <s v="0:15"/>
    <d v="1900-01-29T01:41:00"/>
    <x v="2"/>
  </r>
  <r>
    <n v="18"/>
    <s v="Cliente_516"/>
    <x v="0"/>
    <d v="2023-04-03T02:17:00"/>
    <d v="2023-04-03T04:19:00"/>
    <x v="2"/>
    <x v="1"/>
    <x v="2"/>
    <n v="38.380000000000003"/>
    <s v="Reservada"/>
    <n v="300"/>
    <x v="3"/>
    <s v="Plato_20"/>
    <s v=" Plato_4"/>
    <s v=" Plato_10"/>
    <s v=" Plato_2"/>
    <n v="290"/>
    <n v="328.38"/>
    <d v="2023-04-03T04:19:00"/>
    <s v="2:17"/>
    <s v="4:19"/>
    <d v="1899-12-30T02:02:00"/>
    <n v="118"/>
    <n v="1.9666666666666666"/>
    <s v="1:58"/>
    <d v="1899-12-30T00:04:00"/>
    <d v="1899-12-30T00:04:00"/>
    <x v="0"/>
    <n v="38.380000000000003"/>
    <n v="0"/>
    <n v="0"/>
    <s v="0:00"/>
    <d v="1899-12-30T02:02:00"/>
    <x v="2"/>
  </r>
  <r>
    <n v="8"/>
    <s v="Cliente_385"/>
    <x v="0"/>
    <d v="2023-04-03T02:14:00"/>
    <d v="2023-04-03T04:08:00"/>
    <x v="3"/>
    <x v="0"/>
    <x v="2"/>
    <n v="16.52"/>
    <s v="Reservada"/>
    <n v="301"/>
    <x v="7"/>
    <s v="Plato_17"/>
    <s v=" Plato_10"/>
    <s v=" Plato_9"/>
    <s v=" Plato_3"/>
    <n v="223"/>
    <n v="223"/>
    <d v="2023-04-03T04:08:00"/>
    <s v="2:14"/>
    <s v="4:08"/>
    <d v="1899-12-30T01:54:00"/>
    <n v="183"/>
    <n v="3.05"/>
    <s v="3:03"/>
    <n v="-4.7916666666666663E-2"/>
    <d v="1899-12-30T00:00:00"/>
    <x v="1"/>
    <n v="0"/>
    <n v="0"/>
    <n v="0"/>
    <s v="0:00"/>
    <d v="1899-12-30T01:54:00"/>
    <x v="2"/>
  </r>
  <r>
    <n v="5"/>
    <s v="Cliente_929"/>
    <x v="2"/>
    <d v="2023-04-03T01:20:00"/>
    <d v="2023-04-03T04:56:00"/>
    <x v="1"/>
    <x v="1"/>
    <x v="2"/>
    <n v="39.89"/>
    <s v="Reservada"/>
    <n v="302"/>
    <x v="1"/>
    <s v="Plato_15"/>
    <m/>
    <m/>
    <m/>
    <n v="96"/>
    <n v="135.88999999999999"/>
    <d v="2023-04-03T04:56:00"/>
    <s v="1:20"/>
    <s v="4:56"/>
    <d v="1899-12-30T03:36:00"/>
    <n v="15"/>
    <n v="0.25"/>
    <s v="0:15"/>
    <d v="1899-12-30T03:21:00"/>
    <d v="1899-12-30T03:21:00"/>
    <x v="0"/>
    <n v="39.89"/>
    <n v="0"/>
    <n v="0"/>
    <s v="0:00"/>
    <d v="1899-12-30T03:36:00"/>
    <x v="2"/>
  </r>
  <r>
    <n v="14"/>
    <s v="Cliente_986"/>
    <x v="3"/>
    <d v="2023-04-03T03:38:00"/>
    <d v="2023-04-03T06:24:00"/>
    <x v="3"/>
    <x v="1"/>
    <x v="0"/>
    <n v="16.489999999999998"/>
    <s v="Ocupada"/>
    <n v="303"/>
    <x v="2"/>
    <s v="Plato_3"/>
    <s v=" Plato_20"/>
    <s v=" Plato_10"/>
    <s v=" Plato_7"/>
    <n v="210"/>
    <n v="226.49"/>
    <d v="2023-04-03T06:24:00"/>
    <s v="3:38"/>
    <s v="6:24"/>
    <d v="1900-01-29T02:46:00"/>
    <n v="92"/>
    <n v="1.5333333333333334"/>
    <s v="1:32"/>
    <d v="1899-12-30T01:14:00"/>
    <d v="1899-12-30T01:14:00"/>
    <x v="0"/>
    <n v="16.489999999999998"/>
    <n v="15"/>
    <n v="0.25"/>
    <s v="0:15"/>
    <d v="1900-01-29T03:01:00"/>
    <x v="2"/>
  </r>
  <r>
    <n v="6"/>
    <s v="Cliente_994"/>
    <x v="4"/>
    <d v="2023-04-03T03:24:00"/>
    <d v="2023-04-03T04:40:00"/>
    <x v="1"/>
    <x v="0"/>
    <x v="2"/>
    <n v="22.05"/>
    <s v="Reservada"/>
    <n v="304"/>
    <x v="1"/>
    <s v="Plato_15"/>
    <s v=" Plato_13"/>
    <s v=" Plato_20"/>
    <s v=" Plato_17"/>
    <n v="279"/>
    <n v="279"/>
    <d v="2023-04-03T04:40:00"/>
    <s v="3:24"/>
    <s v="4:40"/>
    <d v="1899-12-30T01:16:00"/>
    <n v="85"/>
    <n v="1.4166666666666667"/>
    <s v="1:25"/>
    <n v="-6.2499999999999986E-3"/>
    <d v="1899-12-30T00:00:00"/>
    <x v="1"/>
    <n v="0"/>
    <n v="0"/>
    <n v="0"/>
    <s v="0:00"/>
    <d v="1899-12-30T01:16:00"/>
    <x v="2"/>
  </r>
  <r>
    <n v="1"/>
    <s v="Cliente_648"/>
    <x v="2"/>
    <d v="2023-04-03T00:45:00"/>
    <d v="2023-04-03T04:13:00"/>
    <x v="1"/>
    <x v="0"/>
    <x v="2"/>
    <n v="37.92"/>
    <s v="Reservada"/>
    <n v="305"/>
    <x v="9"/>
    <s v="Plato_8"/>
    <s v=" Plato_14"/>
    <m/>
    <m/>
    <n v="128"/>
    <n v="165.92000000000002"/>
    <d v="2023-04-03T04:13:00"/>
    <s v="0:45"/>
    <s v="4:13"/>
    <d v="1899-12-30T03:28:00"/>
    <n v="65"/>
    <n v="1.0833333333333333"/>
    <s v="1:05"/>
    <d v="1899-12-30T02:23:00"/>
    <d v="1899-12-30T02:23:00"/>
    <x v="0"/>
    <n v="37.92"/>
    <n v="0"/>
    <n v="0"/>
    <s v="0:00"/>
    <d v="1899-12-30T03:28:00"/>
    <x v="2"/>
  </r>
  <r>
    <n v="7"/>
    <s v="Cliente_702"/>
    <x v="4"/>
    <d v="2023-04-03T00:03:00"/>
    <d v="2023-04-03T02:32:00"/>
    <x v="3"/>
    <x v="0"/>
    <x v="2"/>
    <n v="16.96"/>
    <s v="Ocupada"/>
    <n v="306"/>
    <x v="9"/>
    <s v="Plato_15"/>
    <m/>
    <m/>
    <m/>
    <n v="32"/>
    <n v="48.96"/>
    <d v="2023-04-03T02:32:00"/>
    <s v="0:03"/>
    <s v="2:32"/>
    <d v="1900-01-29T02:29:00"/>
    <n v="21"/>
    <n v="0.35"/>
    <s v="0:21"/>
    <d v="1899-12-30T02:08:00"/>
    <d v="1899-12-30T02:08:00"/>
    <x v="0"/>
    <n v="16.96"/>
    <n v="15"/>
    <n v="0.25"/>
    <s v="0:15"/>
    <d v="1900-01-29T02:44:00"/>
    <x v="2"/>
  </r>
  <r>
    <n v="20"/>
    <s v="Cliente_175"/>
    <x v="3"/>
    <d v="2023-04-03T03:09:00"/>
    <d v="2023-04-03T05:39:00"/>
    <x v="1"/>
    <x v="0"/>
    <x v="1"/>
    <n v="31.66"/>
    <s v="Libre"/>
    <n v="307"/>
    <x v="4"/>
    <s v="Plato_13"/>
    <m/>
    <m/>
    <m/>
    <n v="63"/>
    <n v="94.66"/>
    <d v="2023-04-03T05:39:00"/>
    <s v="3:09"/>
    <s v="5:39"/>
    <d v="1899-12-30T02:30:00"/>
    <n v="39"/>
    <n v="0.65"/>
    <s v="0:39"/>
    <d v="1899-12-30T01:51:00"/>
    <d v="1899-12-30T01:51:00"/>
    <x v="0"/>
    <n v="31.66"/>
    <n v="0"/>
    <n v="0"/>
    <s v="0:00"/>
    <d v="1899-12-30T02:30:00"/>
    <x v="2"/>
  </r>
  <r>
    <n v="14"/>
    <s v="Cliente_846"/>
    <x v="0"/>
    <d v="2023-04-03T01:55:00"/>
    <d v="2023-04-03T04:39:00"/>
    <x v="2"/>
    <x v="0"/>
    <x v="2"/>
    <n v="33.79"/>
    <s v="Reservada"/>
    <n v="308"/>
    <x v="7"/>
    <s v="Plato_18"/>
    <s v=" Plato_8"/>
    <s v=" Plato_17"/>
    <s v=" Plato_16"/>
    <n v="222"/>
    <n v="222"/>
    <d v="2023-04-03T04:39:00"/>
    <s v="1:55"/>
    <s v="4:39"/>
    <d v="1899-12-30T02:44:00"/>
    <n v="186"/>
    <n v="3.1"/>
    <s v="3:06"/>
    <n v="-1.5277777777777793E-2"/>
    <d v="1899-12-30T00:00:00"/>
    <x v="1"/>
    <n v="0"/>
    <n v="0"/>
    <n v="0"/>
    <s v="0:00"/>
    <d v="1899-12-30T02:44:00"/>
    <x v="2"/>
  </r>
  <r>
    <n v="9"/>
    <s v="Cliente_620"/>
    <x v="5"/>
    <d v="2023-04-03T00:28:00"/>
    <d v="2023-04-03T04:05:00"/>
    <x v="1"/>
    <x v="0"/>
    <x v="2"/>
    <n v="36.090000000000003"/>
    <s v="Reservada"/>
    <n v="309"/>
    <x v="10"/>
    <s v="Plato_20"/>
    <s v=" Plato_17"/>
    <s v=" Plato_8"/>
    <m/>
    <n v="172"/>
    <n v="208.09"/>
    <d v="2023-04-03T04:05:00"/>
    <s v="0:28"/>
    <s v="4:05"/>
    <d v="1899-12-30T03:37:00"/>
    <n v="123"/>
    <n v="2.0499999999999998"/>
    <s v="2:03"/>
    <d v="1899-12-30T01:34:00"/>
    <d v="1899-12-30T01:34:00"/>
    <x v="0"/>
    <n v="36.090000000000003"/>
    <n v="0"/>
    <n v="0"/>
    <s v="0:00"/>
    <d v="1899-12-30T03:37:00"/>
    <x v="2"/>
  </r>
  <r>
    <n v="17"/>
    <s v="Cliente_672"/>
    <x v="5"/>
    <d v="2023-04-03T03:04:00"/>
    <d v="2023-04-03T06:23:00"/>
    <x v="3"/>
    <x v="2"/>
    <x v="2"/>
    <n v="11.47"/>
    <s v="Libre"/>
    <n v="310"/>
    <x v="7"/>
    <s v="Plato_10"/>
    <s v=" Plato_2"/>
    <m/>
    <m/>
    <n v="138"/>
    <n v="149.47"/>
    <d v="2023-04-03T06:23:00"/>
    <s v="3:04"/>
    <s v="6:23"/>
    <d v="1899-12-30T03:19:00"/>
    <n v="97"/>
    <n v="1.6166666666666667"/>
    <s v="1:37"/>
    <d v="1899-12-30T01:42:00"/>
    <d v="1899-12-30T01:42:00"/>
    <x v="0"/>
    <n v="11.47"/>
    <n v="0"/>
    <n v="0"/>
    <s v="0:00"/>
    <d v="1899-12-30T03:19:00"/>
    <x v="2"/>
  </r>
  <r>
    <n v="6"/>
    <s v="Cliente_735"/>
    <x v="4"/>
    <d v="2023-04-03T01:40:00"/>
    <d v="2023-04-03T02:43:00"/>
    <x v="0"/>
    <x v="1"/>
    <x v="1"/>
    <n v="39.270000000000003"/>
    <s v="Ocupada"/>
    <n v="311"/>
    <x v="3"/>
    <s v="Plato_7"/>
    <s v=" Plato_9"/>
    <m/>
    <m/>
    <n v="53"/>
    <n v="53"/>
    <d v="2023-04-03T02:43:00"/>
    <s v="1:40"/>
    <s v="2:43"/>
    <d v="1900-01-29T01:03:00"/>
    <n v="74"/>
    <n v="1.2333333333333334"/>
    <s v="1:14"/>
    <n v="-7.6388888888888895E-3"/>
    <d v="1899-12-30T00:00:00"/>
    <x v="1"/>
    <n v="0"/>
    <n v="15"/>
    <n v="0.25"/>
    <s v="0:15"/>
    <d v="1900-01-29T01:18:00"/>
    <x v="2"/>
  </r>
  <r>
    <n v="2"/>
    <s v="Cliente_268"/>
    <x v="4"/>
    <d v="2023-04-03T03:07:00"/>
    <d v="2023-04-03T06:12:00"/>
    <x v="0"/>
    <x v="0"/>
    <x v="2"/>
    <n v="30.89"/>
    <s v="Reservada"/>
    <n v="312"/>
    <x v="7"/>
    <s v="Plato_15"/>
    <s v=" Plato_8"/>
    <m/>
    <m/>
    <n v="134"/>
    <n v="164.89"/>
    <d v="2023-04-03T06:12:00"/>
    <s v="3:07"/>
    <s v="6:12"/>
    <d v="1899-12-30T03:05:00"/>
    <n v="55"/>
    <n v="0.91666666666666663"/>
    <s v="0:55"/>
    <d v="1899-12-30T02:10:00"/>
    <d v="1899-12-30T02:10:00"/>
    <x v="0"/>
    <n v="30.89"/>
    <n v="0"/>
    <n v="0"/>
    <s v="0:00"/>
    <d v="1899-12-30T03:05:00"/>
    <x v="2"/>
  </r>
  <r>
    <n v="10"/>
    <s v="Cliente_974"/>
    <x v="5"/>
    <d v="2023-04-03T02:23:00"/>
    <d v="2023-04-03T05:46:00"/>
    <x v="1"/>
    <x v="1"/>
    <x v="0"/>
    <n v="43.14"/>
    <s v="Reservada"/>
    <n v="313"/>
    <x v="0"/>
    <s v="Plato_12"/>
    <s v=" Plato_17"/>
    <s v=" Plato_19"/>
    <s v=" Plato_7"/>
    <n v="232"/>
    <n v="275.14"/>
    <d v="2023-04-03T05:46:00"/>
    <s v="2:23"/>
    <s v="5:46"/>
    <d v="1899-12-30T03:23:00"/>
    <n v="106"/>
    <n v="1.7666666666666666"/>
    <s v="1:46"/>
    <d v="1899-12-30T01:37:00"/>
    <d v="1899-12-30T01:37:00"/>
    <x v="0"/>
    <n v="43.14"/>
    <n v="0"/>
    <n v="0"/>
    <s v="0:00"/>
    <d v="1899-12-30T03:23:00"/>
    <x v="2"/>
  </r>
  <r>
    <n v="20"/>
    <s v="Cliente_161"/>
    <x v="3"/>
    <d v="2023-04-03T00:46:00"/>
    <d v="2023-04-03T03:53:00"/>
    <x v="4"/>
    <x v="0"/>
    <x v="0"/>
    <n v="32.18"/>
    <s v="Ocupada"/>
    <n v="314"/>
    <x v="9"/>
    <s v="Plato_6"/>
    <m/>
    <m/>
    <m/>
    <n v="27"/>
    <n v="59.18"/>
    <d v="2023-04-03T03:53:00"/>
    <s v="0:46"/>
    <s v="3:53"/>
    <d v="1900-01-29T03:07:00"/>
    <n v="5"/>
    <n v="8.3333333333333329E-2"/>
    <s v="0:05"/>
    <d v="1899-12-30T03:02:00"/>
    <d v="1899-12-30T03:02:00"/>
    <x v="0"/>
    <n v="32.18"/>
    <n v="15"/>
    <n v="0.25"/>
    <s v="0:15"/>
    <d v="1900-01-29T03:22:00"/>
    <x v="2"/>
  </r>
  <r>
    <n v="14"/>
    <s v="Cliente_600"/>
    <x v="1"/>
    <d v="2023-04-03T00:12:00"/>
    <d v="2023-04-03T03:29:00"/>
    <x v="2"/>
    <x v="0"/>
    <x v="2"/>
    <n v="20.6"/>
    <s v="Libre"/>
    <n v="315"/>
    <x v="9"/>
    <s v="Plato_1"/>
    <s v=" Plato_16"/>
    <s v=" Plato_9"/>
    <s v=" Plato_13"/>
    <n v="161"/>
    <n v="181.6"/>
    <d v="2023-04-03T03:29:00"/>
    <s v="0:12"/>
    <s v="3:29"/>
    <d v="1899-12-30T03:17:00"/>
    <n v="126"/>
    <n v="2.1"/>
    <s v="2:06"/>
    <d v="1899-12-30T01:11:00"/>
    <d v="1899-12-30T01:11:00"/>
    <x v="0"/>
    <n v="20.6"/>
    <n v="0"/>
    <n v="0"/>
    <s v="0:00"/>
    <d v="1899-12-30T03:17:00"/>
    <x v="2"/>
  </r>
  <r>
    <n v="2"/>
    <s v="Cliente_654"/>
    <x v="2"/>
    <d v="2023-04-03T01:38:00"/>
    <d v="2023-04-03T05:32:00"/>
    <x v="3"/>
    <x v="1"/>
    <x v="2"/>
    <n v="31.13"/>
    <s v="Reservada"/>
    <n v="316"/>
    <x v="4"/>
    <s v="Plato_4"/>
    <s v=" Plato_13"/>
    <s v=" Plato_6"/>
    <s v=" Plato_20"/>
    <n v="160"/>
    <n v="191.13"/>
    <d v="2023-04-03T05:32:00"/>
    <s v="1:38"/>
    <s v="5:32"/>
    <d v="1899-12-30T03:54:00"/>
    <n v="158"/>
    <n v="2.6333333333333333"/>
    <s v="2:38"/>
    <d v="1899-12-30T01:16:00"/>
    <d v="1899-12-30T01:16:00"/>
    <x v="0"/>
    <n v="31.13"/>
    <n v="0"/>
    <n v="0"/>
    <s v="0:00"/>
    <d v="1899-12-30T03:54:00"/>
    <x v="2"/>
  </r>
  <r>
    <n v="17"/>
    <s v="Cliente_440"/>
    <x v="2"/>
    <d v="2023-04-03T02:25:00"/>
    <d v="2023-04-03T06:16:00"/>
    <x v="2"/>
    <x v="1"/>
    <x v="1"/>
    <n v="24.55"/>
    <s v="Libre"/>
    <n v="317"/>
    <x v="7"/>
    <s v="Plato_5"/>
    <s v=" Plato_18"/>
    <s v=" Plato_15"/>
    <m/>
    <n v="178"/>
    <n v="202.55"/>
    <d v="2023-04-03T06:16:00"/>
    <s v="2:25"/>
    <s v="6:16"/>
    <d v="1899-12-30T03:51:00"/>
    <n v="88"/>
    <n v="1.4666666666666666"/>
    <s v="1:28"/>
    <d v="1899-12-30T02:23:00"/>
    <d v="1899-12-30T02:23:00"/>
    <x v="0"/>
    <n v="24.55"/>
    <n v="0"/>
    <n v="0"/>
    <s v="0:00"/>
    <d v="1899-12-30T03:51:00"/>
    <x v="2"/>
  </r>
  <r>
    <n v="13"/>
    <s v="Cliente_269"/>
    <x v="5"/>
    <d v="2023-04-03T03:33:00"/>
    <d v="2023-04-03T05:09:00"/>
    <x v="0"/>
    <x v="2"/>
    <x v="2"/>
    <n v="10.08"/>
    <s v="Reservada"/>
    <n v="318"/>
    <x v="5"/>
    <s v="Plato_9"/>
    <m/>
    <m/>
    <m/>
    <n v="29"/>
    <n v="39.08"/>
    <d v="2023-04-03T05:09:00"/>
    <s v="3:33"/>
    <s v="5:09"/>
    <d v="1899-12-30T01:36:00"/>
    <n v="39"/>
    <n v="0.65"/>
    <s v="0:39"/>
    <d v="1899-12-30T00:57:00"/>
    <d v="1899-12-30T00:57:00"/>
    <x v="0"/>
    <n v="10.08"/>
    <n v="0"/>
    <n v="0"/>
    <s v="0:00"/>
    <d v="1899-12-30T01:36:00"/>
    <x v="2"/>
  </r>
  <r>
    <n v="1"/>
    <s v="Cliente_12"/>
    <x v="1"/>
    <d v="2023-04-03T00:48:00"/>
    <d v="2023-04-03T03:59:00"/>
    <x v="1"/>
    <x v="0"/>
    <x v="1"/>
    <n v="30.05"/>
    <s v="Libre"/>
    <n v="319"/>
    <x v="6"/>
    <s v="Plato_15"/>
    <s v=" Plato_8"/>
    <s v=" Plato_20"/>
    <s v=" Plato_17"/>
    <n v="268"/>
    <n v="298.05"/>
    <d v="2023-04-03T03:59:00"/>
    <s v="0:48"/>
    <s v="3:59"/>
    <d v="1899-12-30T03:11:00"/>
    <n v="126"/>
    <n v="2.1"/>
    <s v="2:06"/>
    <d v="1899-12-30T01:05:00"/>
    <d v="1899-12-30T01:05:00"/>
    <x v="0"/>
    <n v="30.05"/>
    <n v="0"/>
    <n v="0"/>
    <s v="0:00"/>
    <d v="1899-12-30T03:11:00"/>
    <x v="2"/>
  </r>
  <r>
    <n v="9"/>
    <s v="Cliente_294"/>
    <x v="1"/>
    <d v="2023-04-03T01:30:00"/>
    <d v="2023-04-03T04:17:00"/>
    <x v="0"/>
    <x v="0"/>
    <x v="0"/>
    <n v="44.02"/>
    <s v="Reservada"/>
    <n v="320"/>
    <x v="0"/>
    <s v="Plato_13"/>
    <s v=" Plato_5"/>
    <s v=" Plato_18"/>
    <m/>
    <n v="98"/>
    <n v="142.02000000000001"/>
    <d v="2023-04-03T04:17:00"/>
    <s v="1:30"/>
    <s v="4:17"/>
    <d v="1899-12-30T02:47:00"/>
    <n v="130"/>
    <n v="2.1666666666666665"/>
    <s v="2:10"/>
    <d v="1899-12-30T00:37:00"/>
    <d v="1899-12-30T00:37:00"/>
    <x v="0"/>
    <n v="44.02"/>
    <n v="0"/>
    <n v="0"/>
    <s v="0:00"/>
    <d v="1899-12-30T02:47:00"/>
    <x v="2"/>
  </r>
  <r>
    <n v="18"/>
    <s v="Cliente_659"/>
    <x v="3"/>
    <d v="2023-04-03T02:04:00"/>
    <d v="2023-04-03T04:18:00"/>
    <x v="1"/>
    <x v="0"/>
    <x v="2"/>
    <n v="23.59"/>
    <s v="Libre"/>
    <n v="321"/>
    <x v="5"/>
    <s v="Plato_16"/>
    <s v=" Plato_5"/>
    <s v=" Plato_14"/>
    <m/>
    <n v="141"/>
    <n v="164.59"/>
    <d v="2023-04-03T04:18:00"/>
    <s v="2:04"/>
    <s v="4:18"/>
    <d v="1899-12-30T02:14:00"/>
    <n v="95"/>
    <n v="1.5833333333333333"/>
    <s v="1:35"/>
    <d v="1899-12-30T00:39:00"/>
    <d v="1899-12-30T00:39:00"/>
    <x v="0"/>
    <n v="23.59"/>
    <n v="0"/>
    <n v="0"/>
    <s v="0:00"/>
    <d v="1899-12-30T02:14:00"/>
    <x v="2"/>
  </r>
  <r>
    <n v="12"/>
    <s v="Cliente_47"/>
    <x v="1"/>
    <d v="2023-04-03T03:41:00"/>
    <d v="2023-04-03T05:47:00"/>
    <x v="2"/>
    <x v="2"/>
    <x v="2"/>
    <n v="24.69"/>
    <s v="Ocupada"/>
    <n v="322"/>
    <x v="8"/>
    <s v="Plato_15"/>
    <s v=" Plato_13"/>
    <m/>
    <m/>
    <n v="85"/>
    <n v="109.69"/>
    <d v="2023-04-03T05:47:00"/>
    <s v="3:41"/>
    <s v="5:47"/>
    <d v="1900-01-29T02:06:00"/>
    <n v="60"/>
    <n v="1"/>
    <s v="1:00"/>
    <d v="1899-12-30T01:06:00"/>
    <d v="1899-12-30T01:06:00"/>
    <x v="0"/>
    <n v="24.69"/>
    <n v="15"/>
    <n v="0.25"/>
    <s v="0:15"/>
    <d v="1900-01-29T02:21:00"/>
    <x v="2"/>
  </r>
  <r>
    <n v="8"/>
    <s v="Cliente_544"/>
    <x v="1"/>
    <d v="2023-04-03T01:23:00"/>
    <d v="2023-04-03T04:19:00"/>
    <x v="3"/>
    <x v="1"/>
    <x v="1"/>
    <n v="44.3"/>
    <s v="Libre"/>
    <n v="323"/>
    <x v="9"/>
    <s v="Plato_5"/>
    <s v=" Plato_9"/>
    <s v=" Plato_7"/>
    <s v=" Plato_4"/>
    <n v="208"/>
    <n v="252.3"/>
    <d v="2023-04-03T04:19:00"/>
    <s v="1:23"/>
    <s v="4:19"/>
    <d v="1899-12-30T02:56:00"/>
    <n v="122"/>
    <n v="2.0333333333333332"/>
    <s v="2:02"/>
    <d v="1899-12-30T00:54:00"/>
    <d v="1899-12-30T00:54:00"/>
    <x v="0"/>
    <n v="44.3"/>
    <n v="0"/>
    <n v="0"/>
    <s v="0:00"/>
    <d v="1899-12-30T02:56:00"/>
    <x v="2"/>
  </r>
  <r>
    <n v="9"/>
    <s v="Cliente_633"/>
    <x v="0"/>
    <d v="2023-04-03T00:43:00"/>
    <d v="2023-04-03T01:51:00"/>
    <x v="1"/>
    <x v="2"/>
    <x v="2"/>
    <n v="21.6"/>
    <s v="Libre"/>
    <n v="324"/>
    <x v="4"/>
    <s v="Plato_2"/>
    <s v=" Plato_6"/>
    <s v=" Plato_10"/>
    <m/>
    <n v="137"/>
    <n v="137"/>
    <d v="2023-04-03T01:51:00"/>
    <s v="0:43"/>
    <s v="1:51"/>
    <d v="1899-12-30T01:08:00"/>
    <n v="90"/>
    <n v="1.5"/>
    <s v="1:30"/>
    <n v="-1.5277777777777779E-2"/>
    <d v="1899-12-30T00:00:00"/>
    <x v="1"/>
    <n v="0"/>
    <n v="0"/>
    <n v="0"/>
    <s v="0:00"/>
    <d v="1899-12-30T01:08:00"/>
    <x v="2"/>
  </r>
  <r>
    <n v="18"/>
    <s v="Cliente_154"/>
    <x v="1"/>
    <d v="2023-04-03T01:00:00"/>
    <d v="2023-04-03T02:18:00"/>
    <x v="2"/>
    <x v="0"/>
    <x v="2"/>
    <n v="32.5"/>
    <s v="Reservada"/>
    <n v="325"/>
    <x v="4"/>
    <s v="Plato_13"/>
    <s v=" Plato_17"/>
    <s v=" Plato_8"/>
    <s v=" Plato_15"/>
    <n v="154"/>
    <n v="186.5"/>
    <d v="2023-04-03T02:18:00"/>
    <s v="1:00"/>
    <s v="2:18"/>
    <d v="1899-12-30T01:18:00"/>
    <n v="71"/>
    <n v="1.1833333333333333"/>
    <s v="1:11"/>
    <d v="1899-12-30T00:07:00"/>
    <d v="1899-12-30T00:07:00"/>
    <x v="0"/>
    <n v="32.5"/>
    <n v="0"/>
    <n v="0"/>
    <s v="0:00"/>
    <d v="1899-12-30T01:18:00"/>
    <x v="2"/>
  </r>
  <r>
    <n v="14"/>
    <s v="Cliente_489"/>
    <x v="4"/>
    <d v="2023-04-04T01:39:00"/>
    <d v="2023-04-04T05:34:00"/>
    <x v="1"/>
    <x v="1"/>
    <x v="0"/>
    <n v="13.85"/>
    <s v="Ocupada"/>
    <n v="326"/>
    <x v="4"/>
    <s v="Plato_8"/>
    <s v=" Plato_4"/>
    <s v=" Plato_16"/>
    <m/>
    <n v="81"/>
    <n v="94.85"/>
    <d v="2023-04-04T05:34:00"/>
    <s v="1:39"/>
    <s v="5:34"/>
    <d v="1900-01-29T03:55:00"/>
    <n v="91"/>
    <n v="1.5166666666666666"/>
    <s v="1:31"/>
    <d v="1899-12-30T02:24:00"/>
    <d v="1899-12-30T02:24:00"/>
    <x v="0"/>
    <n v="13.85"/>
    <n v="15"/>
    <n v="0.25"/>
    <s v="0:15"/>
    <d v="1900-01-29T04:10:00"/>
    <x v="3"/>
  </r>
  <r>
    <n v="12"/>
    <s v="Cliente_336"/>
    <x v="3"/>
    <d v="2023-04-04T02:59:00"/>
    <d v="2023-04-04T04:36:00"/>
    <x v="3"/>
    <x v="2"/>
    <x v="2"/>
    <n v="15.08"/>
    <s v="Reservada"/>
    <n v="327"/>
    <x v="1"/>
    <s v="Plato_18"/>
    <s v=" Plato_4"/>
    <s v=" Plato_6"/>
    <m/>
    <n v="147"/>
    <n v="162.08000000000001"/>
    <d v="2023-04-04T04:36:00"/>
    <s v="2:59"/>
    <s v="4:36"/>
    <d v="1899-12-30T01:37:00"/>
    <n v="74"/>
    <n v="1.2333333333333334"/>
    <s v="1:14"/>
    <d v="1899-12-30T00:23:00"/>
    <d v="1899-12-30T00:23:00"/>
    <x v="0"/>
    <n v="15.08"/>
    <n v="0"/>
    <n v="0"/>
    <s v="0:00"/>
    <d v="1899-12-30T01:37:00"/>
    <x v="3"/>
  </r>
  <r>
    <n v="4"/>
    <s v="Cliente_350"/>
    <x v="5"/>
    <d v="2023-04-04T01:44:00"/>
    <d v="2023-04-04T04:07:00"/>
    <x v="2"/>
    <x v="2"/>
    <x v="2"/>
    <n v="13.85"/>
    <s v="Reservada"/>
    <n v="328"/>
    <x v="9"/>
    <s v="Plato_8"/>
    <m/>
    <m/>
    <m/>
    <n v="35"/>
    <n v="48.85"/>
    <d v="2023-04-04T04:07:00"/>
    <s v="1:44"/>
    <s v="4:07"/>
    <d v="1899-12-30T02:23:00"/>
    <n v="21"/>
    <n v="0.35"/>
    <s v="0:21"/>
    <d v="1899-12-30T02:02:00"/>
    <d v="1899-12-30T02:02:00"/>
    <x v="0"/>
    <n v="13.85"/>
    <n v="0"/>
    <n v="0"/>
    <s v="0:00"/>
    <d v="1899-12-30T02:23:00"/>
    <x v="3"/>
  </r>
  <r>
    <n v="13"/>
    <s v="Cliente_797"/>
    <x v="1"/>
    <d v="2023-04-04T00:26:00"/>
    <d v="2023-04-04T02:41:00"/>
    <x v="2"/>
    <x v="0"/>
    <x v="2"/>
    <n v="38.89"/>
    <s v="Ocupada"/>
    <n v="329"/>
    <x v="6"/>
    <s v="Plato_13"/>
    <s v=" Plato_20"/>
    <s v=" Plato_17"/>
    <s v=" Plato_14"/>
    <n v="207"/>
    <n v="207"/>
    <d v="2023-04-04T02:41:00"/>
    <s v="0:26"/>
    <s v="2:41"/>
    <d v="1900-01-29T02:15:00"/>
    <n v="139"/>
    <n v="2.3166666666666669"/>
    <s v="2:19"/>
    <n v="-2.7777777777777818E-3"/>
    <d v="1899-12-30T00:00:00"/>
    <x v="1"/>
    <n v="0"/>
    <n v="15"/>
    <n v="0.25"/>
    <s v="0:15"/>
    <d v="1900-01-29T02:30:00"/>
    <x v="3"/>
  </r>
  <r>
    <n v="10"/>
    <s v="Cliente_436"/>
    <x v="0"/>
    <d v="2023-04-04T01:50:00"/>
    <d v="2023-04-04T03:57:00"/>
    <x v="0"/>
    <x v="1"/>
    <x v="2"/>
    <n v="32.17"/>
    <s v="Ocupada"/>
    <n v="330"/>
    <x v="6"/>
    <s v="Plato_1"/>
    <s v=" Plato_16"/>
    <s v=" Plato_14"/>
    <s v=" Plato_13"/>
    <n v="217"/>
    <n v="217"/>
    <d v="2023-04-04T03:57:00"/>
    <s v="1:50"/>
    <s v="3:57"/>
    <d v="1900-01-29T02:07:00"/>
    <n v="140"/>
    <n v="2.3333333333333335"/>
    <s v="2:20"/>
    <n v="-9.0277777777777735E-3"/>
    <d v="1899-12-30T00:00:00"/>
    <x v="1"/>
    <n v="0"/>
    <n v="15"/>
    <n v="0.25"/>
    <s v="0:15"/>
    <d v="1900-01-29T02:22:00"/>
    <x v="3"/>
  </r>
  <r>
    <n v="20"/>
    <s v="Cliente_597"/>
    <x v="5"/>
    <d v="2023-04-04T03:06:00"/>
    <d v="2023-04-04T06:17:00"/>
    <x v="4"/>
    <x v="2"/>
    <x v="0"/>
    <n v="36.61"/>
    <s v="Reservada"/>
    <n v="331"/>
    <x v="3"/>
    <s v="Plato_12"/>
    <s v=" Plato_8"/>
    <s v=" Plato_7"/>
    <s v=" Plato_1"/>
    <n v="173"/>
    <n v="209.61"/>
    <d v="2023-04-04T06:17:00"/>
    <s v="3:06"/>
    <s v="6:17"/>
    <d v="1899-12-30T03:11:00"/>
    <n v="121"/>
    <n v="2.0166666666666666"/>
    <s v="2:01"/>
    <d v="1899-12-30T01:10:00"/>
    <d v="1899-12-30T01:10:00"/>
    <x v="0"/>
    <n v="36.61"/>
    <n v="0"/>
    <n v="0"/>
    <s v="0:00"/>
    <d v="1899-12-30T03:11:00"/>
    <x v="3"/>
  </r>
  <r>
    <n v="6"/>
    <s v="Cliente_823"/>
    <x v="1"/>
    <d v="2023-04-04T00:14:00"/>
    <d v="2023-04-04T01:29:00"/>
    <x v="2"/>
    <x v="0"/>
    <x v="0"/>
    <n v="25.21"/>
    <s v="Reservada"/>
    <n v="332"/>
    <x v="10"/>
    <s v="Plato_20"/>
    <m/>
    <m/>
    <m/>
    <n v="120"/>
    <n v="145.21"/>
    <d v="2023-04-04T01:29:00"/>
    <s v="0:14"/>
    <s v="1:29"/>
    <d v="1899-12-30T01:15:00"/>
    <n v="17"/>
    <n v="0.28333333333333333"/>
    <s v="0:17"/>
    <d v="1899-12-30T00:58:00"/>
    <d v="1899-12-30T00:58:00"/>
    <x v="0"/>
    <n v="25.21"/>
    <n v="0"/>
    <n v="0"/>
    <s v="0:00"/>
    <d v="1899-12-30T01:15:00"/>
    <x v="3"/>
  </r>
  <r>
    <n v="6"/>
    <s v="Cliente_690"/>
    <x v="1"/>
    <d v="2023-04-04T03:10:00"/>
    <d v="2023-04-04T04:29:00"/>
    <x v="4"/>
    <x v="2"/>
    <x v="2"/>
    <n v="13.19"/>
    <s v="Libre"/>
    <n v="333"/>
    <x v="3"/>
    <s v="Plato_19"/>
    <s v=" Plato_4"/>
    <m/>
    <m/>
    <n v="72"/>
    <n v="85.19"/>
    <d v="2023-04-04T04:29:00"/>
    <s v="3:10"/>
    <s v="4:29"/>
    <d v="1899-12-30T01:19:00"/>
    <n v="61"/>
    <n v="1.0166666666666666"/>
    <s v="1:01"/>
    <d v="1899-12-30T00:18:00"/>
    <d v="1899-12-30T00:18:00"/>
    <x v="0"/>
    <n v="13.19"/>
    <n v="0"/>
    <n v="0"/>
    <s v="0:00"/>
    <d v="1899-12-30T01:19:00"/>
    <x v="3"/>
  </r>
  <r>
    <n v="12"/>
    <s v="Cliente_216"/>
    <x v="4"/>
    <d v="2023-04-04T02:51:00"/>
    <d v="2023-04-04T06:31:00"/>
    <x v="1"/>
    <x v="1"/>
    <x v="2"/>
    <n v="17.5"/>
    <s v="Libre"/>
    <n v="334"/>
    <x v="10"/>
    <s v="Plato_13"/>
    <s v=" Plato_14"/>
    <s v=" Plato_7"/>
    <s v=" Plato_2"/>
    <n v="173"/>
    <n v="190.5"/>
    <d v="2023-04-04T06:31:00"/>
    <s v="2:51"/>
    <s v="6:31"/>
    <d v="1899-12-30T03:40:00"/>
    <n v="156"/>
    <n v="2.6"/>
    <s v="2:36"/>
    <d v="1899-12-30T01:04:00"/>
    <d v="1899-12-30T01:04:00"/>
    <x v="0"/>
    <n v="17.5"/>
    <n v="0"/>
    <n v="0"/>
    <s v="0:00"/>
    <d v="1899-12-30T03:40:00"/>
    <x v="3"/>
  </r>
  <r>
    <n v="14"/>
    <s v="Cliente_546"/>
    <x v="5"/>
    <d v="2023-04-04T01:56:00"/>
    <d v="2023-04-04T03:09:00"/>
    <x v="4"/>
    <x v="0"/>
    <x v="0"/>
    <n v="41.56"/>
    <s v="Libre"/>
    <n v="335"/>
    <x v="2"/>
    <s v="Plato_2"/>
    <s v=" Plato_16"/>
    <m/>
    <m/>
    <n v="114"/>
    <n v="155.56"/>
    <d v="2023-04-04T03:09:00"/>
    <s v="1:56"/>
    <s v="3:09"/>
    <d v="1899-12-30T01:13:00"/>
    <n v="69"/>
    <n v="1.1499999999999999"/>
    <s v="1:09"/>
    <d v="1899-12-30T00:04:00"/>
    <d v="1899-12-30T00:04:00"/>
    <x v="0"/>
    <n v="41.56"/>
    <n v="0"/>
    <n v="0"/>
    <s v="0:00"/>
    <d v="1899-12-30T01:13:00"/>
    <x v="3"/>
  </r>
  <r>
    <n v="4"/>
    <s v="Cliente_524"/>
    <x v="3"/>
    <d v="2023-04-04T01:35:00"/>
    <d v="2023-04-04T04:51:00"/>
    <x v="2"/>
    <x v="2"/>
    <x v="2"/>
    <n v="17.93"/>
    <s v="Libre"/>
    <n v="336"/>
    <x v="10"/>
    <s v="Plato_13"/>
    <s v=" Plato_12"/>
    <s v=" Plato_10"/>
    <m/>
    <n v="158"/>
    <n v="175.93"/>
    <d v="2023-04-04T04:51:00"/>
    <s v="1:35"/>
    <s v="4:51"/>
    <d v="1899-12-30T03:16:00"/>
    <n v="65"/>
    <n v="1.0833333333333333"/>
    <s v="1:05"/>
    <d v="1899-12-30T02:11:00"/>
    <d v="1899-12-30T02:11:00"/>
    <x v="0"/>
    <n v="17.93"/>
    <n v="0"/>
    <n v="0"/>
    <s v="0:00"/>
    <d v="1899-12-30T03:16:00"/>
    <x v="3"/>
  </r>
  <r>
    <n v="11"/>
    <s v="Cliente_193"/>
    <x v="2"/>
    <d v="2023-04-04T01:38:00"/>
    <d v="2023-04-04T04:31:00"/>
    <x v="3"/>
    <x v="2"/>
    <x v="2"/>
    <n v="19.28"/>
    <s v="Reservada"/>
    <n v="337"/>
    <x v="2"/>
    <s v="Plato_7"/>
    <s v=" Plato_16"/>
    <m/>
    <m/>
    <n v="100"/>
    <n v="119.28"/>
    <d v="2023-04-04T04:31:00"/>
    <s v="1:38"/>
    <s v="4:31"/>
    <d v="1899-12-30T02:53:00"/>
    <n v="58"/>
    <n v="0.96666666666666667"/>
    <s v="0:58"/>
    <d v="1899-12-30T01:55:00"/>
    <d v="1899-12-30T01:55:00"/>
    <x v="0"/>
    <n v="19.28"/>
    <n v="0"/>
    <n v="0"/>
    <s v="0:00"/>
    <d v="1899-12-30T02:53:00"/>
    <x v="3"/>
  </r>
  <r>
    <n v="18"/>
    <s v="Cliente_794"/>
    <x v="2"/>
    <d v="2023-04-04T00:32:00"/>
    <d v="2023-04-04T03:30:00"/>
    <x v="3"/>
    <x v="0"/>
    <x v="0"/>
    <n v="30.62"/>
    <s v="Reservada"/>
    <n v="338"/>
    <x v="8"/>
    <s v="Plato_18"/>
    <s v=" Plato_13"/>
    <s v=" Plato_15"/>
    <s v=" Plato_3"/>
    <n v="279"/>
    <n v="309.62"/>
    <d v="2023-04-04T03:30:00"/>
    <s v="0:32"/>
    <s v="3:30"/>
    <d v="1899-12-30T02:58:00"/>
    <n v="143"/>
    <n v="2.3833333333333333"/>
    <s v="2:23"/>
    <d v="1899-12-30T00:35:00"/>
    <d v="1899-12-30T00:35:00"/>
    <x v="0"/>
    <n v="30.62"/>
    <n v="0"/>
    <n v="0"/>
    <s v="0:00"/>
    <d v="1899-12-30T02:58:00"/>
    <x v="3"/>
  </r>
  <r>
    <n v="13"/>
    <s v="Cliente_602"/>
    <x v="2"/>
    <d v="2023-04-04T00:00:00"/>
    <d v="2023-04-04T02:01:00"/>
    <x v="0"/>
    <x v="1"/>
    <x v="0"/>
    <n v="19.600000000000001"/>
    <s v="Reservada"/>
    <n v="339"/>
    <x v="4"/>
    <s v="Plato_9"/>
    <s v=" Plato_14"/>
    <m/>
    <m/>
    <n v="104"/>
    <n v="123.6"/>
    <d v="2023-04-04T02:01:00"/>
    <s v="0:00"/>
    <s v="2:01"/>
    <d v="1899-12-30T02:01:00"/>
    <n v="46"/>
    <n v="0.76666666666666672"/>
    <s v="0:46"/>
    <d v="1899-12-30T01:15:00"/>
    <d v="1899-12-30T01:15:00"/>
    <x v="0"/>
    <n v="19.600000000000001"/>
    <n v="0"/>
    <n v="0"/>
    <s v="0:00"/>
    <d v="1899-12-30T02:01:00"/>
    <x v="3"/>
  </r>
  <r>
    <n v="15"/>
    <s v="Cliente_296"/>
    <x v="1"/>
    <d v="2023-04-04T01:12:00"/>
    <d v="2023-04-04T04:38:00"/>
    <x v="0"/>
    <x v="0"/>
    <x v="2"/>
    <n v="38.520000000000003"/>
    <s v="Libre"/>
    <n v="340"/>
    <x v="0"/>
    <s v="Plato_20"/>
    <s v=" Plato_16"/>
    <m/>
    <m/>
    <n v="164"/>
    <n v="202.52"/>
    <d v="2023-04-04T04:38:00"/>
    <s v="1:12"/>
    <s v="4:38"/>
    <d v="1899-12-30T03:26:00"/>
    <n v="91"/>
    <n v="1.5166666666666666"/>
    <s v="1:31"/>
    <d v="1899-12-30T01:55:00"/>
    <d v="1899-12-30T01:55:00"/>
    <x v="0"/>
    <n v="38.520000000000003"/>
    <n v="0"/>
    <n v="0"/>
    <s v="0:00"/>
    <d v="1899-12-30T03:26:00"/>
    <x v="3"/>
  </r>
  <r>
    <n v="14"/>
    <s v="Cliente_568"/>
    <x v="3"/>
    <d v="2023-04-04T02:05:00"/>
    <d v="2023-04-04T04:19:00"/>
    <x v="0"/>
    <x v="1"/>
    <x v="2"/>
    <n v="47.05"/>
    <s v="Libre"/>
    <n v="341"/>
    <x v="4"/>
    <s v="Plato_16"/>
    <s v=" Plato_5"/>
    <s v=" Plato_8"/>
    <m/>
    <n v="177"/>
    <n v="224.05"/>
    <d v="2023-04-04T04:19:00"/>
    <s v="2:05"/>
    <s v="4:19"/>
    <d v="1899-12-30T02:14:00"/>
    <n v="88"/>
    <n v="1.4666666666666666"/>
    <s v="1:28"/>
    <d v="1899-12-30T00:46:00"/>
    <d v="1899-12-30T00:46:00"/>
    <x v="0"/>
    <n v="47.05"/>
    <n v="0"/>
    <n v="0"/>
    <s v="0:00"/>
    <d v="1899-12-30T02:14:00"/>
    <x v="3"/>
  </r>
  <r>
    <n v="19"/>
    <s v="Cliente_897"/>
    <x v="3"/>
    <d v="2023-04-04T02:30:00"/>
    <d v="2023-04-04T06:11:00"/>
    <x v="0"/>
    <x v="1"/>
    <x v="2"/>
    <n v="20.059999999999999"/>
    <s v="Libre"/>
    <n v="342"/>
    <x v="6"/>
    <s v="Plato_14"/>
    <s v=" Plato_16"/>
    <m/>
    <m/>
    <n v="102"/>
    <n v="122.06"/>
    <d v="2023-04-04T06:11:00"/>
    <s v="2:30"/>
    <s v="6:11"/>
    <d v="1899-12-30T03:41:00"/>
    <n v="54"/>
    <n v="0.9"/>
    <s v="0:54"/>
    <d v="1899-12-30T02:47:00"/>
    <d v="1899-12-30T02:47:00"/>
    <x v="0"/>
    <n v="20.059999999999999"/>
    <n v="0"/>
    <n v="0"/>
    <s v="0:00"/>
    <d v="1899-12-30T03:41:00"/>
    <x v="3"/>
  </r>
  <r>
    <n v="12"/>
    <s v="Cliente_816"/>
    <x v="1"/>
    <d v="2023-04-04T03:56:00"/>
    <d v="2023-04-04T05:45:00"/>
    <x v="3"/>
    <x v="0"/>
    <x v="2"/>
    <n v="23.01"/>
    <s v="Ocupada"/>
    <n v="343"/>
    <x v="4"/>
    <s v="Plato_18"/>
    <s v=" Plato_14"/>
    <m/>
    <m/>
    <n v="137"/>
    <n v="160.01"/>
    <d v="2023-04-04T05:45:00"/>
    <s v="3:56"/>
    <s v="5:45"/>
    <d v="1900-01-29T01:49:00"/>
    <n v="101"/>
    <n v="1.6833333333333333"/>
    <s v="1:41"/>
    <d v="1899-12-30T00:08:00"/>
    <d v="1899-12-30T00:08:00"/>
    <x v="0"/>
    <n v="23.01"/>
    <n v="15"/>
    <n v="0.25"/>
    <s v="0:15"/>
    <d v="1900-01-29T02:04:00"/>
    <x v="3"/>
  </r>
  <r>
    <n v="15"/>
    <s v="Cliente_221"/>
    <x v="5"/>
    <d v="2023-04-04T00:46:00"/>
    <d v="2023-04-04T02:04:00"/>
    <x v="2"/>
    <x v="0"/>
    <x v="2"/>
    <n v="33.01"/>
    <s v="Ocupada"/>
    <n v="344"/>
    <x v="9"/>
    <s v="Plato_8"/>
    <s v=" Plato_17"/>
    <s v=" Plato_15"/>
    <s v=" Plato_5"/>
    <n v="183"/>
    <n v="183"/>
    <d v="2023-04-04T02:04:00"/>
    <s v="0:46"/>
    <s v="2:04"/>
    <d v="1900-01-29T01:18:00"/>
    <n v="86"/>
    <n v="1.4333333333333333"/>
    <s v="1:26"/>
    <n v="-5.5555555555555566E-3"/>
    <d v="1899-12-30T00:00:00"/>
    <x v="1"/>
    <n v="0"/>
    <n v="15"/>
    <n v="0.25"/>
    <s v="0:15"/>
    <d v="1900-01-29T01:33:00"/>
    <x v="3"/>
  </r>
  <r>
    <n v="16"/>
    <s v="Cliente_755"/>
    <x v="5"/>
    <d v="2023-04-04T01:18:00"/>
    <d v="2023-04-04T04:19:00"/>
    <x v="4"/>
    <x v="0"/>
    <x v="2"/>
    <n v="13.98"/>
    <s v="Ocupada"/>
    <n v="345"/>
    <x v="9"/>
    <s v="Plato_12"/>
    <m/>
    <m/>
    <m/>
    <n v="38"/>
    <n v="51.980000000000004"/>
    <d v="2023-04-04T04:19:00"/>
    <s v="1:18"/>
    <s v="4:19"/>
    <d v="1900-01-29T03:01:00"/>
    <n v="18"/>
    <n v="0.3"/>
    <s v="0:18"/>
    <d v="1899-12-30T02:43:00"/>
    <d v="1899-12-30T02:43:00"/>
    <x v="0"/>
    <n v="13.98"/>
    <n v="15"/>
    <n v="0.25"/>
    <s v="0:15"/>
    <d v="1900-01-29T03:16:00"/>
    <x v="3"/>
  </r>
  <r>
    <n v="1"/>
    <s v="Cliente_289"/>
    <x v="3"/>
    <d v="2023-04-04T00:40:00"/>
    <d v="2023-04-04T03:56:00"/>
    <x v="3"/>
    <x v="0"/>
    <x v="0"/>
    <n v="35.93"/>
    <s v="Reservada"/>
    <n v="346"/>
    <x v="10"/>
    <s v="Plato_19"/>
    <m/>
    <m/>
    <m/>
    <n v="72"/>
    <n v="107.93"/>
    <d v="2023-04-04T03:56:00"/>
    <s v="0:40"/>
    <s v="3:56"/>
    <d v="1899-12-30T03:16:00"/>
    <n v="22"/>
    <n v="0.36666666666666664"/>
    <s v="0:22"/>
    <d v="1899-12-30T02:54:00"/>
    <d v="1899-12-30T02:54:00"/>
    <x v="0"/>
    <n v="35.93"/>
    <n v="0"/>
    <n v="0"/>
    <s v="0:00"/>
    <d v="1899-12-30T03:16:00"/>
    <x v="3"/>
  </r>
  <r>
    <n v="7"/>
    <s v="Cliente_476"/>
    <x v="4"/>
    <d v="2023-04-04T01:49:00"/>
    <d v="2023-04-04T04:34:00"/>
    <x v="4"/>
    <x v="0"/>
    <x v="2"/>
    <n v="48.52"/>
    <s v="Reservada"/>
    <n v="347"/>
    <x v="9"/>
    <s v="Plato_8"/>
    <m/>
    <m/>
    <m/>
    <n v="70"/>
    <n v="118.52000000000001"/>
    <d v="2023-04-04T04:34:00"/>
    <s v="1:49"/>
    <s v="4:34"/>
    <d v="1899-12-30T02:45:00"/>
    <n v="44"/>
    <n v="0.73333333333333328"/>
    <s v="0:44"/>
    <d v="1899-12-30T02:01:00"/>
    <d v="1899-12-30T02:01:00"/>
    <x v="0"/>
    <n v="48.52"/>
    <n v="0"/>
    <n v="0"/>
    <s v="0:00"/>
    <d v="1899-12-30T02:45:00"/>
    <x v="3"/>
  </r>
  <r>
    <n v="16"/>
    <s v="Cliente_940"/>
    <x v="2"/>
    <d v="2023-04-04T01:17:00"/>
    <d v="2023-04-04T04:59:00"/>
    <x v="2"/>
    <x v="0"/>
    <x v="2"/>
    <n v="30.78"/>
    <s v="Ocupada"/>
    <n v="348"/>
    <x v="3"/>
    <s v="Plato_10"/>
    <s v=" Plato_3"/>
    <m/>
    <m/>
    <n v="86"/>
    <n v="116.78"/>
    <d v="2023-04-04T04:59:00"/>
    <s v="1:17"/>
    <s v="4:59"/>
    <d v="1900-01-29T03:42:00"/>
    <n v="88"/>
    <n v="1.4666666666666666"/>
    <s v="1:28"/>
    <d v="1899-12-30T02:14:00"/>
    <d v="1899-12-30T02:14:00"/>
    <x v="0"/>
    <n v="30.78"/>
    <n v="15"/>
    <n v="0.25"/>
    <s v="0:15"/>
    <d v="1900-01-29T03:57:00"/>
    <x v="3"/>
  </r>
  <r>
    <n v="13"/>
    <s v="Cliente_707"/>
    <x v="1"/>
    <d v="2023-04-04T03:48:00"/>
    <d v="2023-04-04T07:31:00"/>
    <x v="3"/>
    <x v="1"/>
    <x v="2"/>
    <n v="40.630000000000003"/>
    <s v="Ocupada"/>
    <n v="349"/>
    <x v="2"/>
    <s v="Plato_2"/>
    <s v=" Plato_12"/>
    <s v=" Plato_8"/>
    <m/>
    <n v="152"/>
    <n v="192.63"/>
    <d v="2023-04-04T07:31:00"/>
    <s v="3:48"/>
    <s v="7:31"/>
    <d v="1900-01-29T03:43:00"/>
    <n v="85"/>
    <n v="1.4166666666666667"/>
    <s v="1:25"/>
    <d v="1899-12-30T02:18:00"/>
    <d v="1899-12-30T02:18:00"/>
    <x v="0"/>
    <n v="40.630000000000003"/>
    <n v="15"/>
    <n v="0.25"/>
    <s v="0:15"/>
    <d v="1900-01-29T03:58:00"/>
    <x v="3"/>
  </r>
  <r>
    <n v="2"/>
    <s v="Cliente_644"/>
    <x v="0"/>
    <d v="2023-04-04T00:35:00"/>
    <d v="2023-04-04T02:59:00"/>
    <x v="3"/>
    <x v="1"/>
    <x v="0"/>
    <n v="36.21"/>
    <s v="Reservada"/>
    <n v="350"/>
    <x v="1"/>
    <s v="Plato_17"/>
    <s v=" Plato_6"/>
    <m/>
    <m/>
    <n v="143"/>
    <n v="179.21"/>
    <d v="2023-04-04T02:59:00"/>
    <s v="0:35"/>
    <s v="2:59"/>
    <d v="1899-12-30T02:24:00"/>
    <n v="109"/>
    <n v="1.8166666666666667"/>
    <s v="1:49"/>
    <d v="1899-12-30T00:35:00"/>
    <d v="1899-12-30T00:35:00"/>
    <x v="0"/>
    <n v="36.21"/>
    <n v="0"/>
    <n v="0"/>
    <s v="0:00"/>
    <d v="1899-12-30T02:24:00"/>
    <x v="3"/>
  </r>
  <r>
    <n v="1"/>
    <s v="Cliente_619"/>
    <x v="0"/>
    <d v="2023-04-04T03:52:00"/>
    <d v="2023-04-04T06:09:00"/>
    <x v="1"/>
    <x v="1"/>
    <x v="2"/>
    <n v="48.93"/>
    <s v="Libre"/>
    <n v="351"/>
    <x v="2"/>
    <s v="Plato_15"/>
    <s v=" Plato_8"/>
    <m/>
    <m/>
    <n v="201"/>
    <n v="249.93"/>
    <d v="2023-04-04T06:09:00"/>
    <s v="3:52"/>
    <s v="6:09"/>
    <d v="1899-12-30T02:17:00"/>
    <n v="25"/>
    <n v="0.41666666666666669"/>
    <s v="0:25"/>
    <d v="1899-12-30T01:52:00"/>
    <d v="1899-12-30T01:52:00"/>
    <x v="0"/>
    <n v="48.93"/>
    <n v="0"/>
    <n v="0"/>
    <s v="0:00"/>
    <d v="1899-12-30T02:17:00"/>
    <x v="3"/>
  </r>
  <r>
    <n v="1"/>
    <s v="Cliente_780"/>
    <x v="5"/>
    <d v="2023-04-04T00:17:00"/>
    <d v="2023-04-04T02:53:00"/>
    <x v="0"/>
    <x v="1"/>
    <x v="1"/>
    <n v="17.55"/>
    <s v="Reservada"/>
    <n v="352"/>
    <x v="3"/>
    <s v="Plato_11"/>
    <m/>
    <m/>
    <m/>
    <n v="99"/>
    <n v="116.55"/>
    <d v="2023-04-04T02:53:00"/>
    <s v="0:17"/>
    <s v="2:53"/>
    <d v="1899-12-30T02:36:00"/>
    <n v="7"/>
    <n v="0.11666666666666667"/>
    <s v="0:07"/>
    <d v="1899-12-30T02:29:00"/>
    <d v="1899-12-30T02:29:00"/>
    <x v="0"/>
    <n v="17.55"/>
    <n v="0"/>
    <n v="0"/>
    <s v="0:00"/>
    <d v="1899-12-30T02:36:00"/>
    <x v="3"/>
  </r>
  <r>
    <n v="7"/>
    <s v="Cliente_833"/>
    <x v="3"/>
    <d v="2023-04-04T03:46:00"/>
    <d v="2023-04-04T07:36:00"/>
    <x v="3"/>
    <x v="2"/>
    <x v="2"/>
    <n v="27.37"/>
    <s v="Reservada"/>
    <n v="353"/>
    <x v="2"/>
    <s v="Plato_5"/>
    <s v=" Plato_2"/>
    <s v=" Plato_8"/>
    <s v=" Plato_18"/>
    <n v="212"/>
    <n v="239.37"/>
    <d v="2023-04-04T07:36:00"/>
    <s v="3:46"/>
    <s v="7:36"/>
    <d v="1899-12-30T03:50:00"/>
    <n v="128"/>
    <n v="2.1333333333333333"/>
    <s v="2:08"/>
    <d v="1899-12-30T01:42:00"/>
    <d v="1899-12-30T01:42:00"/>
    <x v="0"/>
    <n v="27.37"/>
    <n v="0"/>
    <n v="0"/>
    <s v="0:00"/>
    <d v="1899-12-30T03:50:00"/>
    <x v="3"/>
  </r>
  <r>
    <n v="12"/>
    <s v="Cliente_899"/>
    <x v="0"/>
    <d v="2023-04-04T00:26:00"/>
    <d v="2023-04-04T03:24:00"/>
    <x v="3"/>
    <x v="1"/>
    <x v="2"/>
    <n v="29.58"/>
    <s v="Ocupada"/>
    <n v="354"/>
    <x v="3"/>
    <s v="Plato_12"/>
    <s v=" Plato_15"/>
    <s v=" Plato_4"/>
    <s v=" Plato_7"/>
    <n v="181"/>
    <n v="210.57999999999998"/>
    <d v="2023-04-04T03:24:00"/>
    <s v="0:26"/>
    <s v="3:24"/>
    <d v="1900-01-29T02:58:00"/>
    <n v="137"/>
    <n v="2.2833333333333332"/>
    <s v="2:17"/>
    <d v="1899-12-30T00:41:00"/>
    <d v="1899-12-30T00:41:00"/>
    <x v="0"/>
    <n v="29.58"/>
    <n v="15"/>
    <n v="0.25"/>
    <s v="0:15"/>
    <d v="1900-01-29T03:13:00"/>
    <x v="3"/>
  </r>
  <r>
    <n v="4"/>
    <s v="Cliente_523"/>
    <x v="4"/>
    <d v="2023-04-04T01:41:00"/>
    <d v="2023-04-04T05:07:00"/>
    <x v="3"/>
    <x v="1"/>
    <x v="2"/>
    <n v="30.53"/>
    <s v="Reservada"/>
    <n v="355"/>
    <x v="0"/>
    <s v="Plato_10"/>
    <m/>
    <m/>
    <m/>
    <n v="26"/>
    <n v="56.53"/>
    <d v="2023-04-04T05:07:00"/>
    <s v="1:41"/>
    <s v="5:07"/>
    <d v="1899-12-30T03:26:00"/>
    <n v="7"/>
    <n v="0.11666666666666667"/>
    <s v="0:07"/>
    <d v="1899-12-30T03:19:00"/>
    <d v="1899-12-30T03:19:00"/>
    <x v="0"/>
    <n v="30.53"/>
    <n v="0"/>
    <n v="0"/>
    <s v="0:00"/>
    <d v="1899-12-30T03:26:00"/>
    <x v="3"/>
  </r>
  <r>
    <n v="1"/>
    <s v="Cliente_498"/>
    <x v="1"/>
    <d v="2023-04-04T00:12:00"/>
    <d v="2023-04-04T02:18:00"/>
    <x v="0"/>
    <x v="1"/>
    <x v="2"/>
    <n v="28.92"/>
    <s v="Ocupada"/>
    <n v="356"/>
    <x v="2"/>
    <s v="Plato_4"/>
    <m/>
    <m/>
    <m/>
    <n v="36"/>
    <n v="64.92"/>
    <d v="2023-04-04T02:18:00"/>
    <s v="0:12"/>
    <s v="2:18"/>
    <d v="1900-01-29T02:06:00"/>
    <n v="7"/>
    <n v="0.11666666666666667"/>
    <s v="0:07"/>
    <d v="1899-12-30T01:59:00"/>
    <d v="1899-12-30T01:59:00"/>
    <x v="0"/>
    <n v="28.92"/>
    <n v="15"/>
    <n v="0.25"/>
    <s v="0:15"/>
    <d v="1900-01-29T02:21:00"/>
    <x v="3"/>
  </r>
  <r>
    <n v="17"/>
    <s v="Cliente_470"/>
    <x v="2"/>
    <d v="2023-04-04T01:19:00"/>
    <d v="2023-04-04T04:26:00"/>
    <x v="0"/>
    <x v="1"/>
    <x v="0"/>
    <n v="26.87"/>
    <s v="Ocupada"/>
    <n v="357"/>
    <x v="9"/>
    <s v="Plato_1"/>
    <s v=" Plato_3"/>
    <s v=" Plato_6"/>
    <s v=" Plato_5"/>
    <n v="168"/>
    <n v="194.87"/>
    <d v="2023-04-04T04:26:00"/>
    <s v="1:19"/>
    <s v="4:26"/>
    <d v="1900-01-29T03:07:00"/>
    <n v="96"/>
    <n v="1.6"/>
    <s v="1:36"/>
    <d v="1899-12-30T01:31:00"/>
    <d v="1899-12-30T01:31:00"/>
    <x v="0"/>
    <n v="26.87"/>
    <n v="15"/>
    <n v="0.25"/>
    <s v="0:15"/>
    <d v="1900-01-29T03:22:00"/>
    <x v="3"/>
  </r>
  <r>
    <n v="13"/>
    <s v="Cliente_827"/>
    <x v="3"/>
    <d v="2023-04-04T02:37:00"/>
    <d v="2023-04-04T05:57:00"/>
    <x v="3"/>
    <x v="2"/>
    <x v="2"/>
    <n v="42.1"/>
    <s v="Reservada"/>
    <n v="358"/>
    <x v="7"/>
    <s v="Plato_10"/>
    <s v=" Plato_4"/>
    <s v=" Plato_3"/>
    <m/>
    <n v="166"/>
    <n v="208.1"/>
    <d v="2023-04-04T05:57:00"/>
    <s v="2:37"/>
    <s v="5:57"/>
    <d v="1899-12-30T03:20:00"/>
    <n v="152"/>
    <n v="2.5333333333333332"/>
    <s v="2:32"/>
    <d v="1899-12-30T00:48:00"/>
    <d v="1899-12-30T00:48:00"/>
    <x v="0"/>
    <n v="42.1"/>
    <n v="0"/>
    <n v="0"/>
    <s v="0:00"/>
    <d v="1899-12-30T03:20:00"/>
    <x v="3"/>
  </r>
  <r>
    <n v="11"/>
    <s v="Cliente_92"/>
    <x v="2"/>
    <d v="2023-04-04T00:41:00"/>
    <d v="2023-04-04T04:10:00"/>
    <x v="2"/>
    <x v="0"/>
    <x v="2"/>
    <n v="12.2"/>
    <s v="Reservada"/>
    <n v="359"/>
    <x v="4"/>
    <s v="Plato_5"/>
    <s v=" Plato_16"/>
    <s v=" Plato_9"/>
    <s v=" Plato_10"/>
    <n v="190"/>
    <n v="202.2"/>
    <d v="2023-04-04T04:10:00"/>
    <s v="0:41"/>
    <s v="4:10"/>
    <d v="1899-12-30T03:29:00"/>
    <n v="145"/>
    <n v="2.4166666666666665"/>
    <s v="2:25"/>
    <d v="1899-12-30T01:04:00"/>
    <d v="1899-12-30T01:04:00"/>
    <x v="0"/>
    <n v="12.2"/>
    <n v="0"/>
    <n v="0"/>
    <s v="0:00"/>
    <d v="1899-12-30T03:29:00"/>
    <x v="3"/>
  </r>
  <r>
    <n v="16"/>
    <s v="Cliente_191"/>
    <x v="5"/>
    <d v="2023-04-04T01:10:00"/>
    <d v="2023-04-04T04:58:00"/>
    <x v="0"/>
    <x v="0"/>
    <x v="2"/>
    <n v="39.26"/>
    <s v="Ocupada"/>
    <n v="360"/>
    <x v="4"/>
    <s v="Plato_13"/>
    <s v=" Plato_2"/>
    <s v=" Plato_10"/>
    <s v=" Plato_15"/>
    <n v="233"/>
    <n v="272.26"/>
    <d v="2023-04-04T04:58:00"/>
    <s v="1:10"/>
    <s v="4:58"/>
    <d v="1900-01-29T03:48:00"/>
    <n v="159"/>
    <n v="2.65"/>
    <s v="2:39"/>
    <d v="1899-12-30T01:09:00"/>
    <d v="1899-12-30T01:09:00"/>
    <x v="0"/>
    <n v="39.26"/>
    <n v="15"/>
    <n v="0.25"/>
    <s v="0:15"/>
    <d v="1900-01-29T04:03:00"/>
    <x v="3"/>
  </r>
  <r>
    <n v="16"/>
    <s v="Cliente_183"/>
    <x v="1"/>
    <d v="2023-04-04T01:53:00"/>
    <d v="2023-04-04T05:28:00"/>
    <x v="2"/>
    <x v="2"/>
    <x v="1"/>
    <n v="41.73"/>
    <s v="Libre"/>
    <n v="361"/>
    <x v="1"/>
    <s v="Plato_9"/>
    <s v=" Plato_7"/>
    <m/>
    <m/>
    <n v="101"/>
    <n v="142.72999999999999"/>
    <d v="2023-04-04T05:28:00"/>
    <s v="1:53"/>
    <s v="5:28"/>
    <d v="1899-12-30T03:35:00"/>
    <n v="112"/>
    <n v="1.8666666666666667"/>
    <s v="1:52"/>
    <d v="1899-12-30T01:43:00"/>
    <d v="1899-12-30T01:43:00"/>
    <x v="0"/>
    <n v="41.73"/>
    <n v="0"/>
    <n v="0"/>
    <s v="0:00"/>
    <d v="1899-12-30T03:35:00"/>
    <x v="3"/>
  </r>
  <r>
    <n v="15"/>
    <s v="Cliente_681"/>
    <x v="2"/>
    <d v="2023-04-04T02:03:00"/>
    <d v="2023-04-04T05:59:00"/>
    <x v="1"/>
    <x v="0"/>
    <x v="2"/>
    <n v="47.21"/>
    <s v="Libre"/>
    <n v="362"/>
    <x v="7"/>
    <s v="Plato_3"/>
    <s v=" Plato_7"/>
    <s v=" Plato_4"/>
    <m/>
    <n v="62"/>
    <n v="109.21000000000001"/>
    <d v="2023-04-04T05:59:00"/>
    <s v="2:03"/>
    <s v="5:59"/>
    <d v="1899-12-30T03:56:00"/>
    <n v="123"/>
    <n v="2.0499999999999998"/>
    <s v="2:03"/>
    <d v="1899-12-30T01:53:00"/>
    <d v="1899-12-30T01:53:00"/>
    <x v="0"/>
    <n v="47.21"/>
    <n v="0"/>
    <n v="0"/>
    <s v="0:00"/>
    <d v="1899-12-30T03:56:00"/>
    <x v="3"/>
  </r>
  <r>
    <n v="5"/>
    <s v="Cliente_499"/>
    <x v="2"/>
    <d v="2023-04-04T01:46:00"/>
    <d v="2023-04-04T03:29:00"/>
    <x v="0"/>
    <x v="0"/>
    <x v="2"/>
    <n v="49.02"/>
    <s v="Ocupada"/>
    <n v="363"/>
    <x v="2"/>
    <s v="Plato_2"/>
    <s v=" Plato_7"/>
    <s v=" Plato_19"/>
    <s v=" Plato_11"/>
    <n v="240"/>
    <n v="240"/>
    <d v="2023-04-04T03:29:00"/>
    <s v="1:46"/>
    <s v="3:29"/>
    <d v="1900-01-29T01:43:00"/>
    <n v="149"/>
    <n v="2.4833333333333334"/>
    <s v="2:29"/>
    <n v="-3.1944444444444442E-2"/>
    <d v="1899-12-30T00:00:00"/>
    <x v="1"/>
    <n v="0"/>
    <n v="15"/>
    <n v="0.25"/>
    <s v="0:15"/>
    <d v="1900-01-29T01:58:00"/>
    <x v="3"/>
  </r>
  <r>
    <n v="15"/>
    <s v="Cliente_495"/>
    <x v="2"/>
    <d v="2023-04-04T03:50:00"/>
    <d v="2023-04-04T07:10:00"/>
    <x v="3"/>
    <x v="0"/>
    <x v="0"/>
    <n v="48.28"/>
    <s v="Reservada"/>
    <n v="364"/>
    <x v="2"/>
    <s v="Plato_16"/>
    <s v=" Plato_5"/>
    <s v=" Plato_1"/>
    <s v=" Plato_9"/>
    <n v="157"/>
    <n v="205.28"/>
    <d v="2023-04-04T07:10:00"/>
    <s v="3:50"/>
    <s v="7:10"/>
    <d v="1899-12-30T03:20:00"/>
    <n v="112"/>
    <n v="1.8666666666666667"/>
    <s v="1:52"/>
    <d v="1899-12-30T01:28:00"/>
    <d v="1899-12-30T01:28:00"/>
    <x v="0"/>
    <n v="48.28"/>
    <n v="0"/>
    <n v="0"/>
    <s v="0:00"/>
    <d v="1899-12-30T03:20:00"/>
    <x v="3"/>
  </r>
  <r>
    <n v="4"/>
    <s v="Cliente_54"/>
    <x v="1"/>
    <d v="2023-04-04T01:03:00"/>
    <d v="2023-04-04T04:33:00"/>
    <x v="0"/>
    <x v="0"/>
    <x v="1"/>
    <n v="34.97"/>
    <s v="Ocupada"/>
    <n v="365"/>
    <x v="9"/>
    <s v="Plato_19"/>
    <m/>
    <m/>
    <m/>
    <n v="108"/>
    <n v="142.97"/>
    <d v="2023-04-04T04:33:00"/>
    <s v="1:03"/>
    <s v="4:33"/>
    <d v="1900-01-29T03:30:00"/>
    <n v="25"/>
    <n v="0.41666666666666669"/>
    <s v="0:25"/>
    <d v="1899-12-30T03:05:00"/>
    <d v="1899-12-30T03:05:00"/>
    <x v="0"/>
    <n v="34.97"/>
    <n v="15"/>
    <n v="0.25"/>
    <s v="0:15"/>
    <d v="1900-01-29T03:45:00"/>
    <x v="3"/>
  </r>
  <r>
    <n v="17"/>
    <s v="Cliente_923"/>
    <x v="3"/>
    <d v="2023-04-04T01:33:00"/>
    <d v="2023-04-04T04:46:00"/>
    <x v="0"/>
    <x v="0"/>
    <x v="1"/>
    <n v="10.57"/>
    <s v="Reservada"/>
    <n v="366"/>
    <x v="9"/>
    <s v="Plato_6"/>
    <s v=" Plato_8"/>
    <s v=" Plato_20"/>
    <m/>
    <n v="239"/>
    <n v="249.57"/>
    <d v="2023-04-04T04:46:00"/>
    <s v="1:33"/>
    <s v="4:46"/>
    <d v="1899-12-30T03:13:00"/>
    <n v="90"/>
    <n v="1.5"/>
    <s v="1:30"/>
    <d v="1899-12-30T01:43:00"/>
    <d v="1899-12-30T01:43:00"/>
    <x v="0"/>
    <n v="10.57"/>
    <n v="0"/>
    <n v="0"/>
    <s v="0:00"/>
    <d v="1899-12-30T03:13:00"/>
    <x v="3"/>
  </r>
  <r>
    <n v="12"/>
    <s v="Cliente_453"/>
    <x v="2"/>
    <d v="2023-04-04T00:53:00"/>
    <d v="2023-04-04T03:45:00"/>
    <x v="0"/>
    <x v="2"/>
    <x v="2"/>
    <n v="12.62"/>
    <s v="Libre"/>
    <n v="367"/>
    <x v="9"/>
    <s v="Plato_10"/>
    <s v=" Plato_9"/>
    <s v=" Plato_3"/>
    <m/>
    <n v="101"/>
    <n v="113.62"/>
    <d v="2023-04-04T03:45:00"/>
    <s v="0:53"/>
    <s v="3:45"/>
    <d v="1899-12-30T02:52:00"/>
    <n v="73"/>
    <n v="1.2166666666666666"/>
    <s v="1:13"/>
    <d v="1899-12-30T01:39:00"/>
    <d v="1899-12-30T01:39:00"/>
    <x v="0"/>
    <n v="12.62"/>
    <n v="0"/>
    <n v="0"/>
    <s v="0:00"/>
    <d v="1899-12-30T02:52:00"/>
    <x v="3"/>
  </r>
  <r>
    <n v="13"/>
    <s v="Cliente_14"/>
    <x v="1"/>
    <d v="2023-04-04T03:24:00"/>
    <d v="2023-04-04T05:33:00"/>
    <x v="1"/>
    <x v="1"/>
    <x v="0"/>
    <n v="37.65"/>
    <s v="Ocupada"/>
    <n v="368"/>
    <x v="1"/>
    <s v="Plato_11"/>
    <s v=" Plato_7"/>
    <m/>
    <m/>
    <n v="123"/>
    <n v="160.65"/>
    <d v="2023-04-04T05:33:00"/>
    <s v="3:24"/>
    <s v="5:33"/>
    <d v="1900-01-29T02:09:00"/>
    <n v="85"/>
    <n v="1.4166666666666667"/>
    <s v="1:25"/>
    <d v="1899-12-30T00:44:00"/>
    <d v="1899-12-30T00:44:00"/>
    <x v="0"/>
    <n v="37.65"/>
    <n v="15"/>
    <n v="0.25"/>
    <s v="0:15"/>
    <d v="1900-01-29T02:24:00"/>
    <x v="3"/>
  </r>
  <r>
    <n v="20"/>
    <s v="Cliente_611"/>
    <x v="2"/>
    <d v="2023-04-04T02:11:00"/>
    <d v="2023-04-04T05:54:00"/>
    <x v="3"/>
    <x v="0"/>
    <x v="2"/>
    <n v="34.83"/>
    <s v="Libre"/>
    <n v="369"/>
    <x v="7"/>
    <s v="Plato_17"/>
    <s v=" Plato_14"/>
    <s v=" Plato_16"/>
    <s v=" Plato_10"/>
    <n v="242"/>
    <n v="276.83"/>
    <d v="2023-04-04T05:54:00"/>
    <s v="2:11"/>
    <s v="5:54"/>
    <d v="1899-12-30T03:43:00"/>
    <n v="42"/>
    <n v="0.7"/>
    <s v="0:42"/>
    <d v="1899-12-30T03:01:00"/>
    <d v="1899-12-30T03:01:00"/>
    <x v="0"/>
    <n v="34.83"/>
    <n v="0"/>
    <n v="0"/>
    <s v="0:00"/>
    <d v="1899-12-30T03:43:00"/>
    <x v="3"/>
  </r>
  <r>
    <n v="13"/>
    <s v="Cliente_666"/>
    <x v="0"/>
    <d v="2023-04-04T02:20:00"/>
    <d v="2023-04-04T03:23:00"/>
    <x v="0"/>
    <x v="0"/>
    <x v="2"/>
    <n v="47.79"/>
    <s v="Libre"/>
    <n v="370"/>
    <x v="7"/>
    <s v="Plato_19"/>
    <m/>
    <m/>
    <m/>
    <n v="72"/>
    <n v="119.78999999999999"/>
    <d v="2023-04-04T03:23:00"/>
    <s v="2:20"/>
    <s v="3:23"/>
    <d v="1899-12-30T01:03:00"/>
    <n v="33"/>
    <n v="0.55000000000000004"/>
    <s v="0:33"/>
    <d v="1899-12-30T00:30:00"/>
    <d v="1899-12-30T00:30:00"/>
    <x v="0"/>
    <n v="47.79"/>
    <n v="0"/>
    <n v="0"/>
    <s v="0:00"/>
    <d v="1899-12-30T01:03:00"/>
    <x v="3"/>
  </r>
  <r>
    <n v="4"/>
    <s v="Cliente_505"/>
    <x v="5"/>
    <d v="2023-04-04T01:16:00"/>
    <d v="2023-04-04T04:31:00"/>
    <x v="4"/>
    <x v="2"/>
    <x v="2"/>
    <n v="32.51"/>
    <s v="Ocupada"/>
    <n v="371"/>
    <x v="8"/>
    <s v="Plato_17"/>
    <s v=" Plato_19"/>
    <s v=" Plato_16"/>
    <s v=" Plato_14"/>
    <n v="200"/>
    <n v="232.51"/>
    <d v="2023-04-04T04:31:00"/>
    <s v="1:16"/>
    <s v="4:31"/>
    <d v="1900-01-29T03:15:00"/>
    <n v="49"/>
    <n v="0.81666666666666665"/>
    <s v="0:49"/>
    <d v="1899-12-30T02:26:00"/>
    <d v="1899-12-30T02:26:00"/>
    <x v="0"/>
    <n v="32.51"/>
    <n v="15"/>
    <n v="0.25"/>
    <s v="0:15"/>
    <d v="1900-01-29T03:30:00"/>
    <x v="3"/>
  </r>
  <r>
    <n v="14"/>
    <s v="Cliente_858"/>
    <x v="3"/>
    <d v="2023-04-04T02:46:00"/>
    <d v="2023-04-04T06:14:00"/>
    <x v="2"/>
    <x v="0"/>
    <x v="2"/>
    <n v="17.170000000000002"/>
    <s v="Reservada"/>
    <n v="372"/>
    <x v="2"/>
    <s v="Plato_4"/>
    <m/>
    <m/>
    <m/>
    <n v="36"/>
    <n v="53.17"/>
    <d v="2023-04-04T06:14:00"/>
    <s v="2:46"/>
    <s v="6:14"/>
    <d v="1899-12-30T03:28:00"/>
    <n v="22"/>
    <n v="0.36666666666666664"/>
    <s v="0:22"/>
    <d v="1899-12-30T03:06:00"/>
    <d v="1899-12-30T03:06:00"/>
    <x v="0"/>
    <n v="17.170000000000002"/>
    <n v="0"/>
    <n v="0"/>
    <s v="0:00"/>
    <d v="1899-12-30T03:28:00"/>
    <x v="3"/>
  </r>
  <r>
    <n v="19"/>
    <s v="Cliente_882"/>
    <x v="2"/>
    <d v="2023-04-04T00:37:00"/>
    <d v="2023-04-04T03:11:00"/>
    <x v="3"/>
    <x v="1"/>
    <x v="0"/>
    <n v="26.62"/>
    <s v="Ocupada"/>
    <n v="373"/>
    <x v="10"/>
    <s v="Plato_13"/>
    <s v=" Plato_8"/>
    <s v=" Plato_5"/>
    <s v=" Plato_3"/>
    <n v="160"/>
    <n v="186.62"/>
    <d v="2023-04-04T03:11:00"/>
    <s v="0:37"/>
    <s v="3:11"/>
    <d v="1900-01-29T02:34:00"/>
    <n v="116"/>
    <n v="1.9333333333333333"/>
    <s v="1:56"/>
    <d v="1899-12-30T00:38:00"/>
    <d v="1899-12-30T00:38:00"/>
    <x v="0"/>
    <n v="26.62"/>
    <n v="15"/>
    <n v="0.25"/>
    <s v="0:15"/>
    <d v="1900-01-29T02:49:00"/>
    <x v="3"/>
  </r>
  <r>
    <n v="18"/>
    <s v="Cliente_275"/>
    <x v="5"/>
    <d v="2023-04-04T03:19:00"/>
    <d v="2023-04-04T04:24:00"/>
    <x v="2"/>
    <x v="0"/>
    <x v="2"/>
    <n v="33.35"/>
    <s v="Libre"/>
    <n v="374"/>
    <x v="3"/>
    <s v="Plato_8"/>
    <m/>
    <m/>
    <m/>
    <n v="35"/>
    <n v="68.349999999999994"/>
    <d v="2023-04-04T04:24:00"/>
    <s v="3:19"/>
    <s v="4:24"/>
    <d v="1899-12-30T01:05:00"/>
    <n v="9"/>
    <n v="0.15"/>
    <s v="0:09"/>
    <d v="1899-12-30T00:56:00"/>
    <d v="1899-12-30T00:56:00"/>
    <x v="0"/>
    <n v="33.35"/>
    <n v="0"/>
    <n v="0"/>
    <s v="0:00"/>
    <d v="1899-12-30T01:05:00"/>
    <x v="3"/>
  </r>
  <r>
    <n v="18"/>
    <s v="Cliente_871"/>
    <x v="1"/>
    <d v="2023-04-04T00:17:00"/>
    <d v="2023-04-04T03:09:00"/>
    <x v="0"/>
    <x v="0"/>
    <x v="2"/>
    <n v="22.3"/>
    <s v="Reservada"/>
    <n v="375"/>
    <x v="0"/>
    <s v="Plato_17"/>
    <m/>
    <m/>
    <m/>
    <n v="93"/>
    <n v="115.3"/>
    <d v="2023-04-04T03:09:00"/>
    <s v="0:17"/>
    <s v="3:09"/>
    <d v="1899-12-30T02:52:00"/>
    <n v="27"/>
    <n v="0.45"/>
    <s v="0:27"/>
    <d v="1899-12-30T02:25:00"/>
    <d v="1899-12-30T02:25:00"/>
    <x v="0"/>
    <n v="22.3"/>
    <n v="0"/>
    <n v="0"/>
    <s v="0:00"/>
    <d v="1899-12-30T02:52:00"/>
    <x v="3"/>
  </r>
  <r>
    <n v="16"/>
    <s v="Cliente_183"/>
    <x v="4"/>
    <d v="2023-04-04T02:53:00"/>
    <d v="2023-04-04T05:12:00"/>
    <x v="1"/>
    <x v="0"/>
    <x v="1"/>
    <n v="27.51"/>
    <s v="Ocupada"/>
    <n v="376"/>
    <x v="8"/>
    <s v="Plato_14"/>
    <m/>
    <m/>
    <m/>
    <n v="46"/>
    <n v="73.510000000000005"/>
    <d v="2023-04-04T05:12:00"/>
    <s v="2:53"/>
    <s v="5:12"/>
    <d v="1900-01-29T02:19:00"/>
    <n v="5"/>
    <n v="8.3333333333333329E-2"/>
    <s v="0:05"/>
    <d v="1899-12-30T02:14:00"/>
    <d v="1899-12-30T02:14:00"/>
    <x v="0"/>
    <n v="27.51"/>
    <n v="15"/>
    <n v="0.25"/>
    <s v="0:15"/>
    <d v="1900-01-29T02:34:00"/>
    <x v="3"/>
  </r>
  <r>
    <n v="5"/>
    <s v="Cliente_841"/>
    <x v="1"/>
    <d v="2023-04-04T01:18:00"/>
    <d v="2023-04-04T04:46:00"/>
    <x v="4"/>
    <x v="0"/>
    <x v="2"/>
    <n v="14.96"/>
    <s v="Libre"/>
    <n v="377"/>
    <x v="3"/>
    <s v="Plato_18"/>
    <s v=" Plato_15"/>
    <m/>
    <m/>
    <n v="100"/>
    <n v="114.96000000000001"/>
    <d v="2023-04-04T04:46:00"/>
    <s v="1:18"/>
    <s v="4:46"/>
    <d v="1899-12-30T03:28:00"/>
    <n v="46"/>
    <n v="0.76666666666666672"/>
    <s v="0:46"/>
    <d v="1899-12-30T02:42:00"/>
    <d v="1899-12-30T02:42:00"/>
    <x v="0"/>
    <n v="14.96"/>
    <n v="0"/>
    <n v="0"/>
    <s v="0:00"/>
    <d v="1899-12-30T03:28:00"/>
    <x v="3"/>
  </r>
  <r>
    <n v="3"/>
    <s v="Cliente_789"/>
    <x v="1"/>
    <d v="2023-04-04T03:55:00"/>
    <d v="2023-04-04T05:18:00"/>
    <x v="1"/>
    <x v="0"/>
    <x v="1"/>
    <n v="40.31"/>
    <s v="Libre"/>
    <n v="378"/>
    <x v="4"/>
    <s v="Plato_2"/>
    <s v=" Plato_12"/>
    <m/>
    <m/>
    <n v="49"/>
    <n v="89.31"/>
    <d v="2023-04-04T05:18:00"/>
    <s v="3:55"/>
    <s v="5:18"/>
    <d v="1899-12-30T01:23:00"/>
    <n v="21"/>
    <n v="0.35"/>
    <s v="0:21"/>
    <d v="1899-12-30T01:02:00"/>
    <d v="1899-12-30T01:02:00"/>
    <x v="0"/>
    <n v="40.31"/>
    <n v="0"/>
    <n v="0"/>
    <s v="0:00"/>
    <d v="1899-12-30T01:23:00"/>
    <x v="3"/>
  </r>
  <r>
    <n v="4"/>
    <s v="Cliente_442"/>
    <x v="2"/>
    <d v="2023-04-04T01:31:00"/>
    <d v="2023-04-04T03:57:00"/>
    <x v="0"/>
    <x v="1"/>
    <x v="2"/>
    <n v="10.61"/>
    <s v="Ocupada"/>
    <n v="379"/>
    <x v="9"/>
    <s v="Plato_8"/>
    <m/>
    <m/>
    <m/>
    <n v="70"/>
    <n v="80.61"/>
    <d v="2023-04-04T03:57:00"/>
    <s v="1:31"/>
    <s v="3:57"/>
    <d v="1900-01-29T02:26:00"/>
    <n v="6"/>
    <n v="0.1"/>
    <s v="0:06"/>
    <d v="1899-12-30T02:20:00"/>
    <d v="1899-12-30T02:20:00"/>
    <x v="0"/>
    <n v="10.61"/>
    <n v="15"/>
    <n v="0.25"/>
    <s v="0:15"/>
    <d v="1900-01-29T02:41:00"/>
    <x v="3"/>
  </r>
  <r>
    <n v="5"/>
    <s v="Cliente_964"/>
    <x v="1"/>
    <d v="2023-04-04T00:58:00"/>
    <d v="2023-04-04T04:33:00"/>
    <x v="0"/>
    <x v="2"/>
    <x v="0"/>
    <n v="22.53"/>
    <s v="Libre"/>
    <n v="380"/>
    <x v="10"/>
    <s v="Plato_11"/>
    <s v=" Plato_12"/>
    <m/>
    <m/>
    <n v="137"/>
    <n v="159.53"/>
    <d v="2023-04-04T04:33:00"/>
    <s v="0:58"/>
    <s v="4:33"/>
    <d v="1899-12-30T03:35:00"/>
    <n v="93"/>
    <n v="1.55"/>
    <s v="1:33"/>
    <d v="1899-12-30T02:02:00"/>
    <d v="1899-12-30T02:02:00"/>
    <x v="0"/>
    <n v="22.53"/>
    <n v="0"/>
    <n v="0"/>
    <s v="0:00"/>
    <d v="1899-12-30T03:35:00"/>
    <x v="3"/>
  </r>
  <r>
    <n v="4"/>
    <s v="Cliente_141"/>
    <x v="1"/>
    <d v="2023-04-04T00:57:00"/>
    <d v="2023-04-04T04:32:00"/>
    <x v="1"/>
    <x v="1"/>
    <x v="0"/>
    <n v="27.69"/>
    <s v="Libre"/>
    <n v="381"/>
    <x v="7"/>
    <s v="Plato_10"/>
    <s v=" Plato_11"/>
    <m/>
    <m/>
    <n v="144"/>
    <n v="171.69"/>
    <d v="2023-04-04T04:32:00"/>
    <s v="0:57"/>
    <s v="4:32"/>
    <d v="1899-12-30T03:35:00"/>
    <n v="47"/>
    <n v="0.78333333333333333"/>
    <s v="0:47"/>
    <d v="1899-12-30T02:48:00"/>
    <d v="1899-12-30T02:48:00"/>
    <x v="0"/>
    <n v="27.69"/>
    <n v="0"/>
    <n v="0"/>
    <s v="0:00"/>
    <d v="1899-12-30T03:35:00"/>
    <x v="3"/>
  </r>
  <r>
    <n v="20"/>
    <s v="Cliente_742"/>
    <x v="0"/>
    <d v="2023-04-04T03:09:00"/>
    <d v="2023-04-04T06:27:00"/>
    <x v="2"/>
    <x v="2"/>
    <x v="0"/>
    <n v="19.8"/>
    <s v="Reservada"/>
    <n v="382"/>
    <x v="8"/>
    <s v="Plato_9"/>
    <m/>
    <m/>
    <m/>
    <n v="87"/>
    <n v="106.8"/>
    <d v="2023-04-04T06:27:00"/>
    <s v="3:09"/>
    <s v="6:27"/>
    <d v="1899-12-30T03:18:00"/>
    <n v="54"/>
    <n v="0.9"/>
    <s v="0:54"/>
    <d v="1899-12-30T02:24:00"/>
    <d v="1899-12-30T02:24:00"/>
    <x v="0"/>
    <n v="19.8"/>
    <n v="0"/>
    <n v="0"/>
    <s v="0:00"/>
    <d v="1899-12-30T03:18:00"/>
    <x v="3"/>
  </r>
  <r>
    <n v="6"/>
    <s v="Cliente_992"/>
    <x v="0"/>
    <d v="2023-04-04T03:29:00"/>
    <d v="2023-04-04T06:33:00"/>
    <x v="4"/>
    <x v="0"/>
    <x v="2"/>
    <n v="31.33"/>
    <s v="Libre"/>
    <n v="383"/>
    <x v="9"/>
    <s v="Plato_19"/>
    <m/>
    <m/>
    <m/>
    <n v="108"/>
    <n v="139.32999999999998"/>
    <d v="2023-04-04T06:33:00"/>
    <s v="3:29"/>
    <s v="6:33"/>
    <d v="1899-12-30T03:04:00"/>
    <n v="9"/>
    <n v="0.15"/>
    <s v="0:09"/>
    <d v="1899-12-30T02:55:00"/>
    <d v="1899-12-30T02:55:00"/>
    <x v="0"/>
    <n v="31.33"/>
    <n v="0"/>
    <n v="0"/>
    <s v="0:00"/>
    <d v="1899-12-30T03:04:00"/>
    <x v="3"/>
  </r>
  <r>
    <n v="1"/>
    <s v="Cliente_622"/>
    <x v="3"/>
    <d v="2023-04-04T00:11:00"/>
    <d v="2023-04-04T02:33:00"/>
    <x v="1"/>
    <x v="1"/>
    <x v="0"/>
    <n v="39.32"/>
    <s v="Reservada"/>
    <n v="384"/>
    <x v="5"/>
    <s v="Plato_4"/>
    <s v=" Plato_12"/>
    <s v=" Plato_6"/>
    <m/>
    <n v="120"/>
    <n v="159.32"/>
    <d v="2023-04-04T02:33:00"/>
    <s v="0:11"/>
    <s v="2:33"/>
    <d v="1899-12-30T02:22:00"/>
    <n v="110"/>
    <n v="1.8333333333333333"/>
    <s v="1:50"/>
    <d v="1899-12-30T00:32:00"/>
    <d v="1899-12-30T00:32:00"/>
    <x v="0"/>
    <n v="39.32"/>
    <n v="0"/>
    <n v="0"/>
    <s v="0:00"/>
    <d v="1899-12-30T02:22:00"/>
    <x v="3"/>
  </r>
  <r>
    <n v="6"/>
    <s v="Cliente_508"/>
    <x v="0"/>
    <d v="2023-04-05T03:37:00"/>
    <d v="2023-04-05T06:43:00"/>
    <x v="0"/>
    <x v="1"/>
    <x v="2"/>
    <n v="11.14"/>
    <s v="Ocupada"/>
    <n v="385"/>
    <x v="0"/>
    <s v="Plato_2"/>
    <m/>
    <m/>
    <m/>
    <n v="60"/>
    <n v="71.14"/>
    <d v="2023-04-05T06:43:00"/>
    <s v="3:37"/>
    <s v="6:43"/>
    <d v="1900-01-29T03:06:00"/>
    <n v="22"/>
    <n v="0.36666666666666664"/>
    <s v="0:22"/>
    <d v="1899-12-30T02:44:00"/>
    <d v="1899-12-30T02:44:00"/>
    <x v="0"/>
    <n v="11.14"/>
    <n v="15"/>
    <n v="0.25"/>
    <s v="0:15"/>
    <d v="1900-01-29T03:21:00"/>
    <x v="4"/>
  </r>
  <r>
    <n v="5"/>
    <s v="Cliente_436"/>
    <x v="2"/>
    <d v="2023-04-05T00:33:00"/>
    <d v="2023-04-05T02:58:00"/>
    <x v="4"/>
    <x v="0"/>
    <x v="0"/>
    <n v="28.96"/>
    <s v="Ocupada"/>
    <n v="386"/>
    <x v="5"/>
    <s v="Plato_11"/>
    <m/>
    <m/>
    <m/>
    <n v="99"/>
    <n v="127.96000000000001"/>
    <d v="2023-04-05T02:58:00"/>
    <s v="0:33"/>
    <s v="2:58"/>
    <d v="1900-01-29T02:25:00"/>
    <n v="40"/>
    <n v="0.66666666666666663"/>
    <s v="0:40"/>
    <d v="1899-12-30T01:45:00"/>
    <d v="1899-12-30T01:45:00"/>
    <x v="0"/>
    <n v="28.96"/>
    <n v="15"/>
    <n v="0.25"/>
    <s v="0:15"/>
    <d v="1900-01-29T02:40:00"/>
    <x v="4"/>
  </r>
  <r>
    <n v="6"/>
    <s v="Cliente_676"/>
    <x v="3"/>
    <d v="2023-04-05T03:09:00"/>
    <d v="2023-04-05T06:10:00"/>
    <x v="3"/>
    <x v="0"/>
    <x v="1"/>
    <n v="20.84"/>
    <s v="Ocupada"/>
    <n v="387"/>
    <x v="5"/>
    <s v="Plato_17"/>
    <m/>
    <m/>
    <m/>
    <n v="93"/>
    <n v="113.84"/>
    <d v="2023-04-05T06:10:00"/>
    <s v="3:09"/>
    <s v="6:10"/>
    <d v="1900-01-29T03:01:00"/>
    <n v="18"/>
    <n v="0.3"/>
    <s v="0:18"/>
    <d v="1899-12-30T02:43:00"/>
    <d v="1899-12-30T02:43:00"/>
    <x v="0"/>
    <n v="20.84"/>
    <n v="15"/>
    <n v="0.25"/>
    <s v="0:15"/>
    <d v="1900-01-29T03:16:00"/>
    <x v="4"/>
  </r>
  <r>
    <n v="18"/>
    <s v="Cliente_768"/>
    <x v="2"/>
    <d v="2023-04-05T00:33:00"/>
    <d v="2023-04-05T03:35:00"/>
    <x v="2"/>
    <x v="0"/>
    <x v="2"/>
    <n v="27.03"/>
    <s v="Libre"/>
    <n v="388"/>
    <x v="0"/>
    <s v="Plato_17"/>
    <s v=" Plato_19"/>
    <s v=" Plato_9"/>
    <s v=" Plato_11"/>
    <n v="291"/>
    <n v="318.02999999999997"/>
    <d v="2023-04-05T03:35:00"/>
    <s v="0:33"/>
    <s v="3:35"/>
    <d v="1899-12-30T03:02:00"/>
    <n v="171"/>
    <n v="2.85"/>
    <s v="2:51"/>
    <d v="1899-12-30T00:11:00"/>
    <d v="1899-12-30T00:11:00"/>
    <x v="0"/>
    <n v="27.03"/>
    <n v="0"/>
    <n v="0"/>
    <s v="0:00"/>
    <d v="1899-12-30T03:02:00"/>
    <x v="4"/>
  </r>
  <r>
    <n v="19"/>
    <s v="Cliente_667"/>
    <x v="3"/>
    <d v="2023-04-05T00:02:00"/>
    <d v="2023-04-05T02:15:00"/>
    <x v="0"/>
    <x v="0"/>
    <x v="2"/>
    <n v="39.14"/>
    <s v="Reservada"/>
    <n v="389"/>
    <x v="5"/>
    <s v="Plato_11"/>
    <m/>
    <m/>
    <m/>
    <n v="33"/>
    <n v="72.14"/>
    <d v="2023-04-05T02:15:00"/>
    <s v="0:02"/>
    <s v="2:15"/>
    <d v="1899-12-30T02:13:00"/>
    <n v="24"/>
    <n v="0.4"/>
    <s v="0:24"/>
    <d v="1899-12-30T01:49:00"/>
    <d v="1899-12-30T01:49:00"/>
    <x v="0"/>
    <n v="39.14"/>
    <n v="0"/>
    <n v="0"/>
    <s v="0:00"/>
    <d v="1899-12-30T02:13:00"/>
    <x v="4"/>
  </r>
  <r>
    <n v="9"/>
    <s v="Cliente_874"/>
    <x v="2"/>
    <d v="2023-04-05T02:59:00"/>
    <d v="2023-04-05T05:19:00"/>
    <x v="0"/>
    <x v="0"/>
    <x v="2"/>
    <n v="42.68"/>
    <s v="Reservada"/>
    <n v="390"/>
    <x v="9"/>
    <s v="Plato_5"/>
    <s v=" Plato_10"/>
    <s v=" Plato_13"/>
    <m/>
    <n v="143"/>
    <n v="185.68"/>
    <d v="2023-04-05T05:19:00"/>
    <s v="2:59"/>
    <s v="5:19"/>
    <d v="1899-12-30T02:20:00"/>
    <n v="93"/>
    <n v="1.55"/>
    <s v="1:33"/>
    <d v="1899-12-30T00:47:00"/>
    <d v="1899-12-30T00:47:00"/>
    <x v="0"/>
    <n v="42.68"/>
    <n v="0"/>
    <n v="0"/>
    <s v="0:00"/>
    <d v="1899-12-30T02:20:00"/>
    <x v="4"/>
  </r>
  <r>
    <n v="15"/>
    <s v="Cliente_609"/>
    <x v="1"/>
    <d v="2023-04-05T02:05:00"/>
    <d v="2023-04-05T04:09:00"/>
    <x v="0"/>
    <x v="0"/>
    <x v="2"/>
    <n v="48.6"/>
    <s v="Reservada"/>
    <n v="391"/>
    <x v="8"/>
    <s v="Plato_5"/>
    <m/>
    <m/>
    <m/>
    <n v="22"/>
    <n v="70.599999999999994"/>
    <d v="2023-04-05T04:09:00"/>
    <s v="2:05"/>
    <s v="4:09"/>
    <d v="1899-12-30T02:04:00"/>
    <n v="35"/>
    <n v="0.58333333333333337"/>
    <s v="0:35"/>
    <d v="1899-12-30T01:29:00"/>
    <d v="1899-12-30T01:29:00"/>
    <x v="0"/>
    <n v="48.6"/>
    <n v="0"/>
    <n v="0"/>
    <s v="0:00"/>
    <d v="1899-12-30T02:04:00"/>
    <x v="4"/>
  </r>
  <r>
    <n v="14"/>
    <s v="Cliente_471"/>
    <x v="5"/>
    <d v="2023-04-05T00:33:00"/>
    <d v="2023-04-05T04:08:00"/>
    <x v="2"/>
    <x v="0"/>
    <x v="2"/>
    <n v="32.729999999999997"/>
    <s v="Ocupada"/>
    <n v="392"/>
    <x v="6"/>
    <s v="Plato_15"/>
    <s v=" Plato_7"/>
    <m/>
    <m/>
    <n v="120"/>
    <n v="152.72999999999999"/>
    <d v="2023-04-05T04:08:00"/>
    <s v="0:33"/>
    <s v="4:08"/>
    <d v="1900-01-29T03:35:00"/>
    <n v="54"/>
    <n v="0.9"/>
    <s v="0:54"/>
    <d v="1899-12-30T02:41:00"/>
    <d v="1899-12-30T02:41:00"/>
    <x v="0"/>
    <n v="32.729999999999997"/>
    <n v="15"/>
    <n v="0.25"/>
    <s v="0:15"/>
    <d v="1900-01-29T03:50:00"/>
    <x v="4"/>
  </r>
  <r>
    <n v="13"/>
    <s v="Cliente_196"/>
    <x v="5"/>
    <d v="2023-04-05T02:33:00"/>
    <d v="2023-04-05T05:17:00"/>
    <x v="4"/>
    <x v="0"/>
    <x v="2"/>
    <n v="12.54"/>
    <s v="Ocupada"/>
    <n v="393"/>
    <x v="1"/>
    <s v="Plato_12"/>
    <s v=" Plato_8"/>
    <s v=" Plato_13"/>
    <s v=" Plato_5"/>
    <n v="208"/>
    <n v="220.54"/>
    <d v="2023-04-05T05:17:00"/>
    <s v="2:33"/>
    <s v="5:17"/>
    <d v="1900-01-29T02:44:00"/>
    <n v="109"/>
    <n v="1.8166666666666667"/>
    <s v="1:49"/>
    <d v="1899-12-30T00:55:00"/>
    <d v="1899-12-30T00:55:00"/>
    <x v="0"/>
    <n v="12.54"/>
    <n v="15"/>
    <n v="0.25"/>
    <s v="0:15"/>
    <d v="1900-01-29T02:59:00"/>
    <x v="4"/>
  </r>
  <r>
    <n v="17"/>
    <s v="Cliente_740"/>
    <x v="1"/>
    <d v="2023-04-05T03:26:00"/>
    <d v="2023-04-05T07:02:00"/>
    <x v="0"/>
    <x v="0"/>
    <x v="2"/>
    <n v="18.05"/>
    <s v="Ocupada"/>
    <n v="394"/>
    <x v="2"/>
    <s v="Plato_7"/>
    <s v=" Plato_9"/>
    <m/>
    <m/>
    <n v="77"/>
    <n v="95.05"/>
    <d v="2023-04-05T07:02:00"/>
    <s v="3:26"/>
    <s v="7:02"/>
    <d v="1900-01-29T03:36:00"/>
    <n v="47"/>
    <n v="0.78333333333333333"/>
    <s v="0:47"/>
    <d v="1899-12-30T02:49:00"/>
    <d v="1899-12-30T02:49:00"/>
    <x v="0"/>
    <n v="18.05"/>
    <n v="15"/>
    <n v="0.25"/>
    <s v="0:15"/>
    <d v="1900-01-29T03:51:00"/>
    <x v="4"/>
  </r>
  <r>
    <n v="2"/>
    <s v="Cliente_563"/>
    <x v="1"/>
    <d v="2023-04-05T01:37:00"/>
    <d v="2023-04-05T05:34:00"/>
    <x v="2"/>
    <x v="0"/>
    <x v="0"/>
    <n v="40.9"/>
    <s v="Libre"/>
    <n v="395"/>
    <x v="8"/>
    <s v="Plato_12"/>
    <m/>
    <m/>
    <m/>
    <n v="38"/>
    <n v="78.900000000000006"/>
    <d v="2023-04-05T05:34:00"/>
    <s v="1:37"/>
    <s v="5:34"/>
    <d v="1899-12-30T03:57:00"/>
    <n v="8"/>
    <n v="0.13333333333333333"/>
    <s v="0:08"/>
    <d v="1899-12-30T03:49:00"/>
    <d v="1899-12-30T03:49:00"/>
    <x v="0"/>
    <n v="40.9"/>
    <n v="0"/>
    <n v="0"/>
    <s v="0:00"/>
    <d v="1899-12-30T03:57:00"/>
    <x v="4"/>
  </r>
  <r>
    <n v="11"/>
    <s v="Cliente_991"/>
    <x v="1"/>
    <d v="2023-04-05T00:32:00"/>
    <d v="2023-04-05T03:36:00"/>
    <x v="2"/>
    <x v="2"/>
    <x v="1"/>
    <n v="34.5"/>
    <s v="Libre"/>
    <n v="396"/>
    <x v="4"/>
    <s v="Plato_3"/>
    <s v=" Plato_13"/>
    <m/>
    <m/>
    <n v="83"/>
    <n v="117.5"/>
    <d v="2023-04-05T03:36:00"/>
    <s v="0:32"/>
    <s v="3:36"/>
    <d v="1899-12-30T03:04:00"/>
    <n v="57"/>
    <n v="0.95"/>
    <s v="0:57"/>
    <d v="1899-12-30T02:07:00"/>
    <d v="1899-12-30T02:07:00"/>
    <x v="0"/>
    <n v="34.5"/>
    <n v="0"/>
    <n v="0"/>
    <s v="0:00"/>
    <d v="1899-12-30T03:04:00"/>
    <x v="4"/>
  </r>
  <r>
    <n v="4"/>
    <s v="Cliente_289"/>
    <x v="2"/>
    <d v="2023-04-05T00:20:00"/>
    <d v="2023-04-05T01:34:00"/>
    <x v="4"/>
    <x v="1"/>
    <x v="0"/>
    <n v="37.79"/>
    <s v="Libre"/>
    <n v="397"/>
    <x v="9"/>
    <s v="Plato_6"/>
    <s v=" Plato_17"/>
    <m/>
    <m/>
    <n v="147"/>
    <n v="184.79"/>
    <d v="2023-04-05T01:34:00"/>
    <s v="0:20"/>
    <s v="1:34"/>
    <d v="1899-12-30T01:14:00"/>
    <n v="69"/>
    <n v="1.1499999999999999"/>
    <s v="1:09"/>
    <d v="1899-12-30T00:05:00"/>
    <d v="1899-12-30T00:05:00"/>
    <x v="0"/>
    <n v="37.79"/>
    <n v="0"/>
    <n v="0"/>
    <s v="0:00"/>
    <d v="1899-12-30T01:14:00"/>
    <x v="4"/>
  </r>
  <r>
    <n v="9"/>
    <s v="Cliente_330"/>
    <x v="3"/>
    <d v="2023-04-05T03:10:00"/>
    <d v="2023-04-05T07:05:00"/>
    <x v="1"/>
    <x v="1"/>
    <x v="2"/>
    <n v="48.96"/>
    <s v="Libre"/>
    <n v="398"/>
    <x v="4"/>
    <s v="Plato_16"/>
    <s v=" Plato_11"/>
    <m/>
    <m/>
    <n v="122"/>
    <n v="170.96"/>
    <d v="2023-04-05T07:05:00"/>
    <s v="3:10"/>
    <s v="7:05"/>
    <d v="1899-12-30T03:55:00"/>
    <n v="71"/>
    <n v="1.1833333333333333"/>
    <s v="1:11"/>
    <d v="1899-12-30T02:44:00"/>
    <d v="1899-12-30T02:44:00"/>
    <x v="0"/>
    <n v="48.96"/>
    <n v="0"/>
    <n v="0"/>
    <s v="0:00"/>
    <d v="1899-12-30T03:55:00"/>
    <x v="4"/>
  </r>
  <r>
    <n v="7"/>
    <s v="Cliente_943"/>
    <x v="0"/>
    <d v="2023-04-05T02:48:00"/>
    <d v="2023-04-05T05:40:00"/>
    <x v="3"/>
    <x v="0"/>
    <x v="2"/>
    <n v="27.32"/>
    <s v="Libre"/>
    <n v="399"/>
    <x v="0"/>
    <s v="Plato_11"/>
    <s v=" Plato_19"/>
    <m/>
    <m/>
    <n v="207"/>
    <n v="234.32"/>
    <d v="2023-04-05T05:40:00"/>
    <s v="2:48"/>
    <s v="5:40"/>
    <d v="1899-12-30T02:52:00"/>
    <n v="91"/>
    <n v="1.5166666666666666"/>
    <s v="1:31"/>
    <d v="1899-12-30T01:21:00"/>
    <d v="1899-12-30T01:21:00"/>
    <x v="0"/>
    <n v="27.32"/>
    <n v="0"/>
    <n v="0"/>
    <s v="0:00"/>
    <d v="1899-12-30T02:52:00"/>
    <x v="4"/>
  </r>
  <r>
    <n v="9"/>
    <s v="Cliente_285"/>
    <x v="4"/>
    <d v="2023-04-05T02:11:00"/>
    <d v="2023-04-05T04:14:00"/>
    <x v="4"/>
    <x v="0"/>
    <x v="2"/>
    <n v="42.96"/>
    <s v="Reservada"/>
    <n v="400"/>
    <x v="2"/>
    <s v="Plato_20"/>
    <s v=" Plato_16"/>
    <s v=" Plato_17"/>
    <m/>
    <n v="198"/>
    <n v="240.96"/>
    <d v="2023-04-05T04:14:00"/>
    <s v="2:11"/>
    <s v="4:14"/>
    <d v="1899-12-30T02:03:00"/>
    <n v="79"/>
    <n v="1.3166666666666667"/>
    <s v="1:19"/>
    <d v="1899-12-30T00:44:00"/>
    <d v="1899-12-30T00:44:00"/>
    <x v="0"/>
    <n v="42.96"/>
    <n v="0"/>
    <n v="0"/>
    <s v="0:00"/>
    <d v="1899-12-30T02:03:00"/>
    <x v="4"/>
  </r>
  <r>
    <n v="16"/>
    <s v="Cliente_12"/>
    <x v="2"/>
    <d v="2023-04-05T03:51:00"/>
    <d v="2023-04-05T06:57:00"/>
    <x v="2"/>
    <x v="0"/>
    <x v="2"/>
    <n v="15.87"/>
    <s v="Ocupada"/>
    <n v="401"/>
    <x v="3"/>
    <s v="Plato_13"/>
    <m/>
    <m/>
    <m/>
    <n v="42"/>
    <n v="57.87"/>
    <d v="2023-04-05T06:57:00"/>
    <s v="3:51"/>
    <s v="6:57"/>
    <d v="1900-01-29T03:06:00"/>
    <n v="20"/>
    <n v="0.33333333333333331"/>
    <s v="0:20"/>
    <d v="1899-12-30T02:46:00"/>
    <d v="1899-12-30T02:46:00"/>
    <x v="0"/>
    <n v="15.87"/>
    <n v="15"/>
    <n v="0.25"/>
    <s v="0:15"/>
    <d v="1900-01-29T03:21:00"/>
    <x v="4"/>
  </r>
  <r>
    <n v="18"/>
    <s v="Cliente_905"/>
    <x v="1"/>
    <d v="2023-04-05T02:41:00"/>
    <d v="2023-04-05T05:08:00"/>
    <x v="0"/>
    <x v="0"/>
    <x v="2"/>
    <n v="31.02"/>
    <s v="Reservada"/>
    <n v="402"/>
    <x v="1"/>
    <s v="Plato_1"/>
    <s v=" Plato_12"/>
    <s v=" Plato_5"/>
    <m/>
    <n v="151"/>
    <n v="182.02"/>
    <d v="2023-04-05T05:08:00"/>
    <s v="2:41"/>
    <s v="5:08"/>
    <d v="1899-12-30T02:27:00"/>
    <n v="66"/>
    <n v="1.1000000000000001"/>
    <s v="1:06"/>
    <d v="1899-12-30T01:21:00"/>
    <d v="1899-12-30T01:21:00"/>
    <x v="0"/>
    <n v="31.02"/>
    <n v="0"/>
    <n v="0"/>
    <s v="0:00"/>
    <d v="1899-12-30T02:27:00"/>
    <x v="4"/>
  </r>
  <r>
    <n v="14"/>
    <s v="Cliente_543"/>
    <x v="3"/>
    <d v="2023-04-05T02:15:00"/>
    <d v="2023-04-05T05:15:00"/>
    <x v="1"/>
    <x v="0"/>
    <x v="2"/>
    <n v="14.76"/>
    <s v="Libre"/>
    <n v="403"/>
    <x v="9"/>
    <s v="Plato_5"/>
    <s v=" Plato_4"/>
    <s v=" Plato_15"/>
    <s v=" Plato_7"/>
    <n v="190"/>
    <n v="204.76"/>
    <d v="2023-04-05T05:15:00"/>
    <s v="2:15"/>
    <s v="5:15"/>
    <d v="1899-12-30T03:00:00"/>
    <n v="85"/>
    <n v="1.4166666666666667"/>
    <s v="1:25"/>
    <d v="1899-12-30T01:35:00"/>
    <d v="1899-12-30T01:35:00"/>
    <x v="0"/>
    <n v="14.76"/>
    <n v="0"/>
    <n v="0"/>
    <s v="0:00"/>
    <d v="1899-12-30T03:00:00"/>
    <x v="4"/>
  </r>
  <r>
    <n v="17"/>
    <s v="Cliente_897"/>
    <x v="2"/>
    <d v="2023-04-05T00:38:00"/>
    <d v="2023-04-05T04:29:00"/>
    <x v="3"/>
    <x v="0"/>
    <x v="2"/>
    <n v="32.56"/>
    <s v="Libre"/>
    <n v="404"/>
    <x v="0"/>
    <s v="Plato_13"/>
    <s v=" Plato_3"/>
    <s v=" Plato_20"/>
    <m/>
    <n v="182"/>
    <n v="214.56"/>
    <d v="2023-04-05T04:29:00"/>
    <s v="0:38"/>
    <s v="4:29"/>
    <d v="1899-12-30T03:51:00"/>
    <n v="102"/>
    <n v="1.7"/>
    <s v="1:42"/>
    <d v="1899-12-30T02:09:00"/>
    <d v="1899-12-30T02:09:00"/>
    <x v="0"/>
    <n v="32.56"/>
    <n v="0"/>
    <n v="0"/>
    <s v="0:00"/>
    <d v="1899-12-30T03:51:00"/>
    <x v="4"/>
  </r>
  <r>
    <n v="5"/>
    <s v="Cliente_239"/>
    <x v="0"/>
    <d v="2023-04-05T02:39:00"/>
    <d v="2023-04-05T04:59:00"/>
    <x v="2"/>
    <x v="2"/>
    <x v="2"/>
    <n v="14.56"/>
    <s v="Reservada"/>
    <n v="405"/>
    <x v="10"/>
    <s v="Plato_10"/>
    <s v=" Plato_20"/>
    <s v=" Plato_3"/>
    <m/>
    <n v="106"/>
    <n v="120.56"/>
    <d v="2023-04-05T04:59:00"/>
    <s v="2:39"/>
    <s v="4:59"/>
    <d v="1899-12-30T02:20:00"/>
    <n v="98"/>
    <n v="1.6333333333333333"/>
    <s v="1:38"/>
    <d v="1899-12-30T00:42:00"/>
    <d v="1899-12-30T00:42:00"/>
    <x v="0"/>
    <n v="14.56"/>
    <n v="0"/>
    <n v="0"/>
    <s v="0:00"/>
    <d v="1899-12-30T02:20:00"/>
    <x v="4"/>
  </r>
  <r>
    <n v="14"/>
    <s v="Cliente_927"/>
    <x v="3"/>
    <d v="2023-04-05T00:29:00"/>
    <d v="2023-04-05T02:37:00"/>
    <x v="2"/>
    <x v="2"/>
    <x v="1"/>
    <n v="34.03"/>
    <s v="Ocupada"/>
    <n v="406"/>
    <x v="0"/>
    <s v="Plato_3"/>
    <s v=" Plato_8"/>
    <s v=" Plato_1"/>
    <m/>
    <n v="155"/>
    <n v="189.03"/>
    <d v="2023-04-05T02:37:00"/>
    <s v="0:29"/>
    <s v="2:37"/>
    <d v="1900-01-29T02:08:00"/>
    <n v="117"/>
    <n v="1.95"/>
    <s v="1:57"/>
    <d v="1899-12-30T00:11:00"/>
    <d v="1899-12-30T00:11:00"/>
    <x v="0"/>
    <n v="34.03"/>
    <n v="15"/>
    <n v="0.25"/>
    <s v="0:15"/>
    <d v="1900-01-29T02:23:00"/>
    <x v="4"/>
  </r>
  <r>
    <n v="4"/>
    <s v="Cliente_315"/>
    <x v="1"/>
    <d v="2023-04-05T02:13:00"/>
    <d v="2023-04-05T04:51:00"/>
    <x v="4"/>
    <x v="1"/>
    <x v="0"/>
    <n v="22.98"/>
    <s v="Reservada"/>
    <n v="407"/>
    <x v="8"/>
    <s v="Plato_3"/>
    <s v=" Plato_8"/>
    <m/>
    <m/>
    <n v="95"/>
    <n v="117.98"/>
    <d v="2023-04-05T04:51:00"/>
    <s v="2:13"/>
    <s v="4:51"/>
    <d v="1899-12-30T02:38:00"/>
    <n v="50"/>
    <n v="0.83333333333333337"/>
    <s v="0:50"/>
    <d v="1899-12-30T01:48:00"/>
    <d v="1899-12-30T01:48:00"/>
    <x v="0"/>
    <n v="22.98"/>
    <n v="0"/>
    <n v="0"/>
    <s v="0:00"/>
    <d v="1899-12-30T02:38:00"/>
    <x v="4"/>
  </r>
  <r>
    <n v="17"/>
    <s v="Cliente_195"/>
    <x v="5"/>
    <d v="2023-04-05T00:56:00"/>
    <d v="2023-04-05T04:05:00"/>
    <x v="2"/>
    <x v="0"/>
    <x v="2"/>
    <n v="10.14"/>
    <s v="Ocupada"/>
    <n v="408"/>
    <x v="9"/>
    <s v="Plato_1"/>
    <s v=" Plato_7"/>
    <s v=" Plato_18"/>
    <m/>
    <n v="131"/>
    <n v="141.13999999999999"/>
    <d v="2023-04-05T04:05:00"/>
    <s v="0:56"/>
    <s v="4:05"/>
    <d v="1900-01-29T03:09:00"/>
    <n v="106"/>
    <n v="1.7666666666666666"/>
    <s v="1:46"/>
    <d v="1899-12-30T01:23:00"/>
    <d v="1899-12-30T01:23:00"/>
    <x v="0"/>
    <n v="10.14"/>
    <n v="15"/>
    <n v="0.25"/>
    <s v="0:15"/>
    <d v="1900-01-29T03:24:00"/>
    <x v="4"/>
  </r>
  <r>
    <n v="15"/>
    <s v="Cliente_166"/>
    <x v="3"/>
    <d v="2023-04-05T01:55:00"/>
    <d v="2023-04-05T03:01:00"/>
    <x v="1"/>
    <x v="0"/>
    <x v="2"/>
    <n v="48.7"/>
    <s v="Reservada"/>
    <n v="409"/>
    <x v="9"/>
    <s v="Plato_13"/>
    <s v=" Plato_20"/>
    <s v=" Plato_16"/>
    <s v=" Plato_7"/>
    <n v="203"/>
    <n v="203"/>
    <d v="2023-04-05T03:01:00"/>
    <s v="1:55"/>
    <s v="3:01"/>
    <d v="1899-12-30T01:06:00"/>
    <n v="163"/>
    <n v="2.7166666666666668"/>
    <s v="2:43"/>
    <n v="-6.7361111111111122E-2"/>
    <d v="1899-12-30T00:00:00"/>
    <x v="1"/>
    <n v="0"/>
    <n v="0"/>
    <n v="0"/>
    <s v="0:00"/>
    <d v="1899-12-30T01:06:00"/>
    <x v="4"/>
  </r>
  <r>
    <n v="1"/>
    <s v="Cliente_157"/>
    <x v="5"/>
    <d v="2023-04-05T02:47:00"/>
    <d v="2023-04-05T05:23:00"/>
    <x v="4"/>
    <x v="2"/>
    <x v="2"/>
    <n v="43.65"/>
    <s v="Reservada"/>
    <n v="410"/>
    <x v="4"/>
    <s v="Plato_3"/>
    <s v=" Plato_19"/>
    <m/>
    <m/>
    <n v="56"/>
    <n v="99.65"/>
    <d v="2023-04-05T05:23:00"/>
    <s v="2:47"/>
    <s v="5:23"/>
    <d v="1899-12-30T02:36:00"/>
    <n v="91"/>
    <n v="1.5166666666666666"/>
    <s v="1:31"/>
    <d v="1899-12-30T01:05:00"/>
    <d v="1899-12-30T01:05:00"/>
    <x v="0"/>
    <n v="43.65"/>
    <n v="0"/>
    <n v="0"/>
    <s v="0:00"/>
    <d v="1899-12-30T02:36:00"/>
    <x v="4"/>
  </r>
  <r>
    <n v="3"/>
    <s v="Cliente_212"/>
    <x v="5"/>
    <d v="2023-04-05T02:11:00"/>
    <d v="2023-04-05T05:04:00"/>
    <x v="1"/>
    <x v="0"/>
    <x v="0"/>
    <n v="21.88"/>
    <s v="Ocupada"/>
    <n v="411"/>
    <x v="1"/>
    <s v="Plato_20"/>
    <s v=" Plato_4"/>
    <s v=" Plato_6"/>
    <m/>
    <n v="219"/>
    <n v="240.88"/>
    <d v="2023-04-05T05:04:00"/>
    <s v="2:11"/>
    <s v="5:04"/>
    <d v="1900-01-29T02:53:00"/>
    <n v="78"/>
    <n v="1.3"/>
    <s v="1:18"/>
    <d v="1899-12-30T01:35:00"/>
    <d v="1899-12-30T01:35:00"/>
    <x v="0"/>
    <n v="21.88"/>
    <n v="15"/>
    <n v="0.25"/>
    <s v="0:15"/>
    <d v="1900-01-29T03:08:00"/>
    <x v="4"/>
  </r>
  <r>
    <n v="11"/>
    <s v="Cliente_912"/>
    <x v="4"/>
    <d v="2023-04-05T00:22:00"/>
    <d v="2023-04-05T02:03:00"/>
    <x v="3"/>
    <x v="2"/>
    <x v="2"/>
    <n v="12.94"/>
    <s v="Ocupada"/>
    <n v="412"/>
    <x v="4"/>
    <s v="Plato_17"/>
    <m/>
    <m/>
    <m/>
    <n v="93"/>
    <n v="105.94"/>
    <d v="2023-04-05T02:03:00"/>
    <s v="0:22"/>
    <s v="2:03"/>
    <d v="1900-01-29T01:41:00"/>
    <n v="57"/>
    <n v="0.95"/>
    <s v="0:57"/>
    <d v="1899-12-30T00:44:00"/>
    <d v="1899-12-30T00:44:00"/>
    <x v="0"/>
    <n v="12.94"/>
    <n v="15"/>
    <n v="0.25"/>
    <s v="0:15"/>
    <d v="1900-01-29T01:56:00"/>
    <x v="4"/>
  </r>
  <r>
    <n v="13"/>
    <s v="Cliente_736"/>
    <x v="5"/>
    <d v="2023-04-05T02:36:00"/>
    <d v="2023-04-05T04:58:00"/>
    <x v="4"/>
    <x v="2"/>
    <x v="2"/>
    <n v="23.01"/>
    <s v="Ocupada"/>
    <n v="413"/>
    <x v="10"/>
    <s v="Plato_8"/>
    <m/>
    <m/>
    <m/>
    <n v="35"/>
    <n v="58.010000000000005"/>
    <d v="2023-04-05T04:58:00"/>
    <s v="2:36"/>
    <s v="4:58"/>
    <d v="1900-01-29T02:22:00"/>
    <n v="12"/>
    <n v="0.2"/>
    <s v="0:12"/>
    <d v="1899-12-30T02:10:00"/>
    <d v="1899-12-30T02:10:00"/>
    <x v="0"/>
    <n v="23.01"/>
    <n v="15"/>
    <n v="0.25"/>
    <s v="0:15"/>
    <d v="1900-01-29T02:37:00"/>
    <x v="4"/>
  </r>
  <r>
    <n v="14"/>
    <s v="Cliente_328"/>
    <x v="0"/>
    <d v="2023-04-05T03:43:00"/>
    <d v="2023-04-05T07:12:00"/>
    <x v="3"/>
    <x v="1"/>
    <x v="2"/>
    <n v="13.17"/>
    <s v="Reservada"/>
    <n v="414"/>
    <x v="0"/>
    <s v="Plato_11"/>
    <m/>
    <m/>
    <m/>
    <n v="33"/>
    <n v="46.17"/>
    <d v="2023-04-05T07:12:00"/>
    <s v="3:43"/>
    <s v="7:12"/>
    <d v="1899-12-30T03:29:00"/>
    <n v="38"/>
    <n v="0.6333333333333333"/>
    <s v="0:38"/>
    <d v="1899-12-30T02:51:00"/>
    <d v="1899-12-30T02:51:00"/>
    <x v="0"/>
    <n v="13.17"/>
    <n v="0"/>
    <n v="0"/>
    <s v="0:00"/>
    <d v="1899-12-30T03:29:00"/>
    <x v="4"/>
  </r>
  <r>
    <n v="14"/>
    <s v="Cliente_919"/>
    <x v="4"/>
    <d v="2023-04-05T00:39:00"/>
    <d v="2023-04-05T04:35:00"/>
    <x v="4"/>
    <x v="2"/>
    <x v="2"/>
    <n v="20.51"/>
    <s v="Ocupada"/>
    <n v="415"/>
    <x v="2"/>
    <s v="Plato_6"/>
    <s v=" Plato_18"/>
    <s v=" Plato_19"/>
    <m/>
    <n v="158"/>
    <n v="178.51"/>
    <d v="2023-04-05T04:35:00"/>
    <s v="0:39"/>
    <s v="4:35"/>
    <d v="1900-01-29T03:56:00"/>
    <n v="87"/>
    <n v="1.45"/>
    <s v="1:27"/>
    <d v="1899-12-30T02:29:00"/>
    <d v="1899-12-30T02:29:00"/>
    <x v="0"/>
    <n v="20.51"/>
    <n v="15"/>
    <n v="0.25"/>
    <s v="0:15"/>
    <d v="1900-01-29T04:11:00"/>
    <x v="4"/>
  </r>
  <r>
    <n v="20"/>
    <s v="Cliente_958"/>
    <x v="2"/>
    <d v="2023-04-05T03:03:00"/>
    <d v="2023-04-05T06:37:00"/>
    <x v="1"/>
    <x v="2"/>
    <x v="2"/>
    <n v="12.9"/>
    <s v="Reservada"/>
    <n v="416"/>
    <x v="7"/>
    <s v="Plato_1"/>
    <m/>
    <m/>
    <m/>
    <n v="25"/>
    <n v="37.9"/>
    <d v="2023-04-05T06:37:00"/>
    <s v="3:03"/>
    <s v="6:37"/>
    <d v="1899-12-30T03:34:00"/>
    <n v="9"/>
    <n v="0.15"/>
    <s v="0:09"/>
    <d v="1899-12-30T03:25:00"/>
    <d v="1899-12-30T03:25:00"/>
    <x v="0"/>
    <n v="12.9"/>
    <n v="0"/>
    <n v="0"/>
    <s v="0:00"/>
    <d v="1899-12-30T03:34:00"/>
    <x v="4"/>
  </r>
  <r>
    <n v="7"/>
    <s v="Cliente_395"/>
    <x v="2"/>
    <d v="2023-04-05T03:25:00"/>
    <d v="2023-04-05T04:33:00"/>
    <x v="2"/>
    <x v="2"/>
    <x v="2"/>
    <n v="35.08"/>
    <s v="Libre"/>
    <n v="417"/>
    <x v="5"/>
    <s v="Plato_9"/>
    <s v=" Plato_20"/>
    <s v=" Plato_12"/>
    <s v=" Plato_6"/>
    <n v="142"/>
    <n v="142"/>
    <d v="2023-04-05T04:33:00"/>
    <s v="3:25"/>
    <s v="4:33"/>
    <d v="1899-12-30T01:08:00"/>
    <n v="90"/>
    <n v="1.5"/>
    <s v="1:30"/>
    <n v="-1.5277777777777779E-2"/>
    <d v="1899-12-30T00:00:00"/>
    <x v="1"/>
    <n v="0"/>
    <n v="0"/>
    <n v="0"/>
    <s v="0:00"/>
    <d v="1899-12-30T01:08:00"/>
    <x v="4"/>
  </r>
  <r>
    <n v="17"/>
    <s v="Cliente_287"/>
    <x v="4"/>
    <d v="2023-04-05T00:52:00"/>
    <d v="2023-04-05T03:31:00"/>
    <x v="0"/>
    <x v="2"/>
    <x v="2"/>
    <n v="35.51"/>
    <s v="Reservada"/>
    <n v="418"/>
    <x v="0"/>
    <s v="Plato_1"/>
    <s v=" Plato_17"/>
    <m/>
    <m/>
    <n v="118"/>
    <n v="153.51"/>
    <d v="2023-04-05T03:31:00"/>
    <s v="0:52"/>
    <s v="3:31"/>
    <d v="1899-12-30T02:39:00"/>
    <n v="100"/>
    <n v="1.6666666666666667"/>
    <s v="1:40"/>
    <d v="1899-12-30T00:59:00"/>
    <d v="1899-12-30T00:59:00"/>
    <x v="0"/>
    <n v="35.51"/>
    <n v="0"/>
    <n v="0"/>
    <s v="0:00"/>
    <d v="1899-12-30T02:39:00"/>
    <x v="4"/>
  </r>
  <r>
    <n v="11"/>
    <s v="Cliente_479"/>
    <x v="4"/>
    <d v="2023-04-05T03:14:00"/>
    <d v="2023-04-05T05:43:00"/>
    <x v="3"/>
    <x v="0"/>
    <x v="2"/>
    <n v="14.09"/>
    <s v="Ocupada"/>
    <n v="419"/>
    <x v="10"/>
    <s v="Plato_18"/>
    <s v=" Plato_11"/>
    <m/>
    <m/>
    <n v="67"/>
    <n v="81.09"/>
    <d v="2023-04-05T05:43:00"/>
    <s v="3:14"/>
    <s v="5:43"/>
    <d v="1900-01-29T02:29:00"/>
    <n v="64"/>
    <n v="1.0666666666666667"/>
    <s v="1:04"/>
    <d v="1899-12-30T01:25:00"/>
    <d v="1899-12-30T01:25:00"/>
    <x v="0"/>
    <n v="14.09"/>
    <n v="15"/>
    <n v="0.25"/>
    <s v="0:15"/>
    <d v="1900-01-29T02:44:00"/>
    <x v="4"/>
  </r>
  <r>
    <n v="18"/>
    <s v="Cliente_33"/>
    <x v="0"/>
    <d v="2023-04-05T02:18:00"/>
    <d v="2023-04-05T05:29:00"/>
    <x v="2"/>
    <x v="0"/>
    <x v="2"/>
    <n v="31.49"/>
    <s v="Ocupada"/>
    <n v="420"/>
    <x v="6"/>
    <s v="Plato_18"/>
    <s v=" Plato_3"/>
    <s v=" Plato_1"/>
    <s v=" Plato_15"/>
    <n v="242"/>
    <n v="273.49"/>
    <d v="2023-04-05T05:29:00"/>
    <s v="2:18"/>
    <s v="5:29"/>
    <d v="1900-01-29T03:11:00"/>
    <n v="105"/>
    <n v="1.75"/>
    <s v="1:45"/>
    <d v="1899-12-30T01:26:00"/>
    <d v="1899-12-30T01:26:00"/>
    <x v="0"/>
    <n v="31.49"/>
    <n v="15"/>
    <n v="0.25"/>
    <s v="0:15"/>
    <d v="1900-01-29T03:26:00"/>
    <x v="4"/>
  </r>
  <r>
    <n v="10"/>
    <s v="Cliente_160"/>
    <x v="1"/>
    <d v="2023-04-05T01:37:00"/>
    <d v="2023-04-05T04:07:00"/>
    <x v="1"/>
    <x v="0"/>
    <x v="2"/>
    <n v="17.57"/>
    <s v="Ocupada"/>
    <n v="421"/>
    <x v="9"/>
    <s v="Plato_17"/>
    <s v=" Plato_4"/>
    <m/>
    <m/>
    <n v="85"/>
    <n v="102.57"/>
    <d v="2023-04-05T04:07:00"/>
    <s v="1:37"/>
    <s v="4:07"/>
    <d v="1900-01-29T02:30:00"/>
    <n v="71"/>
    <n v="1.1833333333333333"/>
    <s v="1:11"/>
    <d v="1899-12-30T01:19:00"/>
    <d v="1899-12-30T01:19:00"/>
    <x v="0"/>
    <n v="17.57"/>
    <n v="15"/>
    <n v="0.25"/>
    <s v="0:15"/>
    <d v="1900-01-29T02:45:00"/>
    <x v="4"/>
  </r>
  <r>
    <n v="12"/>
    <s v="Cliente_109"/>
    <x v="0"/>
    <d v="2023-04-05T00:36:00"/>
    <d v="2023-04-05T03:09:00"/>
    <x v="2"/>
    <x v="0"/>
    <x v="2"/>
    <n v="39.72"/>
    <s v="Reservada"/>
    <n v="422"/>
    <x v="0"/>
    <s v="Plato_10"/>
    <s v=" Plato_19"/>
    <m/>
    <m/>
    <n v="88"/>
    <n v="127.72"/>
    <d v="2023-04-05T03:09:00"/>
    <s v="0:36"/>
    <s v="3:09"/>
    <d v="1899-12-30T02:33:00"/>
    <n v="34"/>
    <n v="0.56666666666666665"/>
    <s v="0:34"/>
    <d v="1899-12-30T01:59:00"/>
    <d v="1899-12-30T01:59:00"/>
    <x v="0"/>
    <n v="39.72"/>
    <n v="0"/>
    <n v="0"/>
    <s v="0:00"/>
    <d v="1899-12-30T02:33:00"/>
    <x v="4"/>
  </r>
  <r>
    <n v="4"/>
    <s v="Cliente_151"/>
    <x v="2"/>
    <d v="2023-04-05T02:34:00"/>
    <d v="2023-04-05T04:57:00"/>
    <x v="1"/>
    <x v="0"/>
    <x v="1"/>
    <n v="34.130000000000003"/>
    <s v="Libre"/>
    <n v="423"/>
    <x v="8"/>
    <s v="Plato_16"/>
    <s v=" Plato_15"/>
    <m/>
    <m/>
    <n v="152"/>
    <n v="186.13"/>
    <d v="2023-04-05T04:57:00"/>
    <s v="2:34"/>
    <s v="4:57"/>
    <d v="1899-12-30T02:23:00"/>
    <n v="31"/>
    <n v="0.51666666666666672"/>
    <s v="0:31"/>
    <d v="1899-12-30T01:52:00"/>
    <d v="1899-12-30T01:52:00"/>
    <x v="0"/>
    <n v="34.130000000000003"/>
    <n v="0"/>
    <n v="0"/>
    <s v="0:00"/>
    <d v="1899-12-30T02:23:00"/>
    <x v="4"/>
  </r>
  <r>
    <n v="13"/>
    <s v="Cliente_342"/>
    <x v="5"/>
    <d v="2023-04-05T01:08:00"/>
    <d v="2023-04-05T03:17:00"/>
    <x v="2"/>
    <x v="2"/>
    <x v="1"/>
    <n v="11.02"/>
    <s v="Reservada"/>
    <n v="424"/>
    <x v="1"/>
    <s v="Plato_5"/>
    <s v=" Plato_6"/>
    <m/>
    <m/>
    <n v="147"/>
    <n v="158.02000000000001"/>
    <d v="2023-04-05T03:17:00"/>
    <s v="1:08"/>
    <s v="3:17"/>
    <d v="1899-12-30T02:09:00"/>
    <n v="88"/>
    <n v="1.4666666666666666"/>
    <s v="1:28"/>
    <d v="1899-12-30T00:41:00"/>
    <d v="1899-12-30T00:41:00"/>
    <x v="0"/>
    <n v="11.02"/>
    <n v="0"/>
    <n v="0"/>
    <s v="0:00"/>
    <d v="1899-12-30T02:09:00"/>
    <x v="4"/>
  </r>
  <r>
    <n v="18"/>
    <s v="Cliente_332"/>
    <x v="5"/>
    <d v="2023-04-05T01:24:00"/>
    <d v="2023-04-05T03:45:00"/>
    <x v="2"/>
    <x v="0"/>
    <x v="2"/>
    <n v="49.43"/>
    <s v="Reservada"/>
    <n v="425"/>
    <x v="4"/>
    <s v="Plato_12"/>
    <m/>
    <m/>
    <m/>
    <n v="19"/>
    <n v="68.430000000000007"/>
    <d v="2023-04-05T03:45:00"/>
    <s v="1:24"/>
    <s v="3:45"/>
    <d v="1899-12-30T02:21:00"/>
    <n v="28"/>
    <n v="0.46666666666666667"/>
    <s v="0:28"/>
    <d v="1899-12-30T01:53:00"/>
    <d v="1899-12-30T01:53:00"/>
    <x v="0"/>
    <n v="49.43"/>
    <n v="0"/>
    <n v="0"/>
    <s v="0:00"/>
    <d v="1899-12-30T02:21:00"/>
    <x v="4"/>
  </r>
  <r>
    <n v="5"/>
    <s v="Cliente_689"/>
    <x v="2"/>
    <d v="2023-04-05T03:11:00"/>
    <d v="2023-04-05T05:02:00"/>
    <x v="4"/>
    <x v="0"/>
    <x v="2"/>
    <n v="47.8"/>
    <s v="Reservada"/>
    <n v="426"/>
    <x v="2"/>
    <s v="Plato_11"/>
    <s v=" Plato_16"/>
    <s v=" Plato_1"/>
    <s v=" Plato_19"/>
    <n v="247"/>
    <n v="247"/>
    <d v="2023-04-05T05:02:00"/>
    <s v="3:11"/>
    <s v="5:02"/>
    <d v="1899-12-30T01:51:00"/>
    <n v="116"/>
    <n v="1.9333333333333333"/>
    <s v="1:56"/>
    <n v="-3.4722222222222238E-3"/>
    <d v="1899-12-30T00:00:00"/>
    <x v="1"/>
    <n v="0"/>
    <n v="0"/>
    <n v="0"/>
    <s v="0:00"/>
    <d v="1899-12-30T01:51:00"/>
    <x v="4"/>
  </r>
  <r>
    <n v="2"/>
    <s v="Cliente_953"/>
    <x v="4"/>
    <d v="2023-04-05T02:34:00"/>
    <d v="2023-04-05T03:43:00"/>
    <x v="2"/>
    <x v="0"/>
    <x v="1"/>
    <n v="43.74"/>
    <s v="Libre"/>
    <n v="427"/>
    <x v="6"/>
    <s v="Plato_1"/>
    <s v=" Plato_8"/>
    <s v=" Plato_14"/>
    <s v=" Plato_12"/>
    <n v="206"/>
    <n v="206"/>
    <d v="2023-04-05T03:43:00"/>
    <s v="2:34"/>
    <s v="3:43"/>
    <d v="1899-12-30T01:09:00"/>
    <n v="166"/>
    <n v="2.7666666666666666"/>
    <s v="2:46"/>
    <n v="-6.7361111111111122E-2"/>
    <d v="1899-12-30T00:00:00"/>
    <x v="1"/>
    <n v="0"/>
    <n v="0"/>
    <n v="0"/>
    <s v="0:00"/>
    <d v="1899-12-30T01:09:00"/>
    <x v="4"/>
  </r>
  <r>
    <n v="7"/>
    <s v="Cliente_518"/>
    <x v="3"/>
    <d v="2023-04-05T03:18:00"/>
    <d v="2023-04-05T06:03:00"/>
    <x v="4"/>
    <x v="1"/>
    <x v="2"/>
    <n v="15.6"/>
    <s v="Reservada"/>
    <n v="428"/>
    <x v="8"/>
    <s v="Plato_20"/>
    <s v=" Plato_14"/>
    <s v=" Plato_1"/>
    <s v=" Plato_17"/>
    <n v="175"/>
    <n v="175"/>
    <d v="2023-04-05T06:03:00"/>
    <s v="3:18"/>
    <s v="6:03"/>
    <d v="1899-12-30T02:45:00"/>
    <n v="179"/>
    <n v="2.9833333333333334"/>
    <s v="2:59"/>
    <n v="-9.7222222222222293E-3"/>
    <d v="1899-12-30T00:00:00"/>
    <x v="1"/>
    <n v="0"/>
    <n v="0"/>
    <n v="0"/>
    <s v="0:00"/>
    <d v="1899-12-30T02:45:00"/>
    <x v="4"/>
  </r>
  <r>
    <n v="8"/>
    <s v="Cliente_348"/>
    <x v="1"/>
    <d v="2023-04-05T00:10:00"/>
    <d v="2023-04-05T03:46:00"/>
    <x v="4"/>
    <x v="0"/>
    <x v="2"/>
    <n v="10.95"/>
    <s v="Reservada"/>
    <n v="429"/>
    <x v="2"/>
    <s v="Plato_10"/>
    <m/>
    <m/>
    <m/>
    <n v="78"/>
    <n v="88.95"/>
    <d v="2023-04-05T03:46:00"/>
    <s v="0:10"/>
    <s v="3:46"/>
    <d v="1899-12-30T03:36:00"/>
    <n v="27"/>
    <n v="0.45"/>
    <s v="0:27"/>
    <d v="1899-12-30T03:09:00"/>
    <d v="1899-12-30T03:09:00"/>
    <x v="0"/>
    <n v="10.95"/>
    <n v="0"/>
    <n v="0"/>
    <s v="0:00"/>
    <d v="1899-12-30T03:36:00"/>
    <x v="4"/>
  </r>
  <r>
    <n v="7"/>
    <s v="Cliente_259"/>
    <x v="5"/>
    <d v="2023-04-05T02:21:00"/>
    <d v="2023-04-05T03:59:00"/>
    <x v="4"/>
    <x v="0"/>
    <x v="0"/>
    <n v="42.09"/>
    <s v="Reservada"/>
    <n v="430"/>
    <x v="5"/>
    <s v="Plato_1"/>
    <m/>
    <m/>
    <m/>
    <n v="25"/>
    <n v="67.09"/>
    <d v="2023-04-05T03:59:00"/>
    <s v="2:21"/>
    <s v="3:59"/>
    <d v="1899-12-30T01:38:00"/>
    <n v="49"/>
    <n v="0.81666666666666665"/>
    <s v="0:49"/>
    <d v="1899-12-30T00:49:00"/>
    <d v="1899-12-30T00:49:00"/>
    <x v="0"/>
    <n v="42.09"/>
    <n v="0"/>
    <n v="0"/>
    <s v="0:00"/>
    <d v="1899-12-30T01:38:00"/>
    <x v="4"/>
  </r>
  <r>
    <n v="15"/>
    <s v="Cliente_243"/>
    <x v="3"/>
    <d v="2023-04-05T03:33:00"/>
    <d v="2023-04-05T07:25:00"/>
    <x v="3"/>
    <x v="0"/>
    <x v="2"/>
    <n v="39.82"/>
    <s v="Libre"/>
    <n v="431"/>
    <x v="10"/>
    <s v="Plato_2"/>
    <m/>
    <m/>
    <m/>
    <n v="60"/>
    <n v="99.82"/>
    <d v="2023-04-05T07:25:00"/>
    <s v="3:33"/>
    <s v="7:25"/>
    <d v="1899-12-30T03:52:00"/>
    <n v="20"/>
    <n v="0.33333333333333331"/>
    <s v="0:20"/>
    <d v="1899-12-30T03:32:00"/>
    <d v="1899-12-30T03:32:00"/>
    <x v="0"/>
    <n v="39.82"/>
    <n v="0"/>
    <n v="0"/>
    <s v="0:00"/>
    <d v="1899-12-30T03:52:00"/>
    <x v="4"/>
  </r>
  <r>
    <n v="10"/>
    <s v="Cliente_869"/>
    <x v="2"/>
    <d v="2023-04-05T03:31:00"/>
    <d v="2023-04-05T05:54:00"/>
    <x v="4"/>
    <x v="2"/>
    <x v="2"/>
    <n v="18.71"/>
    <s v="Libre"/>
    <n v="432"/>
    <x v="1"/>
    <s v="Plato_3"/>
    <s v=" Plato_13"/>
    <s v=" Plato_16"/>
    <m/>
    <n v="109"/>
    <n v="127.71000000000001"/>
    <d v="2023-04-05T05:54:00"/>
    <s v="3:31"/>
    <s v="5:54"/>
    <d v="1899-12-30T02:23:00"/>
    <n v="74"/>
    <n v="1.2333333333333334"/>
    <s v="1:14"/>
    <d v="1899-12-30T01:09:00"/>
    <d v="1899-12-30T01:09:00"/>
    <x v="0"/>
    <n v="18.71"/>
    <n v="0"/>
    <n v="0"/>
    <s v="0:00"/>
    <d v="1899-12-30T02:23:00"/>
    <x v="4"/>
  </r>
  <r>
    <n v="10"/>
    <s v="Cliente_306"/>
    <x v="4"/>
    <d v="2023-04-05T01:14:00"/>
    <d v="2023-04-05T03:09:00"/>
    <x v="4"/>
    <x v="0"/>
    <x v="2"/>
    <n v="45.77"/>
    <s v="Reservada"/>
    <n v="433"/>
    <x v="6"/>
    <s v="Plato_2"/>
    <s v=" Plato_7"/>
    <m/>
    <m/>
    <n v="102"/>
    <n v="147.77000000000001"/>
    <d v="2023-04-05T03:09:00"/>
    <s v="1:14"/>
    <s v="3:09"/>
    <d v="1899-12-30T01:55:00"/>
    <n v="74"/>
    <n v="1.2333333333333334"/>
    <s v="1:14"/>
    <d v="1899-12-30T00:41:00"/>
    <d v="1899-12-30T00:41:00"/>
    <x v="0"/>
    <n v="45.77"/>
    <n v="0"/>
    <n v="0"/>
    <s v="0:00"/>
    <d v="1899-12-30T01:55:00"/>
    <x v="4"/>
  </r>
  <r>
    <n v="15"/>
    <s v="Cliente_842"/>
    <x v="4"/>
    <d v="2023-04-05T00:15:00"/>
    <d v="2023-04-05T03:55:00"/>
    <x v="4"/>
    <x v="0"/>
    <x v="2"/>
    <n v="37.15"/>
    <s v="Reservada"/>
    <n v="434"/>
    <x v="6"/>
    <s v="Plato_10"/>
    <s v=" Plato_5"/>
    <m/>
    <m/>
    <n v="96"/>
    <n v="133.15"/>
    <d v="2023-04-05T03:55:00"/>
    <s v="0:15"/>
    <s v="3:55"/>
    <d v="1899-12-30T03:40:00"/>
    <n v="58"/>
    <n v="0.96666666666666667"/>
    <s v="0:58"/>
    <d v="1899-12-30T02:42:00"/>
    <d v="1899-12-30T02:42:00"/>
    <x v="0"/>
    <n v="37.15"/>
    <n v="0"/>
    <n v="0"/>
    <s v="0:00"/>
    <d v="1899-12-30T03:40:00"/>
    <x v="4"/>
  </r>
  <r>
    <n v="17"/>
    <s v="Cliente_349"/>
    <x v="0"/>
    <d v="2023-04-05T03:53:00"/>
    <d v="2023-04-05T06:01:00"/>
    <x v="3"/>
    <x v="0"/>
    <x v="2"/>
    <n v="30.48"/>
    <s v="Ocupada"/>
    <n v="435"/>
    <x v="0"/>
    <s v="Plato_10"/>
    <s v=" Plato_13"/>
    <s v=" Plato_2"/>
    <m/>
    <n v="154"/>
    <n v="184.48"/>
    <d v="2023-04-05T06:01:00"/>
    <s v="3:53"/>
    <s v="6:01"/>
    <d v="1900-01-29T02:08:00"/>
    <n v="111"/>
    <n v="1.85"/>
    <s v="1:51"/>
    <d v="1899-12-30T00:17:00"/>
    <d v="1899-12-30T00:17:00"/>
    <x v="0"/>
    <n v="30.48"/>
    <n v="15"/>
    <n v="0.25"/>
    <s v="0:15"/>
    <d v="1900-01-29T02:23:00"/>
    <x v="4"/>
  </r>
  <r>
    <n v="10"/>
    <s v="Cliente_316"/>
    <x v="5"/>
    <d v="2023-04-05T00:12:00"/>
    <d v="2023-04-05T04:04:00"/>
    <x v="3"/>
    <x v="0"/>
    <x v="2"/>
    <n v="10.14"/>
    <s v="Ocupada"/>
    <n v="436"/>
    <x v="2"/>
    <s v="Plato_16"/>
    <m/>
    <m/>
    <m/>
    <n v="56"/>
    <n v="66.14"/>
    <d v="2023-04-05T04:04:00"/>
    <s v="0:12"/>
    <s v="4:04"/>
    <d v="1900-01-29T03:52:00"/>
    <n v="45"/>
    <n v="0.75"/>
    <s v="0:45"/>
    <d v="1899-12-30T03:07:00"/>
    <d v="1899-12-30T03:07:00"/>
    <x v="0"/>
    <n v="10.14"/>
    <n v="15"/>
    <n v="0.25"/>
    <s v="0:15"/>
    <d v="1900-01-29T04:07:00"/>
    <x v="4"/>
  </r>
  <r>
    <n v="16"/>
    <s v="Cliente_600"/>
    <x v="0"/>
    <d v="2023-04-05T03:02:00"/>
    <d v="2023-04-05T05:25:00"/>
    <x v="0"/>
    <x v="0"/>
    <x v="2"/>
    <n v="12.56"/>
    <s v="Reservada"/>
    <n v="437"/>
    <x v="3"/>
    <s v="Plato_8"/>
    <m/>
    <m/>
    <m/>
    <n v="70"/>
    <n v="82.56"/>
    <d v="2023-04-05T05:25:00"/>
    <s v="3:02"/>
    <s v="5:25"/>
    <d v="1899-12-30T02:23:00"/>
    <n v="51"/>
    <n v="0.85"/>
    <s v="0:51"/>
    <d v="1899-12-30T01:32:00"/>
    <d v="1899-12-30T01:32:00"/>
    <x v="0"/>
    <n v="12.56"/>
    <n v="0"/>
    <n v="0"/>
    <s v="0:00"/>
    <d v="1899-12-30T02:23:00"/>
    <x v="4"/>
  </r>
  <r>
    <n v="2"/>
    <s v="Cliente_732"/>
    <x v="1"/>
    <d v="2023-04-05T03:58:00"/>
    <d v="2023-04-05T07:33:00"/>
    <x v="1"/>
    <x v="0"/>
    <x v="2"/>
    <n v="19.3"/>
    <s v="Libre"/>
    <n v="438"/>
    <x v="10"/>
    <s v="Plato_11"/>
    <m/>
    <m/>
    <m/>
    <n v="33"/>
    <n v="52.3"/>
    <d v="2023-04-05T07:33:00"/>
    <s v="3:58"/>
    <s v="7:33"/>
    <d v="1899-12-30T03:35:00"/>
    <n v="51"/>
    <n v="0.85"/>
    <s v="0:51"/>
    <d v="1899-12-30T02:44:00"/>
    <d v="1899-12-30T02:44:00"/>
    <x v="0"/>
    <n v="19.3"/>
    <n v="0"/>
    <n v="0"/>
    <s v="0:00"/>
    <d v="1899-12-30T03:35:00"/>
    <x v="4"/>
  </r>
  <r>
    <n v="15"/>
    <s v="Cliente_807"/>
    <x v="1"/>
    <d v="2023-04-05T00:00:00"/>
    <d v="2023-04-05T01:23:00"/>
    <x v="0"/>
    <x v="2"/>
    <x v="2"/>
    <n v="25.56"/>
    <s v="Libre"/>
    <n v="439"/>
    <x v="6"/>
    <s v="Plato_11"/>
    <s v=" Plato_10"/>
    <m/>
    <m/>
    <n v="177"/>
    <n v="202.56"/>
    <d v="2023-04-05T01:23:00"/>
    <s v="0:00"/>
    <s v="1:23"/>
    <d v="1899-12-30T01:23:00"/>
    <n v="64"/>
    <n v="1.0666666666666667"/>
    <s v="1:04"/>
    <d v="1899-12-30T00:19:00"/>
    <d v="1899-12-30T00:19:00"/>
    <x v="0"/>
    <n v="25.56"/>
    <n v="0"/>
    <n v="0"/>
    <s v="0:00"/>
    <d v="1899-12-30T01:23:00"/>
    <x v="4"/>
  </r>
  <r>
    <n v="13"/>
    <s v="Cliente_900"/>
    <x v="1"/>
    <d v="2023-04-05T01:59:00"/>
    <d v="2023-04-05T05:48:00"/>
    <x v="2"/>
    <x v="0"/>
    <x v="2"/>
    <n v="38.85"/>
    <s v="Ocupada"/>
    <n v="440"/>
    <x v="10"/>
    <s v="Plato_14"/>
    <s v=" Plato_12"/>
    <m/>
    <m/>
    <n v="84"/>
    <n v="122.85"/>
    <d v="2023-04-05T05:48:00"/>
    <s v="1:59"/>
    <s v="5:48"/>
    <d v="1900-01-29T03:49:00"/>
    <n v="45"/>
    <n v="0.75"/>
    <s v="0:45"/>
    <d v="1899-12-30T03:04:00"/>
    <d v="1899-12-30T03:04:00"/>
    <x v="0"/>
    <n v="38.85"/>
    <n v="15"/>
    <n v="0.25"/>
    <s v="0:15"/>
    <d v="1900-01-29T04:04:00"/>
    <x v="4"/>
  </r>
  <r>
    <n v="13"/>
    <s v="Cliente_143"/>
    <x v="0"/>
    <d v="2023-04-05T01:04:00"/>
    <d v="2023-04-05T03:23:00"/>
    <x v="2"/>
    <x v="0"/>
    <x v="1"/>
    <n v="23.31"/>
    <s v="Ocupada"/>
    <n v="441"/>
    <x v="0"/>
    <s v="Plato_8"/>
    <s v=" Plato_10"/>
    <m/>
    <m/>
    <n v="183"/>
    <n v="206.31"/>
    <d v="2023-04-05T03:23:00"/>
    <s v="1:04"/>
    <s v="3:23"/>
    <d v="1900-01-29T02:19:00"/>
    <n v="90"/>
    <n v="1.5"/>
    <s v="1:30"/>
    <d v="1899-12-30T00:49:00"/>
    <d v="1899-12-30T00:49:00"/>
    <x v="0"/>
    <n v="23.31"/>
    <n v="15"/>
    <n v="0.25"/>
    <s v="0:15"/>
    <d v="1900-01-29T02:34:00"/>
    <x v="4"/>
  </r>
  <r>
    <n v="15"/>
    <s v="Cliente_405"/>
    <x v="5"/>
    <d v="2023-04-05T02:04:00"/>
    <d v="2023-04-05T03:18:00"/>
    <x v="4"/>
    <x v="2"/>
    <x v="2"/>
    <n v="21.07"/>
    <s v="Ocupada"/>
    <n v="442"/>
    <x v="7"/>
    <s v="Plato_18"/>
    <s v=" Plato_1"/>
    <s v=" Plato_19"/>
    <m/>
    <n v="235"/>
    <n v="235"/>
    <d v="2023-04-05T03:18:00"/>
    <s v="2:04"/>
    <s v="3:18"/>
    <d v="1900-01-29T01:14:00"/>
    <n v="131"/>
    <n v="2.1833333333333331"/>
    <s v="2:11"/>
    <n v="-3.9583333333333331E-2"/>
    <d v="1899-12-30T00:00:00"/>
    <x v="1"/>
    <n v="0"/>
    <n v="15"/>
    <n v="0.25"/>
    <s v="0:15"/>
    <d v="1900-01-29T01:29:00"/>
    <x v="4"/>
  </r>
  <r>
    <n v="4"/>
    <s v="Cliente_332"/>
    <x v="2"/>
    <d v="2023-04-05T01:15:00"/>
    <d v="2023-04-05T03:14:00"/>
    <x v="2"/>
    <x v="0"/>
    <x v="0"/>
    <n v="14.48"/>
    <s v="Libre"/>
    <n v="443"/>
    <x v="5"/>
    <s v="Plato_14"/>
    <s v=" Plato_15"/>
    <s v=" Plato_10"/>
    <s v=" Plato_16"/>
    <n v="217"/>
    <n v="217"/>
    <d v="2023-04-05T03:14:00"/>
    <s v="1:15"/>
    <s v="3:14"/>
    <d v="1899-12-30T01:59:00"/>
    <n v="155"/>
    <n v="2.5833333333333335"/>
    <s v="2:35"/>
    <n v="-2.5000000000000008E-2"/>
    <d v="1899-12-30T00:00:00"/>
    <x v="1"/>
    <n v="0"/>
    <n v="0"/>
    <n v="0"/>
    <s v="0:00"/>
    <d v="1899-12-30T01:59:00"/>
    <x v="4"/>
  </r>
  <r>
    <n v="8"/>
    <s v="Cliente_894"/>
    <x v="3"/>
    <d v="2023-04-05T03:23:00"/>
    <d v="2023-04-05T06:08:00"/>
    <x v="1"/>
    <x v="0"/>
    <x v="2"/>
    <n v="25.26"/>
    <s v="Libre"/>
    <n v="444"/>
    <x v="10"/>
    <s v="Plato_14"/>
    <s v=" Plato_7"/>
    <m/>
    <m/>
    <n v="95"/>
    <n v="120.26"/>
    <d v="2023-04-05T06:08:00"/>
    <s v="3:23"/>
    <s v="6:08"/>
    <d v="1899-12-30T02:45:00"/>
    <n v="81"/>
    <n v="1.35"/>
    <s v="1:21"/>
    <d v="1899-12-30T01:24:00"/>
    <d v="1899-12-30T01:24:00"/>
    <x v="0"/>
    <n v="25.26"/>
    <n v="0"/>
    <n v="0"/>
    <s v="0:00"/>
    <d v="1899-12-30T02:45:00"/>
    <x v="4"/>
  </r>
  <r>
    <n v="6"/>
    <s v="Cliente_473"/>
    <x v="3"/>
    <d v="2023-04-05T01:01:00"/>
    <d v="2023-04-05T03:09:00"/>
    <x v="1"/>
    <x v="1"/>
    <x v="2"/>
    <n v="14.28"/>
    <s v="Libre"/>
    <n v="445"/>
    <x v="3"/>
    <s v="Plato_6"/>
    <m/>
    <m/>
    <m/>
    <n v="81"/>
    <n v="95.28"/>
    <d v="2023-04-05T03:09:00"/>
    <s v="1:01"/>
    <s v="3:09"/>
    <d v="1899-12-30T02:08:00"/>
    <n v="26"/>
    <n v="0.43333333333333335"/>
    <s v="0:26"/>
    <d v="1899-12-30T01:42:00"/>
    <d v="1899-12-30T01:42:00"/>
    <x v="0"/>
    <n v="14.28"/>
    <n v="0"/>
    <n v="0"/>
    <s v="0:00"/>
    <d v="1899-12-30T02:08:00"/>
    <x v="4"/>
  </r>
  <r>
    <n v="12"/>
    <s v="Cliente_606"/>
    <x v="2"/>
    <d v="2023-04-05T02:48:00"/>
    <d v="2023-04-05T06:13:00"/>
    <x v="1"/>
    <x v="0"/>
    <x v="2"/>
    <n v="35.24"/>
    <s v="Libre"/>
    <n v="446"/>
    <x v="8"/>
    <s v="Plato_13"/>
    <m/>
    <m/>
    <m/>
    <n v="21"/>
    <n v="56.24"/>
    <d v="2023-04-05T06:13:00"/>
    <s v="2:48"/>
    <s v="6:13"/>
    <d v="1899-12-30T03:25:00"/>
    <n v="8"/>
    <n v="0.13333333333333333"/>
    <s v="0:08"/>
    <d v="1899-12-30T03:17:00"/>
    <d v="1899-12-30T03:17:00"/>
    <x v="0"/>
    <n v="35.24"/>
    <n v="0"/>
    <n v="0"/>
    <s v="0:00"/>
    <d v="1899-12-30T03:25:00"/>
    <x v="4"/>
  </r>
  <r>
    <n v="8"/>
    <s v="Cliente_404"/>
    <x v="2"/>
    <d v="2023-04-05T03:53:00"/>
    <d v="2023-04-05T07:24:00"/>
    <x v="4"/>
    <x v="2"/>
    <x v="2"/>
    <n v="28.68"/>
    <s v="Libre"/>
    <n v="447"/>
    <x v="0"/>
    <s v="Plato_3"/>
    <s v=" Plato_12"/>
    <s v=" Plato_16"/>
    <m/>
    <n v="181"/>
    <n v="209.68"/>
    <d v="2023-04-05T07:24:00"/>
    <s v="3:53"/>
    <s v="7:24"/>
    <d v="1899-12-30T03:31:00"/>
    <n v="86"/>
    <n v="1.4333333333333333"/>
    <s v="1:26"/>
    <d v="1899-12-30T02:05:00"/>
    <d v="1899-12-30T02:05:00"/>
    <x v="0"/>
    <n v="28.68"/>
    <n v="0"/>
    <n v="0"/>
    <s v="0:00"/>
    <d v="1899-12-30T03:31:00"/>
    <x v="4"/>
  </r>
  <r>
    <n v="4"/>
    <s v="Cliente_216"/>
    <x v="3"/>
    <d v="2023-04-05T00:07:00"/>
    <d v="2023-04-05T03:35:00"/>
    <x v="4"/>
    <x v="2"/>
    <x v="2"/>
    <n v="35.68"/>
    <s v="Ocupada"/>
    <n v="448"/>
    <x v="5"/>
    <s v="Plato_12"/>
    <s v=" Plato_11"/>
    <m/>
    <m/>
    <n v="137"/>
    <n v="172.68"/>
    <d v="2023-04-05T03:35:00"/>
    <s v="0:07"/>
    <s v="3:35"/>
    <d v="1900-01-29T03:28:00"/>
    <n v="66"/>
    <n v="1.1000000000000001"/>
    <s v="1:06"/>
    <d v="1899-12-30T02:22:00"/>
    <d v="1899-12-30T02:22:00"/>
    <x v="0"/>
    <n v="35.68"/>
    <n v="15"/>
    <n v="0.25"/>
    <s v="0:15"/>
    <d v="1900-01-29T03:43:00"/>
    <x v="4"/>
  </r>
  <r>
    <n v="3"/>
    <s v="Cliente_717"/>
    <x v="5"/>
    <d v="2023-04-05T03:25:00"/>
    <d v="2023-04-05T05:02:00"/>
    <x v="0"/>
    <x v="0"/>
    <x v="1"/>
    <n v="42.25"/>
    <s v="Ocupada"/>
    <n v="449"/>
    <x v="2"/>
    <s v="Plato_15"/>
    <m/>
    <m/>
    <m/>
    <n v="64"/>
    <n v="106.25"/>
    <d v="2023-04-05T05:02:00"/>
    <s v="3:25"/>
    <s v="5:02"/>
    <d v="1900-01-29T01:37:00"/>
    <n v="33"/>
    <n v="0.55000000000000004"/>
    <s v="0:33"/>
    <d v="1899-12-30T01:04:00"/>
    <d v="1899-12-30T01:04:00"/>
    <x v="0"/>
    <n v="42.25"/>
    <n v="15"/>
    <n v="0.25"/>
    <s v="0:15"/>
    <d v="1900-01-29T01:52:00"/>
    <x v="4"/>
  </r>
  <r>
    <n v="9"/>
    <s v="Cliente_783"/>
    <x v="0"/>
    <d v="2023-04-05T03:51:00"/>
    <d v="2023-04-05T05:01:00"/>
    <x v="0"/>
    <x v="0"/>
    <x v="2"/>
    <n v="48.9"/>
    <s v="Ocupada"/>
    <n v="450"/>
    <x v="6"/>
    <s v="Plato_4"/>
    <s v=" Plato_19"/>
    <m/>
    <m/>
    <n v="72"/>
    <n v="120.9"/>
    <d v="2023-04-05T05:01:00"/>
    <s v="3:51"/>
    <s v="5:01"/>
    <d v="1900-01-29T01:10:00"/>
    <n v="34"/>
    <n v="0.56666666666666665"/>
    <s v="0:34"/>
    <d v="1899-12-30T00:36:00"/>
    <d v="1899-12-30T00:36:00"/>
    <x v="0"/>
    <n v="48.9"/>
    <n v="15"/>
    <n v="0.25"/>
    <s v="0:15"/>
    <d v="1900-01-29T01:25:00"/>
    <x v="4"/>
  </r>
  <r>
    <n v="3"/>
    <s v="Cliente_240"/>
    <x v="1"/>
    <d v="2023-04-05T01:17:00"/>
    <d v="2023-04-05T02:26:00"/>
    <x v="3"/>
    <x v="1"/>
    <x v="2"/>
    <n v="46.37"/>
    <s v="Libre"/>
    <n v="451"/>
    <x v="6"/>
    <s v="Plato_8"/>
    <s v=" Plato_14"/>
    <s v=" Plato_18"/>
    <m/>
    <n v="92"/>
    <n v="92"/>
    <d v="2023-04-05T02:26:00"/>
    <s v="1:17"/>
    <s v="2:26"/>
    <d v="1899-12-30T01:09:00"/>
    <n v="103"/>
    <n v="1.7166666666666666"/>
    <s v="1:43"/>
    <n v="-2.3611111111111104E-2"/>
    <d v="1899-12-30T00:00:00"/>
    <x v="1"/>
    <n v="0"/>
    <n v="0"/>
    <n v="0"/>
    <s v="0:00"/>
    <d v="1899-12-30T01:09:00"/>
    <x v="4"/>
  </r>
  <r>
    <n v="9"/>
    <s v="Cliente_589"/>
    <x v="1"/>
    <d v="2023-04-05T02:53:00"/>
    <d v="2023-04-05T05:19:00"/>
    <x v="4"/>
    <x v="0"/>
    <x v="2"/>
    <n v="43.48"/>
    <s v="Reservada"/>
    <n v="452"/>
    <x v="7"/>
    <s v="Plato_17"/>
    <s v=" Plato_5"/>
    <s v=" Plato_13"/>
    <m/>
    <n v="158"/>
    <n v="201.48"/>
    <d v="2023-04-05T05:19:00"/>
    <s v="2:53"/>
    <s v="5:19"/>
    <d v="1899-12-30T02:26:00"/>
    <n v="123"/>
    <n v="2.0499999999999998"/>
    <s v="2:03"/>
    <d v="1899-12-30T00:23:00"/>
    <d v="1899-12-30T00:23:00"/>
    <x v="0"/>
    <n v="43.48"/>
    <n v="0"/>
    <n v="0"/>
    <s v="0:00"/>
    <d v="1899-12-30T02:26:00"/>
    <x v="4"/>
  </r>
  <r>
    <n v="6"/>
    <s v="Cliente_284"/>
    <x v="1"/>
    <d v="2023-04-05T03:42:00"/>
    <d v="2023-04-05T05:07:00"/>
    <x v="2"/>
    <x v="1"/>
    <x v="2"/>
    <n v="36.83"/>
    <s v="Libre"/>
    <n v="453"/>
    <x v="9"/>
    <s v="Plato_18"/>
    <s v=" Plato_15"/>
    <m/>
    <m/>
    <n v="130"/>
    <n v="130"/>
    <d v="2023-04-05T05:07:00"/>
    <s v="3:42"/>
    <s v="5:07"/>
    <d v="1899-12-30T01:25:00"/>
    <n v="100"/>
    <n v="1.6666666666666667"/>
    <s v="1:40"/>
    <n v="-1.0416666666666671E-2"/>
    <d v="1899-12-30T00:00:00"/>
    <x v="1"/>
    <n v="0"/>
    <n v="0"/>
    <n v="0"/>
    <s v="0:00"/>
    <d v="1899-12-30T01:25:00"/>
    <x v="4"/>
  </r>
  <r>
    <n v="1"/>
    <s v="Cliente_342"/>
    <x v="5"/>
    <d v="2023-04-05T03:26:00"/>
    <d v="2023-04-05T04:53:00"/>
    <x v="1"/>
    <x v="0"/>
    <x v="2"/>
    <n v="39.619999999999997"/>
    <s v="Libre"/>
    <n v="454"/>
    <x v="1"/>
    <s v="Plato_6"/>
    <s v=" Plato_12"/>
    <s v=" Plato_19"/>
    <s v=" Plato_1"/>
    <n v="233"/>
    <n v="233"/>
    <d v="2023-04-05T04:53:00"/>
    <s v="3:26"/>
    <s v="4:53"/>
    <d v="1899-12-30T01:27:00"/>
    <n v="153"/>
    <n v="2.5499999999999998"/>
    <s v="2:33"/>
    <n v="-4.583333333333333E-2"/>
    <d v="1899-12-30T00:00:00"/>
    <x v="1"/>
    <n v="0"/>
    <n v="0"/>
    <n v="0"/>
    <s v="0:00"/>
    <d v="1899-12-30T01:27:00"/>
    <x v="4"/>
  </r>
  <r>
    <n v="12"/>
    <s v="Cliente_665"/>
    <x v="0"/>
    <d v="2023-04-05T03:58:00"/>
    <d v="2023-04-05T05:54:00"/>
    <x v="3"/>
    <x v="1"/>
    <x v="0"/>
    <n v="19.7"/>
    <s v="Reservada"/>
    <n v="455"/>
    <x v="1"/>
    <s v="Plato_7"/>
    <m/>
    <m/>
    <m/>
    <n v="48"/>
    <n v="67.7"/>
    <d v="2023-04-05T05:54:00"/>
    <s v="3:58"/>
    <s v="5:54"/>
    <d v="1899-12-30T01:56:00"/>
    <n v="11"/>
    <n v="0.18333333333333332"/>
    <s v="0:11"/>
    <d v="1899-12-30T01:45:00"/>
    <d v="1899-12-30T01:45:00"/>
    <x v="0"/>
    <n v="19.7"/>
    <n v="0"/>
    <n v="0"/>
    <s v="0:00"/>
    <d v="1899-12-30T01:56:00"/>
    <x v="4"/>
  </r>
  <r>
    <n v="13"/>
    <s v="Cliente_207"/>
    <x v="0"/>
    <d v="2023-04-05T02:12:00"/>
    <d v="2023-04-05T05:15:00"/>
    <x v="4"/>
    <x v="0"/>
    <x v="2"/>
    <n v="21.94"/>
    <s v="Libre"/>
    <n v="456"/>
    <x v="10"/>
    <s v="Plato_20"/>
    <s v=" Plato_18"/>
    <m/>
    <m/>
    <n v="148"/>
    <n v="169.94"/>
    <d v="2023-04-05T05:15:00"/>
    <s v="2:12"/>
    <s v="5:15"/>
    <d v="1899-12-30T03:03:00"/>
    <n v="71"/>
    <n v="1.1833333333333333"/>
    <s v="1:11"/>
    <d v="1899-12-30T01:52:00"/>
    <d v="1899-12-30T01:52:00"/>
    <x v="0"/>
    <n v="21.94"/>
    <n v="0"/>
    <n v="0"/>
    <s v="0:00"/>
    <d v="1899-12-30T03:03:00"/>
    <x v="4"/>
  </r>
  <r>
    <n v="18"/>
    <s v="Cliente_531"/>
    <x v="0"/>
    <d v="2023-04-05T03:48:00"/>
    <d v="2023-04-05T07:32:00"/>
    <x v="2"/>
    <x v="0"/>
    <x v="1"/>
    <n v="17.260000000000002"/>
    <s v="Reservada"/>
    <n v="457"/>
    <x v="6"/>
    <s v="Plato_11"/>
    <s v=" Plato_12"/>
    <m/>
    <m/>
    <n v="137"/>
    <n v="154.26"/>
    <d v="2023-04-05T07:32:00"/>
    <s v="3:48"/>
    <s v="7:32"/>
    <d v="1899-12-30T03:44:00"/>
    <n v="58"/>
    <n v="0.96666666666666667"/>
    <s v="0:58"/>
    <d v="1899-12-30T02:46:00"/>
    <d v="1899-12-30T02:46:00"/>
    <x v="0"/>
    <n v="17.260000000000002"/>
    <n v="0"/>
    <n v="0"/>
    <s v="0:00"/>
    <d v="1899-12-30T03:44:00"/>
    <x v="4"/>
  </r>
  <r>
    <n v="4"/>
    <s v="Cliente_420"/>
    <x v="5"/>
    <d v="2023-04-05T02:41:00"/>
    <d v="2023-04-05T04:21:00"/>
    <x v="4"/>
    <x v="0"/>
    <x v="2"/>
    <n v="15.21"/>
    <s v="Ocupada"/>
    <n v="458"/>
    <x v="6"/>
    <s v="Plato_16"/>
    <s v=" Plato_18"/>
    <s v=" Plato_11"/>
    <s v=" Plato_5"/>
    <n v="268"/>
    <n v="283.20999999999998"/>
    <d v="2023-04-05T04:21:00"/>
    <s v="2:41"/>
    <s v="4:21"/>
    <d v="1900-01-29T01:40:00"/>
    <n v="89"/>
    <n v="1.4833333333333334"/>
    <s v="1:29"/>
    <d v="1899-12-30T00:11:00"/>
    <d v="1899-12-30T00:11:00"/>
    <x v="0"/>
    <n v="15.21"/>
    <n v="15"/>
    <n v="0.25"/>
    <s v="0:15"/>
    <d v="1900-01-29T01:55:00"/>
    <x v="4"/>
  </r>
  <r>
    <n v="20"/>
    <s v="Cliente_989"/>
    <x v="1"/>
    <d v="2023-04-05T00:24:00"/>
    <d v="2023-04-05T02:12:00"/>
    <x v="1"/>
    <x v="0"/>
    <x v="2"/>
    <n v="32.770000000000003"/>
    <s v="Ocupada"/>
    <n v="459"/>
    <x v="10"/>
    <s v="Plato_16"/>
    <m/>
    <m/>
    <m/>
    <n v="84"/>
    <n v="116.77000000000001"/>
    <d v="2023-04-05T02:12:00"/>
    <s v="0:24"/>
    <s v="2:12"/>
    <d v="1900-01-29T01:48:00"/>
    <n v="30"/>
    <n v="0.5"/>
    <s v="0:30"/>
    <d v="1899-12-30T01:18:00"/>
    <d v="1899-12-30T01:18:00"/>
    <x v="0"/>
    <n v="32.770000000000003"/>
    <n v="15"/>
    <n v="0.25"/>
    <s v="0:15"/>
    <d v="1900-01-29T02:03:00"/>
    <x v="4"/>
  </r>
  <r>
    <n v="19"/>
    <s v="Cliente_964"/>
    <x v="0"/>
    <d v="2023-04-05T03:27:00"/>
    <d v="2023-04-05T06:56:00"/>
    <x v="4"/>
    <x v="2"/>
    <x v="2"/>
    <n v="49.6"/>
    <s v="Libre"/>
    <n v="460"/>
    <x v="8"/>
    <s v="Plato_16"/>
    <s v=" Plato_10"/>
    <s v=" Plato_1"/>
    <s v=" Plato_7"/>
    <n v="176"/>
    <n v="225.6"/>
    <d v="2023-04-05T06:56:00"/>
    <s v="3:27"/>
    <s v="6:56"/>
    <d v="1899-12-30T03:29:00"/>
    <n v="124"/>
    <n v="2.0666666666666669"/>
    <s v="2:04"/>
    <d v="1899-12-30T01:25:00"/>
    <d v="1899-12-30T01:25:00"/>
    <x v="0"/>
    <n v="49.6"/>
    <n v="0"/>
    <n v="0"/>
    <s v="0:00"/>
    <d v="1899-12-30T03:29:00"/>
    <x v="4"/>
  </r>
  <r>
    <n v="4"/>
    <s v="Cliente_421"/>
    <x v="5"/>
    <d v="2023-04-05T02:43:00"/>
    <d v="2023-04-05T05:55:00"/>
    <x v="3"/>
    <x v="2"/>
    <x v="1"/>
    <n v="21.51"/>
    <s v="Libre"/>
    <n v="461"/>
    <x v="4"/>
    <s v="Plato_8"/>
    <s v=" Plato_9"/>
    <m/>
    <m/>
    <n v="99"/>
    <n v="120.51"/>
    <d v="2023-04-05T05:55:00"/>
    <s v="2:43"/>
    <s v="5:55"/>
    <d v="1899-12-30T03:12:00"/>
    <n v="66"/>
    <n v="1.1000000000000001"/>
    <s v="1:06"/>
    <d v="1899-12-30T02:06:00"/>
    <d v="1899-12-30T02:06:00"/>
    <x v="0"/>
    <n v="21.51"/>
    <n v="0"/>
    <n v="0"/>
    <s v="0:00"/>
    <d v="1899-12-30T03:12:00"/>
    <x v="4"/>
  </r>
  <r>
    <n v="9"/>
    <s v="Cliente_27"/>
    <x v="2"/>
    <d v="2023-04-05T02:12:00"/>
    <d v="2023-04-05T04:27:00"/>
    <x v="2"/>
    <x v="0"/>
    <x v="2"/>
    <n v="21.17"/>
    <s v="Reservada"/>
    <n v="462"/>
    <x v="0"/>
    <s v="Plato_11"/>
    <m/>
    <m/>
    <m/>
    <n v="99"/>
    <n v="120.17"/>
    <d v="2023-04-05T04:27:00"/>
    <s v="2:12"/>
    <s v="4:27"/>
    <d v="1899-12-30T02:15:00"/>
    <n v="11"/>
    <n v="0.18333333333333332"/>
    <s v="0:11"/>
    <d v="1899-12-30T02:04:00"/>
    <d v="1899-12-30T02:04:00"/>
    <x v="0"/>
    <n v="21.17"/>
    <n v="0"/>
    <n v="0"/>
    <s v="0:00"/>
    <d v="1899-12-30T02:15:00"/>
    <x v="4"/>
  </r>
  <r>
    <n v="7"/>
    <s v="Cliente_194"/>
    <x v="2"/>
    <d v="2023-04-05T00:53:00"/>
    <d v="2023-04-05T03:13:00"/>
    <x v="2"/>
    <x v="0"/>
    <x v="0"/>
    <n v="17.07"/>
    <s v="Ocupada"/>
    <n v="463"/>
    <x v="3"/>
    <s v="Plato_17"/>
    <m/>
    <m/>
    <m/>
    <n v="93"/>
    <n v="110.07"/>
    <d v="2023-04-05T03:13:00"/>
    <s v="0:53"/>
    <s v="3:13"/>
    <d v="1900-01-29T02:20:00"/>
    <n v="14"/>
    <n v="0.23333333333333334"/>
    <s v="0:14"/>
    <d v="1899-12-30T02:06:00"/>
    <d v="1899-12-30T02:06:00"/>
    <x v="0"/>
    <n v="17.07"/>
    <n v="15"/>
    <n v="0.25"/>
    <s v="0:15"/>
    <d v="1900-01-29T02:35:00"/>
    <x v="4"/>
  </r>
  <r>
    <n v="16"/>
    <s v="Cliente_440"/>
    <x v="1"/>
    <d v="2023-04-05T01:21:00"/>
    <d v="2023-04-05T04:39:00"/>
    <x v="4"/>
    <x v="0"/>
    <x v="2"/>
    <n v="48.5"/>
    <s v="Reservada"/>
    <n v="464"/>
    <x v="9"/>
    <s v="Plato_10"/>
    <s v=" Plato_6"/>
    <s v=" Plato_5"/>
    <m/>
    <n v="154"/>
    <n v="202.5"/>
    <d v="2023-04-05T04:39:00"/>
    <s v="1:21"/>
    <s v="4:39"/>
    <d v="1899-12-30T03:18:00"/>
    <n v="84"/>
    <n v="1.4"/>
    <s v="1:24"/>
    <d v="1899-12-30T01:54:00"/>
    <d v="1899-12-30T01:54:00"/>
    <x v="0"/>
    <n v="48.5"/>
    <n v="0"/>
    <n v="0"/>
    <s v="0:00"/>
    <d v="1899-12-30T03:18:00"/>
    <x v="4"/>
  </r>
  <r>
    <n v="4"/>
    <s v="Cliente_876"/>
    <x v="2"/>
    <d v="2023-04-05T01:11:00"/>
    <d v="2023-04-05T03:38:00"/>
    <x v="1"/>
    <x v="0"/>
    <x v="2"/>
    <n v="44.9"/>
    <s v="Ocupada"/>
    <n v="465"/>
    <x v="7"/>
    <s v="Plato_1"/>
    <s v=" Plato_14"/>
    <m/>
    <m/>
    <n v="121"/>
    <n v="165.9"/>
    <d v="2023-04-05T03:38:00"/>
    <s v="1:11"/>
    <s v="3:38"/>
    <d v="1900-01-29T02:27:00"/>
    <n v="60"/>
    <n v="1"/>
    <s v="1:00"/>
    <d v="1899-12-30T01:27:00"/>
    <d v="1899-12-30T01:27:00"/>
    <x v="0"/>
    <n v="44.9"/>
    <n v="15"/>
    <n v="0.25"/>
    <s v="0:15"/>
    <d v="1900-01-29T02:42:00"/>
    <x v="4"/>
  </r>
  <r>
    <n v="4"/>
    <s v="Cliente_365"/>
    <x v="1"/>
    <d v="2023-04-05T01:54:00"/>
    <d v="2023-04-05T04:20:00"/>
    <x v="1"/>
    <x v="0"/>
    <x v="2"/>
    <n v="26.63"/>
    <s v="Libre"/>
    <n v="466"/>
    <x v="6"/>
    <s v="Plato_5"/>
    <s v=" Plato_2"/>
    <s v=" Plato_16"/>
    <m/>
    <n v="140"/>
    <n v="166.63"/>
    <d v="2023-04-05T04:20:00"/>
    <s v="1:54"/>
    <s v="4:20"/>
    <d v="1899-12-30T02:26:00"/>
    <n v="145"/>
    <n v="2.4166666666666665"/>
    <s v="2:25"/>
    <d v="1899-12-30T00:01:00"/>
    <d v="1899-12-30T00:01:00"/>
    <x v="0"/>
    <n v="26.63"/>
    <n v="0"/>
    <n v="0"/>
    <s v="0:00"/>
    <d v="1899-12-30T02:26:00"/>
    <x v="4"/>
  </r>
  <r>
    <n v="15"/>
    <s v="Cliente_185"/>
    <x v="5"/>
    <d v="2023-04-05T02:42:00"/>
    <d v="2023-04-05T04:14:00"/>
    <x v="1"/>
    <x v="0"/>
    <x v="0"/>
    <n v="42.31"/>
    <s v="Reservada"/>
    <n v="467"/>
    <x v="4"/>
    <s v="Plato_11"/>
    <s v=" Plato_5"/>
    <m/>
    <m/>
    <n v="143"/>
    <n v="185.31"/>
    <d v="2023-04-05T04:14:00"/>
    <s v="2:42"/>
    <s v="4:14"/>
    <d v="1899-12-30T01:32:00"/>
    <n v="72"/>
    <n v="1.2"/>
    <s v="1:12"/>
    <d v="1899-12-30T00:20:00"/>
    <d v="1899-12-30T00:20:00"/>
    <x v="0"/>
    <n v="42.31"/>
    <n v="0"/>
    <n v="0"/>
    <s v="0:00"/>
    <d v="1899-12-30T01:32:00"/>
    <x v="4"/>
  </r>
  <r>
    <n v="14"/>
    <s v="Cliente_558"/>
    <x v="0"/>
    <d v="2023-04-05T02:59:00"/>
    <d v="2023-04-05T05:45:00"/>
    <x v="2"/>
    <x v="1"/>
    <x v="2"/>
    <n v="14.28"/>
    <s v="Reservada"/>
    <n v="468"/>
    <x v="10"/>
    <s v="Plato_12"/>
    <s v=" Plato_3"/>
    <s v=" Plato_16"/>
    <m/>
    <n v="106"/>
    <n v="120.28"/>
    <d v="2023-04-05T05:45:00"/>
    <s v="2:59"/>
    <s v="5:45"/>
    <d v="1899-12-30T02:46:00"/>
    <n v="63"/>
    <n v="1.05"/>
    <s v="1:03"/>
    <d v="1899-12-30T01:43:00"/>
    <d v="1899-12-30T01:43:00"/>
    <x v="0"/>
    <n v="14.28"/>
    <n v="0"/>
    <n v="0"/>
    <s v="0:00"/>
    <d v="1899-12-30T02:46:00"/>
    <x v="4"/>
  </r>
  <r>
    <n v="1"/>
    <s v="Cliente_535"/>
    <x v="2"/>
    <d v="2023-04-05T02:57:00"/>
    <d v="2023-04-05T05:22:00"/>
    <x v="1"/>
    <x v="2"/>
    <x v="2"/>
    <n v="25.26"/>
    <s v="Reservada"/>
    <n v="469"/>
    <x v="1"/>
    <s v="Plato_8"/>
    <s v=" Plato_15"/>
    <m/>
    <m/>
    <n v="137"/>
    <n v="162.26"/>
    <d v="2023-04-05T05:22:00"/>
    <s v="2:57"/>
    <s v="5:22"/>
    <d v="1899-12-30T02:25:00"/>
    <n v="66"/>
    <n v="1.1000000000000001"/>
    <s v="1:06"/>
    <d v="1899-12-30T01:19:00"/>
    <d v="1899-12-30T01:19:00"/>
    <x v="0"/>
    <n v="25.26"/>
    <n v="0"/>
    <n v="0"/>
    <s v="0:00"/>
    <d v="1899-12-30T02:25:00"/>
    <x v="4"/>
  </r>
  <r>
    <n v="17"/>
    <s v="Cliente_18"/>
    <x v="5"/>
    <d v="2023-04-05T01:41:00"/>
    <d v="2023-04-05T04:17:00"/>
    <x v="4"/>
    <x v="0"/>
    <x v="2"/>
    <n v="47.46"/>
    <s v="Ocupada"/>
    <n v="470"/>
    <x v="7"/>
    <s v="Plato_7"/>
    <s v=" Plato_4"/>
    <m/>
    <m/>
    <n v="78"/>
    <n v="125.46000000000001"/>
    <d v="2023-04-05T04:17:00"/>
    <s v="1:41"/>
    <s v="4:17"/>
    <d v="1900-01-29T02:36:00"/>
    <n v="72"/>
    <n v="1.2"/>
    <s v="1:12"/>
    <d v="1899-12-30T01:24:00"/>
    <d v="1899-12-30T01:24:00"/>
    <x v="0"/>
    <n v="47.46"/>
    <n v="15"/>
    <n v="0.25"/>
    <s v="0:15"/>
    <d v="1900-01-29T02:51:00"/>
    <x v="4"/>
  </r>
  <r>
    <n v="7"/>
    <s v="Cliente_696"/>
    <x v="0"/>
    <d v="2023-04-05T03:36:00"/>
    <d v="2023-04-05T05:38:00"/>
    <x v="4"/>
    <x v="1"/>
    <x v="0"/>
    <n v="28.49"/>
    <s v="Reservada"/>
    <n v="471"/>
    <x v="4"/>
    <s v="Plato_8"/>
    <m/>
    <m/>
    <m/>
    <n v="105"/>
    <n v="133.49"/>
    <d v="2023-04-05T05:38:00"/>
    <s v="3:36"/>
    <s v="5:38"/>
    <d v="1899-12-30T02:02:00"/>
    <n v="57"/>
    <n v="0.95"/>
    <s v="0:57"/>
    <d v="1899-12-30T01:05:00"/>
    <d v="1899-12-30T01:05:00"/>
    <x v="0"/>
    <n v="28.49"/>
    <n v="0"/>
    <n v="0"/>
    <s v="0:00"/>
    <d v="1899-12-30T02:02:00"/>
    <x v="4"/>
  </r>
  <r>
    <n v="20"/>
    <s v="Cliente_704"/>
    <x v="2"/>
    <d v="2023-04-05T03:57:00"/>
    <d v="2023-04-05T06:52:00"/>
    <x v="2"/>
    <x v="0"/>
    <x v="1"/>
    <n v="36.79"/>
    <s v="Ocupada"/>
    <n v="472"/>
    <x v="7"/>
    <s v="Plato_8"/>
    <s v=" Plato_5"/>
    <m/>
    <m/>
    <n v="114"/>
    <n v="150.79"/>
    <d v="2023-04-05T06:52:00"/>
    <s v="3:57"/>
    <s v="6:52"/>
    <d v="1900-01-29T02:55:00"/>
    <n v="73"/>
    <n v="1.2166666666666666"/>
    <s v="1:13"/>
    <d v="1899-12-30T01:42:00"/>
    <d v="1899-12-30T01:42:00"/>
    <x v="0"/>
    <n v="36.79"/>
    <n v="15"/>
    <n v="0.25"/>
    <s v="0:15"/>
    <d v="1900-01-29T03:10:00"/>
    <x v="4"/>
  </r>
  <r>
    <n v="13"/>
    <s v="Cliente_720"/>
    <x v="4"/>
    <d v="2023-04-06T03:36:00"/>
    <d v="2023-04-06T07:04:00"/>
    <x v="2"/>
    <x v="0"/>
    <x v="0"/>
    <n v="15.63"/>
    <s v="Ocupada"/>
    <n v="473"/>
    <x v="3"/>
    <s v="Plato_5"/>
    <s v=" Plato_8"/>
    <m/>
    <m/>
    <n v="79"/>
    <n v="94.63"/>
    <d v="2023-04-06T07:04:00"/>
    <s v="3:36"/>
    <s v="7:04"/>
    <d v="1900-01-29T03:28:00"/>
    <n v="61"/>
    <n v="1.0166666666666666"/>
    <s v="1:01"/>
    <d v="1899-12-30T02:27:00"/>
    <d v="1899-12-30T02:27:00"/>
    <x v="0"/>
    <n v="15.63"/>
    <n v="15"/>
    <n v="0.25"/>
    <s v="0:15"/>
    <d v="1900-01-29T03:43:00"/>
    <x v="5"/>
  </r>
  <r>
    <n v="2"/>
    <s v="Cliente_624"/>
    <x v="0"/>
    <d v="2023-04-06T01:52:00"/>
    <d v="2023-04-06T03:32:00"/>
    <x v="4"/>
    <x v="0"/>
    <x v="2"/>
    <n v="21.66"/>
    <s v="Libre"/>
    <n v="474"/>
    <x v="4"/>
    <s v="Plato_18"/>
    <s v=" Plato_9"/>
    <s v=" Plato_17"/>
    <s v=" Plato_16"/>
    <n v="178"/>
    <n v="178"/>
    <d v="2023-04-06T03:32:00"/>
    <s v="1:52"/>
    <s v="3:32"/>
    <d v="1899-12-30T01:40:00"/>
    <n v="161"/>
    <n v="2.6833333333333331"/>
    <s v="2:41"/>
    <n v="-4.2361111111111113E-2"/>
    <d v="1899-12-30T00:00:00"/>
    <x v="1"/>
    <n v="0"/>
    <n v="0"/>
    <n v="0"/>
    <s v="0:00"/>
    <d v="1899-12-30T01:40:00"/>
    <x v="5"/>
  </r>
  <r>
    <n v="18"/>
    <s v="Cliente_289"/>
    <x v="4"/>
    <d v="2023-04-06T03:17:00"/>
    <d v="2023-04-06T05:50:00"/>
    <x v="3"/>
    <x v="2"/>
    <x v="0"/>
    <n v="19.55"/>
    <s v="Ocupada"/>
    <n v="475"/>
    <x v="3"/>
    <s v="Plato_7"/>
    <s v=" Plato_18"/>
    <m/>
    <m/>
    <n v="174"/>
    <n v="193.55"/>
    <d v="2023-04-06T05:50:00"/>
    <s v="3:17"/>
    <s v="5:50"/>
    <d v="1900-01-29T02:33:00"/>
    <n v="35"/>
    <n v="0.58333333333333337"/>
    <s v="0:35"/>
    <d v="1899-12-30T01:58:00"/>
    <d v="1899-12-30T01:58:00"/>
    <x v="0"/>
    <n v="19.55"/>
    <n v="15"/>
    <n v="0.25"/>
    <s v="0:15"/>
    <d v="1900-01-29T02:48:00"/>
    <x v="5"/>
  </r>
  <r>
    <n v="13"/>
    <s v="Cliente_434"/>
    <x v="2"/>
    <d v="2023-04-06T00:03:00"/>
    <d v="2023-04-06T01:47:00"/>
    <x v="0"/>
    <x v="1"/>
    <x v="0"/>
    <n v="43.53"/>
    <s v="Ocupada"/>
    <n v="476"/>
    <x v="3"/>
    <s v="Plato_7"/>
    <s v=" Plato_18"/>
    <s v=" Plato_15"/>
    <s v=" Plato_20"/>
    <n v="218"/>
    <n v="218"/>
    <d v="2023-04-06T01:47:00"/>
    <s v="0:03"/>
    <s v="1:47"/>
    <d v="1900-01-29T01:44:00"/>
    <n v="115"/>
    <n v="1.9166666666666667"/>
    <s v="1:55"/>
    <n v="-7.6388888888888895E-3"/>
    <d v="1899-12-30T00:00:00"/>
    <x v="1"/>
    <n v="0"/>
    <n v="15"/>
    <n v="0.25"/>
    <s v="0:15"/>
    <d v="1900-01-29T01:59:00"/>
    <x v="5"/>
  </r>
  <r>
    <n v="8"/>
    <s v="Cliente_149"/>
    <x v="0"/>
    <d v="2023-04-06T01:39:00"/>
    <d v="2023-04-06T02:58:00"/>
    <x v="4"/>
    <x v="1"/>
    <x v="2"/>
    <n v="33.85"/>
    <s v="Reservada"/>
    <n v="477"/>
    <x v="1"/>
    <s v="Plato_18"/>
    <s v=" Plato_14"/>
    <s v=" Plato_7"/>
    <s v=" Plato_13"/>
    <n v="204"/>
    <n v="204"/>
    <d v="2023-04-06T02:58:00"/>
    <s v="1:39"/>
    <s v="2:58"/>
    <d v="1899-12-30T01:19:00"/>
    <n v="115"/>
    <n v="1.9166666666666667"/>
    <s v="1:55"/>
    <n v="-2.4999999999999994E-2"/>
    <d v="1899-12-30T00:00:00"/>
    <x v="1"/>
    <n v="0"/>
    <n v="0"/>
    <n v="0"/>
    <s v="0:00"/>
    <d v="1899-12-30T01:19:00"/>
    <x v="5"/>
  </r>
  <r>
    <n v="7"/>
    <s v="Cliente_29"/>
    <x v="3"/>
    <d v="2023-04-06T00:01:00"/>
    <d v="2023-04-06T03:28:00"/>
    <x v="1"/>
    <x v="0"/>
    <x v="1"/>
    <n v="32.78"/>
    <s v="Ocupada"/>
    <n v="478"/>
    <x v="6"/>
    <s v="Plato_2"/>
    <s v=" Plato_9"/>
    <m/>
    <m/>
    <n v="118"/>
    <n v="150.78"/>
    <d v="2023-04-06T03:28:00"/>
    <s v="0:01"/>
    <s v="3:28"/>
    <d v="1900-01-29T03:27:00"/>
    <n v="90"/>
    <n v="1.5"/>
    <s v="1:30"/>
    <d v="1899-12-30T01:57:00"/>
    <d v="1899-12-30T01:57:00"/>
    <x v="0"/>
    <n v="32.78"/>
    <n v="15"/>
    <n v="0.25"/>
    <s v="0:15"/>
    <d v="1900-01-29T03:42:00"/>
    <x v="5"/>
  </r>
  <r>
    <n v="1"/>
    <s v="Cliente_708"/>
    <x v="5"/>
    <d v="2023-04-06T00:42:00"/>
    <d v="2023-04-06T04:30:00"/>
    <x v="0"/>
    <x v="0"/>
    <x v="0"/>
    <n v="39.58"/>
    <s v="Reservada"/>
    <n v="479"/>
    <x v="10"/>
    <s v="Plato_4"/>
    <s v=" Plato_18"/>
    <m/>
    <m/>
    <n v="52"/>
    <n v="91.58"/>
    <d v="2023-04-06T04:30:00"/>
    <s v="0:42"/>
    <s v="4:30"/>
    <d v="1899-12-30T03:48:00"/>
    <n v="83"/>
    <n v="1.3833333333333333"/>
    <s v="1:23"/>
    <d v="1899-12-30T02:25:00"/>
    <d v="1899-12-30T02:25:00"/>
    <x v="0"/>
    <n v="39.58"/>
    <n v="0"/>
    <n v="0"/>
    <s v="0:00"/>
    <d v="1899-12-30T03:48:00"/>
    <x v="5"/>
  </r>
  <r>
    <n v="1"/>
    <s v="Cliente_125"/>
    <x v="3"/>
    <d v="2023-04-06T03:26:00"/>
    <d v="2023-04-06T07:19:00"/>
    <x v="3"/>
    <x v="1"/>
    <x v="1"/>
    <n v="18.63"/>
    <s v="Reservada"/>
    <n v="480"/>
    <x v="7"/>
    <s v="Plato_8"/>
    <s v=" Plato_6"/>
    <m/>
    <m/>
    <n v="159"/>
    <n v="177.63"/>
    <d v="2023-04-06T07:19:00"/>
    <s v="3:26"/>
    <s v="7:19"/>
    <d v="1899-12-30T03:53:00"/>
    <n v="65"/>
    <n v="1.0833333333333333"/>
    <s v="1:05"/>
    <d v="1899-12-30T02:48:00"/>
    <d v="1899-12-30T02:48:00"/>
    <x v="0"/>
    <n v="18.63"/>
    <n v="0"/>
    <n v="0"/>
    <s v="0:00"/>
    <d v="1899-12-30T03:53:00"/>
    <x v="5"/>
  </r>
  <r>
    <n v="9"/>
    <s v="Cliente_618"/>
    <x v="4"/>
    <d v="2023-04-06T01:57:00"/>
    <d v="2023-04-06T04:43:00"/>
    <x v="1"/>
    <x v="0"/>
    <x v="2"/>
    <n v="42.02"/>
    <s v="Reservada"/>
    <n v="481"/>
    <x v="4"/>
    <s v="Plato_10"/>
    <m/>
    <m/>
    <m/>
    <n v="52"/>
    <n v="94.02000000000001"/>
    <d v="2023-04-06T04:43:00"/>
    <s v="1:57"/>
    <s v="4:43"/>
    <d v="1899-12-30T02:46:00"/>
    <n v="58"/>
    <n v="0.96666666666666667"/>
    <s v="0:58"/>
    <d v="1899-12-30T01:48:00"/>
    <d v="1899-12-30T01:48:00"/>
    <x v="0"/>
    <n v="42.02"/>
    <n v="0"/>
    <n v="0"/>
    <s v="0:00"/>
    <d v="1899-12-30T02:46:00"/>
    <x v="5"/>
  </r>
  <r>
    <n v="9"/>
    <s v="Cliente_115"/>
    <x v="4"/>
    <d v="2023-04-06T00:41:00"/>
    <d v="2023-04-06T02:59:00"/>
    <x v="0"/>
    <x v="1"/>
    <x v="2"/>
    <n v="18.84"/>
    <s v="Libre"/>
    <n v="482"/>
    <x v="1"/>
    <s v="Plato_13"/>
    <m/>
    <m/>
    <m/>
    <n v="63"/>
    <n v="81.84"/>
    <d v="2023-04-06T02:59:00"/>
    <s v="0:41"/>
    <s v="2:59"/>
    <d v="1899-12-30T02:18:00"/>
    <n v="21"/>
    <n v="0.35"/>
    <s v="0:21"/>
    <d v="1899-12-30T01:57:00"/>
    <d v="1899-12-30T01:57:00"/>
    <x v="0"/>
    <n v="18.84"/>
    <n v="0"/>
    <n v="0"/>
    <s v="0:00"/>
    <d v="1899-12-30T02:18:00"/>
    <x v="5"/>
  </r>
  <r>
    <n v="2"/>
    <s v="Cliente_527"/>
    <x v="4"/>
    <d v="2023-04-06T03:50:00"/>
    <d v="2023-04-06T07:01:00"/>
    <x v="1"/>
    <x v="0"/>
    <x v="2"/>
    <n v="12.74"/>
    <s v="Reservada"/>
    <n v="483"/>
    <x v="8"/>
    <s v="Plato_6"/>
    <m/>
    <m/>
    <m/>
    <n v="81"/>
    <n v="93.74"/>
    <d v="2023-04-06T07:01:00"/>
    <s v="3:50"/>
    <s v="7:01"/>
    <d v="1899-12-30T03:11:00"/>
    <n v="53"/>
    <n v="0.8833333333333333"/>
    <s v="0:53"/>
    <d v="1899-12-30T02:18:00"/>
    <d v="1899-12-30T02:18:00"/>
    <x v="0"/>
    <n v="12.74"/>
    <n v="0"/>
    <n v="0"/>
    <s v="0:00"/>
    <d v="1899-12-30T03:11:00"/>
    <x v="5"/>
  </r>
  <r>
    <n v="18"/>
    <s v="Cliente_71"/>
    <x v="2"/>
    <d v="2023-04-06T01:33:00"/>
    <d v="2023-04-06T04:31:00"/>
    <x v="4"/>
    <x v="0"/>
    <x v="2"/>
    <n v="22.76"/>
    <s v="Libre"/>
    <n v="484"/>
    <x v="9"/>
    <s v="Plato_1"/>
    <m/>
    <m/>
    <m/>
    <n v="75"/>
    <n v="97.76"/>
    <d v="2023-04-06T04:31:00"/>
    <s v="1:33"/>
    <s v="4:31"/>
    <d v="1899-12-30T02:58:00"/>
    <n v="34"/>
    <n v="0.56666666666666665"/>
    <s v="0:34"/>
    <d v="1899-12-30T02:24:00"/>
    <d v="1899-12-30T02:24:00"/>
    <x v="0"/>
    <n v="22.76"/>
    <n v="0"/>
    <n v="0"/>
    <s v="0:00"/>
    <d v="1899-12-30T02:58:00"/>
    <x v="5"/>
  </r>
  <r>
    <n v="6"/>
    <s v="Cliente_524"/>
    <x v="3"/>
    <d v="2023-04-06T01:00:00"/>
    <d v="2023-04-06T02:52:00"/>
    <x v="3"/>
    <x v="2"/>
    <x v="2"/>
    <n v="39.07"/>
    <s v="Reservada"/>
    <n v="485"/>
    <x v="6"/>
    <s v="Plato_7"/>
    <s v=" Plato_19"/>
    <m/>
    <m/>
    <n v="144"/>
    <n v="183.07"/>
    <d v="2023-04-06T02:52:00"/>
    <s v="1:00"/>
    <s v="2:52"/>
    <d v="1899-12-30T01:52:00"/>
    <n v="79"/>
    <n v="1.3166666666666667"/>
    <s v="1:19"/>
    <d v="1899-12-30T00:33:00"/>
    <d v="1899-12-30T00:33:00"/>
    <x v="0"/>
    <n v="39.07"/>
    <n v="0"/>
    <n v="0"/>
    <s v="0:00"/>
    <d v="1899-12-30T01:52:00"/>
    <x v="5"/>
  </r>
  <r>
    <n v="15"/>
    <s v="Cliente_437"/>
    <x v="5"/>
    <d v="2023-04-06T02:47:00"/>
    <d v="2023-04-06T06:12:00"/>
    <x v="1"/>
    <x v="1"/>
    <x v="0"/>
    <n v="12.66"/>
    <s v="Ocupada"/>
    <n v="486"/>
    <x v="1"/>
    <s v="Plato_19"/>
    <s v=" Plato_3"/>
    <s v=" Plato_18"/>
    <s v=" Plato_7"/>
    <n v="150"/>
    <n v="162.66"/>
    <d v="2023-04-06T06:12:00"/>
    <s v="2:47"/>
    <s v="6:12"/>
    <d v="1900-01-29T03:25:00"/>
    <n v="59"/>
    <n v="0.98333333333333328"/>
    <s v="0:59"/>
    <d v="1899-12-30T02:26:00"/>
    <d v="1899-12-30T02:26:00"/>
    <x v="0"/>
    <n v="12.66"/>
    <n v="15"/>
    <n v="0.25"/>
    <s v="0:15"/>
    <d v="1900-01-29T03:40:00"/>
    <x v="5"/>
  </r>
  <r>
    <n v="17"/>
    <s v="Cliente_946"/>
    <x v="1"/>
    <d v="2023-04-06T01:34:00"/>
    <d v="2023-04-06T03:50:00"/>
    <x v="1"/>
    <x v="0"/>
    <x v="2"/>
    <n v="45.76"/>
    <s v="Ocupada"/>
    <n v="487"/>
    <x v="3"/>
    <s v="Plato_18"/>
    <s v=" Plato_17"/>
    <s v=" Plato_5"/>
    <m/>
    <n v="152"/>
    <n v="197.76"/>
    <d v="2023-04-06T03:50:00"/>
    <s v="1:34"/>
    <s v="3:50"/>
    <d v="1900-01-29T02:16:00"/>
    <n v="92"/>
    <n v="1.5333333333333334"/>
    <s v="1:32"/>
    <d v="1899-12-30T00:44:00"/>
    <d v="1899-12-30T00:44:00"/>
    <x v="0"/>
    <n v="45.76"/>
    <n v="15"/>
    <n v="0.25"/>
    <s v="0:15"/>
    <d v="1900-01-29T02:31:00"/>
    <x v="5"/>
  </r>
  <r>
    <n v="10"/>
    <s v="Cliente_719"/>
    <x v="4"/>
    <d v="2023-04-06T00:00:00"/>
    <d v="2023-04-06T01:58:00"/>
    <x v="0"/>
    <x v="0"/>
    <x v="0"/>
    <n v="37.380000000000003"/>
    <s v="Libre"/>
    <n v="488"/>
    <x v="10"/>
    <s v="Plato_4"/>
    <s v=" Plato_14"/>
    <s v=" Plato_17"/>
    <m/>
    <n v="185"/>
    <n v="185"/>
    <d v="2023-04-06T01:58:00"/>
    <s v="0:00"/>
    <s v="1:58"/>
    <d v="1899-12-30T01:58:00"/>
    <n v="124"/>
    <n v="2.0666666666666669"/>
    <s v="2:04"/>
    <n v="-4.1666666666666657E-3"/>
    <d v="1899-12-30T00:00:00"/>
    <x v="1"/>
    <n v="0"/>
    <n v="0"/>
    <n v="0"/>
    <s v="0:00"/>
    <d v="1899-12-30T01:58:00"/>
    <x v="5"/>
  </r>
  <r>
    <n v="3"/>
    <s v="Cliente_354"/>
    <x v="1"/>
    <d v="2023-04-06T02:57:00"/>
    <d v="2023-04-06T05:27:00"/>
    <x v="0"/>
    <x v="1"/>
    <x v="2"/>
    <n v="22.27"/>
    <s v="Ocupada"/>
    <n v="489"/>
    <x v="10"/>
    <s v="Plato_20"/>
    <s v=" Plato_14"/>
    <m/>
    <m/>
    <n v="149"/>
    <n v="171.27"/>
    <d v="2023-04-06T05:27:00"/>
    <s v="2:57"/>
    <s v="5:27"/>
    <d v="1900-01-29T02:30:00"/>
    <n v="34"/>
    <n v="0.56666666666666665"/>
    <s v="0:34"/>
    <d v="1899-12-30T01:56:00"/>
    <d v="1899-12-30T01:56:00"/>
    <x v="0"/>
    <n v="22.27"/>
    <n v="15"/>
    <n v="0.25"/>
    <s v="0:15"/>
    <d v="1900-01-29T02:45:00"/>
    <x v="5"/>
  </r>
  <r>
    <n v="1"/>
    <s v="Cliente_194"/>
    <x v="2"/>
    <d v="2023-04-06T03:20:00"/>
    <d v="2023-04-06T04:57:00"/>
    <x v="3"/>
    <x v="0"/>
    <x v="2"/>
    <n v="26.79"/>
    <s v="Libre"/>
    <n v="490"/>
    <x v="1"/>
    <s v="Plato_10"/>
    <s v=" Plato_15"/>
    <s v=" Plato_18"/>
    <m/>
    <n v="212"/>
    <n v="212"/>
    <d v="2023-04-06T04:57:00"/>
    <s v="3:20"/>
    <s v="4:57"/>
    <d v="1899-12-30T01:37:00"/>
    <n v="131"/>
    <n v="2.1833333333333331"/>
    <s v="2:11"/>
    <n v="-2.361111111111111E-2"/>
    <d v="1899-12-30T00:00:00"/>
    <x v="1"/>
    <n v="0"/>
    <n v="0"/>
    <n v="0"/>
    <s v="0:00"/>
    <d v="1899-12-30T01:37:00"/>
    <x v="5"/>
  </r>
  <r>
    <n v="7"/>
    <s v="Cliente_160"/>
    <x v="4"/>
    <d v="2023-04-06T00:07:00"/>
    <d v="2023-04-06T02:37:00"/>
    <x v="4"/>
    <x v="1"/>
    <x v="2"/>
    <n v="34.68"/>
    <s v="Ocupada"/>
    <n v="491"/>
    <x v="0"/>
    <s v="Plato_9"/>
    <s v=" Plato_2"/>
    <m/>
    <m/>
    <n v="118"/>
    <n v="152.68"/>
    <d v="2023-04-06T02:37:00"/>
    <s v="0:07"/>
    <s v="2:37"/>
    <d v="1900-01-29T02:30:00"/>
    <n v="41"/>
    <n v="0.68333333333333335"/>
    <s v="0:41"/>
    <d v="1899-12-30T01:49:00"/>
    <d v="1899-12-30T01:49:00"/>
    <x v="0"/>
    <n v="34.68"/>
    <n v="15"/>
    <n v="0.25"/>
    <s v="0:15"/>
    <d v="1900-01-29T02:45:00"/>
    <x v="5"/>
  </r>
  <r>
    <n v="4"/>
    <s v="Cliente_363"/>
    <x v="4"/>
    <d v="2023-04-06T01:03:00"/>
    <d v="2023-04-06T04:36:00"/>
    <x v="1"/>
    <x v="0"/>
    <x v="2"/>
    <n v="16.62"/>
    <s v="Reservada"/>
    <n v="492"/>
    <x v="1"/>
    <s v="Plato_11"/>
    <s v=" Plato_13"/>
    <s v=" Plato_7"/>
    <m/>
    <n v="210"/>
    <n v="226.62"/>
    <d v="2023-04-06T04:36:00"/>
    <s v="1:03"/>
    <s v="4:36"/>
    <d v="1899-12-30T03:33:00"/>
    <n v="49"/>
    <n v="0.81666666666666665"/>
    <s v="0:49"/>
    <d v="1899-12-30T02:44:00"/>
    <d v="1899-12-30T02:44:00"/>
    <x v="0"/>
    <n v="16.62"/>
    <n v="0"/>
    <n v="0"/>
    <s v="0:00"/>
    <d v="1899-12-30T03:33:00"/>
    <x v="5"/>
  </r>
  <r>
    <n v="2"/>
    <s v="Cliente_140"/>
    <x v="2"/>
    <d v="2023-04-06T00:31:00"/>
    <d v="2023-04-06T01:46:00"/>
    <x v="3"/>
    <x v="0"/>
    <x v="2"/>
    <n v="32.67"/>
    <s v="Ocupada"/>
    <n v="493"/>
    <x v="4"/>
    <s v="Plato_4"/>
    <m/>
    <m/>
    <m/>
    <n v="54"/>
    <n v="86.67"/>
    <d v="2023-04-06T01:46:00"/>
    <s v="0:31"/>
    <s v="1:46"/>
    <d v="1900-01-29T01:15:00"/>
    <n v="8"/>
    <n v="0.13333333333333333"/>
    <s v="0:08"/>
    <d v="1899-12-30T01:07:00"/>
    <d v="1899-12-30T01:07:00"/>
    <x v="0"/>
    <n v="32.67"/>
    <n v="15"/>
    <n v="0.25"/>
    <s v="0:15"/>
    <d v="1900-01-29T01:30:00"/>
    <x v="5"/>
  </r>
  <r>
    <n v="20"/>
    <s v="Cliente_546"/>
    <x v="3"/>
    <d v="2023-04-06T01:28:00"/>
    <d v="2023-04-06T04:49:00"/>
    <x v="1"/>
    <x v="1"/>
    <x v="2"/>
    <n v="11.85"/>
    <s v="Reservada"/>
    <n v="494"/>
    <x v="3"/>
    <s v="Plato_15"/>
    <s v=" Plato_19"/>
    <m/>
    <m/>
    <n v="172"/>
    <n v="183.85"/>
    <d v="2023-04-06T04:49:00"/>
    <s v="1:28"/>
    <s v="4:49"/>
    <d v="1899-12-30T03:21:00"/>
    <n v="31"/>
    <n v="0.51666666666666672"/>
    <s v="0:31"/>
    <d v="1899-12-30T02:50:00"/>
    <d v="1899-12-30T02:50:00"/>
    <x v="0"/>
    <n v="11.85"/>
    <n v="0"/>
    <n v="0"/>
    <s v="0:00"/>
    <d v="1899-12-30T03:21:00"/>
    <x v="5"/>
  </r>
  <r>
    <n v="11"/>
    <s v="Cliente_778"/>
    <x v="0"/>
    <d v="2023-04-06T03:01:00"/>
    <d v="2023-04-06T06:50:00"/>
    <x v="2"/>
    <x v="1"/>
    <x v="2"/>
    <n v="33.96"/>
    <s v="Libre"/>
    <n v="495"/>
    <x v="5"/>
    <s v="Plato_20"/>
    <s v=" Plato_6"/>
    <s v=" Plato_16"/>
    <s v=" Plato_11"/>
    <n v="263"/>
    <n v="296.95999999999998"/>
    <d v="2023-04-06T06:50:00"/>
    <s v="3:01"/>
    <s v="6:50"/>
    <d v="1899-12-30T03:49:00"/>
    <n v="102"/>
    <n v="1.7"/>
    <s v="1:42"/>
    <d v="1899-12-30T02:07:00"/>
    <d v="1899-12-30T02:07:00"/>
    <x v="0"/>
    <n v="33.96"/>
    <n v="0"/>
    <n v="0"/>
    <s v="0:00"/>
    <d v="1899-12-30T03:49:00"/>
    <x v="5"/>
  </r>
  <r>
    <n v="1"/>
    <s v="Cliente_402"/>
    <x v="5"/>
    <d v="2023-04-06T02:34:00"/>
    <d v="2023-04-06T06:22:00"/>
    <x v="1"/>
    <x v="0"/>
    <x v="2"/>
    <n v="39.42"/>
    <s v="Reservada"/>
    <n v="496"/>
    <x v="10"/>
    <s v="Plato_11"/>
    <s v=" Plato_18"/>
    <s v=" Plato_12"/>
    <s v=" Plato_17"/>
    <n v="223"/>
    <n v="262.42"/>
    <d v="2023-04-06T06:22:00"/>
    <s v="2:34"/>
    <s v="6:22"/>
    <d v="1899-12-30T03:48:00"/>
    <n v="133"/>
    <n v="2.2166666666666668"/>
    <s v="2:13"/>
    <d v="1899-12-30T01:35:00"/>
    <d v="1899-12-30T01:35:00"/>
    <x v="0"/>
    <n v="39.42"/>
    <n v="0"/>
    <n v="0"/>
    <s v="0:00"/>
    <d v="1899-12-30T03:48:00"/>
    <x v="5"/>
  </r>
  <r>
    <n v="13"/>
    <s v="Cliente_784"/>
    <x v="0"/>
    <d v="2023-04-06T03:30:00"/>
    <d v="2023-04-06T06:58:00"/>
    <x v="0"/>
    <x v="0"/>
    <x v="0"/>
    <n v="29.93"/>
    <s v="Reservada"/>
    <n v="497"/>
    <x v="10"/>
    <s v="Plato_2"/>
    <s v=" Plato_20"/>
    <m/>
    <m/>
    <n v="150"/>
    <n v="179.93"/>
    <d v="2023-04-06T06:58:00"/>
    <s v="3:30"/>
    <s v="6:58"/>
    <d v="1899-12-30T03:28:00"/>
    <n v="38"/>
    <n v="0.6333333333333333"/>
    <s v="0:38"/>
    <d v="1899-12-30T02:50:00"/>
    <d v="1899-12-30T02:50:00"/>
    <x v="0"/>
    <n v="29.93"/>
    <n v="0"/>
    <n v="0"/>
    <s v="0:00"/>
    <d v="1899-12-30T03:28:00"/>
    <x v="5"/>
  </r>
  <r>
    <n v="20"/>
    <s v="Cliente_259"/>
    <x v="5"/>
    <d v="2023-04-06T00:17:00"/>
    <d v="2023-04-06T03:46:00"/>
    <x v="0"/>
    <x v="0"/>
    <x v="2"/>
    <n v="21.99"/>
    <s v="Libre"/>
    <n v="498"/>
    <x v="0"/>
    <s v="Plato_12"/>
    <m/>
    <m/>
    <m/>
    <n v="19"/>
    <n v="40.989999999999995"/>
    <d v="2023-04-06T03:46:00"/>
    <s v="0:17"/>
    <s v="3:46"/>
    <d v="1899-12-30T03:29:00"/>
    <n v="32"/>
    <n v="0.53333333333333333"/>
    <s v="0:32"/>
    <d v="1899-12-30T02:57:00"/>
    <d v="1899-12-30T02:57:00"/>
    <x v="0"/>
    <n v="21.99"/>
    <n v="0"/>
    <n v="0"/>
    <s v="0:00"/>
    <d v="1899-12-30T03:29:00"/>
    <x v="5"/>
  </r>
  <r>
    <n v="5"/>
    <s v="Cliente_919"/>
    <x v="3"/>
    <d v="2023-04-06T01:21:00"/>
    <d v="2023-04-06T04:28:00"/>
    <x v="2"/>
    <x v="2"/>
    <x v="0"/>
    <n v="22.69"/>
    <s v="Reservada"/>
    <n v="499"/>
    <x v="2"/>
    <s v="Plato_10"/>
    <s v=" Plato_2"/>
    <s v=" Plato_1"/>
    <m/>
    <n v="158"/>
    <n v="180.69"/>
    <d v="2023-04-06T04:28:00"/>
    <s v="1:21"/>
    <s v="4:28"/>
    <d v="1899-12-30T03:07:00"/>
    <n v="130"/>
    <n v="2.1666666666666665"/>
    <s v="2:10"/>
    <d v="1899-12-30T00:57:00"/>
    <d v="1899-12-30T00:57:00"/>
    <x v="0"/>
    <n v="22.69"/>
    <n v="0"/>
    <n v="0"/>
    <s v="0:00"/>
    <d v="1899-12-30T03:07:00"/>
    <x v="5"/>
  </r>
  <r>
    <n v="4"/>
    <s v="Cliente_354"/>
    <x v="3"/>
    <d v="2023-04-06T01:17:00"/>
    <d v="2023-04-06T05:15:00"/>
    <x v="4"/>
    <x v="1"/>
    <x v="0"/>
    <n v="37.619999999999997"/>
    <s v="Ocupada"/>
    <n v="500"/>
    <x v="10"/>
    <s v="Plato_6"/>
    <s v=" Plato_5"/>
    <m/>
    <m/>
    <n v="93"/>
    <n v="130.62"/>
    <d v="2023-04-06T05:15:00"/>
    <s v="1:17"/>
    <s v="5:15"/>
    <d v="1900-01-29T03:58:00"/>
    <n v="42"/>
    <n v="0.7"/>
    <s v="0:42"/>
    <d v="1899-12-30T03:16:00"/>
    <d v="1899-12-30T03:16:00"/>
    <x v="0"/>
    <n v="37.619999999999997"/>
    <n v="15"/>
    <n v="0.25"/>
    <s v="0:15"/>
    <d v="1900-01-29T04:13:00"/>
    <x v="5"/>
  </r>
  <r>
    <n v="7"/>
    <s v="Cliente_637"/>
    <x v="1"/>
    <d v="2023-04-06T03:44:00"/>
    <d v="2023-04-06T06:31:00"/>
    <x v="1"/>
    <x v="2"/>
    <x v="2"/>
    <n v="28.38"/>
    <s v="Ocupada"/>
    <n v="501"/>
    <x v="5"/>
    <s v="Plato_20"/>
    <s v=" Plato_13"/>
    <s v=" Plato_16"/>
    <m/>
    <n v="138"/>
    <n v="166.38"/>
    <d v="2023-04-06T06:31:00"/>
    <s v="3:44"/>
    <s v="6:31"/>
    <d v="1900-01-29T02:47:00"/>
    <n v="39"/>
    <n v="0.65"/>
    <s v="0:39"/>
    <d v="1899-12-30T02:08:00"/>
    <d v="1899-12-30T02:08:00"/>
    <x v="0"/>
    <n v="28.38"/>
    <n v="15"/>
    <n v="0.25"/>
    <s v="0:15"/>
    <d v="1900-01-29T03:02:00"/>
    <x v="5"/>
  </r>
  <r>
    <n v="5"/>
    <s v="Cliente_759"/>
    <x v="2"/>
    <d v="2023-04-06T00:45:00"/>
    <d v="2023-04-06T01:57:00"/>
    <x v="3"/>
    <x v="0"/>
    <x v="2"/>
    <n v="32.9"/>
    <s v="Reservada"/>
    <n v="502"/>
    <x v="6"/>
    <s v="Plato_5"/>
    <s v=" Plato_4"/>
    <s v=" Plato_11"/>
    <m/>
    <n v="139"/>
    <n v="139"/>
    <d v="2023-04-06T01:57:00"/>
    <s v="0:45"/>
    <s v="1:57"/>
    <d v="1899-12-30T01:12:00"/>
    <n v="73"/>
    <n v="1.2166666666666666"/>
    <s v="1:13"/>
    <n v="-6.9444444444444198E-4"/>
    <d v="1899-12-30T00:00:00"/>
    <x v="1"/>
    <n v="0"/>
    <n v="0"/>
    <n v="0"/>
    <s v="0:00"/>
    <d v="1899-12-30T01:12:00"/>
    <x v="5"/>
  </r>
  <r>
    <n v="3"/>
    <s v="Cliente_948"/>
    <x v="1"/>
    <d v="2023-04-06T02:20:00"/>
    <d v="2023-04-06T04:02:00"/>
    <x v="0"/>
    <x v="0"/>
    <x v="2"/>
    <n v="35.840000000000003"/>
    <s v="Reservada"/>
    <n v="503"/>
    <x v="0"/>
    <s v="Plato_20"/>
    <s v=" Plato_12"/>
    <m/>
    <m/>
    <n v="137"/>
    <n v="172.84"/>
    <d v="2023-04-06T04:02:00"/>
    <s v="2:20"/>
    <s v="4:02"/>
    <d v="1899-12-30T01:42:00"/>
    <n v="85"/>
    <n v="1.4166666666666667"/>
    <s v="1:25"/>
    <d v="1899-12-30T00:17:00"/>
    <d v="1899-12-30T00:17:00"/>
    <x v="0"/>
    <n v="35.840000000000003"/>
    <n v="0"/>
    <n v="0"/>
    <s v="0:00"/>
    <d v="1899-12-30T01:42:00"/>
    <x v="5"/>
  </r>
  <r>
    <n v="2"/>
    <s v="Cliente_172"/>
    <x v="3"/>
    <d v="2023-04-06T02:10:00"/>
    <d v="2023-04-06T04:48:00"/>
    <x v="3"/>
    <x v="2"/>
    <x v="1"/>
    <n v="31.31"/>
    <s v="Reservada"/>
    <n v="504"/>
    <x v="2"/>
    <s v="Plato_6"/>
    <m/>
    <m/>
    <m/>
    <n v="54"/>
    <n v="85.31"/>
    <d v="2023-04-06T04:48:00"/>
    <s v="2:10"/>
    <s v="4:48"/>
    <d v="1899-12-30T02:38:00"/>
    <n v="19"/>
    <n v="0.31666666666666665"/>
    <s v="0:19"/>
    <d v="1899-12-30T02:19:00"/>
    <d v="1899-12-30T02:19:00"/>
    <x v="0"/>
    <n v="31.31"/>
    <n v="0"/>
    <n v="0"/>
    <s v="0:00"/>
    <d v="1899-12-30T02:38:00"/>
    <x v="5"/>
  </r>
  <r>
    <n v="5"/>
    <s v="Cliente_70"/>
    <x v="1"/>
    <d v="2023-04-06T02:38:00"/>
    <d v="2023-04-06T06:07:00"/>
    <x v="2"/>
    <x v="2"/>
    <x v="2"/>
    <n v="25.76"/>
    <s v="Reservada"/>
    <n v="505"/>
    <x v="1"/>
    <s v="Plato_20"/>
    <s v=" Plato_1"/>
    <m/>
    <m/>
    <n v="155"/>
    <n v="180.76"/>
    <d v="2023-04-06T06:07:00"/>
    <s v="2:38"/>
    <s v="6:07"/>
    <d v="1899-12-30T03:29:00"/>
    <n v="115"/>
    <n v="1.9166666666666667"/>
    <s v="1:55"/>
    <d v="1899-12-30T01:34:00"/>
    <d v="1899-12-30T01:34:00"/>
    <x v="0"/>
    <n v="25.76"/>
    <n v="0"/>
    <n v="0"/>
    <s v="0:00"/>
    <d v="1899-12-30T03:29:00"/>
    <x v="5"/>
  </r>
  <r>
    <n v="18"/>
    <s v="Cliente_835"/>
    <x v="2"/>
    <d v="2023-04-06T02:01:00"/>
    <d v="2023-04-06T04:02:00"/>
    <x v="0"/>
    <x v="2"/>
    <x v="2"/>
    <n v="11.65"/>
    <s v="Ocupada"/>
    <n v="506"/>
    <x v="3"/>
    <s v="Plato_8"/>
    <m/>
    <m/>
    <m/>
    <n v="70"/>
    <n v="81.650000000000006"/>
    <d v="2023-04-06T04:02:00"/>
    <s v="2:01"/>
    <s v="4:02"/>
    <d v="1900-01-29T02:01:00"/>
    <n v="5"/>
    <n v="8.3333333333333329E-2"/>
    <s v="0:05"/>
    <d v="1899-12-30T01:56:00"/>
    <d v="1899-12-30T01:56:00"/>
    <x v="0"/>
    <n v="11.65"/>
    <n v="15"/>
    <n v="0.25"/>
    <s v="0:15"/>
    <d v="1900-01-29T02:16:00"/>
    <x v="5"/>
  </r>
  <r>
    <n v="18"/>
    <s v="Cliente_989"/>
    <x v="4"/>
    <d v="2023-04-06T03:26:00"/>
    <d v="2023-04-06T04:30:00"/>
    <x v="2"/>
    <x v="1"/>
    <x v="2"/>
    <n v="43.42"/>
    <s v="Libre"/>
    <n v="507"/>
    <x v="6"/>
    <s v="Plato_18"/>
    <s v=" Plato_19"/>
    <m/>
    <m/>
    <n v="210"/>
    <n v="210"/>
    <d v="2023-04-06T04:30:00"/>
    <s v="3:26"/>
    <s v="4:30"/>
    <d v="1899-12-30T01:04:00"/>
    <n v="69"/>
    <n v="1.1499999999999999"/>
    <s v="1:09"/>
    <n v="-3.4722222222222238E-3"/>
    <d v="1899-12-30T00:00:00"/>
    <x v="1"/>
    <n v="0"/>
    <n v="0"/>
    <n v="0"/>
    <s v="0:00"/>
    <d v="1899-12-30T01:04:00"/>
    <x v="5"/>
  </r>
  <r>
    <n v="6"/>
    <s v="Cliente_821"/>
    <x v="1"/>
    <d v="2023-04-06T02:50:00"/>
    <d v="2023-04-06T06:35:00"/>
    <x v="3"/>
    <x v="0"/>
    <x v="2"/>
    <n v="42.8"/>
    <s v="Reservada"/>
    <n v="508"/>
    <x v="2"/>
    <s v="Plato_15"/>
    <m/>
    <m/>
    <m/>
    <n v="32"/>
    <n v="74.8"/>
    <d v="2023-04-06T06:35:00"/>
    <s v="2:50"/>
    <s v="6:35"/>
    <d v="1899-12-30T03:45:00"/>
    <n v="34"/>
    <n v="0.56666666666666665"/>
    <s v="0:34"/>
    <d v="1899-12-30T03:11:00"/>
    <d v="1899-12-30T03:11:00"/>
    <x v="0"/>
    <n v="42.8"/>
    <n v="0"/>
    <n v="0"/>
    <s v="0:00"/>
    <d v="1899-12-30T03:45:00"/>
    <x v="5"/>
  </r>
  <r>
    <n v="5"/>
    <s v="Cliente_977"/>
    <x v="5"/>
    <d v="2023-04-06T03:12:00"/>
    <d v="2023-04-06T06:02:00"/>
    <x v="1"/>
    <x v="1"/>
    <x v="2"/>
    <n v="16.260000000000002"/>
    <s v="Ocupada"/>
    <n v="509"/>
    <x v="2"/>
    <s v="Plato_20"/>
    <m/>
    <m/>
    <m/>
    <n v="80"/>
    <n v="96.26"/>
    <d v="2023-04-06T06:02:00"/>
    <s v="3:12"/>
    <s v="6:02"/>
    <d v="1900-01-29T02:50:00"/>
    <n v="47"/>
    <n v="0.78333333333333333"/>
    <s v="0:47"/>
    <d v="1899-12-30T02:03:00"/>
    <d v="1899-12-30T02:03:00"/>
    <x v="0"/>
    <n v="16.260000000000002"/>
    <n v="15"/>
    <n v="0.25"/>
    <s v="0:15"/>
    <d v="1900-01-29T03:05:00"/>
    <x v="5"/>
  </r>
  <r>
    <n v="6"/>
    <s v="Cliente_509"/>
    <x v="4"/>
    <d v="2023-04-06T03:32:00"/>
    <d v="2023-04-06T04:33:00"/>
    <x v="4"/>
    <x v="0"/>
    <x v="2"/>
    <n v="14.97"/>
    <s v="Libre"/>
    <n v="510"/>
    <x v="3"/>
    <s v="Plato_19"/>
    <m/>
    <m/>
    <m/>
    <n v="36"/>
    <n v="50.97"/>
    <d v="2023-04-06T04:33:00"/>
    <s v="3:32"/>
    <s v="4:33"/>
    <d v="1899-12-30T01:01:00"/>
    <n v="48"/>
    <n v="0.8"/>
    <s v="0:48"/>
    <d v="1899-12-30T00:13:00"/>
    <d v="1899-12-30T00:13:00"/>
    <x v="0"/>
    <n v="14.97"/>
    <n v="0"/>
    <n v="0"/>
    <s v="0:00"/>
    <d v="1899-12-30T01:01:00"/>
    <x v="5"/>
  </r>
  <r>
    <n v="2"/>
    <s v="Cliente_951"/>
    <x v="1"/>
    <d v="2023-04-06T01:38:00"/>
    <d v="2023-04-06T03:23:00"/>
    <x v="1"/>
    <x v="0"/>
    <x v="2"/>
    <n v="35.950000000000003"/>
    <s v="Libre"/>
    <n v="511"/>
    <x v="10"/>
    <s v="Plato_14"/>
    <s v=" Plato_18"/>
    <m/>
    <m/>
    <n v="137"/>
    <n v="172.95"/>
    <d v="2023-04-06T03:23:00"/>
    <s v="1:38"/>
    <s v="3:23"/>
    <d v="1899-12-30T01:45:00"/>
    <n v="38"/>
    <n v="0.6333333333333333"/>
    <s v="0:38"/>
    <d v="1899-12-30T01:07:00"/>
    <d v="1899-12-30T01:07:00"/>
    <x v="0"/>
    <n v="35.950000000000003"/>
    <n v="0"/>
    <n v="0"/>
    <s v="0:00"/>
    <d v="1899-12-30T01:45:00"/>
    <x v="5"/>
  </r>
  <r>
    <n v="2"/>
    <s v="Cliente_285"/>
    <x v="1"/>
    <d v="2023-04-06T01:19:00"/>
    <d v="2023-04-06T02:26:00"/>
    <x v="3"/>
    <x v="0"/>
    <x v="2"/>
    <n v="37.369999999999997"/>
    <s v="Ocupada"/>
    <n v="512"/>
    <x v="0"/>
    <s v="Plato_3"/>
    <s v=" Plato_19"/>
    <m/>
    <m/>
    <n v="128"/>
    <n v="165.37"/>
    <d v="2023-04-06T02:26:00"/>
    <s v="1:19"/>
    <s v="2:26"/>
    <d v="1900-01-29T01:07:00"/>
    <n v="59"/>
    <n v="0.98333333333333328"/>
    <s v="0:59"/>
    <d v="1899-12-30T00:08:00"/>
    <d v="1899-12-30T00:08:00"/>
    <x v="0"/>
    <n v="37.369999999999997"/>
    <n v="15"/>
    <n v="0.25"/>
    <s v="0:15"/>
    <d v="1900-01-29T01:22:00"/>
    <x v="5"/>
  </r>
  <r>
    <n v="8"/>
    <s v="Cliente_873"/>
    <x v="0"/>
    <d v="2023-04-06T01:28:00"/>
    <d v="2023-04-06T04:51:00"/>
    <x v="0"/>
    <x v="1"/>
    <x v="2"/>
    <n v="22.74"/>
    <s v="Ocupada"/>
    <n v="513"/>
    <x v="6"/>
    <s v="Plato_4"/>
    <m/>
    <m/>
    <m/>
    <n v="54"/>
    <n v="76.739999999999995"/>
    <d v="2023-04-06T04:51:00"/>
    <s v="1:28"/>
    <s v="4:51"/>
    <d v="1900-01-29T03:23:00"/>
    <n v="56"/>
    <n v="0.93333333333333335"/>
    <s v="0:56"/>
    <d v="1899-12-30T02:27:00"/>
    <d v="1899-12-30T02:27:00"/>
    <x v="0"/>
    <n v="22.74"/>
    <n v="15"/>
    <n v="0.25"/>
    <s v="0:15"/>
    <d v="1900-01-29T03:38:00"/>
    <x v="5"/>
  </r>
  <r>
    <n v="18"/>
    <s v="Cliente_819"/>
    <x v="3"/>
    <d v="2023-04-06T01:19:00"/>
    <d v="2023-04-06T04:36:00"/>
    <x v="4"/>
    <x v="0"/>
    <x v="2"/>
    <n v="38.840000000000003"/>
    <s v="Libre"/>
    <n v="514"/>
    <x v="9"/>
    <s v="Plato_10"/>
    <s v=" Plato_12"/>
    <s v=" Plato_3"/>
    <s v=" Plato_15"/>
    <n v="174"/>
    <n v="212.84"/>
    <d v="2023-04-06T04:36:00"/>
    <s v="1:19"/>
    <s v="4:36"/>
    <d v="1899-12-30T03:17:00"/>
    <n v="112"/>
    <n v="1.8666666666666667"/>
    <s v="1:52"/>
    <d v="1899-12-30T01:25:00"/>
    <d v="1899-12-30T01:25:00"/>
    <x v="0"/>
    <n v="38.840000000000003"/>
    <n v="0"/>
    <n v="0"/>
    <s v="0:00"/>
    <d v="1899-12-30T03:17:00"/>
    <x v="5"/>
  </r>
  <r>
    <n v="19"/>
    <s v="Cliente_690"/>
    <x v="2"/>
    <d v="2023-04-06T00:58:00"/>
    <d v="2023-04-06T02:03:00"/>
    <x v="2"/>
    <x v="0"/>
    <x v="2"/>
    <n v="43.79"/>
    <s v="Ocupada"/>
    <n v="515"/>
    <x v="9"/>
    <s v="Plato_4"/>
    <m/>
    <m/>
    <m/>
    <n v="18"/>
    <n v="61.79"/>
    <d v="2023-04-06T02:03:00"/>
    <s v="0:58"/>
    <s v="2:03"/>
    <d v="1900-01-29T01:05:00"/>
    <n v="13"/>
    <n v="0.21666666666666667"/>
    <s v="0:13"/>
    <d v="1899-12-30T00:52:00"/>
    <d v="1899-12-30T00:52:00"/>
    <x v="0"/>
    <n v="43.79"/>
    <n v="15"/>
    <n v="0.25"/>
    <s v="0:15"/>
    <d v="1900-01-29T01:20:00"/>
    <x v="5"/>
  </r>
  <r>
    <n v="7"/>
    <s v="Cliente_334"/>
    <x v="2"/>
    <d v="2023-04-06T03:55:00"/>
    <d v="2023-04-06T04:59:00"/>
    <x v="4"/>
    <x v="0"/>
    <x v="2"/>
    <n v="20.85"/>
    <s v="Reservada"/>
    <n v="516"/>
    <x v="3"/>
    <s v="Plato_12"/>
    <s v=" Plato_14"/>
    <s v=" Plato_3"/>
    <m/>
    <n v="146"/>
    <n v="146"/>
    <d v="2023-04-06T04:59:00"/>
    <s v="3:55"/>
    <s v="4:59"/>
    <d v="1899-12-30T01:04:00"/>
    <n v="97"/>
    <n v="1.6166666666666667"/>
    <s v="1:37"/>
    <n v="-2.2916666666666662E-2"/>
    <d v="1899-12-30T00:00:00"/>
    <x v="1"/>
    <n v="0"/>
    <n v="0"/>
    <n v="0"/>
    <s v="0:00"/>
    <d v="1899-12-30T01:04:00"/>
    <x v="5"/>
  </r>
  <r>
    <n v="4"/>
    <s v="Cliente_508"/>
    <x v="3"/>
    <d v="2023-04-06T01:35:00"/>
    <d v="2023-04-06T05:30:00"/>
    <x v="4"/>
    <x v="0"/>
    <x v="1"/>
    <n v="23.92"/>
    <s v="Reservada"/>
    <n v="517"/>
    <x v="8"/>
    <s v="Plato_7"/>
    <s v=" Plato_12"/>
    <s v=" Plato_5"/>
    <m/>
    <n v="103"/>
    <n v="126.92"/>
    <d v="2023-04-06T05:30:00"/>
    <s v="1:35"/>
    <s v="5:30"/>
    <d v="1899-12-30T03:55:00"/>
    <n v="65"/>
    <n v="1.0833333333333333"/>
    <s v="1:05"/>
    <d v="1899-12-30T02:50:00"/>
    <d v="1899-12-30T02:50:00"/>
    <x v="0"/>
    <n v="23.92"/>
    <n v="0"/>
    <n v="0"/>
    <s v="0:00"/>
    <d v="1899-12-30T03:55:00"/>
    <x v="5"/>
  </r>
  <r>
    <n v="5"/>
    <s v="Cliente_830"/>
    <x v="0"/>
    <d v="2023-04-06T02:08:00"/>
    <d v="2023-04-06T06:02:00"/>
    <x v="4"/>
    <x v="1"/>
    <x v="2"/>
    <n v="18.48"/>
    <s v="Ocupada"/>
    <n v="518"/>
    <x v="1"/>
    <s v="Plato_11"/>
    <s v=" Plato_5"/>
    <m/>
    <m/>
    <n v="77"/>
    <n v="95.48"/>
    <d v="2023-04-06T06:02:00"/>
    <s v="2:08"/>
    <s v="6:02"/>
    <d v="1900-01-29T03:54:00"/>
    <n v="53"/>
    <n v="0.8833333333333333"/>
    <s v="0:53"/>
    <d v="1899-12-30T03:01:00"/>
    <d v="1899-12-30T03:01:00"/>
    <x v="0"/>
    <n v="18.48"/>
    <n v="15"/>
    <n v="0.25"/>
    <s v="0:15"/>
    <d v="1900-01-29T04:09:00"/>
    <x v="5"/>
  </r>
  <r>
    <n v="6"/>
    <s v="Cliente_787"/>
    <x v="2"/>
    <d v="2023-04-06T00:48:00"/>
    <d v="2023-04-06T03:49:00"/>
    <x v="3"/>
    <x v="0"/>
    <x v="2"/>
    <n v="34.590000000000003"/>
    <s v="Libre"/>
    <n v="519"/>
    <x v="3"/>
    <s v="Plato_6"/>
    <s v=" Plato_20"/>
    <s v=" Plato_5"/>
    <m/>
    <n v="245"/>
    <n v="279.59000000000003"/>
    <d v="2023-04-06T03:49:00"/>
    <s v="0:48"/>
    <s v="3:49"/>
    <d v="1899-12-30T03:01:00"/>
    <n v="156"/>
    <n v="2.6"/>
    <s v="2:36"/>
    <d v="1899-12-30T00:25:00"/>
    <d v="1899-12-30T00:25:00"/>
    <x v="0"/>
    <n v="34.590000000000003"/>
    <n v="0"/>
    <n v="0"/>
    <s v="0:00"/>
    <d v="1899-12-30T03:01:00"/>
    <x v="5"/>
  </r>
  <r>
    <n v="4"/>
    <s v="Cliente_616"/>
    <x v="4"/>
    <d v="2023-04-06T03:35:00"/>
    <d v="2023-04-06T06:23:00"/>
    <x v="4"/>
    <x v="2"/>
    <x v="2"/>
    <n v="43.99"/>
    <s v="Libre"/>
    <n v="520"/>
    <x v="1"/>
    <s v="Plato_9"/>
    <s v=" Plato_18"/>
    <s v=" Plato_17"/>
    <s v=" Plato_2"/>
    <n v="280"/>
    <n v="323.99"/>
    <d v="2023-04-06T06:23:00"/>
    <s v="3:35"/>
    <s v="6:23"/>
    <d v="1899-12-30T02:48:00"/>
    <n v="121"/>
    <n v="2.0166666666666666"/>
    <s v="2:01"/>
    <d v="1899-12-30T00:47:00"/>
    <d v="1899-12-30T00:47:00"/>
    <x v="0"/>
    <n v="43.99"/>
    <n v="0"/>
    <n v="0"/>
    <s v="0:00"/>
    <d v="1899-12-30T02:48:00"/>
    <x v="5"/>
  </r>
  <r>
    <n v="18"/>
    <s v="Cliente_422"/>
    <x v="2"/>
    <d v="2023-04-06T00:43:00"/>
    <d v="2023-04-06T02:54:00"/>
    <x v="4"/>
    <x v="0"/>
    <x v="2"/>
    <n v="15.18"/>
    <s v="Libre"/>
    <n v="521"/>
    <x v="6"/>
    <s v="Plato_1"/>
    <s v=" Plato_9"/>
    <s v=" Plato_18"/>
    <m/>
    <n v="210"/>
    <n v="225.18"/>
    <d v="2023-04-06T02:54:00"/>
    <s v="0:43"/>
    <s v="2:54"/>
    <d v="1899-12-30T02:11:00"/>
    <n v="91"/>
    <n v="1.5166666666666666"/>
    <s v="1:31"/>
    <d v="1899-12-30T00:40:00"/>
    <d v="1899-12-30T00:40:00"/>
    <x v="0"/>
    <n v="15.18"/>
    <n v="0"/>
    <n v="0"/>
    <s v="0:00"/>
    <d v="1899-12-30T02:11:00"/>
    <x v="5"/>
  </r>
  <r>
    <n v="2"/>
    <s v="Cliente_740"/>
    <x v="3"/>
    <d v="2023-04-06T01:38:00"/>
    <d v="2023-04-06T04:26:00"/>
    <x v="4"/>
    <x v="0"/>
    <x v="1"/>
    <n v="35.35"/>
    <s v="Libre"/>
    <n v="522"/>
    <x v="7"/>
    <s v="Plato_16"/>
    <m/>
    <m/>
    <m/>
    <n v="84"/>
    <n v="119.35"/>
    <d v="2023-04-06T04:26:00"/>
    <s v="1:38"/>
    <s v="4:26"/>
    <d v="1899-12-30T02:48:00"/>
    <n v="47"/>
    <n v="0.78333333333333333"/>
    <s v="0:47"/>
    <d v="1899-12-30T02:01:00"/>
    <d v="1899-12-30T02:01:00"/>
    <x v="0"/>
    <n v="35.35"/>
    <n v="0"/>
    <n v="0"/>
    <s v="0:00"/>
    <d v="1899-12-30T02:48:00"/>
    <x v="5"/>
  </r>
  <r>
    <n v="4"/>
    <s v="Cliente_930"/>
    <x v="5"/>
    <d v="2023-04-06T01:39:00"/>
    <d v="2023-04-06T04:42:00"/>
    <x v="3"/>
    <x v="0"/>
    <x v="2"/>
    <n v="45.41"/>
    <s v="Ocupada"/>
    <n v="523"/>
    <x v="10"/>
    <s v="Plato_6"/>
    <m/>
    <m/>
    <m/>
    <n v="81"/>
    <n v="126.41"/>
    <d v="2023-04-06T04:42:00"/>
    <s v="1:39"/>
    <s v="4:42"/>
    <d v="1900-01-29T03:03:00"/>
    <n v="51"/>
    <n v="0.85"/>
    <s v="0:51"/>
    <d v="1899-12-30T02:12:00"/>
    <d v="1899-12-30T02:12:00"/>
    <x v="0"/>
    <n v="45.41"/>
    <n v="15"/>
    <n v="0.25"/>
    <s v="0:15"/>
    <d v="1900-01-29T03:18:00"/>
    <x v="5"/>
  </r>
  <r>
    <n v="16"/>
    <s v="Cliente_218"/>
    <x v="4"/>
    <d v="2023-04-06T00:03:00"/>
    <d v="2023-04-06T02:32:00"/>
    <x v="0"/>
    <x v="0"/>
    <x v="2"/>
    <n v="26.91"/>
    <s v="Ocupada"/>
    <n v="524"/>
    <x v="4"/>
    <s v="Plato_5"/>
    <s v=" Plato_6"/>
    <m/>
    <m/>
    <n v="76"/>
    <n v="102.91"/>
    <d v="2023-04-06T02:32:00"/>
    <s v="0:03"/>
    <s v="2:32"/>
    <d v="1900-01-29T02:29:00"/>
    <n v="61"/>
    <n v="1.0166666666666666"/>
    <s v="1:01"/>
    <d v="1899-12-30T01:28:00"/>
    <d v="1899-12-30T01:28:00"/>
    <x v="0"/>
    <n v="26.91"/>
    <n v="15"/>
    <n v="0.25"/>
    <s v="0:15"/>
    <d v="1900-01-29T02:44:00"/>
    <x v="5"/>
  </r>
  <r>
    <n v="16"/>
    <s v="Cliente_318"/>
    <x v="5"/>
    <d v="2023-04-06T03:27:00"/>
    <d v="2023-04-06T07:14:00"/>
    <x v="0"/>
    <x v="0"/>
    <x v="2"/>
    <n v="32.869999999999997"/>
    <s v="Ocupada"/>
    <n v="525"/>
    <x v="5"/>
    <s v="Plato_14"/>
    <s v=" Plato_8"/>
    <s v=" Plato_17"/>
    <m/>
    <n v="197"/>
    <n v="229.87"/>
    <d v="2023-04-06T07:14:00"/>
    <s v="3:27"/>
    <s v="7:14"/>
    <d v="1900-01-29T03:47:00"/>
    <n v="77"/>
    <n v="1.2833333333333334"/>
    <s v="1:17"/>
    <d v="1899-12-30T02:30:00"/>
    <d v="1899-12-30T02:30:00"/>
    <x v="0"/>
    <n v="32.869999999999997"/>
    <n v="15"/>
    <n v="0.25"/>
    <s v="0:15"/>
    <d v="1900-01-29T04:02:00"/>
    <x v="5"/>
  </r>
  <r>
    <n v="4"/>
    <s v="Cliente_257"/>
    <x v="0"/>
    <d v="2023-04-06T03:44:00"/>
    <d v="2023-04-06T05:41:00"/>
    <x v="4"/>
    <x v="2"/>
    <x v="0"/>
    <n v="43.02"/>
    <s v="Libre"/>
    <n v="526"/>
    <x v="6"/>
    <s v="Plato_11"/>
    <m/>
    <m/>
    <m/>
    <n v="33"/>
    <n v="76.02000000000001"/>
    <d v="2023-04-06T05:41:00"/>
    <s v="3:44"/>
    <s v="5:41"/>
    <d v="1899-12-30T01:57:00"/>
    <n v="22"/>
    <n v="0.36666666666666664"/>
    <s v="0:22"/>
    <d v="1899-12-30T01:35:00"/>
    <d v="1899-12-30T01:35:00"/>
    <x v="0"/>
    <n v="43.02"/>
    <n v="0"/>
    <n v="0"/>
    <s v="0:00"/>
    <d v="1899-12-30T01:57:00"/>
    <x v="5"/>
  </r>
  <r>
    <n v="19"/>
    <s v="Cliente_112"/>
    <x v="4"/>
    <d v="2023-04-06T03:41:00"/>
    <d v="2023-04-06T05:55:00"/>
    <x v="1"/>
    <x v="1"/>
    <x v="1"/>
    <n v="22.95"/>
    <s v="Ocupada"/>
    <n v="527"/>
    <x v="0"/>
    <s v="Plato_6"/>
    <m/>
    <m/>
    <m/>
    <n v="54"/>
    <n v="76.95"/>
    <d v="2023-04-06T05:55:00"/>
    <s v="3:41"/>
    <s v="5:55"/>
    <d v="1900-01-29T02:14:00"/>
    <n v="31"/>
    <n v="0.51666666666666672"/>
    <s v="0:31"/>
    <d v="1899-12-30T01:43:00"/>
    <d v="1899-12-30T01:43:00"/>
    <x v="0"/>
    <n v="22.95"/>
    <n v="15"/>
    <n v="0.25"/>
    <s v="0:15"/>
    <d v="1900-01-29T02:29:00"/>
    <x v="5"/>
  </r>
  <r>
    <n v="14"/>
    <s v="Cliente_95"/>
    <x v="2"/>
    <d v="2023-04-06T01:47:00"/>
    <d v="2023-04-06T03:48:00"/>
    <x v="2"/>
    <x v="0"/>
    <x v="0"/>
    <n v="15.62"/>
    <s v="Reservada"/>
    <n v="528"/>
    <x v="6"/>
    <s v="Plato_3"/>
    <s v=" Plato_20"/>
    <s v=" Plato_4"/>
    <m/>
    <n v="78"/>
    <n v="78"/>
    <d v="2023-04-06T03:48:00"/>
    <s v="1:47"/>
    <s v="3:48"/>
    <d v="1899-12-30T02:01:00"/>
    <n v="121"/>
    <n v="2.0166666666666666"/>
    <s v="2:01"/>
    <d v="1899-12-30T00:00:00"/>
    <d v="1899-12-30T00:00:00"/>
    <x v="1"/>
    <n v="0"/>
    <n v="0"/>
    <n v="0"/>
    <s v="0:00"/>
    <d v="1899-12-30T02:01:00"/>
    <x v="5"/>
  </r>
  <r>
    <n v="1"/>
    <s v="Cliente_866"/>
    <x v="2"/>
    <d v="2023-04-06T01:58:00"/>
    <d v="2023-04-06T04:42:00"/>
    <x v="0"/>
    <x v="0"/>
    <x v="2"/>
    <n v="25.91"/>
    <s v="Ocupada"/>
    <n v="529"/>
    <x v="0"/>
    <s v="Plato_18"/>
    <s v=" Plato_19"/>
    <s v=" Plato_14"/>
    <s v=" Plato_16"/>
    <n v="208"/>
    <n v="233.91"/>
    <d v="2023-04-06T04:42:00"/>
    <s v="1:58"/>
    <s v="4:42"/>
    <d v="1900-01-29T02:44:00"/>
    <n v="157"/>
    <n v="2.6166666666666667"/>
    <s v="2:37"/>
    <d v="1899-12-30T00:07:00"/>
    <d v="1899-12-30T00:07:00"/>
    <x v="0"/>
    <n v="25.91"/>
    <n v="15"/>
    <n v="0.25"/>
    <s v="0:15"/>
    <d v="1900-01-29T02:59:00"/>
    <x v="5"/>
  </r>
  <r>
    <n v="7"/>
    <s v="Cliente_232"/>
    <x v="3"/>
    <d v="2023-04-06T02:13:00"/>
    <d v="2023-04-06T06:07:00"/>
    <x v="3"/>
    <x v="0"/>
    <x v="2"/>
    <n v="30.19"/>
    <s v="Ocupada"/>
    <n v="530"/>
    <x v="3"/>
    <s v="Plato_4"/>
    <s v=" Plato_16"/>
    <s v=" Plato_1"/>
    <m/>
    <n v="160"/>
    <n v="190.19"/>
    <d v="2023-04-06T06:07:00"/>
    <s v="2:13"/>
    <s v="6:07"/>
    <d v="1900-01-29T03:54:00"/>
    <n v="106"/>
    <n v="1.7666666666666666"/>
    <s v="1:46"/>
    <d v="1899-12-30T02:08:00"/>
    <d v="1899-12-30T02:08:00"/>
    <x v="0"/>
    <n v="30.19"/>
    <n v="15"/>
    <n v="0.25"/>
    <s v="0:15"/>
    <d v="1900-01-29T04:09:00"/>
    <x v="5"/>
  </r>
  <r>
    <n v="9"/>
    <s v="Cliente_882"/>
    <x v="0"/>
    <d v="2023-04-06T03:03:00"/>
    <d v="2023-04-06T05:04:00"/>
    <x v="2"/>
    <x v="2"/>
    <x v="1"/>
    <n v="34.39"/>
    <s v="Libre"/>
    <n v="531"/>
    <x v="3"/>
    <s v="Plato_13"/>
    <s v=" Plato_20"/>
    <s v=" Plato_4"/>
    <s v=" Plato_9"/>
    <n v="244"/>
    <n v="244"/>
    <d v="2023-04-06T05:04:00"/>
    <s v="3:03"/>
    <s v="5:04"/>
    <d v="1899-12-30T02:01:00"/>
    <n v="199"/>
    <n v="3.3166666666666669"/>
    <s v="3:19"/>
    <n v="-5.4166666666666669E-2"/>
    <d v="1899-12-30T00:00:00"/>
    <x v="1"/>
    <n v="0"/>
    <n v="0"/>
    <n v="0"/>
    <s v="0:00"/>
    <d v="1899-12-30T02:01:00"/>
    <x v="5"/>
  </r>
  <r>
    <n v="13"/>
    <s v="Cliente_63"/>
    <x v="5"/>
    <d v="2023-04-06T01:48:00"/>
    <d v="2023-04-06T05:26:00"/>
    <x v="0"/>
    <x v="1"/>
    <x v="0"/>
    <n v="17.95"/>
    <s v="Reservada"/>
    <n v="532"/>
    <x v="10"/>
    <s v="Plato_13"/>
    <s v=" Plato_10"/>
    <s v=" Plato_15"/>
    <m/>
    <n v="137"/>
    <n v="154.94999999999999"/>
    <d v="2023-04-06T05:26:00"/>
    <s v="1:48"/>
    <s v="5:26"/>
    <d v="1899-12-30T03:38:00"/>
    <n v="59"/>
    <n v="0.98333333333333328"/>
    <s v="0:59"/>
    <d v="1899-12-30T02:39:00"/>
    <d v="1899-12-30T02:39:00"/>
    <x v="0"/>
    <n v="17.95"/>
    <n v="0"/>
    <n v="0"/>
    <s v="0:00"/>
    <d v="1899-12-30T03:38:00"/>
    <x v="5"/>
  </r>
  <r>
    <n v="1"/>
    <s v="Cliente_336"/>
    <x v="5"/>
    <d v="2023-04-06T03:14:00"/>
    <d v="2023-04-06T05:20:00"/>
    <x v="3"/>
    <x v="2"/>
    <x v="0"/>
    <n v="20.09"/>
    <s v="Libre"/>
    <n v="533"/>
    <x v="8"/>
    <s v="Plato_3"/>
    <s v=" Plato_13"/>
    <m/>
    <m/>
    <n v="41"/>
    <n v="61.09"/>
    <d v="2023-04-06T05:20:00"/>
    <s v="3:14"/>
    <s v="5:20"/>
    <d v="1899-12-30T02:06:00"/>
    <n v="48"/>
    <n v="0.8"/>
    <s v="0:48"/>
    <d v="1899-12-30T01:18:00"/>
    <d v="1899-12-30T01:18:00"/>
    <x v="0"/>
    <n v="20.09"/>
    <n v="0"/>
    <n v="0"/>
    <s v="0:00"/>
    <d v="1899-12-30T02:06:00"/>
    <x v="5"/>
  </r>
  <r>
    <n v="1"/>
    <s v="Cliente_113"/>
    <x v="0"/>
    <d v="2023-04-06T01:02:00"/>
    <d v="2023-04-06T04:29:00"/>
    <x v="4"/>
    <x v="2"/>
    <x v="2"/>
    <n v="23.59"/>
    <s v="Reservada"/>
    <n v="534"/>
    <x v="2"/>
    <s v="Plato_7"/>
    <s v=" Plato_9"/>
    <s v=" Plato_8"/>
    <m/>
    <n v="147"/>
    <n v="170.59"/>
    <d v="2023-04-06T04:29:00"/>
    <s v="1:02"/>
    <s v="4:29"/>
    <d v="1899-12-30T03:27:00"/>
    <n v="76"/>
    <n v="1.2666666666666666"/>
    <s v="1:16"/>
    <d v="1899-12-30T02:11:00"/>
    <d v="1899-12-30T02:11:00"/>
    <x v="0"/>
    <n v="23.59"/>
    <n v="0"/>
    <n v="0"/>
    <s v="0:00"/>
    <d v="1899-12-30T03:27:00"/>
    <x v="5"/>
  </r>
  <r>
    <n v="15"/>
    <s v="Cliente_711"/>
    <x v="5"/>
    <d v="2023-04-06T00:57:00"/>
    <d v="2023-04-06T03:32:00"/>
    <x v="1"/>
    <x v="1"/>
    <x v="2"/>
    <n v="39.450000000000003"/>
    <s v="Libre"/>
    <n v="535"/>
    <x v="9"/>
    <s v="Plato_20"/>
    <s v=" Plato_9"/>
    <s v=" Plato_7"/>
    <s v=" Plato_13"/>
    <n v="276"/>
    <n v="315.45"/>
    <d v="2023-04-06T03:32:00"/>
    <s v="0:57"/>
    <s v="3:32"/>
    <d v="1899-12-30T02:35:00"/>
    <n v="113"/>
    <n v="1.8833333333333333"/>
    <s v="1:53"/>
    <d v="1899-12-30T00:42:00"/>
    <d v="1899-12-30T00:42:00"/>
    <x v="0"/>
    <n v="39.450000000000003"/>
    <n v="0"/>
    <n v="0"/>
    <s v="0:00"/>
    <d v="1899-12-30T02:35:00"/>
    <x v="5"/>
  </r>
  <r>
    <n v="9"/>
    <s v="Cliente_785"/>
    <x v="2"/>
    <d v="2023-04-06T02:31:00"/>
    <d v="2023-04-06T04:39:00"/>
    <x v="4"/>
    <x v="0"/>
    <x v="2"/>
    <n v="46"/>
    <s v="Reservada"/>
    <n v="536"/>
    <x v="9"/>
    <s v="Plato_4"/>
    <s v=" Plato_9"/>
    <s v=" Plato_14"/>
    <s v=" Plato_2"/>
    <n v="212"/>
    <n v="212"/>
    <d v="2023-04-06T04:39:00"/>
    <s v="2:31"/>
    <s v="4:39"/>
    <d v="1899-12-30T02:08:00"/>
    <n v="152"/>
    <n v="2.5333333333333332"/>
    <s v="2:32"/>
    <n v="-1.6666666666666663E-2"/>
    <d v="1899-12-30T00:00:00"/>
    <x v="1"/>
    <n v="0"/>
    <n v="0"/>
    <n v="0"/>
    <s v="0:00"/>
    <d v="1899-12-30T02:08:00"/>
    <x v="5"/>
  </r>
  <r>
    <n v="18"/>
    <s v="Cliente_486"/>
    <x v="0"/>
    <d v="2023-04-06T00:24:00"/>
    <d v="2023-04-06T02:09:00"/>
    <x v="0"/>
    <x v="1"/>
    <x v="0"/>
    <n v="28.68"/>
    <s v="Ocupada"/>
    <n v="537"/>
    <x v="4"/>
    <s v="Plato_13"/>
    <m/>
    <m/>
    <m/>
    <n v="63"/>
    <n v="91.68"/>
    <d v="2023-04-06T02:09:00"/>
    <s v="0:24"/>
    <s v="2:09"/>
    <d v="1900-01-29T01:45:00"/>
    <n v="21"/>
    <n v="0.35"/>
    <s v="0:21"/>
    <d v="1899-12-30T01:24:00"/>
    <d v="1899-12-30T01:24:00"/>
    <x v="0"/>
    <n v="28.68"/>
    <n v="15"/>
    <n v="0.25"/>
    <s v="0:15"/>
    <d v="1900-01-29T02:00:00"/>
    <x v="5"/>
  </r>
  <r>
    <n v="14"/>
    <s v="Cliente_397"/>
    <x v="4"/>
    <d v="2023-04-06T03:19:00"/>
    <d v="2023-04-06T05:33:00"/>
    <x v="4"/>
    <x v="2"/>
    <x v="0"/>
    <n v="41.35"/>
    <s v="Libre"/>
    <n v="538"/>
    <x v="1"/>
    <s v="Plato_2"/>
    <s v=" Plato_14"/>
    <s v=" Plato_11"/>
    <s v=" Plato_16"/>
    <n v="142"/>
    <n v="142"/>
    <d v="2023-04-06T05:33:00"/>
    <s v="3:19"/>
    <s v="5:33"/>
    <d v="1899-12-30T02:14:00"/>
    <n v="198"/>
    <n v="3.3"/>
    <s v="3:18"/>
    <n v="-4.4444444444444453E-2"/>
    <d v="1899-12-30T00:00:00"/>
    <x v="1"/>
    <n v="0"/>
    <n v="0"/>
    <n v="0"/>
    <s v="0:00"/>
    <d v="1899-12-30T02:14:00"/>
    <x v="5"/>
  </r>
  <r>
    <n v="18"/>
    <s v="Cliente_554"/>
    <x v="5"/>
    <d v="2023-04-06T03:51:00"/>
    <d v="2023-04-06T07:00:00"/>
    <x v="2"/>
    <x v="1"/>
    <x v="1"/>
    <n v="20.9"/>
    <s v="Libre"/>
    <n v="539"/>
    <x v="1"/>
    <s v="Plato_2"/>
    <s v=" Plato_6"/>
    <s v=" Plato_9"/>
    <s v=" Plato_4"/>
    <n v="240"/>
    <n v="260.89999999999998"/>
    <d v="2023-04-06T07:00:00"/>
    <s v="3:51"/>
    <s v="7:00"/>
    <d v="1899-12-30T03:09:00"/>
    <n v="129"/>
    <n v="2.15"/>
    <s v="2:09"/>
    <d v="1899-12-30T01:00:00"/>
    <d v="1899-12-30T01:00:00"/>
    <x v="0"/>
    <n v="20.9"/>
    <n v="0"/>
    <n v="0"/>
    <s v="0:00"/>
    <d v="1899-12-30T03:09:00"/>
    <x v="5"/>
  </r>
  <r>
    <n v="6"/>
    <s v="Cliente_320"/>
    <x v="4"/>
    <d v="2023-04-06T03:46:00"/>
    <d v="2023-04-06T06:56:00"/>
    <x v="1"/>
    <x v="0"/>
    <x v="2"/>
    <n v="47.85"/>
    <s v="Reservada"/>
    <n v="540"/>
    <x v="7"/>
    <s v="Plato_4"/>
    <s v=" Plato_8"/>
    <m/>
    <m/>
    <n v="124"/>
    <n v="171.85"/>
    <d v="2023-04-06T06:56:00"/>
    <s v="3:46"/>
    <s v="6:56"/>
    <d v="1899-12-30T03:10:00"/>
    <n v="82"/>
    <n v="1.3666666666666667"/>
    <s v="1:22"/>
    <d v="1899-12-30T01:48:00"/>
    <d v="1899-12-30T01:48:00"/>
    <x v="0"/>
    <n v="47.85"/>
    <n v="0"/>
    <n v="0"/>
    <s v="0:00"/>
    <d v="1899-12-30T03:10:00"/>
    <x v="5"/>
  </r>
  <r>
    <n v="19"/>
    <s v="Cliente_427"/>
    <x v="2"/>
    <d v="2023-04-06T00:33:00"/>
    <d v="2023-04-06T04:32:00"/>
    <x v="1"/>
    <x v="1"/>
    <x v="0"/>
    <n v="33.700000000000003"/>
    <s v="Reservada"/>
    <n v="541"/>
    <x v="1"/>
    <s v="Plato_12"/>
    <s v=" Plato_11"/>
    <s v=" Plato_9"/>
    <s v=" Plato_14"/>
    <n v="202"/>
    <n v="235.7"/>
    <d v="2023-04-06T04:32:00"/>
    <s v="0:33"/>
    <s v="4:32"/>
    <d v="1899-12-30T03:59:00"/>
    <n v="124"/>
    <n v="2.0666666666666669"/>
    <s v="2:04"/>
    <d v="1899-12-30T01:55:00"/>
    <d v="1899-12-30T01:55:00"/>
    <x v="0"/>
    <n v="33.700000000000003"/>
    <n v="0"/>
    <n v="0"/>
    <s v="0:00"/>
    <d v="1899-12-30T03:59:00"/>
    <x v="5"/>
  </r>
  <r>
    <n v="9"/>
    <s v="Cliente_791"/>
    <x v="3"/>
    <d v="2023-04-06T02:47:00"/>
    <d v="2023-04-06T04:43:00"/>
    <x v="0"/>
    <x v="1"/>
    <x v="2"/>
    <n v="49.05"/>
    <s v="Reservada"/>
    <n v="542"/>
    <x v="9"/>
    <s v="Plato_18"/>
    <s v=" Plato_10"/>
    <s v=" Plato_6"/>
    <m/>
    <n v="148"/>
    <n v="197.05"/>
    <d v="2023-04-06T04:43:00"/>
    <s v="2:47"/>
    <s v="4:43"/>
    <d v="1899-12-30T01:56:00"/>
    <n v="115"/>
    <n v="1.9166666666666667"/>
    <s v="1:55"/>
    <d v="1899-12-30T00:01:00"/>
    <d v="1899-12-30T00:01:00"/>
    <x v="0"/>
    <n v="49.05"/>
    <n v="0"/>
    <n v="0"/>
    <s v="0:00"/>
    <d v="1899-12-30T01:56:00"/>
    <x v="5"/>
  </r>
  <r>
    <n v="19"/>
    <s v="Cliente_996"/>
    <x v="3"/>
    <d v="2023-04-06T00:47:00"/>
    <d v="2023-04-06T03:37:00"/>
    <x v="4"/>
    <x v="2"/>
    <x v="2"/>
    <n v="49.37"/>
    <s v="Reservada"/>
    <n v="543"/>
    <x v="3"/>
    <s v="Plato_16"/>
    <s v=" Plato_6"/>
    <s v=" Plato_15"/>
    <m/>
    <n v="206"/>
    <n v="255.37"/>
    <d v="2023-04-06T03:37:00"/>
    <s v="0:47"/>
    <s v="3:37"/>
    <d v="1899-12-30T02:50:00"/>
    <n v="74"/>
    <n v="1.2333333333333334"/>
    <s v="1:14"/>
    <d v="1899-12-30T01:36:00"/>
    <d v="1899-12-30T01:36:00"/>
    <x v="0"/>
    <n v="49.37"/>
    <n v="0"/>
    <n v="0"/>
    <s v="0:00"/>
    <d v="1899-12-30T02:50:00"/>
    <x v="5"/>
  </r>
  <r>
    <n v="7"/>
    <s v="Cliente_392"/>
    <x v="4"/>
    <d v="2023-04-06T03:17:00"/>
    <d v="2023-04-06T04:45:00"/>
    <x v="3"/>
    <x v="0"/>
    <x v="2"/>
    <n v="44.91"/>
    <s v="Ocupada"/>
    <n v="544"/>
    <x v="8"/>
    <s v="Plato_8"/>
    <m/>
    <m/>
    <m/>
    <n v="70"/>
    <n v="114.91"/>
    <d v="2023-04-06T04:45:00"/>
    <s v="3:17"/>
    <s v="4:45"/>
    <d v="1900-01-29T01:28:00"/>
    <n v="48"/>
    <n v="0.8"/>
    <s v="0:48"/>
    <d v="1899-12-30T00:40:00"/>
    <d v="1899-12-30T00:40:00"/>
    <x v="0"/>
    <n v="44.91"/>
    <n v="15"/>
    <n v="0.25"/>
    <s v="0:15"/>
    <d v="1900-01-29T01:43:00"/>
    <x v="5"/>
  </r>
  <r>
    <n v="20"/>
    <s v="Cliente_615"/>
    <x v="3"/>
    <d v="2023-04-06T02:39:00"/>
    <d v="2023-04-06T04:26:00"/>
    <x v="2"/>
    <x v="0"/>
    <x v="1"/>
    <n v="12.18"/>
    <s v="Ocupada"/>
    <n v="545"/>
    <x v="9"/>
    <s v="Plato_11"/>
    <s v=" Plato_17"/>
    <m/>
    <m/>
    <n v="130"/>
    <n v="142.18"/>
    <d v="2023-04-06T04:26:00"/>
    <s v="2:39"/>
    <s v="4:26"/>
    <d v="1900-01-29T01:47:00"/>
    <n v="99"/>
    <n v="1.65"/>
    <s v="1:39"/>
    <d v="1899-12-30T00:08:00"/>
    <d v="1899-12-30T00:08:00"/>
    <x v="0"/>
    <n v="12.18"/>
    <n v="15"/>
    <n v="0.25"/>
    <s v="0:15"/>
    <d v="1900-01-29T02:02:00"/>
    <x v="5"/>
  </r>
  <r>
    <n v="5"/>
    <s v="Cliente_968"/>
    <x v="2"/>
    <d v="2023-04-06T03:14:00"/>
    <d v="2023-04-06T05:29:00"/>
    <x v="4"/>
    <x v="0"/>
    <x v="0"/>
    <n v="47.81"/>
    <s v="Reservada"/>
    <n v="546"/>
    <x v="6"/>
    <s v="Plato_15"/>
    <s v=" Plato_16"/>
    <m/>
    <m/>
    <n v="92"/>
    <n v="139.81"/>
    <d v="2023-04-06T05:29:00"/>
    <s v="3:14"/>
    <s v="5:29"/>
    <d v="1899-12-30T02:15:00"/>
    <n v="91"/>
    <n v="1.5166666666666666"/>
    <s v="1:31"/>
    <d v="1899-12-30T00:44:00"/>
    <d v="1899-12-30T00:44:00"/>
    <x v="0"/>
    <n v="47.81"/>
    <n v="0"/>
    <n v="0"/>
    <s v="0:00"/>
    <d v="1899-12-30T02:15:00"/>
    <x v="5"/>
  </r>
  <r>
    <n v="9"/>
    <s v="Cliente_206"/>
    <x v="5"/>
    <d v="2023-04-06T02:43:00"/>
    <d v="2023-04-06T04:36:00"/>
    <x v="3"/>
    <x v="2"/>
    <x v="2"/>
    <n v="20.04"/>
    <s v="Ocupada"/>
    <n v="547"/>
    <x v="1"/>
    <s v="Plato_17"/>
    <s v=" Plato_11"/>
    <s v=" Plato_8"/>
    <m/>
    <n v="227"/>
    <n v="247.04"/>
    <d v="2023-04-06T04:36:00"/>
    <s v="2:43"/>
    <s v="4:36"/>
    <d v="1900-01-29T01:53:00"/>
    <n v="97"/>
    <n v="1.6166666666666667"/>
    <s v="1:37"/>
    <d v="1899-12-30T00:16:00"/>
    <d v="1899-12-30T00:16:00"/>
    <x v="0"/>
    <n v="20.04"/>
    <n v="15"/>
    <n v="0.25"/>
    <s v="0:15"/>
    <d v="1900-01-29T02:08:00"/>
    <x v="5"/>
  </r>
  <r>
    <n v="4"/>
    <s v="Cliente_669"/>
    <x v="2"/>
    <d v="2023-04-06T00:55:00"/>
    <d v="2023-04-06T04:03:00"/>
    <x v="2"/>
    <x v="0"/>
    <x v="2"/>
    <n v="28.88"/>
    <s v="Libre"/>
    <n v="548"/>
    <x v="9"/>
    <s v="Plato_18"/>
    <s v=" Plato_17"/>
    <m/>
    <m/>
    <n v="96"/>
    <n v="124.88"/>
    <d v="2023-04-06T04:03:00"/>
    <s v="0:55"/>
    <s v="4:03"/>
    <d v="1899-12-30T03:08:00"/>
    <n v="106"/>
    <n v="1.7666666666666666"/>
    <s v="1:46"/>
    <d v="1899-12-30T01:22:00"/>
    <d v="1899-12-30T01:22:00"/>
    <x v="0"/>
    <n v="28.88"/>
    <n v="0"/>
    <n v="0"/>
    <s v="0:00"/>
    <d v="1899-12-30T03:08:00"/>
    <x v="5"/>
  </r>
  <r>
    <n v="12"/>
    <s v="Cliente_195"/>
    <x v="2"/>
    <d v="2023-04-06T01:33:00"/>
    <d v="2023-04-06T05:26:00"/>
    <x v="1"/>
    <x v="0"/>
    <x v="2"/>
    <n v="35.340000000000003"/>
    <s v="Libre"/>
    <n v="549"/>
    <x v="1"/>
    <s v="Plato_1"/>
    <s v=" Plato_8"/>
    <s v=" Plato_18"/>
    <m/>
    <n v="162"/>
    <n v="197.34"/>
    <d v="2023-04-06T05:26:00"/>
    <s v="1:33"/>
    <s v="5:26"/>
    <d v="1899-12-30T03:53:00"/>
    <n v="98"/>
    <n v="1.6333333333333333"/>
    <s v="1:38"/>
    <d v="1899-12-30T02:15:00"/>
    <d v="1899-12-30T02:15:00"/>
    <x v="0"/>
    <n v="35.340000000000003"/>
    <n v="0"/>
    <n v="0"/>
    <s v="0:00"/>
    <d v="1899-12-30T03:53:00"/>
    <x v="5"/>
  </r>
  <r>
    <n v="1"/>
    <s v="Cliente_900"/>
    <x v="0"/>
    <d v="2023-04-06T01:08:00"/>
    <d v="2023-04-06T02:39:00"/>
    <x v="0"/>
    <x v="0"/>
    <x v="2"/>
    <n v="28.33"/>
    <s v="Ocupada"/>
    <n v="550"/>
    <x v="2"/>
    <s v="Plato_2"/>
    <s v=" Plato_7"/>
    <s v=" Plato_3"/>
    <m/>
    <n v="124"/>
    <n v="152.32999999999998"/>
    <d v="2023-04-06T02:39:00"/>
    <s v="1:08"/>
    <s v="2:39"/>
    <d v="1900-01-29T01:31:00"/>
    <n v="57"/>
    <n v="0.95"/>
    <s v="0:57"/>
    <d v="1899-12-30T00:34:00"/>
    <d v="1899-12-30T00:34:00"/>
    <x v="0"/>
    <n v="28.33"/>
    <n v="15"/>
    <n v="0.25"/>
    <s v="0:15"/>
    <d v="1900-01-29T01:46:00"/>
    <x v="5"/>
  </r>
  <r>
    <n v="4"/>
    <s v="Cliente_705"/>
    <x v="2"/>
    <d v="2023-04-06T02:58:00"/>
    <d v="2023-04-06T04:10:00"/>
    <x v="0"/>
    <x v="1"/>
    <x v="2"/>
    <n v="17.54"/>
    <s v="Reservada"/>
    <n v="551"/>
    <x v="3"/>
    <s v="Plato_2"/>
    <s v=" Plato_3"/>
    <s v=" Plato_4"/>
    <s v=" Plato_13"/>
    <n v="171"/>
    <n v="171"/>
    <d v="2023-04-06T04:10:00"/>
    <s v="2:58"/>
    <s v="4:10"/>
    <d v="1899-12-30T01:12:00"/>
    <n v="123"/>
    <n v="2.0499999999999998"/>
    <s v="2:03"/>
    <n v="-3.5416666666666666E-2"/>
    <d v="1899-12-30T00:00:00"/>
    <x v="1"/>
    <n v="0"/>
    <n v="0"/>
    <n v="0"/>
    <s v="0:00"/>
    <d v="1899-12-30T01:12:00"/>
    <x v="5"/>
  </r>
  <r>
    <n v="11"/>
    <s v="Cliente_462"/>
    <x v="0"/>
    <d v="2023-04-06T00:26:00"/>
    <d v="2023-04-06T03:54:00"/>
    <x v="0"/>
    <x v="2"/>
    <x v="0"/>
    <n v="10.28"/>
    <s v="Libre"/>
    <n v="552"/>
    <x v="0"/>
    <s v="Plato_20"/>
    <s v=" Plato_13"/>
    <s v=" Plato_3"/>
    <m/>
    <n v="243"/>
    <n v="253.28"/>
    <d v="2023-04-06T03:54:00"/>
    <s v="0:26"/>
    <s v="3:54"/>
    <d v="1899-12-30T03:28:00"/>
    <n v="115"/>
    <n v="1.9166666666666667"/>
    <s v="1:55"/>
    <d v="1899-12-30T01:33:00"/>
    <d v="1899-12-30T01:33:00"/>
    <x v="0"/>
    <n v="10.28"/>
    <n v="0"/>
    <n v="0"/>
    <s v="0:00"/>
    <d v="1899-12-30T03:28:00"/>
    <x v="5"/>
  </r>
  <r>
    <n v="14"/>
    <s v="Cliente_809"/>
    <x v="2"/>
    <d v="2023-04-06T02:45:00"/>
    <d v="2023-04-06T05:24:00"/>
    <x v="0"/>
    <x v="0"/>
    <x v="2"/>
    <n v="44.38"/>
    <s v="Libre"/>
    <n v="553"/>
    <x v="2"/>
    <s v="Plato_2"/>
    <s v=" Plato_1"/>
    <s v=" Plato_5"/>
    <s v=" Plato_12"/>
    <n v="203"/>
    <n v="203"/>
    <d v="2023-04-06T05:24:00"/>
    <s v="2:45"/>
    <s v="5:24"/>
    <d v="1899-12-30T02:39:00"/>
    <n v="178"/>
    <n v="2.9666666666666668"/>
    <s v="2:58"/>
    <n v="-1.3194444444444453E-2"/>
    <d v="1899-12-30T00:00:00"/>
    <x v="1"/>
    <n v="0"/>
    <n v="0"/>
    <n v="0"/>
    <s v="0:00"/>
    <d v="1899-12-30T02:39:00"/>
    <x v="5"/>
  </r>
  <r>
    <n v="10"/>
    <s v="Cliente_21"/>
    <x v="0"/>
    <d v="2023-04-06T01:30:00"/>
    <d v="2023-04-06T02:55:00"/>
    <x v="0"/>
    <x v="0"/>
    <x v="0"/>
    <n v="19.600000000000001"/>
    <s v="Ocupada"/>
    <n v="554"/>
    <x v="0"/>
    <s v="Plato_14"/>
    <s v=" Plato_20"/>
    <m/>
    <m/>
    <n v="166"/>
    <n v="185.6"/>
    <d v="2023-04-06T02:55:00"/>
    <s v="1:30"/>
    <s v="2:55"/>
    <d v="1900-01-29T01:25:00"/>
    <n v="71"/>
    <n v="1.1833333333333333"/>
    <s v="1:11"/>
    <d v="1899-12-30T00:14:00"/>
    <d v="1899-12-30T00:14:00"/>
    <x v="0"/>
    <n v="19.600000000000001"/>
    <n v="15"/>
    <n v="0.25"/>
    <s v="0:15"/>
    <d v="1900-01-29T01:40:00"/>
    <x v="5"/>
  </r>
  <r>
    <n v="20"/>
    <s v="Cliente_110"/>
    <x v="1"/>
    <d v="2023-04-06T01:59:00"/>
    <d v="2023-04-06T05:02:00"/>
    <x v="2"/>
    <x v="1"/>
    <x v="1"/>
    <n v="41.08"/>
    <s v="Libre"/>
    <n v="555"/>
    <x v="2"/>
    <s v="Plato_2"/>
    <m/>
    <m/>
    <m/>
    <n v="30"/>
    <n v="71.08"/>
    <d v="2023-04-06T05:02:00"/>
    <s v="1:59"/>
    <s v="5:02"/>
    <d v="1899-12-30T03:03:00"/>
    <n v="46"/>
    <n v="0.76666666666666672"/>
    <s v="0:46"/>
    <d v="1899-12-30T02:17:00"/>
    <d v="1899-12-30T02:17:00"/>
    <x v="0"/>
    <n v="41.08"/>
    <n v="0"/>
    <n v="0"/>
    <s v="0:00"/>
    <d v="1899-12-30T03:03:00"/>
    <x v="5"/>
  </r>
  <r>
    <n v="9"/>
    <s v="Cliente_814"/>
    <x v="0"/>
    <d v="2023-04-06T03:57:00"/>
    <d v="2023-04-06T07:41:00"/>
    <x v="2"/>
    <x v="0"/>
    <x v="0"/>
    <n v="14.09"/>
    <s v="Libre"/>
    <n v="556"/>
    <x v="3"/>
    <s v="Plato_5"/>
    <s v=" Plato_4"/>
    <m/>
    <m/>
    <n v="76"/>
    <n v="90.09"/>
    <d v="2023-04-06T07:41:00"/>
    <s v="3:57"/>
    <s v="7:41"/>
    <d v="1899-12-30T03:44:00"/>
    <n v="66"/>
    <n v="1.1000000000000001"/>
    <s v="1:06"/>
    <d v="1899-12-30T02:38:00"/>
    <d v="1899-12-30T02:38:00"/>
    <x v="0"/>
    <n v="14.09"/>
    <n v="0"/>
    <n v="0"/>
    <s v="0:00"/>
    <d v="1899-12-30T03:44:00"/>
    <x v="5"/>
  </r>
  <r>
    <n v="7"/>
    <s v="Cliente_381"/>
    <x v="3"/>
    <d v="2023-04-06T03:52:00"/>
    <d v="2023-04-06T07:39:00"/>
    <x v="2"/>
    <x v="0"/>
    <x v="1"/>
    <n v="35.880000000000003"/>
    <s v="Ocupada"/>
    <n v="557"/>
    <x v="8"/>
    <s v="Plato_15"/>
    <s v=" Plato_13"/>
    <s v=" Plato_1"/>
    <m/>
    <n v="177"/>
    <n v="212.88"/>
    <d v="2023-04-06T07:39:00"/>
    <s v="3:52"/>
    <s v="7:39"/>
    <d v="1900-01-29T03:47:00"/>
    <n v="107"/>
    <n v="1.7833333333333334"/>
    <s v="1:47"/>
    <d v="1899-12-30T02:00:00"/>
    <d v="1899-12-30T02:00:00"/>
    <x v="0"/>
    <n v="35.880000000000003"/>
    <n v="15"/>
    <n v="0.25"/>
    <s v="0:15"/>
    <d v="1900-01-29T04:02:00"/>
    <x v="5"/>
  </r>
  <r>
    <n v="6"/>
    <s v="Cliente_284"/>
    <x v="4"/>
    <d v="2023-04-06T00:18:00"/>
    <d v="2023-04-06T03:06:00"/>
    <x v="1"/>
    <x v="0"/>
    <x v="2"/>
    <n v="45.26"/>
    <s v="Reservada"/>
    <n v="558"/>
    <x v="3"/>
    <s v="Plato_15"/>
    <s v=" Plato_1"/>
    <s v=" Plato_11"/>
    <m/>
    <n v="179"/>
    <n v="224.26"/>
    <d v="2023-04-06T03:06:00"/>
    <s v="0:18"/>
    <s v="3:06"/>
    <d v="1899-12-30T02:48:00"/>
    <n v="167"/>
    <n v="2.7833333333333332"/>
    <s v="2:47"/>
    <d v="1899-12-30T00:01:00"/>
    <d v="1899-12-30T00:01:00"/>
    <x v="0"/>
    <n v="45.26"/>
    <n v="0"/>
    <n v="0"/>
    <s v="0:00"/>
    <d v="1899-12-30T02:48:00"/>
    <x v="5"/>
  </r>
  <r>
    <n v="11"/>
    <s v="Cliente_728"/>
    <x v="1"/>
    <d v="2023-04-06T00:14:00"/>
    <d v="2023-04-06T03:59:00"/>
    <x v="2"/>
    <x v="0"/>
    <x v="2"/>
    <n v="24.36"/>
    <s v="Reservada"/>
    <n v="559"/>
    <x v="7"/>
    <s v="Plato_11"/>
    <m/>
    <m/>
    <m/>
    <n v="99"/>
    <n v="123.36"/>
    <d v="2023-04-06T03:59:00"/>
    <s v="0:14"/>
    <s v="3:59"/>
    <d v="1899-12-30T03:45:00"/>
    <n v="41"/>
    <n v="0.68333333333333335"/>
    <s v="0:41"/>
    <d v="1899-12-30T03:04:00"/>
    <d v="1899-12-30T03:04:00"/>
    <x v="0"/>
    <n v="24.36"/>
    <n v="0"/>
    <n v="0"/>
    <s v="0:00"/>
    <d v="1899-12-30T03:45:00"/>
    <x v="5"/>
  </r>
  <r>
    <n v="6"/>
    <s v="Cliente_610"/>
    <x v="0"/>
    <d v="2023-04-06T00:15:00"/>
    <d v="2023-04-06T03:17:00"/>
    <x v="3"/>
    <x v="2"/>
    <x v="0"/>
    <n v="31.53"/>
    <s v="Reservada"/>
    <n v="560"/>
    <x v="10"/>
    <s v="Plato_4"/>
    <s v=" Plato_1"/>
    <m/>
    <m/>
    <n v="111"/>
    <n v="142.53"/>
    <d v="2023-04-06T03:17:00"/>
    <s v="0:15"/>
    <s v="3:17"/>
    <d v="1899-12-30T03:02:00"/>
    <n v="48"/>
    <n v="0.8"/>
    <s v="0:48"/>
    <d v="1899-12-30T02:14:00"/>
    <d v="1899-12-30T02:14:00"/>
    <x v="0"/>
    <n v="31.53"/>
    <n v="0"/>
    <n v="0"/>
    <s v="0:00"/>
    <d v="1899-12-30T03:02:00"/>
    <x v="5"/>
  </r>
  <r>
    <n v="4"/>
    <s v="Cliente_190"/>
    <x v="2"/>
    <d v="2023-04-06T01:13:00"/>
    <d v="2023-04-06T03:39:00"/>
    <x v="1"/>
    <x v="0"/>
    <x v="2"/>
    <n v="44.24"/>
    <s v="Reservada"/>
    <n v="561"/>
    <x v="9"/>
    <s v="Plato_4"/>
    <s v=" Plato_14"/>
    <m/>
    <m/>
    <n v="64"/>
    <n v="108.24000000000001"/>
    <d v="2023-04-06T03:39:00"/>
    <s v="1:13"/>
    <s v="3:39"/>
    <d v="1899-12-30T02:26:00"/>
    <n v="64"/>
    <n v="1.0666666666666667"/>
    <s v="1:04"/>
    <d v="1899-12-30T01:22:00"/>
    <d v="1899-12-30T01:22:00"/>
    <x v="0"/>
    <n v="44.24"/>
    <n v="0"/>
    <n v="0"/>
    <s v="0:00"/>
    <d v="1899-12-30T02:26:00"/>
    <x v="5"/>
  </r>
  <r>
    <n v="20"/>
    <s v="Cliente_454"/>
    <x v="5"/>
    <d v="2023-04-06T02:36:00"/>
    <d v="2023-04-06T06:20:00"/>
    <x v="1"/>
    <x v="2"/>
    <x v="2"/>
    <n v="21.49"/>
    <s v="Libre"/>
    <n v="562"/>
    <x v="5"/>
    <s v="Plato_20"/>
    <s v=" Plato_9"/>
    <s v=" Plato_7"/>
    <s v=" Plato_17"/>
    <n v="288"/>
    <n v="309.49"/>
    <d v="2023-04-06T06:20:00"/>
    <s v="2:36"/>
    <s v="6:20"/>
    <d v="1899-12-30T03:44:00"/>
    <n v="112"/>
    <n v="1.8666666666666667"/>
    <s v="1:52"/>
    <d v="1899-12-30T01:52:00"/>
    <d v="1899-12-30T01:52:00"/>
    <x v="0"/>
    <n v="21.49"/>
    <n v="0"/>
    <n v="0"/>
    <s v="0:00"/>
    <d v="1899-12-30T03:44:00"/>
    <x v="5"/>
  </r>
  <r>
    <n v="12"/>
    <s v="Cliente_865"/>
    <x v="5"/>
    <d v="2023-04-06T03:04:00"/>
    <d v="2023-04-06T04:43:00"/>
    <x v="3"/>
    <x v="1"/>
    <x v="1"/>
    <n v="20.07"/>
    <s v="Ocupada"/>
    <n v="563"/>
    <x v="10"/>
    <s v="Plato_6"/>
    <m/>
    <m/>
    <m/>
    <n v="54"/>
    <n v="74.069999999999993"/>
    <d v="2023-04-06T04:43:00"/>
    <s v="3:04"/>
    <s v="4:43"/>
    <d v="1900-01-29T01:39:00"/>
    <n v="37"/>
    <n v="0.6166666666666667"/>
    <s v="0:37"/>
    <d v="1899-12-30T01:02:00"/>
    <d v="1899-12-30T01:02:00"/>
    <x v="0"/>
    <n v="20.07"/>
    <n v="15"/>
    <n v="0.25"/>
    <s v="0:15"/>
    <d v="1900-01-29T01:54:00"/>
    <x v="5"/>
  </r>
  <r>
    <n v="9"/>
    <s v="Cliente_825"/>
    <x v="5"/>
    <d v="2023-04-06T00:31:00"/>
    <d v="2023-04-06T02:23:00"/>
    <x v="3"/>
    <x v="2"/>
    <x v="1"/>
    <n v="33.08"/>
    <s v="Reservada"/>
    <n v="564"/>
    <x v="5"/>
    <s v="Plato_19"/>
    <s v=" Plato_20"/>
    <s v=" Plato_3"/>
    <m/>
    <n v="156"/>
    <n v="189.07999999999998"/>
    <d v="2023-04-06T02:23:00"/>
    <s v="0:31"/>
    <s v="2:23"/>
    <d v="1899-12-30T01:52:00"/>
    <n v="54"/>
    <n v="0.9"/>
    <s v="0:54"/>
    <d v="1899-12-30T00:58:00"/>
    <d v="1899-12-30T00:58:00"/>
    <x v="0"/>
    <n v="33.08"/>
    <n v="0"/>
    <n v="0"/>
    <s v="0:00"/>
    <d v="1899-12-30T01:52:00"/>
    <x v="5"/>
  </r>
  <r>
    <n v="3"/>
    <s v="Cliente_134"/>
    <x v="0"/>
    <d v="2023-04-06T02:39:00"/>
    <d v="2023-04-06T05:29:00"/>
    <x v="1"/>
    <x v="0"/>
    <x v="2"/>
    <n v="15.11"/>
    <s v="Libre"/>
    <n v="565"/>
    <x v="5"/>
    <s v="Plato_15"/>
    <s v=" Plato_4"/>
    <s v=" Plato_11"/>
    <s v=" Plato_8"/>
    <n v="251"/>
    <n v="266.11"/>
    <d v="2023-04-06T05:29:00"/>
    <s v="2:39"/>
    <s v="5:29"/>
    <d v="1899-12-30T02:50:00"/>
    <n v="98"/>
    <n v="1.6333333333333333"/>
    <s v="1:38"/>
    <d v="1899-12-30T01:12:00"/>
    <d v="1899-12-30T01:12:00"/>
    <x v="0"/>
    <n v="15.11"/>
    <n v="0"/>
    <n v="0"/>
    <s v="0:00"/>
    <d v="1899-12-30T02:50:00"/>
    <x v="5"/>
  </r>
  <r>
    <n v="4"/>
    <s v="Cliente_88"/>
    <x v="5"/>
    <d v="2023-04-06T01:45:00"/>
    <d v="2023-04-06T04:57:00"/>
    <x v="0"/>
    <x v="0"/>
    <x v="2"/>
    <n v="42.62"/>
    <s v="Libre"/>
    <n v="566"/>
    <x v="7"/>
    <s v="Plato_10"/>
    <m/>
    <m/>
    <m/>
    <n v="78"/>
    <n v="120.62"/>
    <d v="2023-04-06T04:57:00"/>
    <s v="1:45"/>
    <s v="4:57"/>
    <d v="1899-12-30T03:12:00"/>
    <n v="56"/>
    <n v="0.93333333333333335"/>
    <s v="0:56"/>
    <d v="1899-12-30T02:16:00"/>
    <d v="1899-12-30T02:16:00"/>
    <x v="0"/>
    <n v="42.62"/>
    <n v="0"/>
    <n v="0"/>
    <s v="0:00"/>
    <d v="1899-12-30T03:12:00"/>
    <x v="5"/>
  </r>
  <r>
    <n v="15"/>
    <s v="Cliente_789"/>
    <x v="4"/>
    <d v="2023-04-06T01:59:00"/>
    <d v="2023-04-06T05:16:00"/>
    <x v="4"/>
    <x v="0"/>
    <x v="0"/>
    <n v="42.83"/>
    <s v="Ocupada"/>
    <n v="567"/>
    <x v="9"/>
    <s v="Plato_16"/>
    <s v=" Plato_11"/>
    <s v=" Plato_18"/>
    <s v=" Plato_13"/>
    <n v="253"/>
    <n v="295.83"/>
    <d v="2023-04-06T05:16:00"/>
    <s v="1:59"/>
    <s v="5:16"/>
    <d v="1900-01-29T03:17:00"/>
    <n v="102"/>
    <n v="1.7"/>
    <s v="1:42"/>
    <d v="1899-12-30T01:35:00"/>
    <d v="1899-12-30T01:35:00"/>
    <x v="0"/>
    <n v="42.83"/>
    <n v="15"/>
    <n v="0.25"/>
    <s v="0:15"/>
    <d v="1900-01-29T03:32:00"/>
    <x v="5"/>
  </r>
  <r>
    <n v="5"/>
    <s v="Cliente_63"/>
    <x v="1"/>
    <d v="2023-04-06T01:39:00"/>
    <d v="2023-04-06T03:28:00"/>
    <x v="4"/>
    <x v="0"/>
    <x v="0"/>
    <n v="21.13"/>
    <s v="Ocupada"/>
    <n v="568"/>
    <x v="1"/>
    <s v="Plato_18"/>
    <s v=" Plato_20"/>
    <m/>
    <m/>
    <n v="182"/>
    <n v="203.13"/>
    <d v="2023-04-06T03:28:00"/>
    <s v="1:39"/>
    <s v="3:28"/>
    <d v="1900-01-29T01:49:00"/>
    <n v="84"/>
    <n v="1.4"/>
    <s v="1:24"/>
    <d v="1899-12-30T00:25:00"/>
    <d v="1899-12-30T00:25:00"/>
    <x v="0"/>
    <n v="21.13"/>
    <n v="15"/>
    <n v="0.25"/>
    <s v="0:15"/>
    <d v="1900-01-29T02:04:00"/>
    <x v="5"/>
  </r>
  <r>
    <n v="12"/>
    <s v="Cliente_555"/>
    <x v="3"/>
    <d v="2023-04-06T01:28:00"/>
    <d v="2023-04-06T03:05:00"/>
    <x v="1"/>
    <x v="0"/>
    <x v="2"/>
    <n v="28.52"/>
    <s v="Reservada"/>
    <n v="569"/>
    <x v="6"/>
    <s v="Plato_18"/>
    <s v=" Plato_13"/>
    <m/>
    <m/>
    <n v="131"/>
    <n v="159.52000000000001"/>
    <d v="2023-04-06T03:05:00"/>
    <s v="1:28"/>
    <s v="3:05"/>
    <d v="1899-12-30T01:37:00"/>
    <n v="58"/>
    <n v="0.96666666666666667"/>
    <s v="0:58"/>
    <d v="1899-12-30T00:39:00"/>
    <d v="1899-12-30T00:39:00"/>
    <x v="0"/>
    <n v="28.52"/>
    <n v="0"/>
    <n v="0"/>
    <s v="0:00"/>
    <d v="1899-12-30T01:37:00"/>
    <x v="5"/>
  </r>
  <r>
    <n v="1"/>
    <s v="Cliente_887"/>
    <x v="0"/>
    <d v="2023-04-06T02:40:00"/>
    <d v="2023-04-06T04:27:00"/>
    <x v="3"/>
    <x v="0"/>
    <x v="2"/>
    <n v="38.4"/>
    <s v="Libre"/>
    <n v="570"/>
    <x v="1"/>
    <s v="Plato_11"/>
    <s v=" Plato_10"/>
    <m/>
    <m/>
    <n v="85"/>
    <n v="123.4"/>
    <d v="2023-04-06T04:27:00"/>
    <s v="2:40"/>
    <s v="4:27"/>
    <d v="1899-12-30T01:47:00"/>
    <n v="46"/>
    <n v="0.76666666666666672"/>
    <s v="0:46"/>
    <d v="1899-12-30T01:01:00"/>
    <d v="1899-12-30T01:01:00"/>
    <x v="0"/>
    <n v="38.4"/>
    <n v="0"/>
    <n v="0"/>
    <s v="0:00"/>
    <d v="1899-12-30T01:47:00"/>
    <x v="5"/>
  </r>
  <r>
    <n v="15"/>
    <s v="Cliente_710"/>
    <x v="2"/>
    <d v="2023-04-06T01:21:00"/>
    <d v="2023-04-06T02:54:00"/>
    <x v="3"/>
    <x v="0"/>
    <x v="2"/>
    <n v="49.54"/>
    <s v="Libre"/>
    <n v="571"/>
    <x v="4"/>
    <s v="Plato_6"/>
    <m/>
    <m/>
    <m/>
    <n v="54"/>
    <n v="103.53999999999999"/>
    <d v="2023-04-06T02:54:00"/>
    <s v="1:21"/>
    <s v="2:54"/>
    <d v="1899-12-30T01:33:00"/>
    <n v="26"/>
    <n v="0.43333333333333335"/>
    <s v="0:26"/>
    <d v="1899-12-30T01:07:00"/>
    <d v="1899-12-30T01:07:00"/>
    <x v="0"/>
    <n v="49.54"/>
    <n v="0"/>
    <n v="0"/>
    <s v="0:00"/>
    <d v="1899-12-30T01:33:00"/>
    <x v="5"/>
  </r>
  <r>
    <n v="19"/>
    <s v="Cliente_913"/>
    <x v="5"/>
    <d v="2023-04-06T02:53:00"/>
    <d v="2023-04-06T06:27:00"/>
    <x v="4"/>
    <x v="0"/>
    <x v="1"/>
    <n v="46.21"/>
    <s v="Ocupada"/>
    <n v="572"/>
    <x v="2"/>
    <s v="Plato_2"/>
    <s v=" Plato_5"/>
    <m/>
    <m/>
    <n v="74"/>
    <n v="120.21000000000001"/>
    <d v="2023-04-06T06:27:00"/>
    <s v="2:53"/>
    <s v="6:27"/>
    <d v="1900-01-29T03:34:00"/>
    <n v="44"/>
    <n v="0.73333333333333328"/>
    <s v="0:44"/>
    <d v="1899-12-30T02:50:00"/>
    <d v="1899-12-30T02:50:00"/>
    <x v="0"/>
    <n v="46.21"/>
    <n v="15"/>
    <n v="0.25"/>
    <s v="0:15"/>
    <d v="1900-01-29T03:49:00"/>
    <x v="5"/>
  </r>
  <r>
    <n v="7"/>
    <s v="Cliente_41"/>
    <x v="5"/>
    <d v="2023-04-06T03:12:00"/>
    <d v="2023-04-06T07:09:00"/>
    <x v="0"/>
    <x v="0"/>
    <x v="2"/>
    <n v="47.08"/>
    <s v="Ocupada"/>
    <n v="573"/>
    <x v="9"/>
    <s v="Plato_13"/>
    <s v=" Plato_18"/>
    <m/>
    <m/>
    <n v="165"/>
    <n v="212.07999999999998"/>
    <d v="2023-04-06T07:09:00"/>
    <s v="3:12"/>
    <s v="7:09"/>
    <d v="1900-01-29T03:57:00"/>
    <n v="69"/>
    <n v="1.1499999999999999"/>
    <s v="1:09"/>
    <d v="1899-12-30T02:48:00"/>
    <d v="1899-12-30T02:48:00"/>
    <x v="0"/>
    <n v="47.08"/>
    <n v="15"/>
    <n v="0.25"/>
    <s v="0:15"/>
    <d v="1900-01-29T04:12:00"/>
    <x v="5"/>
  </r>
  <r>
    <n v="20"/>
    <s v="Cliente_738"/>
    <x v="5"/>
    <d v="2023-04-06T00:31:00"/>
    <d v="2023-04-06T03:08:00"/>
    <x v="3"/>
    <x v="0"/>
    <x v="2"/>
    <n v="42.57"/>
    <s v="Libre"/>
    <n v="574"/>
    <x v="2"/>
    <s v="Plato_10"/>
    <s v=" Plato_19"/>
    <s v=" Plato_4"/>
    <s v=" Plato_13"/>
    <n v="207"/>
    <n v="207"/>
    <d v="2023-04-06T03:08:00"/>
    <s v="0:31"/>
    <s v="3:08"/>
    <d v="1899-12-30T02:37:00"/>
    <n v="168"/>
    <n v="2.8"/>
    <s v="2:48"/>
    <n v="-7.6388888888888895E-3"/>
    <d v="1899-12-30T00:00:00"/>
    <x v="1"/>
    <n v="0"/>
    <n v="0"/>
    <n v="0"/>
    <s v="0:00"/>
    <d v="1899-12-30T02:37:00"/>
    <x v="5"/>
  </r>
  <r>
    <n v="15"/>
    <s v="Cliente_268"/>
    <x v="4"/>
    <d v="2023-04-06T01:36:00"/>
    <d v="2023-04-06T04:44:00"/>
    <x v="4"/>
    <x v="0"/>
    <x v="2"/>
    <n v="33.520000000000003"/>
    <s v="Libre"/>
    <n v="575"/>
    <x v="3"/>
    <s v="Plato_4"/>
    <m/>
    <m/>
    <m/>
    <n v="18"/>
    <n v="51.52"/>
    <d v="2023-04-06T04:44:00"/>
    <s v="1:36"/>
    <s v="4:44"/>
    <d v="1899-12-30T03:08:00"/>
    <n v="44"/>
    <n v="0.73333333333333328"/>
    <s v="0:44"/>
    <d v="1899-12-30T02:24:00"/>
    <d v="1899-12-30T02:24:00"/>
    <x v="0"/>
    <n v="33.520000000000003"/>
    <n v="0"/>
    <n v="0"/>
    <s v="0:00"/>
    <d v="1899-12-30T03:08:00"/>
    <x v="5"/>
  </r>
  <r>
    <n v="9"/>
    <s v="Cliente_280"/>
    <x v="1"/>
    <d v="2023-04-06T03:57:00"/>
    <d v="2023-04-06T07:06:00"/>
    <x v="4"/>
    <x v="2"/>
    <x v="1"/>
    <n v="21.71"/>
    <s v="Reservada"/>
    <n v="576"/>
    <x v="7"/>
    <s v="Plato_11"/>
    <s v=" Plato_17"/>
    <s v=" Plato_19"/>
    <m/>
    <n v="234"/>
    <n v="255.71"/>
    <d v="2023-04-06T07:06:00"/>
    <s v="3:57"/>
    <s v="7:06"/>
    <d v="1899-12-30T03:09:00"/>
    <n v="115"/>
    <n v="1.9166666666666667"/>
    <s v="1:55"/>
    <d v="1899-12-30T01:14:00"/>
    <d v="1899-12-30T01:14:00"/>
    <x v="0"/>
    <n v="21.71"/>
    <n v="0"/>
    <n v="0"/>
    <s v="0:00"/>
    <d v="1899-12-30T03:09:00"/>
    <x v="5"/>
  </r>
  <r>
    <n v="5"/>
    <s v="Cliente_117"/>
    <x v="4"/>
    <d v="2023-04-06T03:13:00"/>
    <d v="2023-04-06T06:40:00"/>
    <x v="4"/>
    <x v="0"/>
    <x v="2"/>
    <n v="34.119999999999997"/>
    <s v="Libre"/>
    <n v="577"/>
    <x v="4"/>
    <s v="Plato_4"/>
    <s v=" Plato_5"/>
    <m/>
    <m/>
    <n v="40"/>
    <n v="74.12"/>
    <d v="2023-04-06T06:40:00"/>
    <s v="3:13"/>
    <s v="6:40"/>
    <d v="1899-12-30T03:27:00"/>
    <n v="25"/>
    <n v="0.41666666666666669"/>
    <s v="0:25"/>
    <d v="1899-12-30T03:02:00"/>
    <d v="1899-12-30T03:02:00"/>
    <x v="0"/>
    <n v="34.119999999999997"/>
    <n v="0"/>
    <n v="0"/>
    <s v="0:00"/>
    <d v="1899-12-30T03:27:00"/>
    <x v="5"/>
  </r>
  <r>
    <n v="11"/>
    <s v="Cliente_83"/>
    <x v="0"/>
    <d v="2023-04-06T02:11:00"/>
    <d v="2023-04-06T04:24:00"/>
    <x v="0"/>
    <x v="0"/>
    <x v="2"/>
    <n v="32.799999999999997"/>
    <s v="Ocupada"/>
    <n v="578"/>
    <x v="0"/>
    <s v="Plato_2"/>
    <m/>
    <m/>
    <m/>
    <n v="90"/>
    <n v="122.8"/>
    <d v="2023-04-06T04:24:00"/>
    <s v="2:11"/>
    <s v="4:24"/>
    <d v="1900-01-29T02:13:00"/>
    <n v="44"/>
    <n v="0.73333333333333328"/>
    <s v="0:44"/>
    <d v="1899-12-30T01:29:00"/>
    <d v="1899-12-30T01:29:00"/>
    <x v="0"/>
    <n v="32.799999999999997"/>
    <n v="15"/>
    <n v="0.25"/>
    <s v="0:15"/>
    <d v="1900-01-29T02:28:00"/>
    <x v="5"/>
  </r>
  <r>
    <n v="9"/>
    <s v="Cliente_988"/>
    <x v="2"/>
    <d v="2023-04-06T00:10:00"/>
    <d v="2023-04-06T02:17:00"/>
    <x v="0"/>
    <x v="0"/>
    <x v="2"/>
    <n v="35.96"/>
    <s v="Libre"/>
    <n v="579"/>
    <x v="3"/>
    <s v="Plato_1"/>
    <m/>
    <m/>
    <m/>
    <n v="50"/>
    <n v="85.960000000000008"/>
    <d v="2023-04-06T02:17:00"/>
    <s v="0:10"/>
    <s v="2:17"/>
    <d v="1899-12-30T02:07:00"/>
    <n v="48"/>
    <n v="0.8"/>
    <s v="0:48"/>
    <d v="1899-12-30T01:19:00"/>
    <d v="1899-12-30T01:19:00"/>
    <x v="0"/>
    <n v="35.96"/>
    <n v="0"/>
    <n v="0"/>
    <s v="0:00"/>
    <d v="1899-12-30T02:07:00"/>
    <x v="5"/>
  </r>
  <r>
    <n v="10"/>
    <s v="Cliente_606"/>
    <x v="3"/>
    <d v="2023-04-06T00:06:00"/>
    <d v="2023-04-06T01:18:00"/>
    <x v="4"/>
    <x v="0"/>
    <x v="0"/>
    <n v="44.54"/>
    <s v="Libre"/>
    <n v="580"/>
    <x v="7"/>
    <s v="Plato_11"/>
    <m/>
    <m/>
    <m/>
    <n v="33"/>
    <n v="77.539999999999992"/>
    <d v="2023-04-06T01:18:00"/>
    <s v="0:06"/>
    <s v="1:18"/>
    <d v="1899-12-30T01:12:00"/>
    <n v="30"/>
    <n v="0.5"/>
    <s v="0:30"/>
    <d v="1899-12-30T00:42:00"/>
    <d v="1899-12-30T00:42:00"/>
    <x v="0"/>
    <n v="44.54"/>
    <n v="0"/>
    <n v="0"/>
    <s v="0:00"/>
    <d v="1899-12-30T01:12:00"/>
    <x v="5"/>
  </r>
  <r>
    <n v="18"/>
    <s v="Cliente_384"/>
    <x v="3"/>
    <d v="2023-04-06T03:33:00"/>
    <d v="2023-04-06T05:08:00"/>
    <x v="4"/>
    <x v="0"/>
    <x v="2"/>
    <n v="13.27"/>
    <s v="Ocupada"/>
    <n v="581"/>
    <x v="4"/>
    <s v="Plato_11"/>
    <s v=" Plato_2"/>
    <m/>
    <m/>
    <n v="123"/>
    <n v="136.27000000000001"/>
    <d v="2023-04-06T05:08:00"/>
    <s v="3:33"/>
    <s v="5:08"/>
    <d v="1900-01-29T01:35:00"/>
    <n v="55"/>
    <n v="0.91666666666666663"/>
    <s v="0:55"/>
    <d v="1899-12-30T00:40:00"/>
    <d v="1899-12-30T00:40:00"/>
    <x v="0"/>
    <n v="13.27"/>
    <n v="15"/>
    <n v="0.25"/>
    <s v="0:15"/>
    <d v="1900-01-29T01:50:00"/>
    <x v="5"/>
  </r>
  <r>
    <n v="3"/>
    <s v="Cliente_372"/>
    <x v="1"/>
    <d v="2023-04-06T03:48:00"/>
    <d v="2023-04-06T05:09:00"/>
    <x v="2"/>
    <x v="0"/>
    <x v="2"/>
    <n v="20.23"/>
    <s v="Reservada"/>
    <n v="582"/>
    <x v="7"/>
    <s v="Plato_6"/>
    <m/>
    <m/>
    <m/>
    <n v="54"/>
    <n v="74.23"/>
    <d v="2023-04-06T05:09:00"/>
    <s v="3:48"/>
    <s v="5:09"/>
    <d v="1899-12-30T01:21:00"/>
    <n v="42"/>
    <n v="0.7"/>
    <s v="0:42"/>
    <d v="1899-12-30T00:39:00"/>
    <d v="1899-12-30T00:39:00"/>
    <x v="0"/>
    <n v="20.23"/>
    <n v="0"/>
    <n v="0"/>
    <s v="0:00"/>
    <d v="1899-12-30T01:21:00"/>
    <x v="5"/>
  </r>
  <r>
    <n v="9"/>
    <s v="Cliente_429"/>
    <x v="2"/>
    <d v="2023-04-06T01:41:00"/>
    <d v="2023-04-06T03:34:00"/>
    <x v="2"/>
    <x v="2"/>
    <x v="0"/>
    <n v="35.99"/>
    <s v="Libre"/>
    <n v="583"/>
    <x v="2"/>
    <s v="Plato_12"/>
    <s v=" Plato_4"/>
    <s v=" Plato_7"/>
    <s v=" Plato_20"/>
    <n v="243"/>
    <n v="278.99"/>
    <d v="2023-04-06T03:34:00"/>
    <s v="1:41"/>
    <s v="3:34"/>
    <d v="1899-12-30T01:53:00"/>
    <n v="105"/>
    <n v="1.75"/>
    <s v="1:45"/>
    <d v="1899-12-30T00:08:00"/>
    <d v="1899-12-30T00:08:00"/>
    <x v="0"/>
    <n v="35.99"/>
    <n v="0"/>
    <n v="0"/>
    <s v="0:00"/>
    <d v="1899-12-30T01:53:00"/>
    <x v="5"/>
  </r>
  <r>
    <n v="9"/>
    <s v="Cliente_283"/>
    <x v="4"/>
    <d v="2023-04-06T03:35:00"/>
    <d v="2023-04-06T06:59:00"/>
    <x v="0"/>
    <x v="0"/>
    <x v="0"/>
    <n v="36.979999999999997"/>
    <s v="Reservada"/>
    <n v="584"/>
    <x v="9"/>
    <s v="Plato_13"/>
    <s v=" Plato_17"/>
    <s v=" Plato_16"/>
    <m/>
    <n v="139"/>
    <n v="175.98"/>
    <d v="2023-04-06T06:59:00"/>
    <s v="3:35"/>
    <s v="6:59"/>
    <d v="1899-12-30T03:24:00"/>
    <n v="114"/>
    <n v="1.9"/>
    <s v="1:54"/>
    <d v="1899-12-30T01:30:00"/>
    <d v="1899-12-30T01:30:00"/>
    <x v="0"/>
    <n v="36.979999999999997"/>
    <n v="0"/>
    <n v="0"/>
    <s v="0:00"/>
    <d v="1899-12-30T03:24:00"/>
    <x v="5"/>
  </r>
  <r>
    <n v="3"/>
    <s v="Cliente_876"/>
    <x v="3"/>
    <d v="2023-04-06T01:23:00"/>
    <d v="2023-04-06T02:37:00"/>
    <x v="0"/>
    <x v="1"/>
    <x v="2"/>
    <n v="10.07"/>
    <s v="Libre"/>
    <n v="585"/>
    <x v="8"/>
    <s v="Plato_15"/>
    <s v=" Plato_8"/>
    <s v=" Plato_4"/>
    <s v=" Plato_1"/>
    <n v="128"/>
    <n v="128"/>
    <d v="2023-04-06T02:37:00"/>
    <s v="1:23"/>
    <s v="2:37"/>
    <d v="1899-12-30T01:14:00"/>
    <n v="95"/>
    <n v="1.5833333333333333"/>
    <s v="1:35"/>
    <n v="-1.4583333333333337E-2"/>
    <d v="1899-12-30T00:00:00"/>
    <x v="1"/>
    <n v="0"/>
    <n v="0"/>
    <n v="0"/>
    <s v="0:00"/>
    <d v="1899-12-30T01:14:00"/>
    <x v="5"/>
  </r>
  <r>
    <n v="17"/>
    <s v="Cliente_857"/>
    <x v="3"/>
    <d v="2023-04-06T00:44:00"/>
    <d v="2023-04-06T03:55:00"/>
    <x v="0"/>
    <x v="2"/>
    <x v="1"/>
    <n v="32.79"/>
    <s v="Ocupada"/>
    <n v="586"/>
    <x v="5"/>
    <s v="Plato_11"/>
    <s v=" Plato_7"/>
    <m/>
    <m/>
    <n v="171"/>
    <n v="203.79"/>
    <d v="2023-04-06T03:55:00"/>
    <s v="0:44"/>
    <s v="3:55"/>
    <d v="1900-01-29T03:11:00"/>
    <n v="92"/>
    <n v="1.5333333333333334"/>
    <s v="1:32"/>
    <d v="1899-12-30T01:39:00"/>
    <d v="1899-12-30T01:39:00"/>
    <x v="0"/>
    <n v="32.79"/>
    <n v="15"/>
    <n v="0.25"/>
    <s v="0:15"/>
    <d v="1900-01-29T03:26:00"/>
    <x v="5"/>
  </r>
  <r>
    <n v="7"/>
    <s v="Cliente_208"/>
    <x v="4"/>
    <d v="2023-04-06T03:38:00"/>
    <d v="2023-04-06T04:42:00"/>
    <x v="0"/>
    <x v="1"/>
    <x v="2"/>
    <n v="35.03"/>
    <s v="Ocupada"/>
    <n v="587"/>
    <x v="7"/>
    <s v="Plato_7"/>
    <m/>
    <m/>
    <m/>
    <n v="48"/>
    <n v="83.03"/>
    <d v="2023-04-06T04:42:00"/>
    <s v="3:38"/>
    <s v="4:42"/>
    <d v="1900-01-29T01:04:00"/>
    <n v="43"/>
    <n v="0.71666666666666667"/>
    <s v="0:43"/>
    <d v="1899-12-30T00:21:00"/>
    <d v="1899-12-30T00:21:00"/>
    <x v="0"/>
    <n v="35.03"/>
    <n v="15"/>
    <n v="0.25"/>
    <s v="0:15"/>
    <d v="1900-01-29T01:19:00"/>
    <x v="5"/>
  </r>
  <r>
    <n v="15"/>
    <s v="Cliente_21"/>
    <x v="2"/>
    <d v="2023-04-06T02:20:00"/>
    <d v="2023-04-06T05:58:00"/>
    <x v="0"/>
    <x v="2"/>
    <x v="1"/>
    <n v="33.93"/>
    <s v="Libre"/>
    <n v="588"/>
    <x v="3"/>
    <s v="Plato_10"/>
    <s v=" Plato_1"/>
    <m/>
    <m/>
    <n v="101"/>
    <n v="134.93"/>
    <d v="2023-04-06T05:58:00"/>
    <s v="2:20"/>
    <s v="5:58"/>
    <d v="1899-12-30T03:38:00"/>
    <n v="37"/>
    <n v="0.6166666666666667"/>
    <s v="0:37"/>
    <d v="1899-12-30T03:01:00"/>
    <d v="1899-12-30T03:01:00"/>
    <x v="0"/>
    <n v="33.93"/>
    <n v="0"/>
    <n v="0"/>
    <s v="0:00"/>
    <d v="1899-12-30T03:38:00"/>
    <x v="5"/>
  </r>
  <r>
    <n v="10"/>
    <s v="Cliente_443"/>
    <x v="4"/>
    <d v="2023-04-06T03:14:00"/>
    <d v="2023-04-06T05:57:00"/>
    <x v="4"/>
    <x v="0"/>
    <x v="0"/>
    <n v="28.96"/>
    <s v="Libre"/>
    <n v="589"/>
    <x v="7"/>
    <s v="Plato_14"/>
    <s v=" Plato_18"/>
    <s v=" Plato_13"/>
    <s v=" Plato_15"/>
    <n v="284"/>
    <n v="312.95999999999998"/>
    <d v="2023-04-06T05:57:00"/>
    <s v="3:14"/>
    <s v="5:57"/>
    <d v="1899-12-30T02:43:00"/>
    <n v="120"/>
    <n v="2"/>
    <s v="2:00"/>
    <d v="1899-12-30T00:43:00"/>
    <d v="1899-12-30T00:43:00"/>
    <x v="0"/>
    <n v="28.96"/>
    <n v="0"/>
    <n v="0"/>
    <s v="0:00"/>
    <d v="1899-12-30T02:43:00"/>
    <x v="5"/>
  </r>
  <r>
    <n v="3"/>
    <s v="Cliente_240"/>
    <x v="0"/>
    <d v="2023-04-06T02:45:00"/>
    <d v="2023-04-06T04:27:00"/>
    <x v="2"/>
    <x v="1"/>
    <x v="2"/>
    <n v="40.94"/>
    <s v="Ocupada"/>
    <n v="590"/>
    <x v="5"/>
    <s v="Plato_18"/>
    <s v=" Plato_3"/>
    <m/>
    <m/>
    <n v="122"/>
    <n v="162.94"/>
    <d v="2023-04-06T04:27:00"/>
    <s v="2:45"/>
    <s v="4:27"/>
    <d v="1900-01-29T01:42:00"/>
    <n v="64"/>
    <n v="1.0666666666666667"/>
    <s v="1:04"/>
    <d v="1899-12-30T00:38:00"/>
    <d v="1899-12-30T00:38:00"/>
    <x v="0"/>
    <n v="40.94"/>
    <n v="15"/>
    <n v="0.25"/>
    <s v="0:15"/>
    <d v="1900-01-29T01:57:00"/>
    <x v="5"/>
  </r>
  <r>
    <n v="11"/>
    <s v="Cliente_138"/>
    <x v="0"/>
    <d v="2023-04-06T03:44:00"/>
    <d v="2023-04-06T06:19:00"/>
    <x v="0"/>
    <x v="1"/>
    <x v="2"/>
    <n v="44.33"/>
    <s v="Libre"/>
    <n v="591"/>
    <x v="6"/>
    <s v="Plato_20"/>
    <m/>
    <m/>
    <m/>
    <n v="120"/>
    <n v="164.32999999999998"/>
    <d v="2023-04-06T06:19:00"/>
    <s v="3:44"/>
    <s v="6:19"/>
    <d v="1899-12-30T02:35:00"/>
    <n v="51"/>
    <n v="0.85"/>
    <s v="0:51"/>
    <d v="1899-12-30T01:44:00"/>
    <d v="1899-12-30T01:44:00"/>
    <x v="0"/>
    <n v="44.33"/>
    <n v="0"/>
    <n v="0"/>
    <s v="0:00"/>
    <d v="1899-12-30T02:35:00"/>
    <x v="5"/>
  </r>
  <r>
    <n v="5"/>
    <s v="Cliente_177"/>
    <x v="1"/>
    <d v="2023-04-06T00:48:00"/>
    <d v="2023-04-06T02:40:00"/>
    <x v="2"/>
    <x v="0"/>
    <x v="2"/>
    <n v="35.67"/>
    <s v="Reservada"/>
    <n v="592"/>
    <x v="8"/>
    <s v="Plato_5"/>
    <s v=" Plato_1"/>
    <m/>
    <m/>
    <n v="94"/>
    <n v="129.67000000000002"/>
    <d v="2023-04-06T02:40:00"/>
    <s v="0:48"/>
    <s v="2:40"/>
    <d v="1899-12-30T01:52:00"/>
    <n v="101"/>
    <n v="1.6833333333333333"/>
    <s v="1:41"/>
    <d v="1899-12-30T00:11:00"/>
    <d v="1899-12-30T00:11:00"/>
    <x v="0"/>
    <n v="35.67"/>
    <n v="0"/>
    <n v="0"/>
    <s v="0:00"/>
    <d v="1899-12-30T01:52:00"/>
    <x v="5"/>
  </r>
  <r>
    <n v="17"/>
    <s v="Cliente_832"/>
    <x v="3"/>
    <d v="2023-04-06T00:25:00"/>
    <d v="2023-04-06T02:17:00"/>
    <x v="4"/>
    <x v="0"/>
    <x v="0"/>
    <n v="48.8"/>
    <s v="Reservada"/>
    <n v="593"/>
    <x v="0"/>
    <s v="Plato_20"/>
    <s v=" Plato_17"/>
    <s v=" Plato_11"/>
    <s v=" Plato_19"/>
    <n v="209"/>
    <n v="257.8"/>
    <d v="2023-04-06T02:17:00"/>
    <s v="0:25"/>
    <s v="2:17"/>
    <d v="1899-12-30T01:52:00"/>
    <n v="48"/>
    <n v="0.8"/>
    <s v="0:48"/>
    <d v="1899-12-30T01:04:00"/>
    <d v="1899-12-30T01:04:00"/>
    <x v="0"/>
    <n v="48.8"/>
    <n v="0"/>
    <n v="0"/>
    <s v="0:00"/>
    <d v="1899-12-30T01:52:00"/>
    <x v="5"/>
  </r>
  <r>
    <n v="17"/>
    <s v="Cliente_480"/>
    <x v="1"/>
    <d v="2023-04-06T03:20:00"/>
    <d v="2023-04-06T04:49:00"/>
    <x v="0"/>
    <x v="0"/>
    <x v="0"/>
    <n v="46.01"/>
    <s v="Libre"/>
    <n v="594"/>
    <x v="6"/>
    <s v="Plato_11"/>
    <s v=" Plato_5"/>
    <s v=" Plato_3"/>
    <m/>
    <n v="139"/>
    <n v="139"/>
    <d v="2023-04-06T04:49:00"/>
    <s v="3:20"/>
    <s v="4:49"/>
    <d v="1899-12-30T01:29:00"/>
    <n v="98"/>
    <n v="1.6333333333333333"/>
    <s v="1:38"/>
    <n v="-6.2499999999999917E-3"/>
    <d v="1899-12-30T00:00:00"/>
    <x v="1"/>
    <n v="0"/>
    <n v="0"/>
    <n v="0"/>
    <s v="0:00"/>
    <d v="1899-12-30T01:29:00"/>
    <x v="5"/>
  </r>
  <r>
    <n v="9"/>
    <s v="Cliente_290"/>
    <x v="3"/>
    <d v="2023-04-06T03:03:00"/>
    <d v="2023-04-06T05:27:00"/>
    <x v="2"/>
    <x v="0"/>
    <x v="2"/>
    <n v="40.33"/>
    <s v="Ocupada"/>
    <n v="595"/>
    <x v="3"/>
    <s v="Plato_13"/>
    <s v=" Plato_2"/>
    <m/>
    <m/>
    <n v="72"/>
    <n v="112.33"/>
    <d v="2023-04-06T05:27:00"/>
    <s v="3:03"/>
    <s v="5:27"/>
    <d v="1900-01-29T02:24:00"/>
    <n v="49"/>
    <n v="0.81666666666666665"/>
    <s v="0:49"/>
    <d v="1899-12-30T01:35:00"/>
    <d v="1899-12-30T01:35:00"/>
    <x v="0"/>
    <n v="40.33"/>
    <n v="15"/>
    <n v="0.25"/>
    <s v="0:15"/>
    <d v="1900-01-29T02:39:00"/>
    <x v="5"/>
  </r>
  <r>
    <n v="18"/>
    <s v="Cliente_351"/>
    <x v="2"/>
    <d v="2023-04-06T01:21:00"/>
    <d v="2023-04-06T03:39:00"/>
    <x v="2"/>
    <x v="0"/>
    <x v="0"/>
    <n v="23.7"/>
    <s v="Ocupada"/>
    <n v="596"/>
    <x v="8"/>
    <s v="Plato_14"/>
    <s v=" Plato_7"/>
    <s v=" Plato_15"/>
    <s v=" Plato_1"/>
    <n v="240"/>
    <n v="240"/>
    <d v="2023-04-06T03:39:00"/>
    <s v="1:21"/>
    <s v="3:39"/>
    <d v="1900-01-29T02:18:00"/>
    <n v="158"/>
    <n v="2.6333333333333333"/>
    <s v="2:38"/>
    <n v="-1.3888888888888881E-2"/>
    <d v="1899-12-30T00:00:00"/>
    <x v="1"/>
    <n v="0"/>
    <n v="15"/>
    <n v="0.25"/>
    <s v="0:15"/>
    <d v="1900-01-29T02:33:00"/>
    <x v="5"/>
  </r>
  <r>
    <n v="16"/>
    <s v="Cliente_354"/>
    <x v="1"/>
    <d v="2023-04-06T00:51:00"/>
    <d v="2023-04-06T03:51:00"/>
    <x v="1"/>
    <x v="0"/>
    <x v="2"/>
    <n v="45.46"/>
    <s v="Ocupada"/>
    <n v="597"/>
    <x v="6"/>
    <s v="Plato_16"/>
    <s v=" Plato_4"/>
    <s v=" Plato_20"/>
    <s v=" Plato_7"/>
    <n v="150"/>
    <n v="195.46"/>
    <d v="2023-04-06T03:51:00"/>
    <s v="0:51"/>
    <s v="3:51"/>
    <d v="1900-01-29T03:00:00"/>
    <n v="141"/>
    <n v="2.35"/>
    <s v="2:21"/>
    <d v="1899-12-30T00:39:00"/>
    <d v="1899-12-30T00:39:00"/>
    <x v="0"/>
    <n v="45.46"/>
    <n v="15"/>
    <n v="0.25"/>
    <s v="0:15"/>
    <d v="1900-01-29T03:15:00"/>
    <x v="5"/>
  </r>
  <r>
    <n v="9"/>
    <s v="Cliente_344"/>
    <x v="0"/>
    <d v="2023-04-06T03:16:00"/>
    <d v="2023-04-06T06:59:00"/>
    <x v="3"/>
    <x v="0"/>
    <x v="2"/>
    <n v="11.31"/>
    <s v="Reservada"/>
    <n v="598"/>
    <x v="0"/>
    <s v="Plato_10"/>
    <s v=" Plato_15"/>
    <s v=" Plato_17"/>
    <m/>
    <n v="209"/>
    <n v="220.31"/>
    <d v="2023-04-06T06:59:00"/>
    <s v="3:16"/>
    <s v="6:59"/>
    <d v="1899-12-30T03:43:00"/>
    <n v="81"/>
    <n v="1.35"/>
    <s v="1:21"/>
    <d v="1899-12-30T02:22:00"/>
    <d v="1899-12-30T02:22:00"/>
    <x v="0"/>
    <n v="11.31"/>
    <n v="0"/>
    <n v="0"/>
    <s v="0:00"/>
    <d v="1899-12-30T03:43:00"/>
    <x v="5"/>
  </r>
  <r>
    <n v="11"/>
    <s v="Cliente_564"/>
    <x v="5"/>
    <d v="2023-04-06T00:34:00"/>
    <d v="2023-04-06T04:21:00"/>
    <x v="2"/>
    <x v="0"/>
    <x v="2"/>
    <n v="30.97"/>
    <s v="Libre"/>
    <n v="599"/>
    <x v="3"/>
    <s v="Plato_18"/>
    <s v=" Plato_17"/>
    <s v=" Plato_8"/>
    <m/>
    <n v="169"/>
    <n v="199.97"/>
    <d v="2023-04-06T04:21:00"/>
    <s v="0:34"/>
    <s v="4:21"/>
    <d v="1899-12-30T03:47:00"/>
    <n v="108"/>
    <n v="1.8"/>
    <s v="1:48"/>
    <d v="1899-12-30T01:59:00"/>
    <d v="1899-12-30T01:59:00"/>
    <x v="0"/>
    <n v="30.97"/>
    <n v="0"/>
    <n v="0"/>
    <s v="0:00"/>
    <d v="1899-12-30T03:47:00"/>
    <x v="5"/>
  </r>
  <r>
    <n v="14"/>
    <s v="Cliente_782"/>
    <x v="4"/>
    <d v="2023-04-06T03:58:00"/>
    <d v="2023-04-06T05:01:00"/>
    <x v="0"/>
    <x v="0"/>
    <x v="0"/>
    <n v="41.35"/>
    <s v="Ocupada"/>
    <n v="600"/>
    <x v="9"/>
    <s v="Plato_16"/>
    <s v=" Plato_2"/>
    <m/>
    <m/>
    <n v="144"/>
    <n v="144"/>
    <d v="2023-04-06T05:01:00"/>
    <s v="3:58"/>
    <s v="5:01"/>
    <d v="1900-01-29T01:03:00"/>
    <n v="65"/>
    <n v="1.0833333333333333"/>
    <s v="1:05"/>
    <n v="-1.3888888888888909E-3"/>
    <d v="1899-12-30T00:00:00"/>
    <x v="1"/>
    <n v="0"/>
    <n v="15"/>
    <n v="0.25"/>
    <s v="0:15"/>
    <d v="1900-01-29T01:18:00"/>
    <x v="5"/>
  </r>
  <r>
    <n v="13"/>
    <s v="Cliente_88"/>
    <x v="1"/>
    <d v="2023-04-06T02:43:00"/>
    <d v="2023-04-06T06:15:00"/>
    <x v="4"/>
    <x v="2"/>
    <x v="2"/>
    <n v="16.809999999999999"/>
    <s v="Libre"/>
    <n v="601"/>
    <x v="4"/>
    <s v="Plato_20"/>
    <s v=" Plato_16"/>
    <s v=" Plato_14"/>
    <s v=" Plato_8"/>
    <n v="292"/>
    <n v="308.81"/>
    <d v="2023-04-06T06:15:00"/>
    <s v="2:43"/>
    <s v="6:15"/>
    <d v="1899-12-30T03:32:00"/>
    <n v="115"/>
    <n v="1.9166666666666667"/>
    <s v="1:55"/>
    <d v="1899-12-30T01:37:00"/>
    <d v="1899-12-30T01:37:00"/>
    <x v="0"/>
    <n v="16.809999999999999"/>
    <n v="0"/>
    <n v="0"/>
    <s v="0:00"/>
    <d v="1899-12-30T03:32:00"/>
    <x v="5"/>
  </r>
  <r>
    <n v="12"/>
    <s v="Cliente_165"/>
    <x v="5"/>
    <d v="2023-04-06T03:52:00"/>
    <d v="2023-04-06T07:00:00"/>
    <x v="2"/>
    <x v="0"/>
    <x v="1"/>
    <n v="16.5"/>
    <s v="Reservada"/>
    <n v="602"/>
    <x v="0"/>
    <s v="Plato_8"/>
    <s v=" Plato_5"/>
    <s v=" Plato_2"/>
    <s v=" Plato_20"/>
    <n v="266"/>
    <n v="282.5"/>
    <d v="2023-04-06T07:00:00"/>
    <s v="3:52"/>
    <s v="7:00"/>
    <d v="1899-12-30T03:08:00"/>
    <n v="162"/>
    <n v="2.7"/>
    <s v="2:42"/>
    <d v="1899-12-30T00:26:00"/>
    <d v="1899-12-30T00:26:00"/>
    <x v="0"/>
    <n v="16.5"/>
    <n v="0"/>
    <n v="0"/>
    <s v="0:00"/>
    <d v="1899-12-30T03:08:00"/>
    <x v="5"/>
  </r>
  <r>
    <n v="19"/>
    <s v="Cliente_798"/>
    <x v="0"/>
    <d v="2023-04-06T00:51:00"/>
    <d v="2023-04-06T04:21:00"/>
    <x v="1"/>
    <x v="0"/>
    <x v="2"/>
    <n v="24.2"/>
    <s v="Libre"/>
    <n v="603"/>
    <x v="7"/>
    <s v="Plato_17"/>
    <m/>
    <m/>
    <m/>
    <n v="62"/>
    <n v="86.2"/>
    <d v="2023-04-06T04:21:00"/>
    <s v="0:51"/>
    <s v="4:21"/>
    <d v="1899-12-30T03:30:00"/>
    <n v="17"/>
    <n v="0.28333333333333333"/>
    <s v="0:17"/>
    <d v="1899-12-30T03:13:00"/>
    <d v="1899-12-30T03:13:00"/>
    <x v="0"/>
    <n v="24.2"/>
    <n v="0"/>
    <n v="0"/>
    <s v="0:00"/>
    <d v="1899-12-30T03:30:00"/>
    <x v="5"/>
  </r>
  <r>
    <n v="14"/>
    <s v="Cliente_959"/>
    <x v="3"/>
    <d v="2023-04-06T01:18:00"/>
    <d v="2023-04-06T05:16:00"/>
    <x v="2"/>
    <x v="0"/>
    <x v="2"/>
    <n v="42.6"/>
    <s v="Ocupada"/>
    <n v="604"/>
    <x v="8"/>
    <s v="Plato_8"/>
    <m/>
    <m/>
    <m/>
    <n v="105"/>
    <n v="147.6"/>
    <d v="2023-04-06T05:16:00"/>
    <s v="1:18"/>
    <s v="5:16"/>
    <d v="1900-01-29T03:58:00"/>
    <n v="42"/>
    <n v="0.7"/>
    <s v="0:42"/>
    <d v="1899-12-30T03:16:00"/>
    <d v="1899-12-30T03:16:00"/>
    <x v="0"/>
    <n v="42.6"/>
    <n v="15"/>
    <n v="0.25"/>
    <s v="0:15"/>
    <d v="1900-01-29T04:13:00"/>
    <x v="5"/>
  </r>
  <r>
    <n v="19"/>
    <s v="Cliente_608"/>
    <x v="2"/>
    <d v="2023-04-06T02:49:00"/>
    <d v="2023-04-06T06:24:00"/>
    <x v="0"/>
    <x v="0"/>
    <x v="1"/>
    <n v="24.38"/>
    <s v="Ocupada"/>
    <n v="605"/>
    <x v="7"/>
    <s v="Plato_3"/>
    <s v=" Plato_20"/>
    <s v=" Plato_8"/>
    <s v=" Plato_2"/>
    <n v="220"/>
    <n v="244.38"/>
    <d v="2023-04-06T06:24:00"/>
    <s v="2:49"/>
    <s v="6:24"/>
    <d v="1900-01-29T03:35:00"/>
    <n v="176"/>
    <n v="2.9333333333333331"/>
    <s v="2:56"/>
    <d v="1899-12-30T00:39:00"/>
    <d v="1899-12-30T00:39:00"/>
    <x v="0"/>
    <n v="24.38"/>
    <n v="15"/>
    <n v="0.25"/>
    <s v="0:15"/>
    <d v="1900-01-29T03:50:00"/>
    <x v="5"/>
  </r>
  <r>
    <n v="1"/>
    <s v="Cliente_434"/>
    <x v="2"/>
    <d v="2023-04-06T03:14:00"/>
    <d v="2023-04-06T06:06:00"/>
    <x v="3"/>
    <x v="0"/>
    <x v="2"/>
    <n v="31.58"/>
    <s v="Ocupada"/>
    <n v="606"/>
    <x v="5"/>
    <s v="Plato_1"/>
    <s v=" Plato_6"/>
    <s v=" Plato_10"/>
    <m/>
    <n v="183"/>
    <n v="214.57999999999998"/>
    <d v="2023-04-06T06:06:00"/>
    <s v="3:14"/>
    <s v="6:06"/>
    <d v="1900-01-29T02:52:00"/>
    <n v="145"/>
    <n v="2.4166666666666665"/>
    <s v="2:25"/>
    <d v="1899-12-30T00:27:00"/>
    <d v="1899-12-30T00:27:00"/>
    <x v="0"/>
    <n v="31.58"/>
    <n v="15"/>
    <n v="0.25"/>
    <s v="0:15"/>
    <d v="1900-01-29T03:07:00"/>
    <x v="5"/>
  </r>
  <r>
    <n v="10"/>
    <s v="Cliente_377"/>
    <x v="1"/>
    <d v="2023-04-06T01:24:00"/>
    <d v="2023-04-06T03:29:00"/>
    <x v="3"/>
    <x v="0"/>
    <x v="2"/>
    <n v="28.9"/>
    <s v="Ocupada"/>
    <n v="607"/>
    <x v="3"/>
    <s v="Plato_20"/>
    <s v=" Plato_16"/>
    <m/>
    <m/>
    <n v="68"/>
    <n v="96.9"/>
    <d v="2023-04-06T03:29:00"/>
    <s v="1:24"/>
    <s v="3:29"/>
    <d v="1900-01-29T02:05:00"/>
    <n v="69"/>
    <n v="1.1499999999999999"/>
    <s v="1:09"/>
    <d v="1899-12-30T00:56:00"/>
    <d v="1899-12-30T00:56:00"/>
    <x v="0"/>
    <n v="28.9"/>
    <n v="15"/>
    <n v="0.25"/>
    <s v="0:15"/>
    <d v="1900-01-29T02:20:00"/>
    <x v="5"/>
  </r>
  <r>
    <n v="7"/>
    <s v="Cliente_657"/>
    <x v="0"/>
    <d v="2023-04-06T03:58:00"/>
    <d v="2023-04-06T07:20:00"/>
    <x v="0"/>
    <x v="0"/>
    <x v="2"/>
    <n v="36.549999999999997"/>
    <s v="Reservada"/>
    <n v="608"/>
    <x v="0"/>
    <s v="Plato_9"/>
    <m/>
    <m/>
    <m/>
    <n v="29"/>
    <n v="65.55"/>
    <d v="2023-04-06T07:20:00"/>
    <s v="3:58"/>
    <s v="7:20"/>
    <d v="1899-12-30T03:22:00"/>
    <n v="45"/>
    <n v="0.75"/>
    <s v="0:45"/>
    <d v="1899-12-30T02:37:00"/>
    <d v="1899-12-30T02:37:00"/>
    <x v="0"/>
    <n v="36.549999999999997"/>
    <n v="0"/>
    <n v="0"/>
    <s v="0:00"/>
    <d v="1899-12-30T03:22:00"/>
    <x v="5"/>
  </r>
  <r>
    <n v="1"/>
    <s v="Cliente_331"/>
    <x v="4"/>
    <d v="2023-04-06T03:23:00"/>
    <d v="2023-04-06T07:02:00"/>
    <x v="1"/>
    <x v="0"/>
    <x v="2"/>
    <n v="23.29"/>
    <s v="Reservada"/>
    <n v="609"/>
    <x v="8"/>
    <s v="Plato_15"/>
    <m/>
    <m/>
    <m/>
    <n v="32"/>
    <n v="55.29"/>
    <d v="2023-04-06T07:02:00"/>
    <s v="3:23"/>
    <s v="7:02"/>
    <d v="1899-12-30T03:39:00"/>
    <n v="27"/>
    <n v="0.45"/>
    <s v="0:27"/>
    <d v="1899-12-30T03:12:00"/>
    <d v="1899-12-30T03:12:00"/>
    <x v="0"/>
    <n v="23.29"/>
    <n v="0"/>
    <n v="0"/>
    <s v="0:00"/>
    <d v="1899-12-30T03:39:00"/>
    <x v="5"/>
  </r>
  <r>
    <n v="19"/>
    <s v="Cliente_728"/>
    <x v="4"/>
    <d v="2023-04-06T02:12:00"/>
    <d v="2023-04-06T04:11:00"/>
    <x v="3"/>
    <x v="2"/>
    <x v="2"/>
    <n v="37.9"/>
    <s v="Ocupada"/>
    <n v="610"/>
    <x v="3"/>
    <s v="Plato_10"/>
    <s v=" Plato_4"/>
    <m/>
    <m/>
    <n v="44"/>
    <n v="81.900000000000006"/>
    <d v="2023-04-06T04:11:00"/>
    <s v="2:12"/>
    <s v="4:11"/>
    <d v="1900-01-29T01:59:00"/>
    <n v="47"/>
    <n v="0.78333333333333333"/>
    <s v="0:47"/>
    <d v="1899-12-30T01:12:00"/>
    <d v="1899-12-30T01:12:00"/>
    <x v="0"/>
    <n v="37.9"/>
    <n v="15"/>
    <n v="0.25"/>
    <s v="0:15"/>
    <d v="1900-01-29T02:14:00"/>
    <x v="5"/>
  </r>
  <r>
    <n v="13"/>
    <s v="Cliente_224"/>
    <x v="1"/>
    <d v="2023-04-06T03:55:00"/>
    <d v="2023-04-06T07:43:00"/>
    <x v="1"/>
    <x v="0"/>
    <x v="2"/>
    <n v="44.28"/>
    <s v="Ocupada"/>
    <n v="611"/>
    <x v="2"/>
    <s v="Plato_13"/>
    <s v=" Plato_19"/>
    <m/>
    <m/>
    <n v="78"/>
    <n v="122.28"/>
    <d v="2023-04-06T07:43:00"/>
    <s v="3:55"/>
    <s v="7:43"/>
    <d v="1900-01-29T03:48:00"/>
    <n v="83"/>
    <n v="1.3833333333333333"/>
    <s v="1:23"/>
    <d v="1899-12-30T02:25:00"/>
    <d v="1899-12-30T02:25:00"/>
    <x v="0"/>
    <n v="44.28"/>
    <n v="15"/>
    <n v="0.25"/>
    <s v="0:15"/>
    <d v="1900-01-29T04:03:00"/>
    <x v="5"/>
  </r>
  <r>
    <n v="11"/>
    <s v="Cliente_680"/>
    <x v="4"/>
    <d v="2023-04-06T01:12:00"/>
    <d v="2023-04-06T05:00:00"/>
    <x v="3"/>
    <x v="0"/>
    <x v="2"/>
    <n v="23.54"/>
    <s v="Reservada"/>
    <n v="612"/>
    <x v="3"/>
    <s v="Plato_6"/>
    <s v=" Plato_19"/>
    <s v=" Plato_16"/>
    <s v=" Plato_3"/>
    <n v="231"/>
    <n v="254.54"/>
    <d v="2023-04-06T05:00:00"/>
    <s v="1:12"/>
    <s v="5:00"/>
    <d v="1899-12-30T03:48:00"/>
    <n v="129"/>
    <n v="2.15"/>
    <s v="2:09"/>
    <d v="1899-12-30T01:39:00"/>
    <d v="1899-12-30T01:39:00"/>
    <x v="0"/>
    <n v="23.54"/>
    <n v="0"/>
    <n v="0"/>
    <s v="0:00"/>
    <d v="1899-12-30T03:48:00"/>
    <x v="5"/>
  </r>
  <r>
    <n v="1"/>
    <s v="Cliente_230"/>
    <x v="3"/>
    <d v="2023-04-06T01:57:00"/>
    <d v="2023-04-06T03:35:00"/>
    <x v="2"/>
    <x v="1"/>
    <x v="1"/>
    <n v="23.56"/>
    <s v="Reservada"/>
    <n v="613"/>
    <x v="0"/>
    <s v="Plato_12"/>
    <s v=" Plato_14"/>
    <s v=" Plato_4"/>
    <s v=" Plato_8"/>
    <n v="285"/>
    <n v="285"/>
    <d v="2023-04-06T03:35:00"/>
    <s v="1:57"/>
    <s v="3:35"/>
    <d v="1899-12-30T01:38:00"/>
    <n v="152"/>
    <n v="2.5333333333333332"/>
    <s v="2:32"/>
    <n v="-3.7500000000000006E-2"/>
    <d v="1899-12-30T00:00:00"/>
    <x v="1"/>
    <n v="0"/>
    <n v="0"/>
    <n v="0"/>
    <s v="0:00"/>
    <d v="1899-12-30T01:38:00"/>
    <x v="5"/>
  </r>
  <r>
    <n v="19"/>
    <s v="Cliente_823"/>
    <x v="0"/>
    <d v="2023-04-06T02:32:00"/>
    <d v="2023-04-06T04:37:00"/>
    <x v="1"/>
    <x v="1"/>
    <x v="0"/>
    <n v="26.48"/>
    <s v="Reservada"/>
    <n v="614"/>
    <x v="5"/>
    <s v="Plato_7"/>
    <m/>
    <m/>
    <m/>
    <n v="72"/>
    <n v="98.48"/>
    <d v="2023-04-06T04:37:00"/>
    <s v="2:32"/>
    <s v="4:37"/>
    <d v="1899-12-30T02:05:00"/>
    <n v="50"/>
    <n v="0.83333333333333337"/>
    <s v="0:50"/>
    <d v="1899-12-30T01:15:00"/>
    <d v="1899-12-30T01:15:00"/>
    <x v="0"/>
    <n v="26.48"/>
    <n v="0"/>
    <n v="0"/>
    <s v="0:00"/>
    <d v="1899-12-30T02:05:00"/>
    <x v="5"/>
  </r>
  <r>
    <n v="7"/>
    <s v="Cliente_513"/>
    <x v="1"/>
    <d v="2023-04-06T00:46:00"/>
    <d v="2023-04-06T01:53:00"/>
    <x v="3"/>
    <x v="2"/>
    <x v="2"/>
    <n v="18.420000000000002"/>
    <s v="Ocupada"/>
    <n v="615"/>
    <x v="8"/>
    <s v="Plato_17"/>
    <s v=" Plato_14"/>
    <s v=" Plato_1"/>
    <s v=" Plato_15"/>
    <n v="333"/>
    <n v="333"/>
    <d v="2023-04-06T01:53:00"/>
    <s v="0:46"/>
    <s v="1:53"/>
    <d v="1900-01-29T01:07:00"/>
    <n v="156"/>
    <n v="2.6"/>
    <s v="2:36"/>
    <n v="-6.1805555555555558E-2"/>
    <d v="1899-12-30T00:00:00"/>
    <x v="1"/>
    <n v="0"/>
    <n v="15"/>
    <n v="0.25"/>
    <s v="0:15"/>
    <d v="1900-01-29T01:22:00"/>
    <x v="5"/>
  </r>
  <r>
    <n v="4"/>
    <s v="Cliente_608"/>
    <x v="4"/>
    <d v="2023-04-06T00:14:00"/>
    <d v="2023-04-06T03:36:00"/>
    <x v="3"/>
    <x v="2"/>
    <x v="2"/>
    <n v="23.89"/>
    <s v="Ocupada"/>
    <n v="616"/>
    <x v="5"/>
    <s v="Plato_7"/>
    <s v=" Plato_2"/>
    <m/>
    <m/>
    <n v="132"/>
    <n v="155.88999999999999"/>
    <d v="2023-04-06T03:36:00"/>
    <s v="0:14"/>
    <s v="3:36"/>
    <d v="1900-01-29T03:22:00"/>
    <n v="47"/>
    <n v="0.78333333333333333"/>
    <s v="0:47"/>
    <d v="1899-12-30T02:35:00"/>
    <d v="1899-12-30T02:35:00"/>
    <x v="0"/>
    <n v="23.89"/>
    <n v="15"/>
    <n v="0.25"/>
    <s v="0:15"/>
    <d v="1900-01-29T03:37:00"/>
    <x v="5"/>
  </r>
  <r>
    <n v="13"/>
    <s v="Cliente_27"/>
    <x v="3"/>
    <d v="2023-04-06T01:20:00"/>
    <d v="2023-04-06T05:17:00"/>
    <x v="2"/>
    <x v="0"/>
    <x v="2"/>
    <n v="38.18"/>
    <s v="Libre"/>
    <n v="617"/>
    <x v="7"/>
    <s v="Plato_10"/>
    <s v=" Plato_2"/>
    <m/>
    <m/>
    <n v="142"/>
    <n v="180.18"/>
    <d v="2023-04-06T05:17:00"/>
    <s v="1:20"/>
    <s v="5:17"/>
    <d v="1899-12-30T03:57:00"/>
    <n v="51"/>
    <n v="0.85"/>
    <s v="0:51"/>
    <d v="1899-12-30T03:06:00"/>
    <d v="1899-12-30T03:06:00"/>
    <x v="0"/>
    <n v="38.18"/>
    <n v="0"/>
    <n v="0"/>
    <s v="0:00"/>
    <d v="1899-12-30T03:57:00"/>
    <x v="5"/>
  </r>
  <r>
    <n v="3"/>
    <s v="Cliente_973"/>
    <x v="3"/>
    <d v="2023-04-06T00:56:00"/>
    <d v="2023-04-06T03:12:00"/>
    <x v="4"/>
    <x v="1"/>
    <x v="2"/>
    <n v="25.93"/>
    <s v="Libre"/>
    <n v="618"/>
    <x v="9"/>
    <s v="Plato_15"/>
    <s v=" Plato_17"/>
    <s v=" Plato_4"/>
    <s v=" Plato_19"/>
    <n v="319"/>
    <n v="344.93"/>
    <d v="2023-04-06T03:12:00"/>
    <s v="0:56"/>
    <s v="3:12"/>
    <d v="1899-12-30T02:16:00"/>
    <n v="118"/>
    <n v="1.9666666666666666"/>
    <s v="1:58"/>
    <d v="1899-12-30T00:18:00"/>
    <d v="1899-12-30T00:18:00"/>
    <x v="0"/>
    <n v="25.93"/>
    <n v="0"/>
    <n v="0"/>
    <s v="0:00"/>
    <d v="1899-12-30T02:16:00"/>
    <x v="5"/>
  </r>
  <r>
    <n v="6"/>
    <s v="Cliente_619"/>
    <x v="4"/>
    <d v="2023-04-06T00:16:00"/>
    <d v="2023-04-06T02:41:00"/>
    <x v="3"/>
    <x v="2"/>
    <x v="2"/>
    <n v="16.440000000000001"/>
    <s v="Reservada"/>
    <n v="619"/>
    <x v="8"/>
    <s v="Plato_6"/>
    <s v=" Plato_10"/>
    <m/>
    <m/>
    <n v="132"/>
    <n v="148.44"/>
    <d v="2023-04-06T02:41:00"/>
    <s v="0:16"/>
    <s v="2:41"/>
    <d v="1899-12-30T02:25:00"/>
    <n v="96"/>
    <n v="1.6"/>
    <s v="1:36"/>
    <d v="1899-12-30T00:49:00"/>
    <d v="1899-12-30T00:49:00"/>
    <x v="0"/>
    <n v="16.440000000000001"/>
    <n v="0"/>
    <n v="0"/>
    <s v="0:00"/>
    <d v="1899-12-30T02:25:00"/>
    <x v="5"/>
  </r>
  <r>
    <n v="16"/>
    <s v="Cliente_592"/>
    <x v="5"/>
    <d v="2023-04-06T02:49:00"/>
    <d v="2023-04-06T06:07:00"/>
    <x v="4"/>
    <x v="0"/>
    <x v="2"/>
    <n v="26.64"/>
    <s v="Reservada"/>
    <n v="620"/>
    <x v="3"/>
    <s v="Plato_12"/>
    <m/>
    <m/>
    <m/>
    <n v="57"/>
    <n v="83.64"/>
    <d v="2023-04-06T06:07:00"/>
    <s v="2:49"/>
    <s v="6:07"/>
    <d v="1899-12-30T03:18:00"/>
    <n v="40"/>
    <n v="0.66666666666666663"/>
    <s v="0:40"/>
    <d v="1899-12-30T02:38:00"/>
    <d v="1899-12-30T02:38:00"/>
    <x v="0"/>
    <n v="26.64"/>
    <n v="0"/>
    <n v="0"/>
    <s v="0:00"/>
    <d v="1899-12-30T03:18:00"/>
    <x v="5"/>
  </r>
  <r>
    <n v="5"/>
    <s v="Cliente_575"/>
    <x v="2"/>
    <d v="2023-04-06T01:08:00"/>
    <d v="2023-04-06T02:27:00"/>
    <x v="2"/>
    <x v="0"/>
    <x v="2"/>
    <n v="42.27"/>
    <s v="Ocupada"/>
    <n v="621"/>
    <x v="8"/>
    <s v="Plato_8"/>
    <m/>
    <m/>
    <m/>
    <n v="105"/>
    <n v="147.27000000000001"/>
    <d v="2023-04-06T02:27:00"/>
    <s v="1:08"/>
    <s v="2:27"/>
    <d v="1900-01-29T01:19:00"/>
    <n v="8"/>
    <n v="0.13333333333333333"/>
    <s v="0:08"/>
    <d v="1899-12-30T01:11:00"/>
    <d v="1899-12-30T01:11:00"/>
    <x v="0"/>
    <n v="42.27"/>
    <n v="15"/>
    <n v="0.25"/>
    <s v="0:15"/>
    <d v="1900-01-29T01:34:00"/>
    <x v="5"/>
  </r>
  <r>
    <n v="7"/>
    <s v="Cliente_117"/>
    <x v="3"/>
    <d v="2023-04-06T02:07:00"/>
    <d v="2023-04-06T05:31:00"/>
    <x v="0"/>
    <x v="2"/>
    <x v="2"/>
    <n v="11.47"/>
    <s v="Reservada"/>
    <n v="622"/>
    <x v="10"/>
    <s v="Plato_17"/>
    <s v=" Plato_16"/>
    <m/>
    <m/>
    <n v="121"/>
    <n v="132.47"/>
    <d v="2023-04-06T05:31:00"/>
    <s v="2:07"/>
    <s v="5:31"/>
    <d v="1899-12-30T03:24:00"/>
    <n v="78"/>
    <n v="1.3"/>
    <s v="1:18"/>
    <d v="1899-12-30T02:06:00"/>
    <d v="1899-12-30T02:06:00"/>
    <x v="0"/>
    <n v="11.47"/>
    <n v="0"/>
    <n v="0"/>
    <s v="0:00"/>
    <d v="1899-12-30T03:24:00"/>
    <x v="5"/>
  </r>
  <r>
    <n v="13"/>
    <s v="Cliente_395"/>
    <x v="1"/>
    <d v="2023-04-06T00:45:00"/>
    <d v="2023-04-06T03:10:00"/>
    <x v="0"/>
    <x v="0"/>
    <x v="1"/>
    <n v="22.05"/>
    <s v="Libre"/>
    <n v="623"/>
    <x v="7"/>
    <s v="Plato_5"/>
    <s v=" Plato_8"/>
    <s v=" Plato_1"/>
    <s v=" Plato_15"/>
    <n v="235"/>
    <n v="235"/>
    <d v="2023-04-06T03:10:00"/>
    <s v="0:45"/>
    <s v="3:10"/>
    <d v="1899-12-30T02:25:00"/>
    <n v="145"/>
    <n v="2.4166666666666665"/>
    <s v="2:25"/>
    <d v="1899-12-30T00:00:00"/>
    <d v="1899-12-30T00:00:00"/>
    <x v="1"/>
    <n v="0"/>
    <n v="0"/>
    <n v="0"/>
    <s v="0:00"/>
    <d v="1899-12-30T02:25:00"/>
    <x v="5"/>
  </r>
  <r>
    <n v="1"/>
    <s v="Cliente_833"/>
    <x v="4"/>
    <d v="2023-04-06T01:56:00"/>
    <d v="2023-04-06T03:26:00"/>
    <x v="1"/>
    <x v="2"/>
    <x v="2"/>
    <n v="38"/>
    <s v="Reservada"/>
    <n v="624"/>
    <x v="10"/>
    <s v="Plato_19"/>
    <s v=" Plato_7"/>
    <s v=" Plato_13"/>
    <m/>
    <n v="102"/>
    <n v="140"/>
    <d v="2023-04-06T03:26:00"/>
    <s v="1:56"/>
    <s v="3:26"/>
    <d v="1899-12-30T01:30:00"/>
    <n v="79"/>
    <n v="1.3166666666666667"/>
    <s v="1:19"/>
    <d v="1899-12-30T00:11:00"/>
    <d v="1899-12-30T00:11:00"/>
    <x v="0"/>
    <n v="38"/>
    <n v="0"/>
    <n v="0"/>
    <s v="0:00"/>
    <d v="1899-12-30T01:30:00"/>
    <x v="5"/>
  </r>
  <r>
    <n v="5"/>
    <s v="Cliente_511"/>
    <x v="4"/>
    <d v="2023-04-06T00:09:00"/>
    <d v="2023-04-06T03:22:00"/>
    <x v="4"/>
    <x v="2"/>
    <x v="2"/>
    <n v="41.73"/>
    <s v="Ocupada"/>
    <n v="625"/>
    <x v="9"/>
    <s v="Plato_4"/>
    <s v=" Plato_20"/>
    <s v=" Plato_13"/>
    <m/>
    <n v="139"/>
    <n v="180.73"/>
    <d v="2023-04-06T03:22:00"/>
    <s v="0:09"/>
    <s v="3:22"/>
    <d v="1900-01-29T03:13:00"/>
    <n v="97"/>
    <n v="1.6166666666666667"/>
    <s v="1:37"/>
    <d v="1899-12-30T01:36:00"/>
    <d v="1899-12-30T01:36:00"/>
    <x v="0"/>
    <n v="41.73"/>
    <n v="15"/>
    <n v="0.25"/>
    <s v="0:15"/>
    <d v="1900-01-29T03:28:00"/>
    <x v="5"/>
  </r>
  <r>
    <n v="14"/>
    <s v="Cliente_772"/>
    <x v="4"/>
    <d v="2023-04-06T02:45:00"/>
    <d v="2023-04-06T04:10:00"/>
    <x v="4"/>
    <x v="1"/>
    <x v="2"/>
    <n v="19.239999999999998"/>
    <s v="Libre"/>
    <n v="626"/>
    <x v="10"/>
    <s v="Plato_2"/>
    <s v=" Plato_7"/>
    <s v=" Plato_9"/>
    <m/>
    <n v="137"/>
    <n v="156.24"/>
    <d v="2023-04-06T04:10:00"/>
    <s v="2:45"/>
    <s v="4:10"/>
    <d v="1899-12-30T01:25:00"/>
    <n v="58"/>
    <n v="0.96666666666666667"/>
    <s v="0:58"/>
    <d v="1899-12-30T00:27:00"/>
    <d v="1899-12-30T00:27:00"/>
    <x v="0"/>
    <n v="19.239999999999998"/>
    <n v="0"/>
    <n v="0"/>
    <s v="0:00"/>
    <d v="1899-12-30T01:25:00"/>
    <x v="5"/>
  </r>
  <r>
    <n v="4"/>
    <s v="Cliente_336"/>
    <x v="5"/>
    <d v="2023-04-06T02:23:00"/>
    <d v="2023-04-06T04:13:00"/>
    <x v="0"/>
    <x v="0"/>
    <x v="2"/>
    <n v="44.24"/>
    <s v="Ocupada"/>
    <n v="627"/>
    <x v="8"/>
    <s v="Plato_13"/>
    <m/>
    <m/>
    <m/>
    <n v="21"/>
    <n v="65.240000000000009"/>
    <d v="2023-04-06T04:13:00"/>
    <s v="2:23"/>
    <s v="4:13"/>
    <d v="1900-01-29T01:50:00"/>
    <n v="37"/>
    <n v="0.6166666666666667"/>
    <s v="0:37"/>
    <d v="1899-12-30T01:13:00"/>
    <d v="1899-12-30T01:13:00"/>
    <x v="0"/>
    <n v="44.24"/>
    <n v="15"/>
    <n v="0.25"/>
    <s v="0:15"/>
    <d v="1900-01-29T02:05:00"/>
    <x v="5"/>
  </r>
  <r>
    <n v="2"/>
    <s v="Cliente_124"/>
    <x v="1"/>
    <d v="2023-04-06T00:09:00"/>
    <d v="2023-04-06T01:37:00"/>
    <x v="0"/>
    <x v="1"/>
    <x v="2"/>
    <n v="15.03"/>
    <s v="Reservada"/>
    <n v="628"/>
    <x v="9"/>
    <s v="Plato_7"/>
    <s v=" Plato_20"/>
    <m/>
    <m/>
    <n v="168"/>
    <n v="183.03"/>
    <d v="2023-04-06T01:37:00"/>
    <s v="0:09"/>
    <s v="1:37"/>
    <d v="1899-12-30T01:28:00"/>
    <n v="43"/>
    <n v="0.71666666666666667"/>
    <s v="0:43"/>
    <d v="1899-12-30T00:45:00"/>
    <d v="1899-12-30T00:45:00"/>
    <x v="0"/>
    <n v="15.03"/>
    <n v="0"/>
    <n v="0"/>
    <s v="0:00"/>
    <d v="1899-12-30T01:28:00"/>
    <x v="5"/>
  </r>
  <r>
    <n v="17"/>
    <s v="Cliente_828"/>
    <x v="2"/>
    <d v="2023-04-06T02:07:00"/>
    <d v="2023-04-06T05:55:00"/>
    <x v="4"/>
    <x v="2"/>
    <x v="0"/>
    <n v="26.07"/>
    <s v="Ocupada"/>
    <n v="629"/>
    <x v="10"/>
    <s v="Plato_18"/>
    <s v=" Plato_3"/>
    <s v=" Plato_4"/>
    <m/>
    <n v="130"/>
    <n v="156.07"/>
    <d v="2023-04-06T05:55:00"/>
    <s v="2:07"/>
    <s v="5:55"/>
    <d v="1900-01-29T03:48:00"/>
    <n v="84"/>
    <n v="1.4"/>
    <s v="1:24"/>
    <d v="1899-12-30T02:24:00"/>
    <d v="1899-12-30T02:24:00"/>
    <x v="0"/>
    <n v="26.07"/>
    <n v="15"/>
    <n v="0.25"/>
    <s v="0:15"/>
    <d v="1900-01-29T04:03:00"/>
    <x v="5"/>
  </r>
  <r>
    <n v="2"/>
    <s v="Cliente_385"/>
    <x v="2"/>
    <d v="2023-04-06T00:02:00"/>
    <d v="2023-04-06T02:49:00"/>
    <x v="3"/>
    <x v="0"/>
    <x v="0"/>
    <n v="36.619999999999997"/>
    <s v="Libre"/>
    <n v="630"/>
    <x v="6"/>
    <s v="Plato_17"/>
    <s v=" Plato_20"/>
    <m/>
    <m/>
    <n v="182"/>
    <n v="218.62"/>
    <d v="2023-04-06T02:49:00"/>
    <s v="0:02"/>
    <s v="2:49"/>
    <d v="1899-12-30T02:47:00"/>
    <n v="75"/>
    <n v="1.25"/>
    <s v="1:15"/>
    <d v="1899-12-30T01:32:00"/>
    <d v="1899-12-30T01:32:00"/>
    <x v="0"/>
    <n v="36.619999999999997"/>
    <n v="0"/>
    <n v="0"/>
    <s v="0:00"/>
    <d v="1899-12-30T02:47:00"/>
    <x v="5"/>
  </r>
  <r>
    <n v="6"/>
    <s v="Cliente_841"/>
    <x v="1"/>
    <d v="2023-04-06T00:21:00"/>
    <d v="2023-04-06T02:51:00"/>
    <x v="3"/>
    <x v="2"/>
    <x v="2"/>
    <n v="39.71"/>
    <s v="Reservada"/>
    <n v="631"/>
    <x v="1"/>
    <s v="Plato_5"/>
    <m/>
    <m/>
    <m/>
    <n v="66"/>
    <n v="105.71000000000001"/>
    <d v="2023-04-06T02:51:00"/>
    <s v="0:21"/>
    <s v="2:51"/>
    <d v="1899-12-30T02:30:00"/>
    <n v="46"/>
    <n v="0.76666666666666672"/>
    <s v="0:46"/>
    <d v="1899-12-30T01:44:00"/>
    <d v="1899-12-30T01:44:00"/>
    <x v="0"/>
    <n v="39.71"/>
    <n v="0"/>
    <n v="0"/>
    <s v="0:00"/>
    <d v="1899-12-30T02:30:00"/>
    <x v="5"/>
  </r>
  <r>
    <n v="16"/>
    <s v="Cliente_605"/>
    <x v="2"/>
    <d v="2023-04-06T00:15:00"/>
    <d v="2023-04-06T02:55:00"/>
    <x v="0"/>
    <x v="1"/>
    <x v="2"/>
    <n v="22.41"/>
    <s v="Libre"/>
    <n v="632"/>
    <x v="8"/>
    <s v="Plato_15"/>
    <s v=" Plato_11"/>
    <m/>
    <m/>
    <n v="129"/>
    <n v="151.41"/>
    <d v="2023-04-06T02:55:00"/>
    <s v="0:15"/>
    <s v="2:55"/>
    <d v="1899-12-30T02:40:00"/>
    <n v="88"/>
    <n v="1.4666666666666666"/>
    <s v="1:28"/>
    <d v="1899-12-30T01:12:00"/>
    <d v="1899-12-30T01:12:00"/>
    <x v="0"/>
    <n v="22.41"/>
    <n v="0"/>
    <n v="0"/>
    <s v="0:00"/>
    <d v="1899-12-30T02:40:00"/>
    <x v="5"/>
  </r>
  <r>
    <n v="16"/>
    <s v="Cliente_197"/>
    <x v="3"/>
    <d v="2023-04-06T03:43:00"/>
    <d v="2023-04-06T05:28:00"/>
    <x v="0"/>
    <x v="0"/>
    <x v="2"/>
    <n v="11.19"/>
    <s v="Reservada"/>
    <n v="633"/>
    <x v="6"/>
    <s v="Plato_2"/>
    <s v=" Plato_7"/>
    <s v=" Plato_5"/>
    <s v=" Plato_4"/>
    <n v="236"/>
    <n v="236"/>
    <d v="2023-04-06T05:28:00"/>
    <s v="3:43"/>
    <s v="5:28"/>
    <d v="1899-12-30T01:45:00"/>
    <n v="149"/>
    <n v="2.4833333333333334"/>
    <s v="2:29"/>
    <n v="-3.0555555555555544E-2"/>
    <d v="1899-12-30T00:00:00"/>
    <x v="1"/>
    <n v="0"/>
    <n v="0"/>
    <n v="0"/>
    <s v="0:00"/>
    <d v="1899-12-30T01:45:00"/>
    <x v="5"/>
  </r>
  <r>
    <n v="2"/>
    <s v="Cliente_285"/>
    <x v="1"/>
    <d v="2023-04-06T00:03:00"/>
    <d v="2023-04-06T03:36:00"/>
    <x v="1"/>
    <x v="1"/>
    <x v="2"/>
    <n v="29.25"/>
    <s v="Reservada"/>
    <n v="634"/>
    <x v="5"/>
    <s v="Plato_5"/>
    <s v=" Plato_20"/>
    <s v=" Plato_1"/>
    <s v=" Plato_8"/>
    <n v="344"/>
    <n v="373.25"/>
    <d v="2023-04-06T03:36:00"/>
    <s v="0:03"/>
    <s v="3:36"/>
    <d v="1899-12-30T03:33:00"/>
    <n v="157"/>
    <n v="2.6166666666666667"/>
    <s v="2:37"/>
    <d v="1899-12-30T00:56:00"/>
    <d v="1899-12-30T00:56:00"/>
    <x v="0"/>
    <n v="29.25"/>
    <n v="0"/>
    <n v="0"/>
    <s v="0:00"/>
    <d v="1899-12-30T03:33:00"/>
    <x v="5"/>
  </r>
  <r>
    <n v="5"/>
    <s v="Cliente_19"/>
    <x v="2"/>
    <d v="2023-04-06T00:17:00"/>
    <d v="2023-04-06T03:04:00"/>
    <x v="2"/>
    <x v="0"/>
    <x v="2"/>
    <n v="22.15"/>
    <s v="Libre"/>
    <n v="635"/>
    <x v="4"/>
    <s v="Plato_9"/>
    <m/>
    <m/>
    <m/>
    <n v="58"/>
    <n v="80.150000000000006"/>
    <d v="2023-04-06T03:04:00"/>
    <s v="0:17"/>
    <s v="3:04"/>
    <d v="1899-12-30T02:47:00"/>
    <n v="25"/>
    <n v="0.41666666666666669"/>
    <s v="0:25"/>
    <d v="1899-12-30T02:22:00"/>
    <d v="1899-12-30T02:22:00"/>
    <x v="0"/>
    <n v="22.15"/>
    <n v="0"/>
    <n v="0"/>
    <s v="0:00"/>
    <d v="1899-12-30T02:47:00"/>
    <x v="5"/>
  </r>
  <r>
    <n v="14"/>
    <s v="Cliente_586"/>
    <x v="5"/>
    <d v="2023-04-06T03:35:00"/>
    <d v="2023-04-06T05:48:00"/>
    <x v="3"/>
    <x v="2"/>
    <x v="0"/>
    <n v="32.86"/>
    <s v="Libre"/>
    <n v="636"/>
    <x v="8"/>
    <s v="Plato_7"/>
    <s v=" Plato_12"/>
    <s v=" Plato_13"/>
    <m/>
    <n v="126"/>
    <n v="126"/>
    <d v="2023-04-06T05:48:00"/>
    <s v="3:35"/>
    <s v="5:48"/>
    <d v="1899-12-30T02:13:00"/>
    <n v="151"/>
    <n v="2.5166666666666666"/>
    <s v="2:31"/>
    <n v="-1.2499999999999997E-2"/>
    <d v="1899-12-30T00:00:00"/>
    <x v="1"/>
    <n v="0"/>
    <n v="0"/>
    <n v="0"/>
    <s v="0:00"/>
    <d v="1899-12-30T02:13:00"/>
    <x v="5"/>
  </r>
  <r>
    <n v="6"/>
    <s v="Cliente_687"/>
    <x v="5"/>
    <d v="2023-04-06T01:55:00"/>
    <d v="2023-04-06T04:32:00"/>
    <x v="4"/>
    <x v="0"/>
    <x v="2"/>
    <n v="36.58"/>
    <s v="Reservada"/>
    <n v="637"/>
    <x v="8"/>
    <s v="Plato_11"/>
    <s v=" Plato_18"/>
    <s v=" Plato_1"/>
    <m/>
    <n v="117"/>
    <n v="153.57999999999998"/>
    <d v="2023-04-06T04:32:00"/>
    <s v="1:55"/>
    <s v="4:32"/>
    <d v="1899-12-30T02:37:00"/>
    <n v="61"/>
    <n v="1.0166666666666666"/>
    <s v="1:01"/>
    <d v="1899-12-30T01:36:00"/>
    <d v="1899-12-30T01:36:00"/>
    <x v="0"/>
    <n v="36.58"/>
    <n v="0"/>
    <n v="0"/>
    <s v="0:00"/>
    <d v="1899-12-30T02:37:00"/>
    <x v="5"/>
  </r>
  <r>
    <n v="16"/>
    <s v="Cliente_406"/>
    <x v="0"/>
    <d v="2023-04-06T00:54:00"/>
    <d v="2023-04-06T02:16:00"/>
    <x v="0"/>
    <x v="2"/>
    <x v="2"/>
    <n v="30.71"/>
    <s v="Ocupada"/>
    <n v="638"/>
    <x v="10"/>
    <s v="Plato_2"/>
    <m/>
    <m/>
    <m/>
    <n v="90"/>
    <n v="120.71000000000001"/>
    <d v="2023-04-06T02:16:00"/>
    <s v="0:54"/>
    <s v="2:16"/>
    <d v="1900-01-29T01:22:00"/>
    <n v="44"/>
    <n v="0.73333333333333328"/>
    <s v="0:44"/>
    <d v="1899-12-30T00:38:00"/>
    <d v="1899-12-30T00:38:00"/>
    <x v="0"/>
    <n v="30.71"/>
    <n v="15"/>
    <n v="0.25"/>
    <s v="0:15"/>
    <d v="1900-01-29T01:37:00"/>
    <x v="5"/>
  </r>
  <r>
    <n v="8"/>
    <s v="Cliente_415"/>
    <x v="4"/>
    <d v="2023-04-06T02:17:00"/>
    <d v="2023-04-06T05:19:00"/>
    <x v="2"/>
    <x v="2"/>
    <x v="2"/>
    <n v="18.97"/>
    <s v="Reservada"/>
    <n v="639"/>
    <x v="0"/>
    <s v="Plato_10"/>
    <s v=" Plato_17"/>
    <s v=" Plato_12"/>
    <m/>
    <n v="152"/>
    <n v="170.97"/>
    <d v="2023-04-06T05:19:00"/>
    <s v="2:17"/>
    <s v="5:19"/>
    <d v="1899-12-30T03:02:00"/>
    <n v="136"/>
    <n v="2.2666666666666666"/>
    <s v="2:16"/>
    <d v="1899-12-30T00:46:00"/>
    <d v="1899-12-30T00:46:00"/>
    <x v="0"/>
    <n v="18.97"/>
    <n v="0"/>
    <n v="0"/>
    <s v="0:00"/>
    <d v="1899-12-30T03:02:00"/>
    <x v="5"/>
  </r>
  <r>
    <n v="14"/>
    <s v="Cliente_456"/>
    <x v="5"/>
    <d v="2023-04-06T00:41:00"/>
    <d v="2023-04-06T01:50:00"/>
    <x v="0"/>
    <x v="0"/>
    <x v="0"/>
    <n v="49.29"/>
    <s v="Libre"/>
    <n v="640"/>
    <x v="5"/>
    <s v="Plato_10"/>
    <s v=" Plato_13"/>
    <s v=" Plato_11"/>
    <m/>
    <n v="219"/>
    <n v="219"/>
    <d v="2023-04-06T01:50:00"/>
    <s v="0:41"/>
    <s v="1:50"/>
    <d v="1899-12-30T01:09:00"/>
    <n v="75"/>
    <n v="1.25"/>
    <s v="1:15"/>
    <n v="-4.1666666666666657E-3"/>
    <d v="1899-12-30T00:00:00"/>
    <x v="1"/>
    <n v="0"/>
    <n v="0"/>
    <n v="0"/>
    <s v="0:00"/>
    <d v="1899-12-30T01:09:00"/>
    <x v="5"/>
  </r>
  <r>
    <n v="2"/>
    <s v="Cliente_820"/>
    <x v="4"/>
    <d v="2023-04-06T01:08:00"/>
    <d v="2023-04-06T03:52:00"/>
    <x v="1"/>
    <x v="0"/>
    <x v="0"/>
    <n v="39.68"/>
    <s v="Reservada"/>
    <n v="641"/>
    <x v="8"/>
    <s v="Plato_9"/>
    <s v=" Plato_1"/>
    <s v=" Plato_14"/>
    <m/>
    <n v="208"/>
    <n v="247.68"/>
    <d v="2023-04-06T03:52:00"/>
    <s v="1:08"/>
    <s v="3:52"/>
    <d v="1899-12-30T02:44:00"/>
    <n v="74"/>
    <n v="1.2333333333333334"/>
    <s v="1:14"/>
    <d v="1899-12-30T01:30:00"/>
    <d v="1899-12-30T01:30:00"/>
    <x v="0"/>
    <n v="39.68"/>
    <n v="0"/>
    <n v="0"/>
    <s v="0:00"/>
    <d v="1899-12-30T02:44:00"/>
    <x v="5"/>
  </r>
  <r>
    <n v="15"/>
    <s v="Cliente_698"/>
    <x v="1"/>
    <d v="2023-04-06T02:36:00"/>
    <d v="2023-04-06T05:24:00"/>
    <x v="2"/>
    <x v="0"/>
    <x v="2"/>
    <n v="11.11"/>
    <s v="Ocupada"/>
    <n v="642"/>
    <x v="10"/>
    <s v="Plato_13"/>
    <s v=" Plato_10"/>
    <s v=" Plato_9"/>
    <m/>
    <n v="176"/>
    <n v="187.11"/>
    <d v="2023-04-06T05:24:00"/>
    <s v="2:36"/>
    <s v="5:24"/>
    <d v="1900-01-29T02:48:00"/>
    <n v="81"/>
    <n v="1.35"/>
    <s v="1:21"/>
    <d v="1899-12-30T01:27:00"/>
    <d v="1899-12-30T01:27:00"/>
    <x v="0"/>
    <n v="11.11"/>
    <n v="15"/>
    <n v="0.25"/>
    <s v="0:15"/>
    <d v="1900-01-29T03:03:00"/>
    <x v="5"/>
  </r>
  <r>
    <n v="17"/>
    <s v="Cliente_59"/>
    <x v="2"/>
    <d v="2023-04-06T00:17:00"/>
    <d v="2023-04-06T01:56:00"/>
    <x v="2"/>
    <x v="1"/>
    <x v="0"/>
    <n v="28.81"/>
    <s v="Ocupada"/>
    <n v="643"/>
    <x v="7"/>
    <s v="Plato_11"/>
    <m/>
    <m/>
    <m/>
    <n v="33"/>
    <n v="61.81"/>
    <d v="2023-04-06T01:56:00"/>
    <s v="0:17"/>
    <s v="1:56"/>
    <d v="1900-01-29T01:39:00"/>
    <n v="18"/>
    <n v="0.3"/>
    <s v="0:18"/>
    <d v="1899-12-30T01:21:00"/>
    <d v="1899-12-30T01:21:00"/>
    <x v="0"/>
    <n v="28.81"/>
    <n v="15"/>
    <n v="0.25"/>
    <s v="0:15"/>
    <d v="1900-01-29T01:54:00"/>
    <x v="5"/>
  </r>
  <r>
    <n v="9"/>
    <s v="Cliente_799"/>
    <x v="0"/>
    <d v="2023-04-06T03:44:00"/>
    <d v="2023-04-06T07:10:00"/>
    <x v="1"/>
    <x v="0"/>
    <x v="0"/>
    <n v="13.86"/>
    <s v="Reservada"/>
    <n v="644"/>
    <x v="8"/>
    <s v="Plato_17"/>
    <m/>
    <m/>
    <m/>
    <n v="93"/>
    <n v="106.86"/>
    <d v="2023-04-06T07:10:00"/>
    <s v="3:44"/>
    <s v="7:10"/>
    <d v="1899-12-30T03:26:00"/>
    <n v="51"/>
    <n v="0.85"/>
    <s v="0:51"/>
    <d v="1899-12-30T02:35:00"/>
    <d v="1899-12-30T02:35:00"/>
    <x v="0"/>
    <n v="13.86"/>
    <n v="0"/>
    <n v="0"/>
    <s v="0:00"/>
    <d v="1899-12-30T03:26:00"/>
    <x v="5"/>
  </r>
  <r>
    <n v="6"/>
    <s v="Cliente_196"/>
    <x v="0"/>
    <d v="2023-04-06T02:50:00"/>
    <d v="2023-04-06T06:25:00"/>
    <x v="0"/>
    <x v="2"/>
    <x v="1"/>
    <n v="40.03"/>
    <s v="Libre"/>
    <n v="645"/>
    <x v="6"/>
    <s v="Plato_11"/>
    <s v=" Plato_6"/>
    <m/>
    <m/>
    <n v="180"/>
    <n v="220.03"/>
    <d v="2023-04-06T06:25:00"/>
    <s v="2:50"/>
    <s v="6:25"/>
    <d v="1899-12-30T03:35:00"/>
    <n v="97"/>
    <n v="1.6166666666666667"/>
    <s v="1:37"/>
    <d v="1899-12-30T01:58:00"/>
    <d v="1899-12-30T01:58:00"/>
    <x v="0"/>
    <n v="40.03"/>
    <n v="0"/>
    <n v="0"/>
    <s v="0:00"/>
    <d v="1899-12-30T03:35:00"/>
    <x v="5"/>
  </r>
  <r>
    <n v="12"/>
    <s v="Cliente_623"/>
    <x v="2"/>
    <d v="2023-04-06T03:59:00"/>
    <d v="2023-04-06T06:38:00"/>
    <x v="2"/>
    <x v="0"/>
    <x v="0"/>
    <n v="12.59"/>
    <s v="Libre"/>
    <n v="646"/>
    <x v="6"/>
    <s v="Plato_8"/>
    <m/>
    <m/>
    <m/>
    <n v="70"/>
    <n v="82.59"/>
    <d v="2023-04-06T06:38:00"/>
    <s v="3:59"/>
    <s v="6:38"/>
    <d v="1899-12-30T02:39:00"/>
    <n v="36"/>
    <n v="0.6"/>
    <s v="0:36"/>
    <d v="1899-12-30T02:03:00"/>
    <d v="1899-12-30T02:03:00"/>
    <x v="0"/>
    <n v="12.59"/>
    <n v="0"/>
    <n v="0"/>
    <s v="0:00"/>
    <d v="1899-12-30T02:39:00"/>
    <x v="5"/>
  </r>
  <r>
    <n v="12"/>
    <s v="Cliente_52"/>
    <x v="2"/>
    <d v="2023-04-06T02:55:00"/>
    <d v="2023-04-06T06:25:00"/>
    <x v="2"/>
    <x v="0"/>
    <x v="2"/>
    <n v="42.79"/>
    <s v="Reservada"/>
    <n v="647"/>
    <x v="6"/>
    <s v="Plato_4"/>
    <s v=" Plato_17"/>
    <m/>
    <m/>
    <n v="98"/>
    <n v="140.79"/>
    <d v="2023-04-06T06:25:00"/>
    <s v="2:55"/>
    <s v="6:25"/>
    <d v="1899-12-30T03:30:00"/>
    <n v="39"/>
    <n v="0.65"/>
    <s v="0:39"/>
    <d v="1899-12-30T02:51:00"/>
    <d v="1899-12-30T02:51:00"/>
    <x v="0"/>
    <n v="42.79"/>
    <n v="0"/>
    <n v="0"/>
    <s v="0:00"/>
    <d v="1899-12-30T03:30:00"/>
    <x v="5"/>
  </r>
  <r>
    <n v="9"/>
    <s v="Cliente_946"/>
    <x v="1"/>
    <d v="2023-04-06T02:59:00"/>
    <d v="2023-04-06T04:55:00"/>
    <x v="2"/>
    <x v="2"/>
    <x v="2"/>
    <n v="17.43"/>
    <s v="Libre"/>
    <n v="648"/>
    <x v="2"/>
    <s v="Plato_16"/>
    <m/>
    <m/>
    <m/>
    <n v="56"/>
    <n v="73.430000000000007"/>
    <d v="2023-04-06T04:55:00"/>
    <s v="2:59"/>
    <s v="4:55"/>
    <d v="1899-12-30T01:56:00"/>
    <n v="47"/>
    <n v="0.78333333333333333"/>
    <s v="0:47"/>
    <d v="1899-12-30T01:09:00"/>
    <d v="1899-12-30T01:09:00"/>
    <x v="0"/>
    <n v="17.43"/>
    <n v="0"/>
    <n v="0"/>
    <s v="0:00"/>
    <d v="1899-12-30T01:56:00"/>
    <x v="5"/>
  </r>
  <r>
    <n v="9"/>
    <s v="Cliente_278"/>
    <x v="1"/>
    <d v="2023-04-06T00:55:00"/>
    <d v="2023-04-06T03:45:00"/>
    <x v="3"/>
    <x v="0"/>
    <x v="1"/>
    <n v="15.98"/>
    <s v="Ocupada"/>
    <n v="649"/>
    <x v="3"/>
    <s v="Plato_9"/>
    <s v=" Plato_16"/>
    <s v=" Plato_1"/>
    <s v=" Plato_3"/>
    <n v="256"/>
    <n v="271.98"/>
    <d v="2023-04-06T03:45:00"/>
    <s v="0:55"/>
    <s v="3:45"/>
    <d v="1900-01-29T02:50:00"/>
    <n v="109"/>
    <n v="1.8166666666666667"/>
    <s v="1:49"/>
    <d v="1899-12-30T01:01:00"/>
    <d v="1899-12-30T01:01:00"/>
    <x v="0"/>
    <n v="15.98"/>
    <n v="15"/>
    <n v="0.25"/>
    <s v="0:15"/>
    <d v="1900-01-29T03:05:00"/>
    <x v="5"/>
  </r>
  <r>
    <n v="11"/>
    <s v="Cliente_232"/>
    <x v="5"/>
    <d v="2023-04-07T03:33:00"/>
    <d v="2023-04-07T05:02:00"/>
    <x v="0"/>
    <x v="0"/>
    <x v="0"/>
    <n v="38.21"/>
    <s v="Libre"/>
    <n v="650"/>
    <x v="10"/>
    <s v="Plato_13"/>
    <s v=" Plato_9"/>
    <s v=" Plato_15"/>
    <s v=" Plato_8"/>
    <n v="237"/>
    <n v="275.20999999999998"/>
    <d v="2023-04-07T05:02:00"/>
    <s v="3:33"/>
    <s v="5:02"/>
    <d v="1899-12-30T01:29:00"/>
    <n v="76"/>
    <n v="1.2666666666666666"/>
    <s v="1:16"/>
    <d v="1899-12-30T00:13:00"/>
    <d v="1899-12-30T00:13:00"/>
    <x v="0"/>
    <n v="38.21"/>
    <n v="0"/>
    <n v="0"/>
    <s v="0:00"/>
    <d v="1899-12-30T01:29:00"/>
    <x v="6"/>
  </r>
  <r>
    <n v="16"/>
    <s v="Cliente_595"/>
    <x v="4"/>
    <d v="2023-04-07T02:04:00"/>
    <d v="2023-04-07T05:44:00"/>
    <x v="4"/>
    <x v="2"/>
    <x v="2"/>
    <n v="20.27"/>
    <s v="Libre"/>
    <n v="651"/>
    <x v="10"/>
    <s v="Plato_20"/>
    <s v=" Plato_13"/>
    <s v=" Plato_11"/>
    <m/>
    <n v="209"/>
    <n v="229.27"/>
    <d v="2023-04-07T05:44:00"/>
    <s v="2:04"/>
    <s v="5:44"/>
    <d v="1899-12-30T03:40:00"/>
    <n v="88"/>
    <n v="1.4666666666666666"/>
    <s v="1:28"/>
    <d v="1899-12-30T02:12:00"/>
    <d v="1899-12-30T02:12:00"/>
    <x v="0"/>
    <n v="20.27"/>
    <n v="0"/>
    <n v="0"/>
    <s v="0:00"/>
    <d v="1899-12-30T03:40:00"/>
    <x v="6"/>
  </r>
  <r>
    <n v="14"/>
    <s v="Cliente_968"/>
    <x v="3"/>
    <d v="2023-04-07T00:06:00"/>
    <d v="2023-04-07T02:26:00"/>
    <x v="2"/>
    <x v="0"/>
    <x v="0"/>
    <n v="23.26"/>
    <s v="Ocupada"/>
    <n v="652"/>
    <x v="7"/>
    <s v="Plato_17"/>
    <s v=" Plato_19"/>
    <m/>
    <m/>
    <n v="170"/>
    <n v="193.26"/>
    <d v="2023-04-07T02:26:00"/>
    <s v="0:06"/>
    <s v="2:26"/>
    <d v="1900-01-29T02:20:00"/>
    <n v="50"/>
    <n v="0.83333333333333337"/>
    <s v="0:50"/>
    <d v="1899-12-30T01:30:00"/>
    <d v="1899-12-30T01:30:00"/>
    <x v="0"/>
    <n v="23.26"/>
    <n v="15"/>
    <n v="0.25"/>
    <s v="0:15"/>
    <d v="1900-01-29T02:35:00"/>
    <x v="6"/>
  </r>
  <r>
    <n v="13"/>
    <s v="Cliente_2"/>
    <x v="3"/>
    <d v="2023-04-07T02:31:00"/>
    <d v="2023-04-07T04:20:00"/>
    <x v="1"/>
    <x v="0"/>
    <x v="2"/>
    <n v="34.33"/>
    <s v="Libre"/>
    <n v="653"/>
    <x v="5"/>
    <s v="Plato_16"/>
    <s v=" Plato_2"/>
    <s v=" Plato_8"/>
    <m/>
    <n v="244"/>
    <n v="244"/>
    <d v="2023-04-07T04:20:00"/>
    <s v="2:31"/>
    <s v="4:20"/>
    <d v="1899-12-30T01:49:00"/>
    <n v="150"/>
    <n v="2.5"/>
    <s v="2:30"/>
    <n v="-2.8472222222222232E-2"/>
    <d v="1899-12-30T00:00:00"/>
    <x v="1"/>
    <n v="0"/>
    <n v="0"/>
    <n v="0"/>
    <s v="0:00"/>
    <d v="1899-12-30T01:49:00"/>
    <x v="6"/>
  </r>
  <r>
    <n v="12"/>
    <s v="Cliente_880"/>
    <x v="3"/>
    <d v="2023-04-07T00:02:00"/>
    <d v="2023-04-07T01:44:00"/>
    <x v="3"/>
    <x v="2"/>
    <x v="2"/>
    <n v="23.98"/>
    <s v="Ocupada"/>
    <n v="654"/>
    <x v="7"/>
    <s v="Plato_5"/>
    <s v=" Plato_3"/>
    <m/>
    <m/>
    <n v="42"/>
    <n v="65.98"/>
    <d v="2023-04-07T01:44:00"/>
    <s v="0:02"/>
    <s v="1:44"/>
    <d v="1900-01-29T01:42:00"/>
    <n v="44"/>
    <n v="0.73333333333333328"/>
    <s v="0:44"/>
    <d v="1899-12-30T00:58:00"/>
    <d v="1899-12-30T00:58:00"/>
    <x v="0"/>
    <n v="23.98"/>
    <n v="15"/>
    <n v="0.25"/>
    <s v="0:15"/>
    <d v="1900-01-29T01:57:00"/>
    <x v="6"/>
  </r>
  <r>
    <n v="5"/>
    <s v="Cliente_626"/>
    <x v="4"/>
    <d v="2023-04-07T01:15:00"/>
    <d v="2023-04-07T04:49:00"/>
    <x v="3"/>
    <x v="0"/>
    <x v="1"/>
    <n v="21.7"/>
    <s v="Reservada"/>
    <n v="655"/>
    <x v="2"/>
    <s v="Plato_17"/>
    <m/>
    <m/>
    <m/>
    <n v="93"/>
    <n v="114.7"/>
    <d v="2023-04-07T04:49:00"/>
    <s v="1:15"/>
    <s v="4:49"/>
    <d v="1899-12-30T03:34:00"/>
    <n v="36"/>
    <n v="0.6"/>
    <s v="0:36"/>
    <d v="1899-12-30T02:58:00"/>
    <d v="1899-12-30T02:58:00"/>
    <x v="0"/>
    <n v="21.7"/>
    <n v="0"/>
    <n v="0"/>
    <s v="0:00"/>
    <d v="1899-12-30T03:34:00"/>
    <x v="6"/>
  </r>
  <r>
    <n v="19"/>
    <s v="Cliente_411"/>
    <x v="0"/>
    <d v="2023-04-07T03:36:00"/>
    <d v="2023-04-07T06:40:00"/>
    <x v="1"/>
    <x v="2"/>
    <x v="2"/>
    <n v="31.23"/>
    <s v="Reservada"/>
    <n v="656"/>
    <x v="10"/>
    <s v="Plato_14"/>
    <s v=" Plato_3"/>
    <s v=" Plato_12"/>
    <s v=" Plato_19"/>
    <n v="157"/>
    <n v="188.23"/>
    <d v="2023-04-07T06:40:00"/>
    <s v="3:36"/>
    <s v="6:40"/>
    <d v="1899-12-30T03:04:00"/>
    <n v="110"/>
    <n v="1.8333333333333333"/>
    <s v="1:50"/>
    <d v="1899-12-30T01:14:00"/>
    <d v="1899-12-30T01:14:00"/>
    <x v="0"/>
    <n v="31.23"/>
    <n v="0"/>
    <n v="0"/>
    <s v="0:00"/>
    <d v="1899-12-30T03:04:00"/>
    <x v="6"/>
  </r>
  <r>
    <n v="1"/>
    <s v="Cliente_123"/>
    <x v="2"/>
    <d v="2023-04-07T00:51:00"/>
    <d v="2023-04-07T04:07:00"/>
    <x v="1"/>
    <x v="0"/>
    <x v="1"/>
    <n v="44.2"/>
    <s v="Reservada"/>
    <n v="657"/>
    <x v="9"/>
    <s v="Plato_20"/>
    <s v=" Plato_14"/>
    <s v=" Plato_8"/>
    <m/>
    <n v="196"/>
    <n v="240.2"/>
    <d v="2023-04-07T04:07:00"/>
    <s v="0:51"/>
    <s v="4:07"/>
    <d v="1899-12-30T03:16:00"/>
    <n v="134"/>
    <n v="2.2333333333333334"/>
    <s v="2:14"/>
    <d v="1899-12-30T01:02:00"/>
    <d v="1899-12-30T01:02:00"/>
    <x v="0"/>
    <n v="44.2"/>
    <n v="0"/>
    <n v="0"/>
    <s v="0:00"/>
    <d v="1899-12-30T03:16:00"/>
    <x v="6"/>
  </r>
  <r>
    <n v="19"/>
    <s v="Cliente_910"/>
    <x v="3"/>
    <d v="2023-04-07T01:43:00"/>
    <d v="2023-04-07T05:02:00"/>
    <x v="3"/>
    <x v="1"/>
    <x v="1"/>
    <n v="31.27"/>
    <s v="Reservada"/>
    <n v="658"/>
    <x v="2"/>
    <s v="Plato_15"/>
    <s v=" Plato_6"/>
    <m/>
    <m/>
    <n v="86"/>
    <n v="117.27"/>
    <d v="2023-04-07T05:02:00"/>
    <s v="1:43"/>
    <s v="5:02"/>
    <d v="1899-12-30T03:19:00"/>
    <n v="48"/>
    <n v="0.8"/>
    <s v="0:48"/>
    <d v="1899-12-30T02:31:00"/>
    <d v="1899-12-30T02:31:00"/>
    <x v="0"/>
    <n v="31.27"/>
    <n v="0"/>
    <n v="0"/>
    <s v="0:00"/>
    <d v="1899-12-30T03:19:00"/>
    <x v="6"/>
  </r>
  <r>
    <n v="9"/>
    <s v="Cliente_539"/>
    <x v="4"/>
    <d v="2023-04-07T02:50:00"/>
    <d v="2023-04-07T04:03:00"/>
    <x v="4"/>
    <x v="0"/>
    <x v="2"/>
    <n v="35.24"/>
    <s v="Ocupada"/>
    <n v="659"/>
    <x v="4"/>
    <s v="Plato_9"/>
    <m/>
    <m/>
    <m/>
    <n v="87"/>
    <n v="122.24000000000001"/>
    <d v="2023-04-07T04:03:00"/>
    <s v="2:50"/>
    <s v="4:03"/>
    <d v="1900-01-29T01:13:00"/>
    <n v="31"/>
    <n v="0.51666666666666672"/>
    <s v="0:31"/>
    <d v="1899-12-30T00:42:00"/>
    <d v="1899-12-30T00:42:00"/>
    <x v="0"/>
    <n v="35.24"/>
    <n v="15"/>
    <n v="0.25"/>
    <s v="0:15"/>
    <d v="1900-01-29T01:28:00"/>
    <x v="6"/>
  </r>
  <r>
    <n v="19"/>
    <s v="Cliente_483"/>
    <x v="4"/>
    <d v="2023-04-07T01:56:00"/>
    <d v="2023-04-07T05:51:00"/>
    <x v="2"/>
    <x v="1"/>
    <x v="2"/>
    <n v="15.91"/>
    <s v="Reservada"/>
    <n v="660"/>
    <x v="2"/>
    <s v="Plato_12"/>
    <s v=" Plato_2"/>
    <s v=" Plato_20"/>
    <m/>
    <n v="208"/>
    <n v="223.91"/>
    <d v="2023-04-07T05:51:00"/>
    <s v="1:56"/>
    <s v="5:51"/>
    <d v="1899-12-30T03:55:00"/>
    <n v="45"/>
    <n v="0.75"/>
    <s v="0:45"/>
    <d v="1899-12-30T03:10:00"/>
    <d v="1899-12-30T03:10:00"/>
    <x v="0"/>
    <n v="15.91"/>
    <n v="0"/>
    <n v="0"/>
    <s v="0:00"/>
    <d v="1899-12-30T03:55:00"/>
    <x v="6"/>
  </r>
  <r>
    <n v="16"/>
    <s v="Cliente_949"/>
    <x v="4"/>
    <d v="2023-04-07T03:22:00"/>
    <d v="2023-04-07T06:52:00"/>
    <x v="4"/>
    <x v="2"/>
    <x v="2"/>
    <n v="32.54"/>
    <s v="Ocupada"/>
    <n v="661"/>
    <x v="10"/>
    <s v="Plato_14"/>
    <s v=" Plato_17"/>
    <s v=" Plato_1"/>
    <s v=" Plato_16"/>
    <n v="206"/>
    <n v="238.54"/>
    <d v="2023-04-07T06:52:00"/>
    <s v="3:22"/>
    <s v="6:52"/>
    <d v="1900-01-29T03:30:00"/>
    <n v="135"/>
    <n v="2.25"/>
    <s v="2:15"/>
    <d v="1899-12-30T01:15:00"/>
    <d v="1899-12-30T01:15:00"/>
    <x v="0"/>
    <n v="32.54"/>
    <n v="15"/>
    <n v="0.25"/>
    <s v="0:15"/>
    <d v="1900-01-29T03:45:00"/>
    <x v="6"/>
  </r>
  <r>
    <n v="15"/>
    <s v="Cliente_642"/>
    <x v="4"/>
    <d v="2023-04-07T02:01:00"/>
    <d v="2023-04-07T05:02:00"/>
    <x v="1"/>
    <x v="0"/>
    <x v="2"/>
    <n v="11.64"/>
    <s v="Libre"/>
    <n v="662"/>
    <x v="6"/>
    <s v="Plato_7"/>
    <s v=" Plato_1"/>
    <s v=" Plato_19"/>
    <m/>
    <n v="133"/>
    <n v="144.63999999999999"/>
    <d v="2023-04-07T05:02:00"/>
    <s v="2:01"/>
    <s v="5:02"/>
    <d v="1899-12-30T03:01:00"/>
    <n v="85"/>
    <n v="1.4166666666666667"/>
    <s v="1:25"/>
    <d v="1899-12-30T01:36:00"/>
    <d v="1899-12-30T01:36:00"/>
    <x v="0"/>
    <n v="11.64"/>
    <n v="0"/>
    <n v="0"/>
    <s v="0:00"/>
    <d v="1899-12-30T03:01:00"/>
    <x v="6"/>
  </r>
  <r>
    <n v="3"/>
    <s v="Cliente_962"/>
    <x v="1"/>
    <d v="2023-04-07T01:09:00"/>
    <d v="2023-04-07T03:47:00"/>
    <x v="1"/>
    <x v="0"/>
    <x v="1"/>
    <n v="41.8"/>
    <s v="Ocupada"/>
    <n v="663"/>
    <x v="0"/>
    <s v="Plato_4"/>
    <s v=" Plato_9"/>
    <s v=" Plato_3"/>
    <m/>
    <n v="114"/>
    <n v="155.80000000000001"/>
    <d v="2023-04-07T03:47:00"/>
    <s v="1:09"/>
    <s v="3:47"/>
    <d v="1900-01-29T02:38:00"/>
    <n v="87"/>
    <n v="1.45"/>
    <s v="1:27"/>
    <d v="1899-12-30T01:11:00"/>
    <d v="1899-12-30T01:11:00"/>
    <x v="0"/>
    <n v="41.8"/>
    <n v="15"/>
    <n v="0.25"/>
    <s v="0:15"/>
    <d v="1900-01-29T02:53:00"/>
    <x v="6"/>
  </r>
  <r>
    <n v="20"/>
    <s v="Cliente_883"/>
    <x v="0"/>
    <d v="2023-04-07T01:35:00"/>
    <d v="2023-04-07T03:53:00"/>
    <x v="4"/>
    <x v="1"/>
    <x v="0"/>
    <n v="31.27"/>
    <s v="Reservada"/>
    <n v="664"/>
    <x v="1"/>
    <s v="Plato_4"/>
    <s v=" Plato_12"/>
    <s v=" Plato_5"/>
    <m/>
    <n v="122"/>
    <n v="153.27000000000001"/>
    <d v="2023-04-07T03:53:00"/>
    <s v="1:35"/>
    <s v="3:53"/>
    <d v="1899-12-30T02:18:00"/>
    <n v="99"/>
    <n v="1.65"/>
    <s v="1:39"/>
    <d v="1899-12-30T00:39:00"/>
    <d v="1899-12-30T00:39:00"/>
    <x v="0"/>
    <n v="31.27"/>
    <n v="0"/>
    <n v="0"/>
    <s v="0:00"/>
    <d v="1899-12-30T02:18:00"/>
    <x v="6"/>
  </r>
  <r>
    <n v="6"/>
    <s v="Cliente_425"/>
    <x v="1"/>
    <d v="2023-04-07T02:05:00"/>
    <d v="2023-04-07T05:56:00"/>
    <x v="3"/>
    <x v="0"/>
    <x v="2"/>
    <n v="25.32"/>
    <s v="Ocupada"/>
    <n v="665"/>
    <x v="6"/>
    <s v="Plato_1"/>
    <s v=" Plato_6"/>
    <m/>
    <m/>
    <n v="129"/>
    <n v="154.32"/>
    <d v="2023-04-07T05:56:00"/>
    <s v="2:05"/>
    <s v="5:56"/>
    <d v="1900-01-29T03:51:00"/>
    <n v="40"/>
    <n v="0.66666666666666663"/>
    <s v="0:40"/>
    <d v="1899-12-30T03:11:00"/>
    <d v="1899-12-30T03:11:00"/>
    <x v="0"/>
    <n v="25.32"/>
    <n v="15"/>
    <n v="0.25"/>
    <s v="0:15"/>
    <d v="1900-01-29T04:06:00"/>
    <x v="6"/>
  </r>
  <r>
    <n v="8"/>
    <s v="Cliente_593"/>
    <x v="4"/>
    <d v="2023-04-07T01:04:00"/>
    <d v="2023-04-07T04:57:00"/>
    <x v="2"/>
    <x v="0"/>
    <x v="2"/>
    <n v="11.86"/>
    <s v="Libre"/>
    <n v="666"/>
    <x v="3"/>
    <s v="Plato_3"/>
    <m/>
    <m/>
    <m/>
    <n v="40"/>
    <n v="51.86"/>
    <d v="2023-04-07T04:57:00"/>
    <s v="1:04"/>
    <s v="4:57"/>
    <d v="1899-12-30T03:53:00"/>
    <n v="27"/>
    <n v="0.45"/>
    <s v="0:27"/>
    <d v="1899-12-30T03:26:00"/>
    <d v="1899-12-30T03:26:00"/>
    <x v="0"/>
    <n v="11.86"/>
    <n v="0"/>
    <n v="0"/>
    <s v="0:00"/>
    <d v="1899-12-30T03:53:00"/>
    <x v="6"/>
  </r>
  <r>
    <n v="6"/>
    <s v="Cliente_368"/>
    <x v="3"/>
    <d v="2023-04-07T03:39:00"/>
    <d v="2023-04-07T07:07:00"/>
    <x v="0"/>
    <x v="0"/>
    <x v="2"/>
    <n v="20.49"/>
    <s v="Reservada"/>
    <n v="667"/>
    <x v="4"/>
    <s v="Plato_19"/>
    <m/>
    <m/>
    <m/>
    <n v="36"/>
    <n v="56.489999999999995"/>
    <d v="2023-04-07T07:07:00"/>
    <s v="3:39"/>
    <s v="7:07"/>
    <d v="1899-12-30T03:28:00"/>
    <n v="12"/>
    <n v="0.2"/>
    <s v="0:12"/>
    <d v="1899-12-30T03:16:00"/>
    <d v="1899-12-30T03:16:00"/>
    <x v="0"/>
    <n v="20.49"/>
    <n v="0"/>
    <n v="0"/>
    <s v="0:00"/>
    <d v="1899-12-30T03:28:00"/>
    <x v="6"/>
  </r>
  <r>
    <n v="12"/>
    <s v="Cliente_418"/>
    <x v="4"/>
    <d v="2023-04-07T01:43:00"/>
    <d v="2023-04-07T04:41:00"/>
    <x v="1"/>
    <x v="1"/>
    <x v="2"/>
    <n v="18.61"/>
    <s v="Reservada"/>
    <n v="668"/>
    <x v="6"/>
    <s v="Plato_10"/>
    <s v=" Plato_7"/>
    <s v=" Plato_1"/>
    <m/>
    <n v="201"/>
    <n v="219.61"/>
    <d v="2023-04-07T04:41:00"/>
    <s v="1:43"/>
    <s v="4:41"/>
    <d v="1899-12-30T02:58:00"/>
    <n v="115"/>
    <n v="1.9166666666666667"/>
    <s v="1:55"/>
    <d v="1899-12-30T01:03:00"/>
    <d v="1899-12-30T01:03:00"/>
    <x v="0"/>
    <n v="18.61"/>
    <n v="0"/>
    <n v="0"/>
    <s v="0:00"/>
    <d v="1899-12-30T02:58:00"/>
    <x v="6"/>
  </r>
  <r>
    <n v="10"/>
    <s v="Cliente_693"/>
    <x v="4"/>
    <d v="2023-04-07T01:01:00"/>
    <d v="2023-04-07T04:34:00"/>
    <x v="0"/>
    <x v="0"/>
    <x v="2"/>
    <n v="10.68"/>
    <s v="Libre"/>
    <n v="669"/>
    <x v="5"/>
    <s v="Plato_17"/>
    <s v=" Plato_6"/>
    <s v=" Plato_15"/>
    <m/>
    <n v="181"/>
    <n v="191.68"/>
    <d v="2023-04-07T04:34:00"/>
    <s v="1:01"/>
    <s v="4:34"/>
    <d v="1899-12-30T03:33:00"/>
    <n v="69"/>
    <n v="1.1499999999999999"/>
    <s v="1:09"/>
    <d v="1899-12-30T02:24:00"/>
    <d v="1899-12-30T02:24:00"/>
    <x v="0"/>
    <n v="10.68"/>
    <n v="0"/>
    <n v="0"/>
    <s v="0:00"/>
    <d v="1899-12-30T03:33:00"/>
    <x v="6"/>
  </r>
  <r>
    <n v="16"/>
    <s v="Cliente_226"/>
    <x v="0"/>
    <d v="2023-04-07T01:52:00"/>
    <d v="2023-04-07T03:12:00"/>
    <x v="2"/>
    <x v="0"/>
    <x v="1"/>
    <n v="37.93"/>
    <s v="Ocupada"/>
    <n v="670"/>
    <x v="6"/>
    <s v="Plato_14"/>
    <s v=" Plato_8"/>
    <s v=" Plato_19"/>
    <m/>
    <n v="94"/>
    <n v="131.93"/>
    <d v="2023-04-07T03:12:00"/>
    <s v="1:52"/>
    <s v="3:12"/>
    <d v="1900-01-29T01:20:00"/>
    <n v="75"/>
    <n v="1.25"/>
    <s v="1:15"/>
    <d v="1899-12-30T00:05:00"/>
    <d v="1899-12-30T00:05:00"/>
    <x v="0"/>
    <n v="37.93"/>
    <n v="15"/>
    <n v="0.25"/>
    <s v="0:15"/>
    <d v="1900-01-29T01:35:00"/>
    <x v="6"/>
  </r>
  <r>
    <n v="17"/>
    <s v="Cliente_759"/>
    <x v="5"/>
    <d v="2023-04-07T02:18:00"/>
    <d v="2023-04-07T03:30:00"/>
    <x v="0"/>
    <x v="0"/>
    <x v="1"/>
    <n v="32.200000000000003"/>
    <s v="Reservada"/>
    <n v="671"/>
    <x v="6"/>
    <s v="Plato_8"/>
    <s v=" Plato_1"/>
    <s v=" Plato_15"/>
    <m/>
    <n v="184"/>
    <n v="184"/>
    <d v="2023-04-07T03:30:00"/>
    <s v="2:18"/>
    <s v="3:30"/>
    <d v="1899-12-30T01:12:00"/>
    <n v="95"/>
    <n v="1.5833333333333333"/>
    <s v="1:35"/>
    <n v="-1.5972222222222221E-2"/>
    <d v="1899-12-30T00:00:00"/>
    <x v="1"/>
    <n v="0"/>
    <n v="0"/>
    <n v="0"/>
    <s v="0:00"/>
    <d v="1899-12-30T01:12:00"/>
    <x v="6"/>
  </r>
  <r>
    <n v="12"/>
    <s v="Cliente_517"/>
    <x v="0"/>
    <d v="2023-04-07T01:24:00"/>
    <d v="2023-04-07T03:51:00"/>
    <x v="4"/>
    <x v="2"/>
    <x v="2"/>
    <n v="29.19"/>
    <s v="Reservada"/>
    <n v="672"/>
    <x v="9"/>
    <s v="Plato_15"/>
    <s v=" Plato_13"/>
    <s v=" Plato_12"/>
    <m/>
    <n v="157"/>
    <n v="186.19"/>
    <d v="2023-04-07T03:51:00"/>
    <s v="1:24"/>
    <s v="3:51"/>
    <d v="1899-12-30T02:27:00"/>
    <n v="78"/>
    <n v="1.3"/>
    <s v="1:18"/>
    <d v="1899-12-30T01:09:00"/>
    <d v="1899-12-30T01:09:00"/>
    <x v="0"/>
    <n v="29.19"/>
    <n v="0"/>
    <n v="0"/>
    <s v="0:00"/>
    <d v="1899-12-30T02:27:00"/>
    <x v="6"/>
  </r>
  <r>
    <n v="20"/>
    <s v="Cliente_485"/>
    <x v="0"/>
    <d v="2023-04-07T00:37:00"/>
    <d v="2023-04-07T02:52:00"/>
    <x v="3"/>
    <x v="0"/>
    <x v="2"/>
    <n v="36.5"/>
    <s v="Reservada"/>
    <n v="673"/>
    <x v="5"/>
    <s v="Plato_20"/>
    <s v=" Plato_8"/>
    <s v=" Plato_2"/>
    <s v=" Plato_1"/>
    <n v="265"/>
    <n v="301.5"/>
    <d v="2023-04-07T02:52:00"/>
    <s v="0:37"/>
    <s v="2:52"/>
    <d v="1899-12-30T02:15:00"/>
    <n v="93"/>
    <n v="1.55"/>
    <s v="1:33"/>
    <d v="1899-12-30T00:42:00"/>
    <d v="1899-12-30T00:42:00"/>
    <x v="0"/>
    <n v="36.5"/>
    <n v="0"/>
    <n v="0"/>
    <s v="0:00"/>
    <d v="1899-12-30T02:15:00"/>
    <x v="6"/>
  </r>
  <r>
    <n v="1"/>
    <s v="Cliente_834"/>
    <x v="5"/>
    <d v="2023-04-07T00:03:00"/>
    <d v="2023-04-07T01:30:00"/>
    <x v="3"/>
    <x v="2"/>
    <x v="2"/>
    <n v="41.29"/>
    <s v="Libre"/>
    <n v="674"/>
    <x v="3"/>
    <s v="Plato_12"/>
    <s v=" Plato_4"/>
    <s v=" Plato_17"/>
    <s v=" Plato_13"/>
    <n v="207"/>
    <n v="248.29"/>
    <d v="2023-04-07T01:30:00"/>
    <s v="0:03"/>
    <s v="1:30"/>
    <d v="1899-12-30T01:27:00"/>
    <n v="65"/>
    <n v="1.0833333333333333"/>
    <s v="1:05"/>
    <d v="1899-12-30T00:22:00"/>
    <d v="1899-12-30T00:22:00"/>
    <x v="0"/>
    <n v="41.29"/>
    <n v="0"/>
    <n v="0"/>
    <s v="0:00"/>
    <d v="1899-12-30T01:27:00"/>
    <x v="6"/>
  </r>
  <r>
    <n v="5"/>
    <s v="Cliente_104"/>
    <x v="2"/>
    <d v="2023-04-07T00:54:00"/>
    <d v="2023-04-07T04:33:00"/>
    <x v="2"/>
    <x v="2"/>
    <x v="1"/>
    <n v="30.74"/>
    <s v="Reservada"/>
    <n v="675"/>
    <x v="8"/>
    <s v="Plato_1"/>
    <s v=" Plato_3"/>
    <s v=" Plato_19"/>
    <m/>
    <n v="193"/>
    <n v="223.74"/>
    <d v="2023-04-07T04:33:00"/>
    <s v="0:54"/>
    <s v="4:33"/>
    <d v="1899-12-30T03:39:00"/>
    <n v="121"/>
    <n v="2.0166666666666666"/>
    <s v="2:01"/>
    <d v="1899-12-30T01:38:00"/>
    <d v="1899-12-30T01:38:00"/>
    <x v="0"/>
    <n v="30.74"/>
    <n v="0"/>
    <n v="0"/>
    <s v="0:00"/>
    <d v="1899-12-30T03:39:00"/>
    <x v="6"/>
  </r>
  <r>
    <n v="7"/>
    <s v="Cliente_494"/>
    <x v="0"/>
    <d v="2023-04-07T00:28:00"/>
    <d v="2023-04-07T03:45:00"/>
    <x v="0"/>
    <x v="0"/>
    <x v="2"/>
    <n v="41.6"/>
    <s v="Ocupada"/>
    <n v="676"/>
    <x v="8"/>
    <s v="Plato_17"/>
    <s v=" Plato_14"/>
    <s v=" Plato_16"/>
    <s v=" Plato_13"/>
    <n v="124"/>
    <n v="165.6"/>
    <d v="2023-04-07T03:45:00"/>
    <s v="0:28"/>
    <s v="3:45"/>
    <d v="1900-01-29T03:17:00"/>
    <n v="121"/>
    <n v="2.0166666666666666"/>
    <s v="2:01"/>
    <d v="1899-12-30T01:16:00"/>
    <d v="1899-12-30T01:16:00"/>
    <x v="0"/>
    <n v="41.6"/>
    <n v="15"/>
    <n v="0.25"/>
    <s v="0:15"/>
    <d v="1900-01-29T03:32:00"/>
    <x v="6"/>
  </r>
  <r>
    <n v="14"/>
    <s v="Cliente_331"/>
    <x v="0"/>
    <d v="2023-04-07T00:34:00"/>
    <d v="2023-04-07T02:37:00"/>
    <x v="2"/>
    <x v="0"/>
    <x v="2"/>
    <n v="12.57"/>
    <s v="Ocupada"/>
    <n v="677"/>
    <x v="6"/>
    <s v="Plato_3"/>
    <s v=" Plato_8"/>
    <s v=" Plato_18"/>
    <m/>
    <n v="144"/>
    <n v="144"/>
    <d v="2023-04-07T02:37:00"/>
    <s v="0:34"/>
    <s v="2:37"/>
    <d v="1900-01-29T02:03:00"/>
    <n v="148"/>
    <n v="2.4666666666666668"/>
    <s v="2:28"/>
    <n v="-1.7361111111111105E-2"/>
    <d v="1899-12-30T00:00:00"/>
    <x v="1"/>
    <n v="0"/>
    <n v="15"/>
    <n v="0.25"/>
    <s v="0:15"/>
    <d v="1900-01-29T02:18:00"/>
    <x v="6"/>
  </r>
  <r>
    <n v="19"/>
    <s v="Cliente_483"/>
    <x v="1"/>
    <d v="2023-04-07T03:01:00"/>
    <d v="2023-04-07T05:22:00"/>
    <x v="0"/>
    <x v="0"/>
    <x v="2"/>
    <n v="26.76"/>
    <s v="Ocupada"/>
    <n v="678"/>
    <x v="9"/>
    <s v="Plato_9"/>
    <s v=" Plato_12"/>
    <s v=" Plato_8"/>
    <s v=" Plato_7"/>
    <n v="204"/>
    <n v="230.76"/>
    <d v="2023-04-07T05:22:00"/>
    <s v="3:01"/>
    <s v="5:22"/>
    <d v="1900-01-29T02:21:00"/>
    <n v="121"/>
    <n v="2.0166666666666666"/>
    <s v="2:01"/>
    <d v="1899-12-30T00:20:00"/>
    <d v="1899-12-30T00:20:00"/>
    <x v="0"/>
    <n v="26.76"/>
    <n v="15"/>
    <n v="0.25"/>
    <s v="0:15"/>
    <d v="1900-01-29T02:36:00"/>
    <x v="6"/>
  </r>
  <r>
    <n v="9"/>
    <s v="Cliente_26"/>
    <x v="4"/>
    <d v="2023-04-07T00:02:00"/>
    <d v="2023-04-07T03:03:00"/>
    <x v="2"/>
    <x v="0"/>
    <x v="2"/>
    <n v="36.43"/>
    <s v="Ocupada"/>
    <n v="679"/>
    <x v="9"/>
    <s v="Plato_13"/>
    <s v=" Plato_10"/>
    <s v=" Plato_16"/>
    <s v=" Plato_1"/>
    <n v="199"/>
    <n v="235.43"/>
    <d v="2023-04-07T03:03:00"/>
    <s v="0:02"/>
    <s v="3:03"/>
    <d v="1900-01-29T03:01:00"/>
    <n v="106"/>
    <n v="1.7666666666666666"/>
    <s v="1:46"/>
    <d v="1899-12-30T01:15:00"/>
    <d v="1899-12-30T01:15:00"/>
    <x v="0"/>
    <n v="36.43"/>
    <n v="15"/>
    <n v="0.25"/>
    <s v="0:15"/>
    <d v="1900-01-29T03:16:00"/>
    <x v="6"/>
  </r>
  <r>
    <n v="5"/>
    <s v="Cliente_35"/>
    <x v="4"/>
    <d v="2023-04-07T01:23:00"/>
    <d v="2023-04-07T05:20:00"/>
    <x v="0"/>
    <x v="0"/>
    <x v="1"/>
    <n v="12.06"/>
    <s v="Reservada"/>
    <n v="680"/>
    <x v="3"/>
    <s v="Plato_4"/>
    <s v=" Plato_3"/>
    <s v=" Plato_11"/>
    <m/>
    <n v="162"/>
    <n v="174.06"/>
    <d v="2023-04-07T05:20:00"/>
    <s v="1:23"/>
    <s v="5:20"/>
    <d v="1899-12-30T03:57:00"/>
    <n v="111"/>
    <n v="1.85"/>
    <s v="1:51"/>
    <d v="1899-12-30T02:06:00"/>
    <d v="1899-12-30T02:06:00"/>
    <x v="0"/>
    <n v="12.06"/>
    <n v="0"/>
    <n v="0"/>
    <s v="0:00"/>
    <d v="1899-12-30T03:57:00"/>
    <x v="6"/>
  </r>
  <r>
    <n v="2"/>
    <s v="Cliente_840"/>
    <x v="4"/>
    <d v="2023-04-07T02:56:00"/>
    <d v="2023-04-07T06:50:00"/>
    <x v="4"/>
    <x v="0"/>
    <x v="0"/>
    <n v="37.07"/>
    <s v="Libre"/>
    <n v="681"/>
    <x v="3"/>
    <s v="Plato_11"/>
    <s v=" Plato_13"/>
    <m/>
    <m/>
    <n v="75"/>
    <n v="112.07"/>
    <d v="2023-04-07T06:50:00"/>
    <s v="2:56"/>
    <s v="6:50"/>
    <d v="1899-12-30T03:54:00"/>
    <n v="65"/>
    <n v="1.0833333333333333"/>
    <s v="1:05"/>
    <d v="1899-12-30T02:49:00"/>
    <d v="1899-12-30T02:49:00"/>
    <x v="0"/>
    <n v="37.07"/>
    <n v="0"/>
    <n v="0"/>
    <s v="0:00"/>
    <d v="1899-12-30T03:54:00"/>
    <x v="6"/>
  </r>
  <r>
    <n v="1"/>
    <s v="Cliente_36"/>
    <x v="3"/>
    <d v="2023-04-07T01:26:00"/>
    <d v="2023-04-07T04:05:00"/>
    <x v="3"/>
    <x v="1"/>
    <x v="2"/>
    <n v="21.04"/>
    <s v="Ocupada"/>
    <n v="682"/>
    <x v="5"/>
    <s v="Plato_14"/>
    <m/>
    <m/>
    <m/>
    <n v="23"/>
    <n v="44.04"/>
    <d v="2023-04-07T04:05:00"/>
    <s v="1:26"/>
    <s v="4:05"/>
    <d v="1900-01-29T02:39:00"/>
    <n v="43"/>
    <n v="0.71666666666666667"/>
    <s v="0:43"/>
    <d v="1899-12-30T01:56:00"/>
    <d v="1899-12-30T01:56:00"/>
    <x v="0"/>
    <n v="21.04"/>
    <n v="15"/>
    <n v="0.25"/>
    <s v="0:15"/>
    <d v="1900-01-29T02:54:00"/>
    <x v="6"/>
  </r>
  <r>
    <n v="2"/>
    <s v="Cliente_837"/>
    <x v="0"/>
    <d v="2023-04-07T03:56:00"/>
    <d v="2023-04-07T06:22:00"/>
    <x v="3"/>
    <x v="0"/>
    <x v="2"/>
    <n v="40.42"/>
    <s v="Ocupada"/>
    <n v="683"/>
    <x v="1"/>
    <s v="Plato_5"/>
    <s v=" Plato_3"/>
    <s v=" Plato_20"/>
    <s v=" Plato_17"/>
    <n v="164"/>
    <n v="204.42000000000002"/>
    <d v="2023-04-07T06:22:00"/>
    <s v="3:56"/>
    <s v="6:22"/>
    <d v="1900-01-29T02:26:00"/>
    <n v="82"/>
    <n v="1.3666666666666667"/>
    <s v="1:22"/>
    <d v="1899-12-30T01:04:00"/>
    <d v="1899-12-30T01:04:00"/>
    <x v="0"/>
    <n v="40.42"/>
    <n v="15"/>
    <n v="0.25"/>
    <s v="0:15"/>
    <d v="1900-01-29T02:41:00"/>
    <x v="6"/>
  </r>
  <r>
    <n v="10"/>
    <s v="Cliente_514"/>
    <x v="0"/>
    <d v="2023-04-07T03:29:00"/>
    <d v="2023-04-07T04:40:00"/>
    <x v="4"/>
    <x v="2"/>
    <x v="2"/>
    <n v="48.15"/>
    <s v="Ocupada"/>
    <n v="684"/>
    <x v="9"/>
    <s v="Plato_19"/>
    <s v=" Plato_17"/>
    <s v=" Plato_10"/>
    <s v=" Plato_9"/>
    <n v="180"/>
    <n v="180"/>
    <d v="2023-04-07T04:40:00"/>
    <s v="3:29"/>
    <s v="4:40"/>
    <d v="1900-01-29T01:11:00"/>
    <n v="110"/>
    <n v="1.8333333333333333"/>
    <s v="1:50"/>
    <n v="-2.7083333333333341E-2"/>
    <d v="1899-12-30T00:00:00"/>
    <x v="1"/>
    <n v="0"/>
    <n v="15"/>
    <n v="0.25"/>
    <s v="0:15"/>
    <d v="1900-01-29T01:26:00"/>
    <x v="6"/>
  </r>
  <r>
    <n v="5"/>
    <s v="Cliente_485"/>
    <x v="3"/>
    <d v="2023-04-07T00:28:00"/>
    <d v="2023-04-07T01:43:00"/>
    <x v="2"/>
    <x v="0"/>
    <x v="0"/>
    <n v="19.89"/>
    <s v="Libre"/>
    <n v="685"/>
    <x v="0"/>
    <s v="Plato_6"/>
    <m/>
    <m/>
    <m/>
    <n v="54"/>
    <n v="73.89"/>
    <d v="2023-04-07T01:43:00"/>
    <s v="0:28"/>
    <s v="1:43"/>
    <d v="1899-12-30T01:15:00"/>
    <n v="17"/>
    <n v="0.28333333333333333"/>
    <s v="0:17"/>
    <d v="1899-12-30T00:58:00"/>
    <d v="1899-12-30T00:58:00"/>
    <x v="0"/>
    <n v="19.89"/>
    <n v="0"/>
    <n v="0"/>
    <s v="0:00"/>
    <d v="1899-12-30T01:15:00"/>
    <x v="6"/>
  </r>
  <r>
    <n v="10"/>
    <s v="Cliente_832"/>
    <x v="0"/>
    <d v="2023-04-07T01:12:00"/>
    <d v="2023-04-07T03:39:00"/>
    <x v="1"/>
    <x v="0"/>
    <x v="1"/>
    <n v="15.83"/>
    <s v="Reservada"/>
    <n v="686"/>
    <x v="3"/>
    <s v="Plato_17"/>
    <s v=" Plato_3"/>
    <m/>
    <m/>
    <n v="102"/>
    <n v="117.83"/>
    <d v="2023-04-07T03:39:00"/>
    <s v="1:12"/>
    <s v="3:39"/>
    <d v="1899-12-30T02:27:00"/>
    <n v="58"/>
    <n v="0.96666666666666667"/>
    <s v="0:58"/>
    <d v="1899-12-30T01:29:00"/>
    <d v="1899-12-30T01:29:00"/>
    <x v="0"/>
    <n v="15.83"/>
    <n v="0"/>
    <n v="0"/>
    <s v="0:00"/>
    <d v="1899-12-30T02:27:00"/>
    <x v="6"/>
  </r>
  <r>
    <n v="2"/>
    <s v="Cliente_778"/>
    <x v="0"/>
    <d v="2023-04-07T01:54:00"/>
    <d v="2023-04-07T05:39:00"/>
    <x v="4"/>
    <x v="0"/>
    <x v="1"/>
    <n v="10.53"/>
    <s v="Libre"/>
    <n v="687"/>
    <x v="0"/>
    <s v="Plato_19"/>
    <m/>
    <m/>
    <m/>
    <n v="72"/>
    <n v="82.53"/>
    <d v="2023-04-07T05:39:00"/>
    <s v="1:54"/>
    <s v="5:39"/>
    <d v="1899-12-30T03:45:00"/>
    <n v="29"/>
    <n v="0.48333333333333334"/>
    <s v="0:29"/>
    <d v="1899-12-30T03:16:00"/>
    <d v="1899-12-30T03:16:00"/>
    <x v="0"/>
    <n v="10.53"/>
    <n v="0"/>
    <n v="0"/>
    <s v="0:00"/>
    <d v="1899-12-30T03:45:00"/>
    <x v="6"/>
  </r>
  <r>
    <n v="3"/>
    <s v="Cliente_725"/>
    <x v="1"/>
    <d v="2023-04-07T03:26:00"/>
    <d v="2023-04-07T05:03:00"/>
    <x v="1"/>
    <x v="0"/>
    <x v="2"/>
    <n v="48.7"/>
    <s v="Ocupada"/>
    <n v="688"/>
    <x v="10"/>
    <s v="Plato_9"/>
    <m/>
    <m/>
    <m/>
    <n v="29"/>
    <n v="77.7"/>
    <d v="2023-04-07T05:03:00"/>
    <s v="3:26"/>
    <s v="5:03"/>
    <d v="1900-01-29T01:37:00"/>
    <n v="14"/>
    <n v="0.23333333333333334"/>
    <s v="0:14"/>
    <d v="1899-12-30T01:23:00"/>
    <d v="1899-12-30T01:23:00"/>
    <x v="0"/>
    <n v="48.7"/>
    <n v="15"/>
    <n v="0.25"/>
    <s v="0:15"/>
    <d v="1900-01-29T01:52:00"/>
    <x v="6"/>
  </r>
  <r>
    <n v="14"/>
    <s v="Cliente_114"/>
    <x v="1"/>
    <d v="2023-04-07T00:36:00"/>
    <d v="2023-04-07T02:22:00"/>
    <x v="1"/>
    <x v="0"/>
    <x v="2"/>
    <n v="10.25"/>
    <s v="Ocupada"/>
    <n v="689"/>
    <x v="3"/>
    <s v="Plato_14"/>
    <s v=" Plato_1"/>
    <s v=" Plato_13"/>
    <m/>
    <n v="165"/>
    <n v="175.25"/>
    <d v="2023-04-07T02:22:00"/>
    <s v="0:36"/>
    <s v="2:22"/>
    <d v="1900-01-29T01:46:00"/>
    <n v="29"/>
    <n v="0.48333333333333334"/>
    <s v="0:29"/>
    <d v="1899-12-30T01:17:00"/>
    <d v="1899-12-30T01:17:00"/>
    <x v="0"/>
    <n v="10.25"/>
    <n v="15"/>
    <n v="0.25"/>
    <s v="0:15"/>
    <d v="1900-01-29T02:01:00"/>
    <x v="6"/>
  </r>
  <r>
    <n v="15"/>
    <s v="Cliente_95"/>
    <x v="4"/>
    <d v="2023-04-07T02:43:00"/>
    <d v="2023-04-07T05:43:00"/>
    <x v="3"/>
    <x v="2"/>
    <x v="0"/>
    <n v="37.22"/>
    <s v="Reservada"/>
    <n v="690"/>
    <x v="0"/>
    <s v="Plato_20"/>
    <s v=" Plato_17"/>
    <s v=" Plato_16"/>
    <s v=" Plato_11"/>
    <n v="191"/>
    <n v="228.22"/>
    <d v="2023-04-07T05:43:00"/>
    <s v="2:43"/>
    <s v="5:43"/>
    <d v="1899-12-30T03:00:00"/>
    <n v="143"/>
    <n v="2.3833333333333333"/>
    <s v="2:23"/>
    <d v="1899-12-30T00:37:00"/>
    <d v="1899-12-30T00:37:00"/>
    <x v="0"/>
    <n v="37.22"/>
    <n v="0"/>
    <n v="0"/>
    <s v="0:00"/>
    <d v="1899-12-30T03:00:00"/>
    <x v="6"/>
  </r>
  <r>
    <n v="19"/>
    <s v="Cliente_103"/>
    <x v="4"/>
    <d v="2023-04-07T01:43:00"/>
    <d v="2023-04-07T05:17:00"/>
    <x v="0"/>
    <x v="2"/>
    <x v="0"/>
    <n v="13.9"/>
    <s v="Ocupada"/>
    <n v="691"/>
    <x v="1"/>
    <s v="Plato_5"/>
    <m/>
    <m/>
    <m/>
    <n v="66"/>
    <n v="79.900000000000006"/>
    <d v="2023-04-07T05:17:00"/>
    <s v="1:43"/>
    <s v="5:17"/>
    <d v="1900-01-29T03:34:00"/>
    <n v="34"/>
    <n v="0.56666666666666665"/>
    <s v="0:34"/>
    <d v="1899-12-30T03:00:00"/>
    <d v="1899-12-30T03:00:00"/>
    <x v="0"/>
    <n v="13.9"/>
    <n v="15"/>
    <n v="0.25"/>
    <s v="0:15"/>
    <d v="1900-01-29T03:49:00"/>
    <x v="6"/>
  </r>
  <r>
    <n v="9"/>
    <s v="Cliente_30"/>
    <x v="2"/>
    <d v="2023-04-07T00:53:00"/>
    <d v="2023-04-07T04:26:00"/>
    <x v="1"/>
    <x v="2"/>
    <x v="2"/>
    <n v="25.92"/>
    <s v="Reservada"/>
    <n v="692"/>
    <x v="10"/>
    <s v="Plato_8"/>
    <s v=" Plato_2"/>
    <s v=" Plato_4"/>
    <s v=" Plato_3"/>
    <n v="173"/>
    <n v="198.92000000000002"/>
    <d v="2023-04-07T04:26:00"/>
    <s v="0:53"/>
    <s v="4:26"/>
    <d v="1899-12-30T03:33:00"/>
    <n v="100"/>
    <n v="1.6666666666666667"/>
    <s v="1:40"/>
    <d v="1899-12-30T01:53:00"/>
    <d v="1899-12-30T01:53:00"/>
    <x v="0"/>
    <n v="25.92"/>
    <n v="0"/>
    <n v="0"/>
    <s v="0:00"/>
    <d v="1899-12-30T03:33:00"/>
    <x v="6"/>
  </r>
  <r>
    <n v="15"/>
    <s v="Cliente_330"/>
    <x v="4"/>
    <d v="2023-04-07T03:44:00"/>
    <d v="2023-04-07T07:31:00"/>
    <x v="0"/>
    <x v="0"/>
    <x v="2"/>
    <n v="28.31"/>
    <s v="Libre"/>
    <n v="693"/>
    <x v="8"/>
    <s v="Plato_19"/>
    <s v=" Plato_13"/>
    <m/>
    <m/>
    <n v="78"/>
    <n v="106.31"/>
    <d v="2023-04-07T07:31:00"/>
    <s v="3:44"/>
    <s v="7:31"/>
    <d v="1899-12-30T03:47:00"/>
    <n v="44"/>
    <n v="0.73333333333333328"/>
    <s v="0:44"/>
    <d v="1899-12-30T03:03:00"/>
    <d v="1899-12-30T03:03:00"/>
    <x v="0"/>
    <n v="28.31"/>
    <n v="0"/>
    <n v="0"/>
    <s v="0:00"/>
    <d v="1899-12-30T03:47:00"/>
    <x v="6"/>
  </r>
  <r>
    <n v="5"/>
    <s v="Cliente_88"/>
    <x v="4"/>
    <d v="2023-04-07T01:51:00"/>
    <d v="2023-04-07T05:13:00"/>
    <x v="2"/>
    <x v="0"/>
    <x v="2"/>
    <n v="23.66"/>
    <s v="Libre"/>
    <n v="694"/>
    <x v="5"/>
    <s v="Plato_3"/>
    <s v=" Plato_4"/>
    <s v=" Plato_20"/>
    <s v=" Plato_13"/>
    <n v="157"/>
    <n v="180.66"/>
    <d v="2023-04-07T05:13:00"/>
    <s v="1:51"/>
    <s v="5:13"/>
    <d v="1899-12-30T03:22:00"/>
    <n v="128"/>
    <n v="2.1333333333333333"/>
    <s v="2:08"/>
    <d v="1899-12-30T01:14:00"/>
    <d v="1899-12-30T01:14:00"/>
    <x v="0"/>
    <n v="23.66"/>
    <n v="0"/>
    <n v="0"/>
    <s v="0:00"/>
    <d v="1899-12-30T03:22:00"/>
    <x v="6"/>
  </r>
  <r>
    <n v="9"/>
    <s v="Cliente_211"/>
    <x v="1"/>
    <d v="2023-04-07T02:02:00"/>
    <d v="2023-04-07T05:32:00"/>
    <x v="0"/>
    <x v="0"/>
    <x v="2"/>
    <n v="18.23"/>
    <s v="Ocupada"/>
    <n v="695"/>
    <x v="5"/>
    <s v="Plato_16"/>
    <s v=" Plato_2"/>
    <m/>
    <m/>
    <n v="116"/>
    <n v="134.22999999999999"/>
    <d v="2023-04-07T05:32:00"/>
    <s v="2:02"/>
    <s v="5:32"/>
    <d v="1900-01-29T03:30:00"/>
    <n v="37"/>
    <n v="0.6166666666666667"/>
    <s v="0:37"/>
    <d v="1899-12-30T02:53:00"/>
    <d v="1899-12-30T02:53:00"/>
    <x v="0"/>
    <n v="18.23"/>
    <n v="15"/>
    <n v="0.25"/>
    <s v="0:15"/>
    <d v="1900-01-29T03:45:00"/>
    <x v="6"/>
  </r>
  <r>
    <n v="2"/>
    <s v="Cliente_282"/>
    <x v="0"/>
    <d v="2023-04-07T02:16:00"/>
    <d v="2023-04-07T06:11:00"/>
    <x v="1"/>
    <x v="2"/>
    <x v="2"/>
    <n v="18.760000000000002"/>
    <s v="Ocupada"/>
    <n v="696"/>
    <x v="4"/>
    <s v="Plato_14"/>
    <m/>
    <m/>
    <m/>
    <n v="46"/>
    <n v="64.760000000000005"/>
    <d v="2023-04-07T06:11:00"/>
    <s v="2:16"/>
    <s v="6:11"/>
    <d v="1900-01-29T03:55:00"/>
    <n v="23"/>
    <n v="0.38333333333333336"/>
    <s v="0:23"/>
    <d v="1899-12-30T03:32:00"/>
    <d v="1899-12-30T03:32:00"/>
    <x v="0"/>
    <n v="18.760000000000002"/>
    <n v="15"/>
    <n v="0.25"/>
    <s v="0:15"/>
    <d v="1900-01-29T04:10:00"/>
    <x v="6"/>
  </r>
  <r>
    <n v="4"/>
    <s v="Cliente_90"/>
    <x v="1"/>
    <d v="2023-04-07T03:48:00"/>
    <d v="2023-04-07T06:42:00"/>
    <x v="2"/>
    <x v="0"/>
    <x v="2"/>
    <n v="34.35"/>
    <s v="Reservada"/>
    <n v="697"/>
    <x v="7"/>
    <s v="Plato_14"/>
    <s v=" Plato_11"/>
    <s v=" Plato_2"/>
    <s v=" Plato_6"/>
    <n v="199"/>
    <n v="233.35"/>
    <d v="2023-04-07T06:42:00"/>
    <s v="3:48"/>
    <s v="6:42"/>
    <d v="1899-12-30T02:54:00"/>
    <n v="107"/>
    <n v="1.7833333333333334"/>
    <s v="1:47"/>
    <d v="1899-12-30T01:07:00"/>
    <d v="1899-12-30T01:07:00"/>
    <x v="0"/>
    <n v="34.35"/>
    <n v="0"/>
    <n v="0"/>
    <s v="0:00"/>
    <d v="1899-12-30T02:54:00"/>
    <x v="6"/>
  </r>
  <r>
    <n v="19"/>
    <s v="Cliente_115"/>
    <x v="4"/>
    <d v="2023-04-07T02:30:00"/>
    <d v="2023-04-07T06:25:00"/>
    <x v="1"/>
    <x v="2"/>
    <x v="2"/>
    <n v="39.89"/>
    <s v="Libre"/>
    <n v="698"/>
    <x v="6"/>
    <s v="Plato_6"/>
    <s v=" Plato_10"/>
    <s v=" Plato_14"/>
    <s v=" Plato_13"/>
    <n v="185"/>
    <n v="224.89"/>
    <d v="2023-04-07T06:25:00"/>
    <s v="2:30"/>
    <s v="6:25"/>
    <d v="1899-12-30T03:55:00"/>
    <n v="101"/>
    <n v="1.6833333333333333"/>
    <s v="1:41"/>
    <d v="1899-12-30T02:14:00"/>
    <d v="1899-12-30T02:14:00"/>
    <x v="0"/>
    <n v="39.89"/>
    <n v="0"/>
    <n v="0"/>
    <s v="0:00"/>
    <d v="1899-12-30T03:55:00"/>
    <x v="6"/>
  </r>
  <r>
    <n v="8"/>
    <s v="Cliente_143"/>
    <x v="0"/>
    <d v="2023-04-07T01:35:00"/>
    <d v="2023-04-07T02:56:00"/>
    <x v="2"/>
    <x v="0"/>
    <x v="2"/>
    <n v="38.44"/>
    <s v="Reservada"/>
    <n v="699"/>
    <x v="0"/>
    <s v="Plato_9"/>
    <m/>
    <m/>
    <m/>
    <n v="58"/>
    <n v="96.44"/>
    <d v="2023-04-07T02:56:00"/>
    <s v="1:35"/>
    <s v="2:56"/>
    <d v="1899-12-30T01:21:00"/>
    <n v="11"/>
    <n v="0.18333333333333332"/>
    <s v="0:11"/>
    <d v="1899-12-30T01:10:00"/>
    <d v="1899-12-30T01:10:00"/>
    <x v="0"/>
    <n v="38.44"/>
    <n v="0"/>
    <n v="0"/>
    <s v="0:00"/>
    <d v="1899-12-30T01:21:00"/>
    <x v="6"/>
  </r>
  <r>
    <n v="8"/>
    <s v="Cliente_496"/>
    <x v="2"/>
    <d v="2023-04-07T00:23:00"/>
    <d v="2023-04-07T02:50:00"/>
    <x v="2"/>
    <x v="0"/>
    <x v="2"/>
    <n v="21.66"/>
    <s v="Reservada"/>
    <n v="700"/>
    <x v="10"/>
    <s v="Plato_18"/>
    <s v=" Plato_10"/>
    <s v=" Plato_6"/>
    <m/>
    <n v="234"/>
    <n v="255.66"/>
    <d v="2023-04-07T02:50:00"/>
    <s v="0:23"/>
    <s v="2:50"/>
    <d v="1899-12-30T02:27:00"/>
    <n v="86"/>
    <n v="1.4333333333333333"/>
    <s v="1:26"/>
    <d v="1899-12-30T01:01:00"/>
    <d v="1899-12-30T01:01:00"/>
    <x v="0"/>
    <n v="21.66"/>
    <n v="0"/>
    <n v="0"/>
    <s v="0:00"/>
    <d v="1899-12-30T02:27:00"/>
    <x v="6"/>
  </r>
  <r>
    <n v="19"/>
    <s v="Cliente_58"/>
    <x v="3"/>
    <d v="2023-04-07T03:20:00"/>
    <d v="2023-04-07T05:45:00"/>
    <x v="4"/>
    <x v="0"/>
    <x v="2"/>
    <n v="39.83"/>
    <s v="Libre"/>
    <n v="701"/>
    <x v="6"/>
    <s v="Plato_11"/>
    <s v=" Plato_4"/>
    <m/>
    <m/>
    <n v="102"/>
    <n v="141.82999999999998"/>
    <d v="2023-04-07T05:45:00"/>
    <s v="3:20"/>
    <s v="5:45"/>
    <d v="1899-12-30T02:25:00"/>
    <n v="97"/>
    <n v="1.6166666666666667"/>
    <s v="1:37"/>
    <d v="1899-12-30T00:48:00"/>
    <d v="1899-12-30T00:48:00"/>
    <x v="0"/>
    <n v="39.83"/>
    <n v="0"/>
    <n v="0"/>
    <s v="0:00"/>
    <d v="1899-12-30T02:25:00"/>
    <x v="6"/>
  </r>
  <r>
    <n v="13"/>
    <s v="Cliente_468"/>
    <x v="2"/>
    <d v="2023-04-07T02:30:00"/>
    <d v="2023-04-07T05:15:00"/>
    <x v="0"/>
    <x v="2"/>
    <x v="2"/>
    <n v="47.07"/>
    <s v="Libre"/>
    <n v="702"/>
    <x v="2"/>
    <s v="Plato_4"/>
    <s v=" Plato_13"/>
    <s v=" Plato_6"/>
    <s v=" Plato_16"/>
    <n v="195"/>
    <n v="242.07"/>
    <d v="2023-04-07T05:15:00"/>
    <s v="2:30"/>
    <s v="5:15"/>
    <d v="1899-12-30T02:45:00"/>
    <n v="155"/>
    <n v="2.5833333333333335"/>
    <s v="2:35"/>
    <d v="1899-12-30T00:10:00"/>
    <d v="1899-12-30T00:10:00"/>
    <x v="0"/>
    <n v="47.07"/>
    <n v="0"/>
    <n v="0"/>
    <s v="0:00"/>
    <d v="1899-12-30T02:45:00"/>
    <x v="6"/>
  </r>
  <r>
    <n v="9"/>
    <s v="Cliente_714"/>
    <x v="3"/>
    <d v="2023-04-07T00:17:00"/>
    <d v="2023-04-07T02:19:00"/>
    <x v="1"/>
    <x v="0"/>
    <x v="2"/>
    <n v="22.24"/>
    <s v="Ocupada"/>
    <n v="703"/>
    <x v="5"/>
    <s v="Plato_13"/>
    <m/>
    <m/>
    <m/>
    <n v="63"/>
    <n v="85.24"/>
    <d v="2023-04-07T02:19:00"/>
    <s v="0:17"/>
    <s v="2:19"/>
    <d v="1900-01-29T02:02:00"/>
    <n v="29"/>
    <n v="0.48333333333333334"/>
    <s v="0:29"/>
    <d v="1899-12-30T01:33:00"/>
    <d v="1899-12-30T01:33:00"/>
    <x v="0"/>
    <n v="22.24"/>
    <n v="15"/>
    <n v="0.25"/>
    <s v="0:15"/>
    <d v="1900-01-29T02:17:00"/>
    <x v="6"/>
  </r>
  <r>
    <n v="13"/>
    <s v="Cliente_950"/>
    <x v="0"/>
    <d v="2023-04-07T01:40:00"/>
    <d v="2023-04-07T04:29:00"/>
    <x v="2"/>
    <x v="2"/>
    <x v="2"/>
    <n v="33.29"/>
    <s v="Reservada"/>
    <n v="704"/>
    <x v="6"/>
    <s v="Plato_4"/>
    <m/>
    <m/>
    <m/>
    <n v="18"/>
    <n v="51.29"/>
    <d v="2023-04-07T04:29:00"/>
    <s v="1:40"/>
    <s v="4:29"/>
    <d v="1899-12-30T02:49:00"/>
    <n v="38"/>
    <n v="0.6333333333333333"/>
    <s v="0:38"/>
    <d v="1899-12-30T02:11:00"/>
    <d v="1899-12-30T02:11:00"/>
    <x v="0"/>
    <n v="33.29"/>
    <n v="0"/>
    <n v="0"/>
    <s v="0:00"/>
    <d v="1899-12-30T02:49:00"/>
    <x v="6"/>
  </r>
  <r>
    <n v="12"/>
    <s v="Cliente_372"/>
    <x v="5"/>
    <d v="2023-04-07T01:48:00"/>
    <d v="2023-04-07T02:53:00"/>
    <x v="2"/>
    <x v="0"/>
    <x v="2"/>
    <n v="43.07"/>
    <s v="Libre"/>
    <n v="705"/>
    <x v="5"/>
    <s v="Plato_3"/>
    <s v=" Plato_10"/>
    <m/>
    <m/>
    <n v="112"/>
    <n v="155.07"/>
    <d v="2023-04-07T02:53:00"/>
    <s v="1:48"/>
    <s v="2:53"/>
    <d v="1899-12-30T01:05:00"/>
    <n v="33"/>
    <n v="0.55000000000000004"/>
    <s v="0:33"/>
    <d v="1899-12-30T00:32:00"/>
    <d v="1899-12-30T00:32:00"/>
    <x v="0"/>
    <n v="43.07"/>
    <n v="0"/>
    <n v="0"/>
    <s v="0:00"/>
    <d v="1899-12-30T01:05:00"/>
    <x v="6"/>
  </r>
  <r>
    <n v="20"/>
    <s v="Cliente_663"/>
    <x v="0"/>
    <d v="2023-04-07T01:14:00"/>
    <d v="2023-04-07T04:54:00"/>
    <x v="1"/>
    <x v="0"/>
    <x v="2"/>
    <n v="44.45"/>
    <s v="Ocupada"/>
    <n v="706"/>
    <x v="10"/>
    <s v="Plato_4"/>
    <m/>
    <m/>
    <m/>
    <n v="54"/>
    <n v="98.45"/>
    <d v="2023-04-07T04:54:00"/>
    <s v="1:14"/>
    <s v="4:54"/>
    <d v="1900-01-29T03:40:00"/>
    <n v="33"/>
    <n v="0.55000000000000004"/>
    <s v="0:33"/>
    <d v="1899-12-30T03:07:00"/>
    <d v="1899-12-30T03:07:00"/>
    <x v="0"/>
    <n v="44.45"/>
    <n v="15"/>
    <n v="0.25"/>
    <s v="0:15"/>
    <d v="1900-01-29T03:55:00"/>
    <x v="6"/>
  </r>
  <r>
    <n v="15"/>
    <s v="Cliente_801"/>
    <x v="1"/>
    <d v="2023-04-07T03:05:00"/>
    <d v="2023-04-07T05:23:00"/>
    <x v="2"/>
    <x v="1"/>
    <x v="2"/>
    <n v="40.39"/>
    <s v="Reservada"/>
    <n v="707"/>
    <x v="7"/>
    <s v="Plato_15"/>
    <s v=" Plato_13"/>
    <s v=" Plato_2"/>
    <s v=" Plato_19"/>
    <n v="185"/>
    <n v="225.39"/>
    <d v="2023-04-07T05:23:00"/>
    <s v="3:05"/>
    <s v="5:23"/>
    <d v="1899-12-30T02:18:00"/>
    <n v="137"/>
    <n v="2.2833333333333332"/>
    <s v="2:17"/>
    <d v="1899-12-30T00:01:00"/>
    <d v="1899-12-30T00:01:00"/>
    <x v="0"/>
    <n v="40.39"/>
    <n v="0"/>
    <n v="0"/>
    <s v="0:00"/>
    <d v="1899-12-30T02:18:00"/>
    <x v="6"/>
  </r>
  <r>
    <n v="5"/>
    <s v="Cliente_804"/>
    <x v="2"/>
    <d v="2023-04-07T03:36:00"/>
    <d v="2023-04-07T07:24:00"/>
    <x v="0"/>
    <x v="2"/>
    <x v="2"/>
    <n v="41.8"/>
    <s v="Ocupada"/>
    <n v="708"/>
    <x v="0"/>
    <s v="Plato_6"/>
    <m/>
    <m/>
    <m/>
    <n v="54"/>
    <n v="95.8"/>
    <d v="2023-04-07T07:24:00"/>
    <s v="3:36"/>
    <s v="7:24"/>
    <d v="1900-01-29T03:48:00"/>
    <n v="24"/>
    <n v="0.4"/>
    <s v="0:24"/>
    <d v="1899-12-30T03:24:00"/>
    <d v="1899-12-30T03:24:00"/>
    <x v="0"/>
    <n v="41.8"/>
    <n v="15"/>
    <n v="0.25"/>
    <s v="0:15"/>
    <d v="1900-01-29T04:03:00"/>
    <x v="6"/>
  </r>
  <r>
    <n v="8"/>
    <s v="Cliente_208"/>
    <x v="4"/>
    <d v="2023-04-07T01:55:00"/>
    <d v="2023-04-07T03:40:00"/>
    <x v="2"/>
    <x v="0"/>
    <x v="1"/>
    <n v="26.15"/>
    <s v="Ocupada"/>
    <n v="709"/>
    <x v="8"/>
    <s v="Plato_13"/>
    <s v=" Plato_8"/>
    <s v=" Plato_11"/>
    <s v=" Plato_1"/>
    <n v="193"/>
    <n v="219.15"/>
    <d v="2023-04-07T03:40:00"/>
    <s v="1:55"/>
    <s v="3:40"/>
    <d v="1900-01-29T01:45:00"/>
    <n v="98"/>
    <n v="1.6333333333333333"/>
    <s v="1:38"/>
    <d v="1899-12-30T00:07:00"/>
    <d v="1899-12-30T00:07:00"/>
    <x v="0"/>
    <n v="26.15"/>
    <n v="15"/>
    <n v="0.25"/>
    <s v="0:15"/>
    <d v="1900-01-29T02:00:00"/>
    <x v="6"/>
  </r>
  <r>
    <n v="18"/>
    <s v="Cliente_716"/>
    <x v="1"/>
    <d v="2023-04-07T02:28:00"/>
    <d v="2023-04-07T03:38:00"/>
    <x v="3"/>
    <x v="0"/>
    <x v="2"/>
    <n v="28.43"/>
    <s v="Ocupada"/>
    <n v="710"/>
    <x v="0"/>
    <s v="Plato_3"/>
    <s v=" Plato_12"/>
    <s v=" Plato_4"/>
    <s v=" Plato_14"/>
    <n v="138"/>
    <n v="138"/>
    <d v="2023-04-07T03:38:00"/>
    <s v="2:28"/>
    <s v="3:38"/>
    <d v="1900-01-29T01:10:00"/>
    <n v="140"/>
    <n v="2.3333333333333335"/>
    <s v="2:20"/>
    <n v="-4.8611111111111112E-2"/>
    <d v="1899-12-30T00:00:00"/>
    <x v="1"/>
    <n v="0"/>
    <n v="15"/>
    <n v="0.25"/>
    <s v="0:15"/>
    <d v="1900-01-29T01:25:00"/>
    <x v="6"/>
  </r>
  <r>
    <n v="20"/>
    <s v="Cliente_27"/>
    <x v="0"/>
    <d v="2023-04-07T01:51:00"/>
    <d v="2023-04-07T05:18:00"/>
    <x v="1"/>
    <x v="0"/>
    <x v="0"/>
    <n v="49.74"/>
    <s v="Ocupada"/>
    <n v="711"/>
    <x v="7"/>
    <s v="Plato_18"/>
    <s v=" Plato_15"/>
    <m/>
    <m/>
    <n v="166"/>
    <n v="215.74"/>
    <d v="2023-04-07T05:18:00"/>
    <s v="1:51"/>
    <s v="5:18"/>
    <d v="1900-01-29T03:27:00"/>
    <n v="59"/>
    <n v="0.98333333333333328"/>
    <s v="0:59"/>
    <d v="1899-12-30T02:28:00"/>
    <d v="1899-12-30T02:28:00"/>
    <x v="0"/>
    <n v="49.74"/>
    <n v="15"/>
    <n v="0.25"/>
    <s v="0:15"/>
    <d v="1900-01-29T03:42:00"/>
    <x v="6"/>
  </r>
  <r>
    <n v="10"/>
    <s v="Cliente_786"/>
    <x v="3"/>
    <d v="2023-04-07T00:06:00"/>
    <d v="2023-04-07T02:27:00"/>
    <x v="2"/>
    <x v="1"/>
    <x v="1"/>
    <n v="42.21"/>
    <s v="Reservada"/>
    <n v="712"/>
    <x v="4"/>
    <s v="Plato_7"/>
    <m/>
    <m/>
    <m/>
    <n v="48"/>
    <n v="90.210000000000008"/>
    <d v="2023-04-07T02:27:00"/>
    <s v="0:06"/>
    <s v="2:27"/>
    <d v="1899-12-30T02:21:00"/>
    <n v="49"/>
    <n v="0.81666666666666665"/>
    <s v="0:49"/>
    <d v="1899-12-30T01:32:00"/>
    <d v="1899-12-30T01:32:00"/>
    <x v="0"/>
    <n v="42.21"/>
    <n v="0"/>
    <n v="0"/>
    <s v="0:00"/>
    <d v="1899-12-30T02:21:00"/>
    <x v="6"/>
  </r>
  <r>
    <n v="6"/>
    <s v="Cliente_594"/>
    <x v="4"/>
    <d v="2023-04-07T00:15:00"/>
    <d v="2023-04-07T02:52:00"/>
    <x v="1"/>
    <x v="2"/>
    <x v="2"/>
    <n v="35.11"/>
    <s v="Libre"/>
    <n v="713"/>
    <x v="7"/>
    <s v="Plato_11"/>
    <s v=" Plato_9"/>
    <s v=" Plato_15"/>
    <s v=" Plato_10"/>
    <n v="360"/>
    <n v="395.11"/>
    <d v="2023-04-07T02:52:00"/>
    <s v="0:15"/>
    <s v="2:52"/>
    <d v="1899-12-30T02:37:00"/>
    <n v="125"/>
    <n v="2.0833333333333335"/>
    <s v="2:05"/>
    <d v="1899-12-30T00:32:00"/>
    <d v="1899-12-30T00:32:00"/>
    <x v="0"/>
    <n v="35.11"/>
    <n v="0"/>
    <n v="0"/>
    <s v="0:00"/>
    <d v="1899-12-30T02:37:00"/>
    <x v="6"/>
  </r>
  <r>
    <n v="19"/>
    <s v="Cliente_281"/>
    <x v="2"/>
    <d v="2023-04-07T02:21:00"/>
    <d v="2023-04-07T04:05:00"/>
    <x v="3"/>
    <x v="0"/>
    <x v="2"/>
    <n v="10.69"/>
    <s v="Libre"/>
    <n v="714"/>
    <x v="1"/>
    <s v="Plato_18"/>
    <s v=" Plato_2"/>
    <s v=" Plato_11"/>
    <m/>
    <n v="225"/>
    <n v="235.69"/>
    <d v="2023-04-07T04:05:00"/>
    <s v="2:21"/>
    <s v="4:05"/>
    <d v="1899-12-30T01:44:00"/>
    <n v="63"/>
    <n v="1.05"/>
    <s v="1:03"/>
    <d v="1899-12-30T00:41:00"/>
    <d v="1899-12-30T00:41:00"/>
    <x v="0"/>
    <n v="10.69"/>
    <n v="0"/>
    <n v="0"/>
    <s v="0:00"/>
    <d v="1899-12-30T01:44:00"/>
    <x v="6"/>
  </r>
  <r>
    <n v="12"/>
    <s v="Cliente_396"/>
    <x v="0"/>
    <d v="2023-04-07T01:45:00"/>
    <d v="2023-04-07T04:15:00"/>
    <x v="0"/>
    <x v="0"/>
    <x v="0"/>
    <n v="39.909999999999997"/>
    <s v="Ocupada"/>
    <n v="715"/>
    <x v="4"/>
    <s v="Plato_2"/>
    <s v=" Plato_6"/>
    <s v=" Plato_1"/>
    <s v=" Plato_4"/>
    <n v="246"/>
    <n v="285.90999999999997"/>
    <d v="2023-04-07T04:15:00"/>
    <s v="1:45"/>
    <s v="4:15"/>
    <d v="1900-01-29T02:30:00"/>
    <n v="136"/>
    <n v="2.2666666666666666"/>
    <s v="2:16"/>
    <d v="1899-12-30T00:14:00"/>
    <d v="1899-12-30T00:14:00"/>
    <x v="0"/>
    <n v="39.909999999999997"/>
    <n v="15"/>
    <n v="0.25"/>
    <s v="0:15"/>
    <d v="1900-01-29T02:45:00"/>
    <x v="6"/>
  </r>
  <r>
    <n v="12"/>
    <s v="Cliente_707"/>
    <x v="4"/>
    <d v="2023-04-07T01:47:00"/>
    <d v="2023-04-07T04:44:00"/>
    <x v="2"/>
    <x v="2"/>
    <x v="2"/>
    <n v="44.73"/>
    <s v="Ocupada"/>
    <n v="716"/>
    <x v="2"/>
    <s v="Plato_13"/>
    <s v=" Plato_1"/>
    <s v=" Plato_17"/>
    <m/>
    <n v="231"/>
    <n v="275.73"/>
    <d v="2023-04-07T04:44:00"/>
    <s v="1:47"/>
    <s v="4:44"/>
    <d v="1900-01-29T02:57:00"/>
    <n v="90"/>
    <n v="1.5"/>
    <s v="1:30"/>
    <d v="1899-12-30T01:27:00"/>
    <d v="1899-12-30T01:27:00"/>
    <x v="0"/>
    <n v="44.73"/>
    <n v="15"/>
    <n v="0.25"/>
    <s v="0:15"/>
    <d v="1900-01-29T03:12:00"/>
    <x v="6"/>
  </r>
  <r>
    <n v="8"/>
    <s v="Cliente_392"/>
    <x v="3"/>
    <d v="2023-04-07T03:56:00"/>
    <d v="2023-04-07T06:03:00"/>
    <x v="1"/>
    <x v="0"/>
    <x v="2"/>
    <n v="23.67"/>
    <s v="Libre"/>
    <n v="717"/>
    <x v="6"/>
    <s v="Plato_5"/>
    <s v=" Plato_2"/>
    <s v=" Plato_6"/>
    <m/>
    <n v="155"/>
    <n v="178.67000000000002"/>
    <d v="2023-04-07T06:03:00"/>
    <s v="3:56"/>
    <s v="6:03"/>
    <d v="1899-12-30T02:07:00"/>
    <n v="72"/>
    <n v="1.2"/>
    <s v="1:12"/>
    <d v="1899-12-30T00:55:00"/>
    <d v="1899-12-30T00:55:00"/>
    <x v="0"/>
    <n v="23.67"/>
    <n v="0"/>
    <n v="0"/>
    <s v="0:00"/>
    <d v="1899-12-30T02:07:00"/>
    <x v="6"/>
  </r>
  <r>
    <n v="7"/>
    <s v="Cliente_489"/>
    <x v="0"/>
    <d v="2023-04-07T03:18:00"/>
    <d v="2023-04-07T07:06:00"/>
    <x v="2"/>
    <x v="1"/>
    <x v="2"/>
    <n v="37.21"/>
    <s v="Libre"/>
    <n v="718"/>
    <x v="5"/>
    <s v="Plato_3"/>
    <m/>
    <m/>
    <m/>
    <n v="20"/>
    <n v="57.21"/>
    <d v="2023-04-07T07:06:00"/>
    <s v="3:18"/>
    <s v="7:06"/>
    <d v="1899-12-30T03:48:00"/>
    <n v="58"/>
    <n v="0.96666666666666667"/>
    <s v="0:58"/>
    <d v="1899-12-30T02:50:00"/>
    <d v="1899-12-30T02:50:00"/>
    <x v="0"/>
    <n v="37.21"/>
    <n v="0"/>
    <n v="0"/>
    <s v="0:00"/>
    <d v="1899-12-30T03:48:00"/>
    <x v="6"/>
  </r>
  <r>
    <n v="16"/>
    <s v="Cliente_954"/>
    <x v="5"/>
    <d v="2023-04-07T01:18:00"/>
    <d v="2023-04-07T02:49:00"/>
    <x v="1"/>
    <x v="0"/>
    <x v="0"/>
    <n v="17.23"/>
    <s v="Libre"/>
    <n v="719"/>
    <x v="1"/>
    <s v="Plato_20"/>
    <s v=" Plato_12"/>
    <s v=" Plato_9"/>
    <m/>
    <n v="107"/>
    <n v="124.23"/>
    <d v="2023-04-07T02:49:00"/>
    <s v="1:18"/>
    <s v="2:49"/>
    <d v="1899-12-30T01:31:00"/>
    <n v="70"/>
    <n v="1.1666666666666667"/>
    <s v="1:10"/>
    <d v="1899-12-30T00:21:00"/>
    <d v="1899-12-30T00:21:00"/>
    <x v="0"/>
    <n v="17.23"/>
    <n v="0"/>
    <n v="0"/>
    <s v="0:00"/>
    <d v="1899-12-30T01:31:00"/>
    <x v="6"/>
  </r>
  <r>
    <n v="4"/>
    <s v="Cliente_263"/>
    <x v="3"/>
    <d v="2023-04-07T02:13:00"/>
    <d v="2023-04-07T05:46:00"/>
    <x v="0"/>
    <x v="0"/>
    <x v="2"/>
    <n v="40.28"/>
    <s v="Reservada"/>
    <n v="720"/>
    <x v="3"/>
    <s v="Plato_11"/>
    <s v=" Plato_9"/>
    <s v=" Plato_7"/>
    <m/>
    <n v="168"/>
    <n v="208.28"/>
    <d v="2023-04-07T05:46:00"/>
    <s v="2:13"/>
    <s v="5:46"/>
    <d v="1899-12-30T03:33:00"/>
    <n v="133"/>
    <n v="2.2166666666666668"/>
    <s v="2:13"/>
    <d v="1899-12-30T01:20:00"/>
    <d v="1899-12-30T01:20:00"/>
    <x v="0"/>
    <n v="40.28"/>
    <n v="0"/>
    <n v="0"/>
    <s v="0:00"/>
    <d v="1899-12-30T03:33:00"/>
    <x v="6"/>
  </r>
  <r>
    <n v="6"/>
    <s v="Cliente_733"/>
    <x v="2"/>
    <d v="2023-04-07T03:53:00"/>
    <d v="2023-04-07T07:01:00"/>
    <x v="2"/>
    <x v="1"/>
    <x v="2"/>
    <n v="47.13"/>
    <s v="Libre"/>
    <n v="721"/>
    <x v="3"/>
    <s v="Plato_9"/>
    <s v=" Plato_19"/>
    <s v=" Plato_7"/>
    <s v=" Plato_6"/>
    <n v="218"/>
    <n v="265.13"/>
    <d v="2023-04-07T07:01:00"/>
    <s v="3:53"/>
    <s v="7:01"/>
    <d v="1899-12-30T03:08:00"/>
    <n v="133"/>
    <n v="2.2166666666666668"/>
    <s v="2:13"/>
    <d v="1899-12-30T00:55:00"/>
    <d v="1899-12-30T00:55:00"/>
    <x v="0"/>
    <n v="47.13"/>
    <n v="0"/>
    <n v="0"/>
    <s v="0:00"/>
    <d v="1899-12-30T03:08:00"/>
    <x v="6"/>
  </r>
  <r>
    <n v="13"/>
    <s v="Cliente_438"/>
    <x v="3"/>
    <d v="2023-04-07T02:51:00"/>
    <d v="2023-04-07T04:08:00"/>
    <x v="2"/>
    <x v="0"/>
    <x v="2"/>
    <n v="20.62"/>
    <s v="Libre"/>
    <n v="722"/>
    <x v="8"/>
    <s v="Plato_13"/>
    <s v=" Plato_5"/>
    <m/>
    <m/>
    <n v="85"/>
    <n v="105.62"/>
    <d v="2023-04-07T04:08:00"/>
    <s v="2:51"/>
    <s v="4:08"/>
    <d v="1899-12-30T01:17:00"/>
    <n v="59"/>
    <n v="0.98333333333333328"/>
    <s v="0:59"/>
    <d v="1899-12-30T00:18:00"/>
    <d v="1899-12-30T00:18:00"/>
    <x v="0"/>
    <n v="20.62"/>
    <n v="0"/>
    <n v="0"/>
    <s v="0:00"/>
    <d v="1899-12-30T01:17:00"/>
    <x v="6"/>
  </r>
  <r>
    <n v="12"/>
    <s v="Cliente_116"/>
    <x v="2"/>
    <d v="2023-04-07T01:35:00"/>
    <d v="2023-04-07T04:49:00"/>
    <x v="4"/>
    <x v="1"/>
    <x v="1"/>
    <n v="27.79"/>
    <s v="Libre"/>
    <n v="723"/>
    <x v="9"/>
    <s v="Plato_16"/>
    <s v=" Plato_8"/>
    <m/>
    <m/>
    <n v="126"/>
    <n v="153.79"/>
    <d v="2023-04-07T04:49:00"/>
    <s v="1:35"/>
    <s v="4:49"/>
    <d v="1899-12-30T03:14:00"/>
    <n v="31"/>
    <n v="0.51666666666666672"/>
    <s v="0:31"/>
    <d v="1899-12-30T02:43:00"/>
    <d v="1899-12-30T02:43:00"/>
    <x v="0"/>
    <n v="27.79"/>
    <n v="0"/>
    <n v="0"/>
    <s v="0:00"/>
    <d v="1899-12-30T03:14:00"/>
    <x v="6"/>
  </r>
  <r>
    <n v="8"/>
    <s v="Cliente_929"/>
    <x v="0"/>
    <d v="2023-04-07T02:56:00"/>
    <d v="2023-04-07T04:15:00"/>
    <x v="3"/>
    <x v="2"/>
    <x v="1"/>
    <n v="14.12"/>
    <s v="Libre"/>
    <n v="724"/>
    <x v="5"/>
    <s v="Plato_5"/>
    <m/>
    <m/>
    <m/>
    <n v="66"/>
    <n v="80.12"/>
    <d v="2023-04-07T04:15:00"/>
    <s v="2:56"/>
    <s v="4:15"/>
    <d v="1899-12-30T01:19:00"/>
    <n v="56"/>
    <n v="0.93333333333333335"/>
    <s v="0:56"/>
    <d v="1899-12-30T00:23:00"/>
    <d v="1899-12-30T00:23:00"/>
    <x v="0"/>
    <n v="14.12"/>
    <n v="0"/>
    <n v="0"/>
    <s v="0:00"/>
    <d v="1899-12-30T01:19:00"/>
    <x v="6"/>
  </r>
  <r>
    <n v="10"/>
    <s v="Cliente_353"/>
    <x v="4"/>
    <d v="2023-04-07T01:48:00"/>
    <d v="2023-04-07T03:20:00"/>
    <x v="4"/>
    <x v="0"/>
    <x v="1"/>
    <n v="18.66"/>
    <s v="Ocupada"/>
    <n v="725"/>
    <x v="9"/>
    <s v="Plato_18"/>
    <s v=" Plato_5"/>
    <m/>
    <m/>
    <n v="168"/>
    <n v="186.66"/>
    <d v="2023-04-07T03:20:00"/>
    <s v="1:48"/>
    <s v="3:20"/>
    <d v="1900-01-29T01:32:00"/>
    <n v="85"/>
    <n v="1.4166666666666667"/>
    <s v="1:25"/>
    <d v="1899-12-30T00:07:00"/>
    <d v="1899-12-30T00:07:00"/>
    <x v="0"/>
    <n v="18.66"/>
    <n v="15"/>
    <n v="0.25"/>
    <s v="0:15"/>
    <d v="1900-01-29T01:47:00"/>
    <x v="6"/>
  </r>
  <r>
    <n v="11"/>
    <s v="Cliente_715"/>
    <x v="2"/>
    <d v="2023-04-07T02:28:00"/>
    <d v="2023-04-07T05:43:00"/>
    <x v="3"/>
    <x v="1"/>
    <x v="2"/>
    <n v="41.38"/>
    <s v="Reservada"/>
    <n v="726"/>
    <x v="0"/>
    <s v="Plato_5"/>
    <s v=" Plato_19"/>
    <s v=" Plato_14"/>
    <m/>
    <n v="126"/>
    <n v="167.38"/>
    <d v="2023-04-07T05:43:00"/>
    <s v="2:28"/>
    <s v="5:43"/>
    <d v="1899-12-30T03:15:00"/>
    <n v="74"/>
    <n v="1.2333333333333334"/>
    <s v="1:14"/>
    <d v="1899-12-30T02:01:00"/>
    <d v="1899-12-30T02:01:00"/>
    <x v="0"/>
    <n v="41.38"/>
    <n v="0"/>
    <n v="0"/>
    <s v="0:00"/>
    <d v="1899-12-30T03:15:00"/>
    <x v="6"/>
  </r>
  <r>
    <n v="17"/>
    <s v="Cliente_117"/>
    <x v="0"/>
    <d v="2023-04-07T00:31:00"/>
    <d v="2023-04-07T03:02:00"/>
    <x v="2"/>
    <x v="2"/>
    <x v="0"/>
    <n v="13.24"/>
    <s v="Reservada"/>
    <n v="727"/>
    <x v="1"/>
    <s v="Plato_3"/>
    <m/>
    <m/>
    <m/>
    <n v="40"/>
    <n v="53.24"/>
    <d v="2023-04-07T03:02:00"/>
    <s v="0:31"/>
    <s v="3:02"/>
    <d v="1899-12-30T02:31:00"/>
    <n v="21"/>
    <n v="0.35"/>
    <s v="0:21"/>
    <d v="1899-12-30T02:10:00"/>
    <d v="1899-12-30T02:10:00"/>
    <x v="0"/>
    <n v="13.24"/>
    <n v="0"/>
    <n v="0"/>
    <s v="0:00"/>
    <d v="1899-12-30T02:31:00"/>
    <x v="6"/>
  </r>
  <r>
    <n v="9"/>
    <s v="Cliente_654"/>
    <x v="0"/>
    <d v="2023-04-07T02:06:00"/>
    <d v="2023-04-07T04:29:00"/>
    <x v="1"/>
    <x v="1"/>
    <x v="0"/>
    <n v="34.28"/>
    <s v="Ocupada"/>
    <n v="728"/>
    <x v="10"/>
    <s v="Plato_4"/>
    <s v=" Plato_6"/>
    <s v=" Plato_15"/>
    <m/>
    <n v="195"/>
    <n v="229.28"/>
    <d v="2023-04-07T04:29:00"/>
    <s v="2:06"/>
    <s v="4:29"/>
    <d v="1900-01-29T02:23:00"/>
    <n v="72"/>
    <n v="1.2"/>
    <s v="1:12"/>
    <d v="1899-12-30T01:11:00"/>
    <d v="1899-12-30T01:11:00"/>
    <x v="0"/>
    <n v="34.28"/>
    <n v="15"/>
    <n v="0.25"/>
    <s v="0:15"/>
    <d v="1900-01-29T02:38:00"/>
    <x v="6"/>
  </r>
  <r>
    <n v="20"/>
    <s v="Cliente_264"/>
    <x v="2"/>
    <d v="2023-04-07T02:49:00"/>
    <d v="2023-04-07T06:05:00"/>
    <x v="3"/>
    <x v="1"/>
    <x v="2"/>
    <n v="18.97"/>
    <s v="Ocupada"/>
    <n v="729"/>
    <x v="7"/>
    <s v="Plato_18"/>
    <s v=" Plato_3"/>
    <m/>
    <m/>
    <n v="128"/>
    <n v="146.97"/>
    <d v="2023-04-07T06:05:00"/>
    <s v="2:49"/>
    <s v="6:05"/>
    <d v="1900-01-29T03:16:00"/>
    <n v="65"/>
    <n v="1.0833333333333333"/>
    <s v="1:05"/>
    <d v="1899-12-30T02:11:00"/>
    <d v="1899-12-30T02:11:00"/>
    <x v="0"/>
    <n v="18.97"/>
    <n v="15"/>
    <n v="0.25"/>
    <s v="0:15"/>
    <d v="1900-01-29T03:31:00"/>
    <x v="6"/>
  </r>
  <r>
    <n v="8"/>
    <s v="Cliente_443"/>
    <x v="5"/>
    <d v="2023-04-07T00:29:00"/>
    <d v="2023-04-07T02:33:00"/>
    <x v="0"/>
    <x v="0"/>
    <x v="2"/>
    <n v="15.02"/>
    <s v="Ocupada"/>
    <n v="730"/>
    <x v="0"/>
    <s v="Plato_2"/>
    <s v=" Plato_7"/>
    <m/>
    <m/>
    <n v="114"/>
    <n v="129.02000000000001"/>
    <d v="2023-04-07T02:33:00"/>
    <s v="0:29"/>
    <s v="2:33"/>
    <d v="1900-01-29T02:04:00"/>
    <n v="79"/>
    <n v="1.3166666666666667"/>
    <s v="1:19"/>
    <d v="1899-12-30T00:45:00"/>
    <d v="1899-12-30T00:45:00"/>
    <x v="0"/>
    <n v="15.02"/>
    <n v="15"/>
    <n v="0.25"/>
    <s v="0:15"/>
    <d v="1900-01-29T02:19:00"/>
    <x v="6"/>
  </r>
  <r>
    <n v="17"/>
    <s v="Cliente_239"/>
    <x v="5"/>
    <d v="2023-04-07T03:16:00"/>
    <d v="2023-04-07T06:25:00"/>
    <x v="2"/>
    <x v="0"/>
    <x v="2"/>
    <n v="14.35"/>
    <s v="Reservada"/>
    <n v="731"/>
    <x v="9"/>
    <s v="Plato_15"/>
    <m/>
    <m/>
    <m/>
    <n v="64"/>
    <n v="78.349999999999994"/>
    <d v="2023-04-07T06:25:00"/>
    <s v="3:16"/>
    <s v="6:25"/>
    <d v="1899-12-30T03:09:00"/>
    <n v="47"/>
    <n v="0.78333333333333333"/>
    <s v="0:47"/>
    <d v="1899-12-30T02:22:00"/>
    <d v="1899-12-30T02:22:00"/>
    <x v="0"/>
    <n v="14.35"/>
    <n v="0"/>
    <n v="0"/>
    <s v="0:00"/>
    <d v="1899-12-30T03:09:00"/>
    <x v="6"/>
  </r>
  <r>
    <n v="12"/>
    <s v="Cliente_770"/>
    <x v="5"/>
    <d v="2023-04-07T03:17:00"/>
    <d v="2023-04-07T07:13:00"/>
    <x v="4"/>
    <x v="0"/>
    <x v="2"/>
    <n v="43.35"/>
    <s v="Reservada"/>
    <n v="732"/>
    <x v="2"/>
    <s v="Plato_20"/>
    <s v=" Plato_10"/>
    <s v=" Plato_19"/>
    <m/>
    <n v="306"/>
    <n v="349.35"/>
    <d v="2023-04-07T07:13:00"/>
    <s v="3:17"/>
    <s v="7:13"/>
    <d v="1899-12-30T03:56:00"/>
    <n v="121"/>
    <n v="2.0166666666666666"/>
    <s v="2:01"/>
    <d v="1899-12-30T01:55:00"/>
    <d v="1899-12-30T01:55:00"/>
    <x v="0"/>
    <n v="43.35"/>
    <n v="0"/>
    <n v="0"/>
    <s v="0:00"/>
    <d v="1899-12-30T03:56:00"/>
    <x v="6"/>
  </r>
  <r>
    <n v="14"/>
    <s v="Cliente_359"/>
    <x v="0"/>
    <d v="2023-04-07T03:40:00"/>
    <d v="2023-04-07T05:28:00"/>
    <x v="4"/>
    <x v="2"/>
    <x v="2"/>
    <n v="35.090000000000003"/>
    <s v="Libre"/>
    <n v="733"/>
    <x v="10"/>
    <s v="Plato_19"/>
    <s v=" Plato_7"/>
    <s v=" Plato_6"/>
    <m/>
    <n v="186"/>
    <n v="221.09"/>
    <d v="2023-04-07T05:28:00"/>
    <s v="3:40"/>
    <s v="5:28"/>
    <d v="1899-12-30T01:48:00"/>
    <n v="74"/>
    <n v="1.2333333333333334"/>
    <s v="1:14"/>
    <d v="1899-12-30T00:34:00"/>
    <d v="1899-12-30T00:34:00"/>
    <x v="0"/>
    <n v="35.090000000000003"/>
    <n v="0"/>
    <n v="0"/>
    <s v="0:00"/>
    <d v="1899-12-30T01:48:00"/>
    <x v="6"/>
  </r>
  <r>
    <n v="14"/>
    <s v="Cliente_888"/>
    <x v="2"/>
    <d v="2023-04-07T02:27:00"/>
    <d v="2023-04-07T04:57:00"/>
    <x v="2"/>
    <x v="0"/>
    <x v="1"/>
    <n v="46.82"/>
    <s v="Libre"/>
    <n v="734"/>
    <x v="5"/>
    <s v="Plato_15"/>
    <s v=" Plato_7"/>
    <s v=" Plato_12"/>
    <m/>
    <n v="139"/>
    <n v="185.82"/>
    <d v="2023-04-07T04:57:00"/>
    <s v="2:27"/>
    <s v="4:57"/>
    <d v="1899-12-30T02:30:00"/>
    <n v="52"/>
    <n v="0.8666666666666667"/>
    <s v="0:52"/>
    <d v="1899-12-30T01:38:00"/>
    <d v="1899-12-30T01:38:00"/>
    <x v="0"/>
    <n v="46.82"/>
    <n v="0"/>
    <n v="0"/>
    <s v="0:00"/>
    <d v="1899-12-30T02:30:00"/>
    <x v="6"/>
  </r>
  <r>
    <n v="20"/>
    <s v="Cliente_154"/>
    <x v="4"/>
    <d v="2023-04-07T01:52:00"/>
    <d v="2023-04-07T03:47:00"/>
    <x v="0"/>
    <x v="1"/>
    <x v="2"/>
    <n v="38.43"/>
    <s v="Libre"/>
    <n v="735"/>
    <x v="0"/>
    <s v="Plato_14"/>
    <s v=" Plato_15"/>
    <m/>
    <m/>
    <n v="142"/>
    <n v="180.43"/>
    <d v="2023-04-07T03:47:00"/>
    <s v="1:52"/>
    <s v="3:47"/>
    <d v="1899-12-30T01:55:00"/>
    <n v="87"/>
    <n v="1.45"/>
    <s v="1:27"/>
    <d v="1899-12-30T00:28:00"/>
    <d v="1899-12-30T00:28:00"/>
    <x v="0"/>
    <n v="38.43"/>
    <n v="0"/>
    <n v="0"/>
    <s v="0:00"/>
    <d v="1899-12-30T01:55:00"/>
    <x v="6"/>
  </r>
  <r>
    <n v="17"/>
    <s v="Cliente_301"/>
    <x v="2"/>
    <d v="2023-04-07T01:08:00"/>
    <d v="2023-04-07T03:24:00"/>
    <x v="4"/>
    <x v="1"/>
    <x v="2"/>
    <n v="25.91"/>
    <s v="Ocupada"/>
    <n v="736"/>
    <x v="0"/>
    <s v="Plato_5"/>
    <s v=" Plato_16"/>
    <s v=" Plato_17"/>
    <m/>
    <n v="215"/>
    <n v="240.91"/>
    <d v="2023-04-07T03:24:00"/>
    <s v="1:08"/>
    <s v="3:24"/>
    <d v="1900-01-29T02:16:00"/>
    <n v="92"/>
    <n v="1.5333333333333334"/>
    <s v="1:32"/>
    <d v="1899-12-30T00:44:00"/>
    <d v="1899-12-30T00:44:00"/>
    <x v="0"/>
    <n v="25.91"/>
    <n v="15"/>
    <n v="0.25"/>
    <s v="0:15"/>
    <d v="1900-01-29T02:31:00"/>
    <x v="6"/>
  </r>
  <r>
    <n v="6"/>
    <s v="Cliente_635"/>
    <x v="1"/>
    <d v="2023-04-07T00:39:00"/>
    <d v="2023-04-07T03:06:00"/>
    <x v="2"/>
    <x v="1"/>
    <x v="0"/>
    <n v="24.09"/>
    <s v="Reservada"/>
    <n v="737"/>
    <x v="3"/>
    <s v="Plato_9"/>
    <s v=" Plato_2"/>
    <m/>
    <m/>
    <n v="118"/>
    <n v="142.09"/>
    <d v="2023-04-07T03:06:00"/>
    <s v="0:39"/>
    <s v="3:06"/>
    <d v="1899-12-30T02:27:00"/>
    <n v="22"/>
    <n v="0.36666666666666664"/>
    <s v="0:22"/>
    <d v="1899-12-30T02:05:00"/>
    <d v="1899-12-30T02:05:00"/>
    <x v="0"/>
    <n v="24.09"/>
    <n v="0"/>
    <n v="0"/>
    <s v="0:00"/>
    <d v="1899-12-30T02:27:00"/>
    <x v="6"/>
  </r>
  <r>
    <n v="15"/>
    <s v="Cliente_70"/>
    <x v="1"/>
    <d v="2023-04-07T00:51:00"/>
    <d v="2023-04-07T02:04:00"/>
    <x v="0"/>
    <x v="0"/>
    <x v="2"/>
    <n v="17.37"/>
    <s v="Ocupada"/>
    <n v="738"/>
    <x v="0"/>
    <s v="Plato_10"/>
    <s v=" Plato_16"/>
    <s v=" Plato_4"/>
    <m/>
    <n v="134"/>
    <n v="134"/>
    <d v="2023-04-07T02:04:00"/>
    <s v="0:51"/>
    <s v="2:04"/>
    <d v="1900-01-29T01:13:00"/>
    <n v="94"/>
    <n v="1.5666666666666667"/>
    <s v="1:34"/>
    <n v="-1.4583333333333337E-2"/>
    <d v="1899-12-30T00:00:00"/>
    <x v="1"/>
    <n v="0"/>
    <n v="15"/>
    <n v="0.25"/>
    <s v="0:15"/>
    <d v="1900-01-29T01:28:00"/>
    <x v="6"/>
  </r>
  <r>
    <n v="10"/>
    <s v="Cliente_484"/>
    <x v="3"/>
    <d v="2023-04-07T03:53:00"/>
    <d v="2023-04-07T06:10:00"/>
    <x v="2"/>
    <x v="0"/>
    <x v="0"/>
    <n v="33.69"/>
    <s v="Reservada"/>
    <n v="739"/>
    <x v="1"/>
    <s v="Plato_14"/>
    <m/>
    <m/>
    <m/>
    <n v="46"/>
    <n v="79.69"/>
    <d v="2023-04-07T06:10:00"/>
    <s v="3:53"/>
    <s v="6:10"/>
    <d v="1899-12-30T02:17:00"/>
    <n v="54"/>
    <n v="0.9"/>
    <s v="0:54"/>
    <d v="1899-12-30T01:23:00"/>
    <d v="1899-12-30T01:23:00"/>
    <x v="0"/>
    <n v="33.69"/>
    <n v="0"/>
    <n v="0"/>
    <s v="0:00"/>
    <d v="1899-12-30T02:17:00"/>
    <x v="6"/>
  </r>
  <r>
    <n v="16"/>
    <s v="Cliente_297"/>
    <x v="0"/>
    <d v="2023-04-07T03:49:00"/>
    <d v="2023-04-07T06:24:00"/>
    <x v="1"/>
    <x v="0"/>
    <x v="0"/>
    <n v="16.05"/>
    <s v="Reservada"/>
    <n v="740"/>
    <x v="8"/>
    <s v="Plato_16"/>
    <s v=" Plato_15"/>
    <s v=" Plato_19"/>
    <s v=" Plato_14"/>
    <n v="293"/>
    <n v="309.05"/>
    <d v="2023-04-07T06:24:00"/>
    <s v="3:49"/>
    <s v="6:24"/>
    <d v="1899-12-30T02:35:00"/>
    <n v="113"/>
    <n v="1.8833333333333333"/>
    <s v="1:53"/>
    <d v="1899-12-30T00:42:00"/>
    <d v="1899-12-30T00:42:00"/>
    <x v="0"/>
    <n v="16.05"/>
    <n v="0"/>
    <n v="0"/>
    <s v="0:00"/>
    <d v="1899-12-30T02:35:00"/>
    <x v="6"/>
  </r>
  <r>
    <n v="14"/>
    <s v="Cliente_196"/>
    <x v="4"/>
    <d v="2023-04-07T00:29:00"/>
    <d v="2023-04-07T04:23:00"/>
    <x v="2"/>
    <x v="0"/>
    <x v="0"/>
    <n v="40.31"/>
    <s v="Ocupada"/>
    <n v="741"/>
    <x v="7"/>
    <s v="Plato_7"/>
    <s v=" Plato_9"/>
    <s v=" Plato_11"/>
    <s v=" Plato_16"/>
    <n v="285"/>
    <n v="325.31"/>
    <d v="2023-04-07T04:23:00"/>
    <s v="0:29"/>
    <s v="4:23"/>
    <d v="1900-01-29T03:54:00"/>
    <n v="165"/>
    <n v="2.75"/>
    <s v="2:45"/>
    <d v="1899-12-30T01:09:00"/>
    <d v="1899-12-30T01:09:00"/>
    <x v="0"/>
    <n v="40.31"/>
    <n v="15"/>
    <n v="0.25"/>
    <s v="0:15"/>
    <d v="1900-01-29T04:09:00"/>
    <x v="6"/>
  </r>
  <r>
    <n v="20"/>
    <s v="Cliente_320"/>
    <x v="4"/>
    <d v="2023-04-07T00:36:00"/>
    <d v="2023-04-07T02:22:00"/>
    <x v="2"/>
    <x v="1"/>
    <x v="2"/>
    <n v="10.51"/>
    <s v="Reservada"/>
    <n v="742"/>
    <x v="1"/>
    <s v="Plato_17"/>
    <s v=" Plato_2"/>
    <s v=" Plato_10"/>
    <s v=" Plato_12"/>
    <n v="166"/>
    <n v="166"/>
    <d v="2023-04-07T02:22:00"/>
    <s v="0:36"/>
    <s v="2:22"/>
    <d v="1899-12-30T01:46:00"/>
    <n v="145"/>
    <n v="2.4166666666666665"/>
    <s v="2:25"/>
    <n v="-2.7083333333333334E-2"/>
    <d v="1899-12-30T00:00:00"/>
    <x v="1"/>
    <n v="0"/>
    <n v="0"/>
    <n v="0"/>
    <s v="0:00"/>
    <d v="1899-12-30T01:46:00"/>
    <x v="6"/>
  </r>
  <r>
    <n v="19"/>
    <s v="Cliente_597"/>
    <x v="2"/>
    <d v="2023-04-07T03:47:00"/>
    <d v="2023-04-07T07:44:00"/>
    <x v="0"/>
    <x v="0"/>
    <x v="0"/>
    <n v="25.7"/>
    <s v="Ocupada"/>
    <n v="743"/>
    <x v="2"/>
    <s v="Plato_10"/>
    <s v=" Plato_4"/>
    <s v=" Plato_14"/>
    <m/>
    <n v="134"/>
    <n v="159.69999999999999"/>
    <d v="2023-04-07T07:44:00"/>
    <s v="3:47"/>
    <s v="7:44"/>
    <d v="1900-01-29T03:57:00"/>
    <n v="143"/>
    <n v="2.3833333333333333"/>
    <s v="2:23"/>
    <d v="1899-12-30T01:34:00"/>
    <d v="1899-12-30T01:34:00"/>
    <x v="0"/>
    <n v="25.7"/>
    <n v="15"/>
    <n v="0.25"/>
    <s v="0:15"/>
    <d v="1900-01-29T04:12:00"/>
    <x v="6"/>
  </r>
  <r>
    <n v="11"/>
    <s v="Cliente_974"/>
    <x v="1"/>
    <d v="2023-04-07T01:59:00"/>
    <d v="2023-04-07T05:49:00"/>
    <x v="1"/>
    <x v="0"/>
    <x v="2"/>
    <n v="26.5"/>
    <s v="Libre"/>
    <n v="744"/>
    <x v="0"/>
    <s v="Plato_4"/>
    <s v=" Plato_9"/>
    <m/>
    <m/>
    <n v="76"/>
    <n v="102.5"/>
    <d v="2023-04-07T05:49:00"/>
    <s v="1:59"/>
    <s v="5:49"/>
    <d v="1899-12-30T03:50:00"/>
    <n v="67"/>
    <n v="1.1166666666666667"/>
    <s v="1:07"/>
    <d v="1899-12-30T02:43:00"/>
    <d v="1899-12-30T02:43:00"/>
    <x v="0"/>
    <n v="26.5"/>
    <n v="0"/>
    <n v="0"/>
    <s v="0:00"/>
    <d v="1899-12-30T03:50:00"/>
    <x v="6"/>
  </r>
  <r>
    <n v="3"/>
    <s v="Cliente_90"/>
    <x v="1"/>
    <d v="2023-04-07T02:34:00"/>
    <d v="2023-04-07T04:52:00"/>
    <x v="3"/>
    <x v="0"/>
    <x v="1"/>
    <n v="18.75"/>
    <s v="Libre"/>
    <n v="745"/>
    <x v="6"/>
    <s v="Plato_8"/>
    <s v=" Plato_7"/>
    <s v=" Plato_1"/>
    <s v=" Plato_6"/>
    <n v="284"/>
    <n v="302.75"/>
    <d v="2023-04-07T04:52:00"/>
    <s v="2:34"/>
    <s v="4:52"/>
    <d v="1899-12-30T02:18:00"/>
    <n v="73"/>
    <n v="1.2166666666666666"/>
    <s v="1:13"/>
    <d v="1899-12-30T01:05:00"/>
    <d v="1899-12-30T01:05:00"/>
    <x v="0"/>
    <n v="18.75"/>
    <n v="0"/>
    <n v="0"/>
    <s v="0:00"/>
    <d v="1899-12-30T02:18:00"/>
    <x v="6"/>
  </r>
  <r>
    <n v="13"/>
    <s v="Cliente_950"/>
    <x v="2"/>
    <d v="2023-04-07T03:10:00"/>
    <d v="2023-04-07T06:27:00"/>
    <x v="1"/>
    <x v="0"/>
    <x v="2"/>
    <n v="44.9"/>
    <s v="Ocupada"/>
    <n v="746"/>
    <x v="9"/>
    <s v="Plato_8"/>
    <s v=" Plato_15"/>
    <m/>
    <m/>
    <n v="201"/>
    <n v="245.9"/>
    <d v="2023-04-07T06:27:00"/>
    <s v="3:10"/>
    <s v="6:27"/>
    <d v="1900-01-29T03:17:00"/>
    <n v="77"/>
    <n v="1.2833333333333334"/>
    <s v="1:17"/>
    <d v="1899-12-30T02:00:00"/>
    <d v="1899-12-30T02:00:00"/>
    <x v="0"/>
    <n v="44.9"/>
    <n v="15"/>
    <n v="0.25"/>
    <s v="0:15"/>
    <d v="1900-01-29T03:32:00"/>
    <x v="6"/>
  </r>
  <r>
    <n v="16"/>
    <s v="Cliente_446"/>
    <x v="5"/>
    <d v="2023-04-07T02:53:00"/>
    <d v="2023-04-07T04:49:00"/>
    <x v="1"/>
    <x v="1"/>
    <x v="0"/>
    <n v="37.229999999999997"/>
    <s v="Reservada"/>
    <n v="747"/>
    <x v="7"/>
    <s v="Plato_1"/>
    <m/>
    <m/>
    <m/>
    <n v="25"/>
    <n v="62.23"/>
    <d v="2023-04-07T04:49:00"/>
    <s v="2:53"/>
    <s v="4:49"/>
    <d v="1899-12-30T01:56:00"/>
    <n v="28"/>
    <n v="0.46666666666666667"/>
    <s v="0:28"/>
    <d v="1899-12-30T01:28:00"/>
    <d v="1899-12-30T01:28:00"/>
    <x v="0"/>
    <n v="37.229999999999997"/>
    <n v="0"/>
    <n v="0"/>
    <s v="0:00"/>
    <d v="1899-12-30T01:56:00"/>
    <x v="6"/>
  </r>
  <r>
    <n v="2"/>
    <s v="Cliente_298"/>
    <x v="4"/>
    <d v="2023-04-07T02:32:00"/>
    <d v="2023-04-07T05:58:00"/>
    <x v="2"/>
    <x v="0"/>
    <x v="2"/>
    <n v="12.55"/>
    <s v="Reservada"/>
    <n v="748"/>
    <x v="5"/>
    <s v="Plato_15"/>
    <s v=" Plato_10"/>
    <m/>
    <m/>
    <n v="110"/>
    <n v="122.55"/>
    <d v="2023-04-07T05:58:00"/>
    <s v="2:32"/>
    <s v="5:58"/>
    <d v="1899-12-30T03:26:00"/>
    <n v="37"/>
    <n v="0.6166666666666667"/>
    <s v="0:37"/>
    <d v="1899-12-30T02:49:00"/>
    <d v="1899-12-30T02:49:00"/>
    <x v="0"/>
    <n v="12.55"/>
    <n v="0"/>
    <n v="0"/>
    <s v="0:00"/>
    <d v="1899-12-30T03:26:00"/>
    <x v="6"/>
  </r>
  <r>
    <n v="1"/>
    <s v="Cliente_446"/>
    <x v="2"/>
    <d v="2023-04-07T01:21:00"/>
    <d v="2023-04-07T02:52:00"/>
    <x v="4"/>
    <x v="0"/>
    <x v="0"/>
    <n v="24.12"/>
    <s v="Ocupada"/>
    <n v="749"/>
    <x v="4"/>
    <s v="Plato_8"/>
    <m/>
    <m/>
    <m/>
    <n v="70"/>
    <n v="94.12"/>
    <d v="2023-04-07T02:52:00"/>
    <s v="1:21"/>
    <s v="2:52"/>
    <d v="1900-01-29T01:31:00"/>
    <n v="8"/>
    <n v="0.13333333333333333"/>
    <s v="0:08"/>
    <d v="1899-12-30T01:23:00"/>
    <d v="1899-12-30T01:23:00"/>
    <x v="0"/>
    <n v="24.12"/>
    <n v="15"/>
    <n v="0.25"/>
    <s v="0:15"/>
    <d v="1900-01-29T01:46:00"/>
    <x v="6"/>
  </r>
  <r>
    <n v="6"/>
    <s v="Cliente_304"/>
    <x v="4"/>
    <d v="2023-04-07T01:46:00"/>
    <d v="2023-04-07T03:00:00"/>
    <x v="1"/>
    <x v="0"/>
    <x v="2"/>
    <n v="21.82"/>
    <s v="Libre"/>
    <n v="750"/>
    <x v="6"/>
    <s v="Plato_17"/>
    <s v=" Plato_10"/>
    <m/>
    <m/>
    <n v="119"/>
    <n v="119"/>
    <d v="2023-04-07T03:00:00"/>
    <s v="1:46"/>
    <s v="3:00"/>
    <d v="1899-12-30T01:14:00"/>
    <n v="86"/>
    <n v="1.4333333333333333"/>
    <s v="1:26"/>
    <n v="-8.3333333333333384E-3"/>
    <d v="1899-12-30T00:00:00"/>
    <x v="1"/>
    <n v="0"/>
    <n v="0"/>
    <n v="0"/>
    <s v="0:00"/>
    <d v="1899-12-30T01:14:00"/>
    <x v="6"/>
  </r>
  <r>
    <n v="17"/>
    <s v="Cliente_157"/>
    <x v="0"/>
    <d v="2023-04-07T01:32:00"/>
    <d v="2023-04-07T03:10:00"/>
    <x v="2"/>
    <x v="1"/>
    <x v="2"/>
    <n v="49.35"/>
    <s v="Libre"/>
    <n v="751"/>
    <x v="2"/>
    <s v="Plato_9"/>
    <s v=" Plato_1"/>
    <s v=" Plato_5"/>
    <m/>
    <n v="170"/>
    <n v="219.35"/>
    <d v="2023-04-07T03:10:00"/>
    <s v="1:32"/>
    <s v="3:10"/>
    <d v="1899-12-30T01:38:00"/>
    <n v="87"/>
    <n v="1.45"/>
    <s v="1:27"/>
    <d v="1899-12-30T00:11:00"/>
    <d v="1899-12-30T00:11:00"/>
    <x v="0"/>
    <n v="49.35"/>
    <n v="0"/>
    <n v="0"/>
    <s v="0:00"/>
    <d v="1899-12-30T01:38:00"/>
    <x v="6"/>
  </r>
  <r>
    <n v="3"/>
    <s v="Cliente_736"/>
    <x v="3"/>
    <d v="2023-04-07T02:05:00"/>
    <d v="2023-04-07T04:23:00"/>
    <x v="0"/>
    <x v="0"/>
    <x v="2"/>
    <n v="46.27"/>
    <s v="Libre"/>
    <n v="752"/>
    <x v="4"/>
    <s v="Plato_2"/>
    <m/>
    <m/>
    <m/>
    <n v="60"/>
    <n v="106.27000000000001"/>
    <d v="2023-04-07T04:23:00"/>
    <s v="2:05"/>
    <s v="4:23"/>
    <d v="1899-12-30T02:18:00"/>
    <n v="30"/>
    <n v="0.5"/>
    <s v="0:30"/>
    <d v="1899-12-30T01:48:00"/>
    <d v="1899-12-30T01:48:00"/>
    <x v="0"/>
    <n v="46.27"/>
    <n v="0"/>
    <n v="0"/>
    <s v="0:00"/>
    <d v="1899-12-30T02:18:00"/>
    <x v="6"/>
  </r>
  <r>
    <n v="11"/>
    <s v="Cliente_827"/>
    <x v="4"/>
    <d v="2023-04-07T02:27:00"/>
    <d v="2023-04-07T04:38:00"/>
    <x v="4"/>
    <x v="0"/>
    <x v="0"/>
    <n v="26.24"/>
    <s v="Libre"/>
    <n v="753"/>
    <x v="9"/>
    <s v="Plato_15"/>
    <s v=" Plato_14"/>
    <s v=" Plato_7"/>
    <s v=" Plato_19"/>
    <n v="163"/>
    <n v="189.24"/>
    <d v="2023-04-07T04:38:00"/>
    <s v="2:27"/>
    <s v="4:38"/>
    <d v="1899-12-30T02:11:00"/>
    <n v="128"/>
    <n v="2.1333333333333333"/>
    <s v="2:08"/>
    <d v="1899-12-30T00:03:00"/>
    <d v="1899-12-30T00:03:00"/>
    <x v="0"/>
    <n v="26.24"/>
    <n v="0"/>
    <n v="0"/>
    <s v="0:00"/>
    <d v="1899-12-30T02:11:00"/>
    <x v="6"/>
  </r>
  <r>
    <n v="8"/>
    <s v="Cliente_871"/>
    <x v="5"/>
    <d v="2023-04-07T03:21:00"/>
    <d v="2023-04-07T04:36:00"/>
    <x v="0"/>
    <x v="0"/>
    <x v="2"/>
    <n v="42.74"/>
    <s v="Reservada"/>
    <n v="754"/>
    <x v="0"/>
    <s v="Plato_7"/>
    <s v=" Plato_6"/>
    <s v=" Plato_16"/>
    <m/>
    <n v="237"/>
    <n v="237"/>
    <d v="2023-04-07T04:36:00"/>
    <s v="3:21"/>
    <s v="4:36"/>
    <d v="1899-12-30T01:15:00"/>
    <n v="89"/>
    <n v="1.4833333333333334"/>
    <s v="1:29"/>
    <n v="-9.7222222222222224E-3"/>
    <d v="1899-12-30T00:00:00"/>
    <x v="1"/>
    <n v="0"/>
    <n v="0"/>
    <n v="0"/>
    <s v="0:00"/>
    <d v="1899-12-30T01:15:00"/>
    <x v="6"/>
  </r>
  <r>
    <n v="12"/>
    <s v="Cliente_743"/>
    <x v="5"/>
    <d v="2023-04-07T02:01:00"/>
    <d v="2023-04-07T04:27:00"/>
    <x v="2"/>
    <x v="0"/>
    <x v="2"/>
    <n v="26.65"/>
    <s v="Ocupada"/>
    <n v="755"/>
    <x v="2"/>
    <s v="Plato_13"/>
    <s v=" Plato_1"/>
    <s v=" Plato_12"/>
    <s v=" Plato_9"/>
    <n v="211"/>
    <n v="237.65"/>
    <d v="2023-04-07T04:27:00"/>
    <s v="2:01"/>
    <s v="4:27"/>
    <d v="1900-01-29T02:26:00"/>
    <n v="109"/>
    <n v="1.8166666666666667"/>
    <s v="1:49"/>
    <d v="1899-12-30T00:37:00"/>
    <d v="1899-12-30T00:37:00"/>
    <x v="0"/>
    <n v="26.65"/>
    <n v="15"/>
    <n v="0.25"/>
    <s v="0:15"/>
    <d v="1900-01-29T02:41:00"/>
    <x v="6"/>
  </r>
  <r>
    <n v="11"/>
    <s v="Cliente_428"/>
    <x v="1"/>
    <d v="2023-04-07T03:53:00"/>
    <d v="2023-04-07T07:51:00"/>
    <x v="1"/>
    <x v="2"/>
    <x v="2"/>
    <n v="31.75"/>
    <s v="Libre"/>
    <n v="756"/>
    <x v="4"/>
    <s v="Plato_17"/>
    <s v=" Plato_12"/>
    <m/>
    <m/>
    <n v="50"/>
    <n v="81.75"/>
    <d v="2023-04-07T07:51:00"/>
    <s v="3:53"/>
    <s v="7:51"/>
    <d v="1899-12-30T03:58:00"/>
    <n v="34"/>
    <n v="0.56666666666666665"/>
    <s v="0:34"/>
    <d v="1899-12-30T03:24:00"/>
    <d v="1899-12-30T03:24:00"/>
    <x v="0"/>
    <n v="31.75"/>
    <n v="0"/>
    <n v="0"/>
    <s v="0:00"/>
    <d v="1899-12-30T03:58:00"/>
    <x v="6"/>
  </r>
  <r>
    <n v="3"/>
    <s v="Cliente_750"/>
    <x v="0"/>
    <d v="2023-04-07T01:47:00"/>
    <d v="2023-04-07T04:42:00"/>
    <x v="2"/>
    <x v="0"/>
    <x v="0"/>
    <n v="10.029999999999999"/>
    <s v="Reservada"/>
    <n v="757"/>
    <x v="2"/>
    <s v="Plato_2"/>
    <m/>
    <m/>
    <m/>
    <n v="60"/>
    <n v="70.03"/>
    <d v="2023-04-07T04:42:00"/>
    <s v="1:47"/>
    <s v="4:42"/>
    <d v="1899-12-30T02:55:00"/>
    <n v="40"/>
    <n v="0.66666666666666663"/>
    <s v="0:40"/>
    <d v="1899-12-30T02:15:00"/>
    <d v="1899-12-30T02:15:00"/>
    <x v="0"/>
    <n v="10.029999999999999"/>
    <n v="0"/>
    <n v="0"/>
    <s v="0:00"/>
    <d v="1899-12-30T02:55:00"/>
    <x v="6"/>
  </r>
  <r>
    <n v="18"/>
    <s v="Cliente_808"/>
    <x v="4"/>
    <d v="2023-04-07T00:17:00"/>
    <d v="2023-04-07T02:10:00"/>
    <x v="0"/>
    <x v="1"/>
    <x v="1"/>
    <n v="27.04"/>
    <s v="Reservada"/>
    <n v="758"/>
    <x v="4"/>
    <s v="Plato_2"/>
    <s v=" Plato_5"/>
    <m/>
    <m/>
    <n v="52"/>
    <n v="79.039999999999992"/>
    <d v="2023-04-07T02:10:00"/>
    <s v="0:17"/>
    <s v="2:10"/>
    <d v="1899-12-30T01:53:00"/>
    <n v="41"/>
    <n v="0.68333333333333335"/>
    <s v="0:41"/>
    <d v="1899-12-30T01:12:00"/>
    <d v="1899-12-30T01:12:00"/>
    <x v="0"/>
    <n v="27.04"/>
    <n v="0"/>
    <n v="0"/>
    <s v="0:00"/>
    <d v="1899-12-30T01:53:00"/>
    <x v="6"/>
  </r>
  <r>
    <n v="20"/>
    <s v="Cliente_376"/>
    <x v="3"/>
    <d v="2023-04-07T00:40:00"/>
    <d v="2023-04-07T03:45:00"/>
    <x v="1"/>
    <x v="0"/>
    <x v="2"/>
    <n v="13.7"/>
    <s v="Reservada"/>
    <n v="759"/>
    <x v="10"/>
    <s v="Plato_11"/>
    <s v=" Plato_6"/>
    <s v=" Plato_1"/>
    <s v=" Plato_9"/>
    <n v="342"/>
    <n v="342"/>
    <d v="2023-04-07T03:45:00"/>
    <s v="0:40"/>
    <s v="3:45"/>
    <d v="1899-12-30T03:05:00"/>
    <n v="196"/>
    <n v="3.2666666666666666"/>
    <s v="3:16"/>
    <n v="-7.6388888888888895E-3"/>
    <d v="1899-12-30T00:00:00"/>
    <x v="1"/>
    <n v="0"/>
    <n v="0"/>
    <n v="0"/>
    <s v="0:00"/>
    <d v="1899-12-30T03:05:00"/>
    <x v="6"/>
  </r>
  <r>
    <n v="5"/>
    <s v="Cliente_721"/>
    <x v="0"/>
    <d v="2023-04-07T00:25:00"/>
    <d v="2023-04-07T01:40:00"/>
    <x v="4"/>
    <x v="0"/>
    <x v="2"/>
    <n v="39.42"/>
    <s v="Libre"/>
    <n v="760"/>
    <x v="10"/>
    <s v="Plato_8"/>
    <m/>
    <m/>
    <m/>
    <n v="105"/>
    <n v="144.42000000000002"/>
    <d v="2023-04-07T01:40:00"/>
    <s v="0:25"/>
    <s v="1:40"/>
    <d v="1899-12-30T01:15:00"/>
    <n v="20"/>
    <n v="0.33333333333333331"/>
    <s v="0:20"/>
    <d v="1899-12-30T00:55:00"/>
    <d v="1899-12-30T00:55:00"/>
    <x v="0"/>
    <n v="39.42"/>
    <n v="0"/>
    <n v="0"/>
    <s v="0:00"/>
    <d v="1899-12-30T01:15:00"/>
    <x v="6"/>
  </r>
  <r>
    <n v="4"/>
    <s v="Cliente_782"/>
    <x v="4"/>
    <d v="2023-04-07T02:39:00"/>
    <d v="2023-04-07T03:42:00"/>
    <x v="0"/>
    <x v="1"/>
    <x v="2"/>
    <n v="16.850000000000001"/>
    <s v="Libre"/>
    <n v="761"/>
    <x v="0"/>
    <s v="Plato_7"/>
    <s v=" Plato_16"/>
    <s v=" Plato_14"/>
    <m/>
    <n v="174"/>
    <n v="174"/>
    <d v="2023-04-07T03:42:00"/>
    <s v="2:39"/>
    <s v="3:42"/>
    <d v="1899-12-30T01:03:00"/>
    <n v="102"/>
    <n v="1.7"/>
    <s v="1:42"/>
    <n v="-2.7083333333333334E-2"/>
    <d v="1899-12-30T00:00:00"/>
    <x v="1"/>
    <n v="0"/>
    <n v="0"/>
    <n v="0"/>
    <s v="0:00"/>
    <d v="1899-12-30T01:03:00"/>
    <x v="6"/>
  </r>
  <r>
    <n v="4"/>
    <s v="Cliente_729"/>
    <x v="5"/>
    <d v="2023-04-07T01:18:00"/>
    <d v="2023-04-07T03:25:00"/>
    <x v="3"/>
    <x v="1"/>
    <x v="2"/>
    <n v="49.45"/>
    <s v="Reservada"/>
    <n v="762"/>
    <x v="7"/>
    <s v="Plato_13"/>
    <s v=" Plato_10"/>
    <m/>
    <m/>
    <n v="99"/>
    <n v="148.44999999999999"/>
    <d v="2023-04-07T03:25:00"/>
    <s v="1:18"/>
    <s v="3:25"/>
    <d v="1899-12-30T02:07:00"/>
    <n v="29"/>
    <n v="0.48333333333333334"/>
    <s v="0:29"/>
    <d v="1899-12-30T01:38:00"/>
    <d v="1899-12-30T01:38:00"/>
    <x v="0"/>
    <n v="49.45"/>
    <n v="0"/>
    <n v="0"/>
    <s v="0:00"/>
    <d v="1899-12-30T02:07:00"/>
    <x v="6"/>
  </r>
  <r>
    <n v="18"/>
    <s v="Cliente_351"/>
    <x v="5"/>
    <d v="2023-04-07T03:49:00"/>
    <d v="2023-04-07T05:12:00"/>
    <x v="4"/>
    <x v="0"/>
    <x v="2"/>
    <n v="22.88"/>
    <s v="Reservada"/>
    <n v="763"/>
    <x v="10"/>
    <s v="Plato_11"/>
    <s v=" Plato_12"/>
    <m/>
    <m/>
    <n v="104"/>
    <n v="126.88"/>
    <d v="2023-04-07T05:12:00"/>
    <s v="3:49"/>
    <s v="5:12"/>
    <d v="1899-12-30T01:23:00"/>
    <n v="32"/>
    <n v="0.53333333333333333"/>
    <s v="0:32"/>
    <d v="1899-12-30T00:51:00"/>
    <d v="1899-12-30T00:51:00"/>
    <x v="0"/>
    <n v="22.88"/>
    <n v="0"/>
    <n v="0"/>
    <s v="0:00"/>
    <d v="1899-12-30T01:23:00"/>
    <x v="6"/>
  </r>
  <r>
    <n v="20"/>
    <s v="Cliente_227"/>
    <x v="1"/>
    <d v="2023-04-07T03:30:00"/>
    <d v="2023-04-07T05:46:00"/>
    <x v="4"/>
    <x v="2"/>
    <x v="2"/>
    <n v="20.41"/>
    <s v="Ocupada"/>
    <n v="764"/>
    <x v="1"/>
    <s v="Plato_6"/>
    <s v=" Plato_18"/>
    <s v=" Plato_7"/>
    <m/>
    <n v="85"/>
    <n v="105.41"/>
    <d v="2023-04-07T05:46:00"/>
    <s v="3:30"/>
    <s v="5:46"/>
    <d v="1900-01-29T02:16:00"/>
    <n v="112"/>
    <n v="1.8666666666666667"/>
    <s v="1:52"/>
    <d v="1899-12-30T00:24:00"/>
    <d v="1899-12-30T00:24:00"/>
    <x v="0"/>
    <n v="20.41"/>
    <n v="15"/>
    <n v="0.25"/>
    <s v="0:15"/>
    <d v="1900-01-29T02:31:00"/>
    <x v="6"/>
  </r>
  <r>
    <n v="20"/>
    <s v="Cliente_825"/>
    <x v="4"/>
    <d v="2023-04-07T00:24:00"/>
    <d v="2023-04-07T01:37:00"/>
    <x v="0"/>
    <x v="2"/>
    <x v="2"/>
    <n v="30.77"/>
    <s v="Libre"/>
    <n v="765"/>
    <x v="9"/>
    <s v="Plato_10"/>
    <s v=" Plato_16"/>
    <s v=" Plato_13"/>
    <s v=" Plato_19"/>
    <n v="233"/>
    <n v="233"/>
    <d v="2023-04-07T01:37:00"/>
    <s v="0:24"/>
    <s v="1:37"/>
    <d v="1899-12-30T01:13:00"/>
    <n v="164"/>
    <n v="2.7333333333333334"/>
    <s v="2:44"/>
    <n v="-6.3194444444444442E-2"/>
    <d v="1899-12-30T00:00:00"/>
    <x v="1"/>
    <n v="0"/>
    <n v="0"/>
    <n v="0"/>
    <s v="0:00"/>
    <d v="1899-12-30T01:13:00"/>
    <x v="6"/>
  </r>
  <r>
    <n v="17"/>
    <s v="Cliente_175"/>
    <x v="0"/>
    <d v="2023-04-07T01:34:00"/>
    <d v="2023-04-07T04:50:00"/>
    <x v="2"/>
    <x v="2"/>
    <x v="2"/>
    <n v="12.57"/>
    <s v="Reservada"/>
    <n v="766"/>
    <x v="10"/>
    <s v="Plato_2"/>
    <s v=" Plato_12"/>
    <s v=" Plato_3"/>
    <s v=" Plato_14"/>
    <n v="185"/>
    <n v="197.57"/>
    <d v="2023-04-07T04:50:00"/>
    <s v="1:34"/>
    <s v="4:50"/>
    <d v="1899-12-30T03:16:00"/>
    <n v="134"/>
    <n v="2.2333333333333334"/>
    <s v="2:14"/>
    <d v="1899-12-30T01:02:00"/>
    <d v="1899-12-30T01:02:00"/>
    <x v="0"/>
    <n v="12.57"/>
    <n v="0"/>
    <n v="0"/>
    <s v="0:00"/>
    <d v="1899-12-30T03:16:00"/>
    <x v="6"/>
  </r>
  <r>
    <n v="10"/>
    <s v="Cliente_757"/>
    <x v="5"/>
    <d v="2023-04-07T01:08:00"/>
    <d v="2023-04-07T03:57:00"/>
    <x v="2"/>
    <x v="1"/>
    <x v="2"/>
    <n v="15.98"/>
    <s v="Reservada"/>
    <n v="767"/>
    <x v="8"/>
    <s v="Plato_9"/>
    <s v=" Plato_7"/>
    <s v=" Plato_13"/>
    <m/>
    <n v="169"/>
    <n v="184.98"/>
    <d v="2023-04-07T03:57:00"/>
    <s v="1:08"/>
    <s v="3:57"/>
    <d v="1899-12-30T02:49:00"/>
    <n v="85"/>
    <n v="1.4166666666666667"/>
    <s v="1:25"/>
    <d v="1899-12-30T01:24:00"/>
    <d v="1899-12-30T01:24:00"/>
    <x v="0"/>
    <n v="15.98"/>
    <n v="0"/>
    <n v="0"/>
    <s v="0:00"/>
    <d v="1899-12-30T02:49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36660-F47A-4734-9972-C780BE1C81D2}" name="TablaDinámica9" cacheId="2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3:C7" firstHeaderRow="0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8"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>
      <items count="8">
        <item x="2"/>
        <item x="3"/>
        <item x="4"/>
        <item x="5"/>
        <item x="6"/>
        <item x="0"/>
        <item x="1"/>
        <item t="default"/>
      </items>
    </pivotField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Monto total cuenta" fld="16" baseField="0" baseItem="0" numFmtId="164"/>
    <dataField name="Suma de Monto total cuenta2" fld="16" showDataAs="percentOfTotal" baseField="6" baseItem="1" numFmtId="10"/>
  </dataFields>
  <formats count="2">
    <format dxfId="123">
      <pivotArea outline="0" collapsedLevelsAreSubtotals="1" fieldPosition="0"/>
    </format>
    <format dxfId="117">
      <pivotArea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dateBetween" evalOrder="-1" id="30" name="Fecha Factura">
      <autoFilter ref="A1">
        <filterColumn colId="0">
          <customFilters and="1">
            <customFilter operator="greaterThanOrEqual" val="44986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B5355-114F-4972-B6A2-300A8DFC14ED}" name="TablaDinámica3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F3:G7" firstHeaderRow="1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0" subtotal="count" baseField="7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F9DD2-0F19-487C-B79E-E1EF69293308}" name="TablaDinámica5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I3:K6" firstHeaderRow="0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27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Monto total cuenta" fld="16" baseField="0" baseItem="0" numFmtId="164"/>
    <dataField name="Suma de Monto total cuenta2" fld="16" showDataAs="percentOfTotal" baseField="27" baseItem="1" numFmtId="10"/>
  </dataFields>
  <formats count="2">
    <format dxfId="124">
      <pivotArea outline="0" collapsedLevelsAreSubtotals="1" fieldPosition="0"/>
    </format>
    <format dxfId="1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F7829-2022-4D1C-9151-EA7DD5143508}" name="TablaDinámica7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P3:Q9" firstHeaderRow="1" firstDataRow="1" firstDataCol="1"/>
  <pivotFields count="35">
    <pivotField showAll="0"/>
    <pivotField showAll="0"/>
    <pivotField showAll="0">
      <items count="7">
        <item x="1"/>
        <item x="2"/>
        <item x="5"/>
        <item x="4"/>
        <item x="3"/>
        <item x="0"/>
        <item t="default"/>
      </items>
    </pivotField>
    <pivotField numFmtId="22" showAll="0"/>
    <pivotField numFmtId="22"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168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0" subtotal="count" baseField="5" baseItem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16738-38FC-48ED-8D19-6F66233745BB}" name="TablaDinámica4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F9:H21" firstHeaderRow="0" firstDataRow="1" firstDataCol="1"/>
  <pivotFields count="35">
    <pivotField showAll="0"/>
    <pivotField showAll="0"/>
    <pivotField showAll="0">
      <items count="7">
        <item x="1"/>
        <item x="2"/>
        <item x="5"/>
        <item x="4"/>
        <item x="3"/>
        <item x="0"/>
        <item t="default"/>
      </items>
    </pivotField>
    <pivotField numFmtId="22" showAll="0"/>
    <pivotField numFmtId="22" showAll="0"/>
    <pivotField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1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Monto total cuenta" fld="16" baseField="0" baseItem="0" numFmtId="164"/>
    <dataField name="Suma de Monto total cuenta2" fld="16" showDataAs="percentOfTotal" baseField="11" baseItem="2" numFmtId="10"/>
  </dataFields>
  <formats count="2">
    <format dxfId="125">
      <pivotArea outline="0" collapsedLevelsAreSubtotals="1" fieldPosition="0"/>
    </format>
    <format dxfId="118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BB03E-DDBC-4D7C-995C-AFA1AB64D01B}" name="TablaDinámica6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I18:K30" firstHeaderRow="0" firstDataRow="1" firstDataCol="1"/>
  <pivotFields count="35">
    <pivotField showAll="0"/>
    <pivotField showAll="0"/>
    <pivotField showAll="0">
      <items count="7">
        <item x="1"/>
        <item x="2"/>
        <item x="5"/>
        <item x="4"/>
        <item x="3"/>
        <item x="0"/>
        <item t="default"/>
      </items>
    </pivotField>
    <pivotField numFmtId="22" showAll="0"/>
    <pivotField numFmtId="22" showAll="0"/>
    <pivotField showAll="0"/>
    <pivotField showAll="0"/>
    <pivotField showAll="0"/>
    <pivotField dataField="1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dataField="1"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1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Propina" fld="8" baseField="31" baseItem="0" numFmtId="44"/>
    <dataField name="Cuenta de Propina final" fld="28" subtotal="count" baseField="0" baseItem="0"/>
  </dataFields>
  <formats count="1">
    <format dxfId="126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88273-5CBD-4A95-8243-83F932C8A9D8}" name="TablaDinámica1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I7:K15" firstHeaderRow="0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165" showAll="0"/>
    <pivotField axis="axisRow" showAll="0">
      <items count="8">
        <item x="2"/>
        <item x="3"/>
        <item x="4"/>
        <item x="5"/>
        <item x="6"/>
        <item x="0"/>
        <item x="1"/>
        <item t="default"/>
      </items>
    </pivotField>
    <pivotField dragToRow="0" dragToCol="0" dragToPage="0" showAll="0" defaultSubtotal="0"/>
  </pivotFields>
  <rowFields count="1">
    <field x="3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Monto total cuenta" fld="16" baseField="0" baseItem="0" numFmtId="164"/>
    <dataField name="Suma de Monto total cuenta2" fld="16" showDataAs="percentOfTotal" baseField="33" baseItem="0" numFmtId="10"/>
  </dataFields>
  <formats count="3">
    <format dxfId="115">
      <pivotArea outline="0" collapsedLevelsAreSubtotals="1" fieldPosition="0"/>
    </format>
    <format dxfId="116">
      <pivotArea dataOnly="0" labelOnly="1" grandCol="1" outline="0" fieldPosition="0"/>
    </format>
    <format dxfId="114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1E2BC-C616-4559-AEB9-E24290FAD911}" name="TablaDinámica8" cacheId="10" applyNumberFormats="0" applyBorderFormats="0" applyFontFormats="0" applyPatternFormats="0" applyAlignmentFormats="0" applyWidthHeightFormats="1" dataCaption="Valores" tag="80ecf60c-ef9a-4720-bbe7-585e140a0440" updatedVersion="8" minRefreshableVersion="5" useAutoFormatting="1" itemPrintTitles="1" createdVersion="8" indent="0" outline="1" outlineData="1" multipleFieldFilters="0">
  <location ref="A56:G68" firstHeaderRow="0" firstDataRow="1" firstDataCol="1"/>
  <pivotFields count="7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Recuento de Número de Orden" fld="1" subtotal="count" baseField="0" baseItem="0"/>
    <dataField name="Promedio de Número de Comensales" fld="2" subtotal="average" baseField="0" baseItem="0" numFmtId="169"/>
    <dataField name="Promedio de Monto total cuenta" fld="3" subtotal="average" baseField="0" baseItem="0" numFmtId="167"/>
    <dataField name="Suma de Monto total cuenta" fld="4" baseField="0" baseItem="0" numFmtId="164"/>
    <dataField name="Suma de Coste total" fld="5" baseField="0" baseItem="0" numFmtId="164"/>
    <dataField name="Promedio de Porcentaje de ganancia" fld="6" subtotal="average" baseField="0" baseItem="4" numFmtId="9"/>
  </dataFields>
  <formats count="4">
    <format dxfId="1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0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9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Número de Orden"/>
    <pivotHierarchy dragToData="1"/>
    <pivotHierarchy dragToData="1" caption="Promedio de Número de Comensales"/>
    <pivotHierarchy dragToData="1"/>
    <pivotHierarchy dragToData="1" caption="Promedio de Monto total cuenta"/>
    <pivotHierarchy dragToData="1"/>
    <pivotHierarchy dragToData="1"/>
    <pivotHierarchy dragToData="1" caption="Promedio de Porcentaje de ganancia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Tabla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úmero_de_Comensales" xr10:uid="{5226329E-1B01-4C2B-B080-8CF624121F90}" sourceName="Número de Comensales">
  <pivotTables>
    <pivotTable tabId="6" name="TablaDinámica4"/>
  </pivotTables>
  <data>
    <tabular pivotCacheId="752433484">
      <items count="6">
        <i x="1" s="1"/>
        <i x="2" s="1"/>
        <i x="5" s="1"/>
        <i x="4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33FE7A71-FA5A-46A6-BD3B-11C748F3EA2A}" sourceName="País de Origen">
  <pivotTables>
    <pivotTable tabId="6" name="TablaDinámica3"/>
    <pivotTable tabId="6" name="TablaDinámica4"/>
    <pivotTable tabId="6" name="TablaDinámica7"/>
    <pivotTable tabId="6" name="TablaDinámica5"/>
  </pivotTables>
  <data>
    <tabular pivotCacheId="752433484">
      <items count="11">
        <i x="10" s="1"/>
        <i x="6" s="1"/>
        <i x="2" s="1"/>
        <i x="9" s="1"/>
        <i x="1" s="1"/>
        <i x="8" s="1"/>
        <i x="0" s="1"/>
        <i x="3" s="1"/>
        <i x="4" s="1"/>
        <i x="7" s="1"/>
        <i x="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827BDE80-506C-40AA-8FC9-810F6A854DC2}" sourceName="Tipo de Servicio">
  <pivotTables>
    <pivotTable tabId="6" name="TablaDinámica1"/>
  </pivotTables>
  <data>
    <tabular pivotCacheId="752433484">
      <items count="3">
        <i x="0"/>
        <i x="2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úmero_de_Comensales1" xr10:uid="{3A4DE622-F3FE-4D33-BAB3-EE86F67F7824}" sourceName="Número de Comensales">
  <pivotTables>
    <pivotTable tabId="6" name="TablaDinámica6"/>
  </pivotTables>
  <data>
    <tabular pivotCacheId="752433484">
      <items count="6">
        <i x="1" s="1"/>
        <i x="2" s="1"/>
        <i x="5" s="1"/>
        <i x="4" s="1"/>
        <i x="3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_de_la_semana" xr10:uid="{C8F42A7A-4EB2-4FF6-BE34-1C8B1ABA2735}" sourceName="Día de la semana">
  <pivotTables>
    <pivotTable tabId="6" name="TablaDinámica9"/>
  </pivotTables>
  <data>
    <tabular pivotCacheId="752433484">
      <items count="7">
        <i x="2" s="1"/>
        <i x="3" s="1"/>
        <i x="4" s="1"/>
        <i x="5" s="1"/>
        <i x="6" s="1"/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9F18AAB7-CB7B-4179-B74D-5E166466C6E7}" sourceName="Mesero Asignado">
  <pivotTables>
    <pivotTable tabId="6" name="TablaDinámica4"/>
  </pivotTables>
  <data>
    <tabular pivotCacheId="752433484">
      <items count="5">
        <i x="1" s="1"/>
        <i x="2" s="1"/>
        <i x="0" s="1"/>
        <i x="4" s="1"/>
        <i x="3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úmero_de_Comensales2" xr10:uid="{C1E7486F-9655-4A66-A34D-8A6536A0CFD1}" sourceName="Número de Comensales">
  <pivotTables>
    <pivotTable tabId="6" name="TablaDinámica7"/>
  </pivotTables>
  <data>
    <tabular pivotCacheId="752433484">
      <items count="6">
        <i x="1" s="1"/>
        <i x="2" s="1"/>
        <i x="5" s="1"/>
        <i x="4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úmero de Comensales" xr10:uid="{A98CF11B-B641-44FE-B7A3-81CDEC283747}" cache="SegmentaciónDeDatos_Número_de_Comensales" caption="Número de Comensales" style="SlicerStyleLight1" rowHeight="257175"/>
  <slicer name="País de Origen" xr10:uid="{E3ACB1A2-C784-4DFC-B92D-0645A2186D05}" cache="SegmentaciónDeDatos_País_de_Origen" caption="País de Origen" startItem="3" style="SlicerStyleLight1" rowHeight="257175"/>
  <slicer name="Tipo de Servicio" xr10:uid="{158F8929-4A5C-4440-BA70-86EC3DB0AE87}" cache="SegmentaciónDeDatos_Tipo_de_Servicio" caption="Tipo de Servicio" style="SlicerStyleLight1" rowHeight="257175"/>
  <slicer name="Número de Comensales 1" xr10:uid="{1A3E1DF4-FB37-465C-8B9A-C44DA548DAD1}" cache="SegmentaciónDeDatos_Número_de_Comensales1" caption="Número de Comensales" style="SlicerStyleLight1" rowHeight="257175"/>
  <slicer name="Día de la semana" xr10:uid="{D269F68A-0DB8-42F9-9BBA-0C67387508DF}" cache="SegmentaciónDeDatos_Día_de_la_semana" caption="Día de la semana" style="SlicerStyleLight1" rowHeight="257175"/>
  <slicer name="Mesero Asignado" xr10:uid="{6779B0C7-27D1-4B22-B515-EBC7AC894BAF}" cache="SegmentaciónDeDatos_Mesero_Asignado" caption="Mesero Asignado" style="SlicerStyleLight1" rowHeight="257175"/>
  <slicer name="Número de Comensales 2" xr10:uid="{3AFF116C-339D-4E54-9438-8D373CEAA878}" cache="SegmentaciónDeDatos_Número_de_Comensales2" caption="Número de Comensales" style="SlicerStyleLight1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 de Origen 1" xr10:uid="{A5E873AB-4C24-4008-9B01-F84B44A49C78}" cache="SegmentaciónDeDatos_País_de_Origen" columnCount="4" rowHeight="257175"/>
  <slicer name="Tipo de Servicio 1" xr10:uid="{1B1C5394-5D4F-46B6-9F07-31E07A7F28DE}" cache="SegmentaciónDeDatos_Tipo_de_Servicio" columnCount="3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E589B1-10E9-4D9A-90E0-8E62786EB72E}" name="Tabla1" displayName="Tabla1" ref="A1:O1903" totalsRowShown="0">
  <autoFilter ref="A1:O1903" xr:uid="{ABE589B1-10E9-4D9A-90E0-8E62786EB72E}"/>
  <tableColumns count="15">
    <tableColumn id="1" xr3:uid="{8C064984-FCF6-4779-9DB1-D112FDEAC2BA}" name="Número de Orden"/>
    <tableColumn id="2" xr3:uid="{20B990CC-C5F0-47A4-A8F7-270C1AC149FA}" name="Número de Mesa"/>
    <tableColumn id="3" xr3:uid="{1998DFDE-D999-43A8-BECB-365820A2084C}" name="Nombre del Plato"/>
    <tableColumn id="4" xr3:uid="{D33D6639-75AF-4398-A4B3-9776C501D9ED}" name="Descripción del Plato"/>
    <tableColumn id="5" xr3:uid="{E2AD1239-A4D9-484D-B42C-818A033CD538}" name="Costo Unitario" dataDxfId="154" dataCellStyle="Moneda"/>
    <tableColumn id="6" xr3:uid="{1D5C5DD9-B7EC-4840-A921-99905B614AF8}" name="Precio Unitario" dataDxfId="153" dataCellStyle="Moneda"/>
    <tableColumn id="7" xr3:uid="{82A1E653-4494-4A69-9C11-311460E646A5}" name="Cantidad Ordenada"/>
    <tableColumn id="8" xr3:uid="{36BDAB4C-EA1D-4C33-BF9A-43AD8ED3F358}" name="Tiempo de Preparación"/>
    <tableColumn id="13" xr3:uid="{9D8316A1-6139-48CE-95DF-2AD74BE3612F}" name="Columna1" dataDxfId="152">
      <calculatedColumnFormula>+Tabla1[[#This Row],[Tiempo de Preparación]]/60</calculatedColumnFormula>
    </tableColumn>
    <tableColumn id="14" xr3:uid="{10F36658-00A0-463C-B5F7-F33E749BB940}" name="Tiempo de Preparación horas" dataDxfId="151">
      <calculatedColumnFormula>+TEXT(Tabla1[[#This Row],[Columna1]]/24, "h:mm")</calculatedColumnFormula>
    </tableColumn>
    <tableColumn id="9" xr3:uid="{6B8AC7ED-E004-4C32-982F-3B4B2E6CCD0D}" name="Observaciones"/>
    <tableColumn id="10" xr3:uid="{D5D8BD1B-082A-42F6-8EDD-D59FF55632B5}" name="Ganancia neta" dataDxfId="150" dataCellStyle="Moneda">
      <calculatedColumnFormula>+(Tabla1[[#This Row],[Precio Unitario]]-Tabla1[[#This Row],[Costo Unitario]])*Tabla1[[#This Row],[Cantidad Ordenada]]</calculatedColumnFormula>
    </tableColumn>
    <tableColumn id="11" xr3:uid="{9C627B8F-5DF7-47C7-A8B1-AA55B39AEDC1}" name="Ganacia Bruta" dataDxfId="149" dataCellStyle="Moneda">
      <calculatedColumnFormula>+Tabla1[[#This Row],[Precio Unitario]]*Tabla1[[#This Row],[Cantidad Ordenada]]</calculatedColumnFormula>
    </tableColumn>
    <tableColumn id="12" xr3:uid="{52134143-6D5E-473F-8F04-69E5BD162753}" name="Porcentaje de ganancia" dataCellStyle="Porcentaje">
      <calculatedColumnFormula>+Tabla1[[#This Row],[Ganancia neta]]/(Tabla1[[#This Row],[Ganacia Bruta]])</calculatedColumnFormula>
    </tableColumn>
    <tableColumn id="15" xr3:uid="{ECBEFAE0-7101-4EBE-B3A8-C15FEEDA8E55}" name="Coste total" dataDxfId="148" dataCellStyle="Moneda">
      <calculatedColumnFormula>+Tabla1[[#This Row],[Costo Unitario]]*Tabla1[[#This Row],[Cantidad Ordenada]]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E00500-5E00-495B-8361-5DB506CAAC06}" name="Tabla2" displayName="Tabla2" ref="A1:AH768" totalsRowShown="0">
  <autoFilter ref="A1:AH768" xr:uid="{D5E00500-5E00-495B-8361-5DB506CAAC06}"/>
  <tableColumns count="34">
    <tableColumn id="1" xr3:uid="{C909C96D-3482-4D84-A4A3-E954B96B8E24}" name="Número de Mesa"/>
    <tableColumn id="2" xr3:uid="{4BBC88A2-6CD9-4D2A-96FD-8CB25CE05338}" name="Nombre del Cliente"/>
    <tableColumn id="3" xr3:uid="{5AD2F078-597F-4A01-BCBA-B02AE949AA56}" name="Número de Comensales"/>
    <tableColumn id="4" xr3:uid="{6C876189-AE2A-477D-82B2-C44ADA7DFCE4}" name="Hora de Llegada" dataDxfId="147"/>
    <tableColumn id="5" xr3:uid="{ABB0D66F-E09B-44B8-996A-2B7C436557F8}" name="Hora de Salida" dataDxfId="146"/>
    <tableColumn id="6" xr3:uid="{1A5AE00E-EBB3-44A8-98A8-0203416483C3}" name="Mesero Asignado"/>
    <tableColumn id="7" xr3:uid="{045A663B-62F2-406C-B98F-2B6659BCD6C0}" name="Tipo de Servicio"/>
    <tableColumn id="8" xr3:uid="{F1C89F1B-F832-4965-A74B-34856FEC9938}" name="Método de Pago"/>
    <tableColumn id="9" xr3:uid="{19014E6E-68CA-4963-B09D-29422A7BECE9}" name="Propina" dataDxfId="145"/>
    <tableColumn id="10" xr3:uid="{54211EDF-D86E-4FDE-B4EC-E3C6CFEDC0F5}" name="Estado de la Mesa"/>
    <tableColumn id="11" xr3:uid="{766CA919-9782-413C-AC0F-35470080A6E6}" name="Número de Orden"/>
    <tableColumn id="12" xr3:uid="{62E816C8-1755-4C7F-AB7A-10C36E15AB43}" name="País de Origen"/>
    <tableColumn id="13" xr3:uid="{A1465D8A-C894-498E-9EE4-732C56781E23}" name="Platos Ordenados 1"/>
    <tableColumn id="14" xr3:uid="{39920733-87F7-4AE8-A483-5C5AA25BD54B}" name="Platos Ordenados 2"/>
    <tableColumn id="15" xr3:uid="{5B5B4909-C54C-44F8-ABF2-4D61747770E5}" name="Platos Ordenados 3"/>
    <tableColumn id="16" xr3:uid="{3EF92EDA-5C2A-4FF9-882A-812E0CCF16E3}" name="Platos Ordenados 4"/>
    <tableColumn id="17" xr3:uid="{2ED2BDBF-6E96-4665-AAB0-6EB1F315AEA7}" name="Monto total cuenta" dataDxfId="144" dataCellStyle="Moneda">
      <calculatedColumnFormula>+SUMIF(Tabla1[Número de Orden],Tabla2[[#This Row],[Número de Orden]],Tabla1[Ganacia Bruta])</calculatedColumnFormula>
    </tableColumn>
    <tableColumn id="34" xr3:uid="{05AEB82D-6937-43B0-947A-6D558B376E28}" name="Facturacion total" dataDxfId="143" dataCellStyle="Moneda">
      <calculatedColumnFormula>+Tabla2[[#This Row],[Monto total cuenta]]+Tabla2[[#This Row],[Propina final]]</calculatedColumnFormula>
    </tableColumn>
    <tableColumn id="18" xr3:uid="{AEEC0945-3EEE-4BCD-B2C4-B85A1ECC4D04}" name="Fecha Factura" dataDxfId="142">
      <calculatedColumnFormula>+Tabla2[[#This Row],[Hora de Salida]]</calculatedColumnFormula>
    </tableColumn>
    <tableColumn id="19" xr3:uid="{4E88CDA0-3A5C-4943-B333-9293656E4618}" name="Hora de llegada2" dataDxfId="141">
      <calculatedColumnFormula>+TEXT(Tabla2[[#This Row],[Hora de Llegada]], "h:mm")</calculatedColumnFormula>
    </tableColumn>
    <tableColumn id="20" xr3:uid="{44C5656E-4083-4D02-AFC8-B9023917BF84}" name="Hora de salida2" dataDxfId="140">
      <calculatedColumnFormula>+TEXT(Tabla2[[#This Row],[Hora de Salida]], "h:mm")</calculatedColumnFormula>
    </tableColumn>
    <tableColumn id="21" xr3:uid="{DAC8569C-EB86-42BD-B69E-8C5EF9F308E7}" name="Tiempo de permanencia" dataDxfId="139">
      <calculatedColumnFormula>+IF(Tabla2[[#This Row],[Estado de la Mesa]]="Ocupada",Tabla2[[#This Row],[Hora de salida2]]-Tabla2[[#This Row],[Hora de llegada2]]+15,Tabla2[[#This Row],[Hora de salida2]]-Tabla2[[#This Row],[Hora de llegada2]])+Tabla2[[#This Row],[Columna1]]</calculatedColumnFormula>
    </tableColumn>
    <tableColumn id="22" xr3:uid="{DE9407B7-B49B-4AAE-82AD-6C10DBC36034}" name="Tiempo de preparación" dataDxfId="138">
      <calculatedColumnFormula>+SUMIF(cocina!A:A,Tabla2[[#This Row],[Número de Orden]],cocina!H:H)</calculatedColumnFormula>
    </tableColumn>
    <tableColumn id="26" xr3:uid="{E799259C-297A-44E6-A322-B8D0EC41009A}" name="Columna2" dataDxfId="137">
      <calculatedColumnFormula>+Tabla2[[#This Row],[Tiempo de preparación]]/60</calculatedColumnFormula>
    </tableColumn>
    <tableColumn id="27" xr3:uid="{AE622EA3-40A0-4223-ABEE-9A3A265B03E8}" name="Tiempo de preparación2" dataDxfId="136">
      <calculatedColumnFormula>+TEXT(Tabla2[[#This Row],[Columna2]]/24, "h:mm")</calculatedColumnFormula>
    </tableColumn>
    <tableColumn id="23" xr3:uid="{6D2E308D-7985-4B91-9AD5-1A12D6465163}" name="Tiempo de degustación" dataDxfId="135">
      <calculatedColumnFormula>+TEXT(Tabla2[[#This Row],[Hora de Salida]]-Tabla2[[#This Row],[Hora de Llegada]], "h:mm")-Tabla2[[#This Row],[Tiempo de preparación2]]</calculatedColumnFormula>
    </tableColumn>
    <tableColumn id="31" xr3:uid="{C839FC7B-C8FF-4FC0-AD7C-D2FA3C0D77C1}" name="Tiempo de degustación2" dataDxfId="134">
      <calculatedColumnFormula>+IF(Tabla2[[#This Row],[Tiempo de degustación]]&lt;0,0,Tabla2[[#This Row],[Tiempo de degustación]])</calculatedColumnFormula>
    </tableColumn>
    <tableColumn id="24" xr3:uid="{EC1DEC1D-75B6-4D28-BF86-21D56F5BC79B}" name="Orden cobrada" dataDxfId="133">
      <calculatedColumnFormula>+IF(Tabla2[[#This Row],[Tiempo de degustación2]]&gt;0,"SI","Impago")</calculatedColumnFormula>
    </tableColumn>
    <tableColumn id="33" xr3:uid="{3F6F11AF-7814-4D7F-B7FC-BE6BBDB2AA5D}" name="Propina final" dataDxfId="132">
      <calculatedColumnFormula>+IF(Tabla2[[#This Row],[Orden cobrada]]="Impago",0,Tabla2[[#This Row],[Propina]])</calculatedColumnFormula>
    </tableColumn>
    <tableColumn id="25" xr3:uid="{0B967004-B183-4885-A76C-B7BBC43E143C}" name="Columna1" dataDxfId="131">
      <calculatedColumnFormula>+IF(Tabla2[[#This Row],[Estado de la Mesa]]="Ocupada",15,0)</calculatedColumnFormula>
    </tableColumn>
    <tableColumn id="28" xr3:uid="{FFA7EB2F-1441-4F92-BB08-E9D37B2B594C}" name="Columna12" dataDxfId="130">
      <calculatedColumnFormula>+Tabla2[[#This Row],[Columna1]]/60</calculatedColumnFormula>
    </tableColumn>
    <tableColumn id="29" xr3:uid="{5A27083C-DCB9-42E6-A315-7E04A9F0E0FD}" name="Columna13" dataDxfId="129">
      <calculatedColumnFormula>+TEXT(Tabla2[[#This Row],[Columna12]]/24, "h:mm")</calculatedColumnFormula>
    </tableColumn>
    <tableColumn id="30" xr3:uid="{69E31F32-3DFB-4111-87A9-B07BF6C297A6}" name="Tiempo permanencia en sala" dataDxfId="128">
      <calculatedColumnFormula>+Tabla2[[#This Row],[Columna13]]+Tabla2[[#This Row],[Tiempo de permanencia]]</calculatedColumnFormula>
    </tableColumn>
    <tableColumn id="32" xr3:uid="{867028C2-6801-4AB8-8E99-47A92BB3E2A8}" name="Día de la semana" dataDxfId="127">
      <calculatedColumnFormula>+TEXT(Tabla2[[#This Row],[Hora de Llegada]], "dddd")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_Factura" xr10:uid="{49F9348D-7A6A-4B14-BCC9-E77284368D17}" sourceName="[Tabla2].[Fecha Factura]">
  <pivotTables>
    <pivotTable tabId="8" name="TablaDinámica8"/>
  </pivotTables>
  <state minimalRefreshVersion="6" lastRefreshVersion="6" pivotCacheId="857827506" filterType="unknown">
    <bounds startDate="2023-01-01T01:11:00" endDate="2024-01-01T07:51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Factura" xr10:uid="{F1AAC868-FD49-4691-B6F4-DFFC474B5721}" cache="Timeline_Fecha_Factura" caption="Fecha Factura" level="3" selectionLevel="2" scrollPosition="2023-09-26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8.xml"/><Relationship Id="rId4" Type="http://schemas.microsoft.com/office/2011/relationships/timeline" Target="../timelines/timeline1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9984-DF47-4397-8722-440668377436}">
  <dimension ref="A1:D22"/>
  <sheetViews>
    <sheetView workbookViewId="0">
      <selection activeCell="B1" sqref="B1:B1048576"/>
    </sheetView>
  </sheetViews>
  <sheetFormatPr baseColWidth="10" defaultRowHeight="15" x14ac:dyDescent="0.25"/>
  <cols>
    <col min="2" max="2" width="0" hidden="1" customWidth="1"/>
    <col min="4" max="4" width="14.140625" bestFit="1" customWidth="1"/>
  </cols>
  <sheetData>
    <row r="1" spans="1:4" x14ac:dyDescent="0.25">
      <c r="A1" t="str" cm="1">
        <f t="array" ref="A1:D22">+_xlfn.UNIQUE(cocina!C:F,FALSE,FALSE)</f>
        <v>Nombre del Plato</v>
      </c>
      <c r="B1" t="str">
        <v>Descripción del Plato</v>
      </c>
      <c r="C1" t="str">
        <v>Costo Unitario</v>
      </c>
      <c r="D1" t="str">
        <v>Precio Unitario</v>
      </c>
    </row>
    <row r="2" spans="1:4" x14ac:dyDescent="0.25">
      <c r="A2" t="str">
        <v>Plato_7</v>
      </c>
      <c r="B2" t="str">
        <v>Descripción del Plato_7</v>
      </c>
      <c r="C2">
        <v>14</v>
      </c>
      <c r="D2">
        <v>24</v>
      </c>
    </row>
    <row r="3" spans="1:4" x14ac:dyDescent="0.25">
      <c r="A3" t="str">
        <v>Plato_2</v>
      </c>
      <c r="B3" t="str">
        <v>Descripción del Plato_2</v>
      </c>
      <c r="C3">
        <v>18</v>
      </c>
      <c r="D3">
        <v>30</v>
      </c>
    </row>
    <row r="4" spans="1:4" x14ac:dyDescent="0.25">
      <c r="A4" t="str">
        <v>Plato_17</v>
      </c>
      <c r="B4" t="str">
        <v>Descripción del Plato_17</v>
      </c>
      <c r="C4">
        <v>19</v>
      </c>
      <c r="D4">
        <v>31</v>
      </c>
    </row>
    <row r="5" spans="1:4" x14ac:dyDescent="0.25">
      <c r="A5" t="str">
        <v>Plato_6</v>
      </c>
      <c r="B5" t="str">
        <v>Descripción del Plato_6</v>
      </c>
      <c r="C5">
        <v>16</v>
      </c>
      <c r="D5">
        <v>27</v>
      </c>
    </row>
    <row r="6" spans="1:4" x14ac:dyDescent="0.25">
      <c r="A6" t="str">
        <v>Plato_20</v>
      </c>
      <c r="B6" t="str">
        <v>Descripción del Plato_20</v>
      </c>
      <c r="C6">
        <v>25</v>
      </c>
      <c r="D6">
        <v>40</v>
      </c>
    </row>
    <row r="7" spans="1:4" x14ac:dyDescent="0.25">
      <c r="A7" t="str">
        <v>Plato_19</v>
      </c>
      <c r="B7" t="str">
        <v>Descripción del Plato_19</v>
      </c>
      <c r="C7">
        <v>22</v>
      </c>
      <c r="D7">
        <v>36</v>
      </c>
    </row>
    <row r="8" spans="1:4" x14ac:dyDescent="0.25">
      <c r="A8" t="str">
        <v>Plato_9</v>
      </c>
      <c r="B8" t="str">
        <v>Descripción del Plato_9</v>
      </c>
      <c r="C8">
        <v>17</v>
      </c>
      <c r="D8">
        <v>29</v>
      </c>
    </row>
    <row r="9" spans="1:4" x14ac:dyDescent="0.25">
      <c r="A9" t="str">
        <v>Plato_11</v>
      </c>
      <c r="B9" t="str">
        <v>Descripción del Plato_11</v>
      </c>
      <c r="C9">
        <v>20</v>
      </c>
      <c r="D9">
        <v>33</v>
      </c>
    </row>
    <row r="10" spans="1:4" x14ac:dyDescent="0.25">
      <c r="A10" t="str">
        <v>Plato_16</v>
      </c>
      <c r="B10" t="str">
        <v>Descripción del Plato_16</v>
      </c>
      <c r="C10">
        <v>16</v>
      </c>
      <c r="D10">
        <v>28</v>
      </c>
    </row>
    <row r="11" spans="1:4" x14ac:dyDescent="0.25">
      <c r="A11" t="str">
        <v>Plato_12</v>
      </c>
      <c r="B11" t="str">
        <v>Descripción del Plato_12</v>
      </c>
      <c r="C11">
        <v>11</v>
      </c>
      <c r="D11">
        <v>19</v>
      </c>
    </row>
    <row r="12" spans="1:4" x14ac:dyDescent="0.25">
      <c r="A12" t="str">
        <v>Plato_8</v>
      </c>
      <c r="B12" t="str">
        <v>Descripción del Plato_8</v>
      </c>
      <c r="C12">
        <v>21</v>
      </c>
      <c r="D12">
        <v>35</v>
      </c>
    </row>
    <row r="13" spans="1:4" x14ac:dyDescent="0.25">
      <c r="A13" t="str">
        <v>Plato_15</v>
      </c>
      <c r="B13" t="str">
        <v>Descripción del Plato_15</v>
      </c>
      <c r="C13">
        <v>19</v>
      </c>
      <c r="D13">
        <v>32</v>
      </c>
    </row>
    <row r="14" spans="1:4" x14ac:dyDescent="0.25">
      <c r="A14" t="str">
        <v>Plato_5</v>
      </c>
      <c r="B14" t="str">
        <v>Descripción del Plato_5</v>
      </c>
      <c r="C14">
        <v>13</v>
      </c>
      <c r="D14">
        <v>22</v>
      </c>
    </row>
    <row r="15" spans="1:4" x14ac:dyDescent="0.25">
      <c r="A15" t="str">
        <v>Plato_18</v>
      </c>
      <c r="B15" t="str">
        <v>Descripción del Plato_18</v>
      </c>
      <c r="C15">
        <v>20</v>
      </c>
      <c r="D15">
        <v>34</v>
      </c>
    </row>
    <row r="16" spans="1:4" x14ac:dyDescent="0.25">
      <c r="A16" t="str">
        <v>Plato_3</v>
      </c>
      <c r="B16" t="str">
        <v>Descripción del Plato_3</v>
      </c>
      <c r="C16">
        <v>12</v>
      </c>
      <c r="D16">
        <v>20</v>
      </c>
    </row>
    <row r="17" spans="1:4" x14ac:dyDescent="0.25">
      <c r="A17" t="str">
        <v>Plato_14</v>
      </c>
      <c r="B17" t="str">
        <v>Descripción del Plato_14</v>
      </c>
      <c r="C17">
        <v>14</v>
      </c>
      <c r="D17">
        <v>23</v>
      </c>
    </row>
    <row r="18" spans="1:4" x14ac:dyDescent="0.25">
      <c r="A18" t="str">
        <v>Plato_13</v>
      </c>
      <c r="B18" t="str">
        <v>Descripción del Plato_13</v>
      </c>
      <c r="C18">
        <v>13</v>
      </c>
      <c r="D18">
        <v>21</v>
      </c>
    </row>
    <row r="19" spans="1:4" x14ac:dyDescent="0.25">
      <c r="A19" t="str">
        <v>Plato_4</v>
      </c>
      <c r="B19" t="str">
        <v>Descripción del Plato_4</v>
      </c>
      <c r="C19">
        <v>10</v>
      </c>
      <c r="D19">
        <v>18</v>
      </c>
    </row>
    <row r="20" spans="1:4" x14ac:dyDescent="0.25">
      <c r="A20" t="str">
        <v>Plato_10</v>
      </c>
      <c r="B20" t="str">
        <v>Descripción del Plato_10</v>
      </c>
      <c r="C20">
        <v>15</v>
      </c>
      <c r="D20">
        <v>26</v>
      </c>
    </row>
    <row r="21" spans="1:4" x14ac:dyDescent="0.25">
      <c r="A21" t="str">
        <v>Plato_1</v>
      </c>
      <c r="B21" t="str">
        <v>Descripción del Plato_1</v>
      </c>
      <c r="C21">
        <v>15</v>
      </c>
      <c r="D21">
        <v>25</v>
      </c>
    </row>
    <row r="22" spans="1:4" x14ac:dyDescent="0.25">
      <c r="A22">
        <v>0</v>
      </c>
      <c r="B22">
        <v>0</v>
      </c>
      <c r="C22">
        <v>0</v>
      </c>
      <c r="D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40302-B479-4CC7-9F14-B9ACD8570975}">
  <dimension ref="A1:O1903"/>
  <sheetViews>
    <sheetView workbookViewId="0">
      <selection activeCell="H6" sqref="H6:H9"/>
    </sheetView>
  </sheetViews>
  <sheetFormatPr baseColWidth="10" defaultRowHeight="15" x14ac:dyDescent="0.25"/>
  <cols>
    <col min="1" max="1" width="20" bestFit="1" customWidth="1"/>
    <col min="2" max="2" width="16.7109375" customWidth="1"/>
    <col min="3" max="3" width="17.28515625" customWidth="1"/>
    <col min="4" max="4" width="26.85546875" hidden="1" customWidth="1"/>
    <col min="5" max="5" width="14.7109375" style="1" customWidth="1"/>
    <col min="6" max="6" width="15.28515625" style="1" customWidth="1"/>
    <col min="7" max="7" width="19.140625" customWidth="1"/>
    <col min="8" max="8" width="22" customWidth="1"/>
    <col min="9" max="9" width="22" hidden="1" customWidth="1"/>
    <col min="10" max="10" width="22" style="9" hidden="1" customWidth="1"/>
    <col min="11" max="11" width="15.28515625" customWidth="1"/>
    <col min="12" max="12" width="16.42578125" style="1" bestFit="1" customWidth="1"/>
    <col min="13" max="13" width="11.5703125" style="1"/>
    <col min="14" max="14" width="22.5703125" style="2" bestFit="1" customWidth="1"/>
    <col min="15" max="15" width="11.42578125" style="1"/>
  </cols>
  <sheetData>
    <row r="1" spans="1:15" x14ac:dyDescent="0.25">
      <c r="A1" t="s">
        <v>27</v>
      </c>
      <c r="B1" t="s">
        <v>28</v>
      </c>
      <c r="C1" t="s">
        <v>0</v>
      </c>
      <c r="D1" t="s">
        <v>29</v>
      </c>
      <c r="E1" s="1" t="s">
        <v>1</v>
      </c>
      <c r="F1" s="1" t="s">
        <v>2</v>
      </c>
      <c r="G1" t="s">
        <v>3</v>
      </c>
      <c r="H1" t="s">
        <v>30</v>
      </c>
      <c r="I1" t="s">
        <v>670</v>
      </c>
      <c r="J1" s="9" t="s">
        <v>672</v>
      </c>
      <c r="K1" t="s">
        <v>4</v>
      </c>
      <c r="L1" s="1" t="s">
        <v>51</v>
      </c>
      <c r="M1" s="1" t="s">
        <v>52</v>
      </c>
      <c r="N1" s="2" t="s">
        <v>53</v>
      </c>
      <c r="O1" s="1" t="s">
        <v>692</v>
      </c>
    </row>
    <row r="2" spans="1:15" x14ac:dyDescent="0.25">
      <c r="A2">
        <v>1</v>
      </c>
      <c r="B2">
        <v>10</v>
      </c>
      <c r="C2" t="s">
        <v>5</v>
      </c>
      <c r="D2" t="s">
        <v>31</v>
      </c>
      <c r="E2" s="1">
        <v>14</v>
      </c>
      <c r="F2" s="1">
        <v>24</v>
      </c>
      <c r="G2">
        <v>2</v>
      </c>
      <c r="H2">
        <v>25</v>
      </c>
      <c r="I2">
        <f>+Tabla1[[#This Row],[Tiempo de Preparación]]/60</f>
        <v>0.41666666666666669</v>
      </c>
      <c r="J2" s="9" t="str">
        <f>+TEXT(Tabla1[[#This Row],[Columna1]]/24, "h:mm")</f>
        <v>0:25</v>
      </c>
      <c r="K2" t="s">
        <v>6</v>
      </c>
      <c r="L2" s="1">
        <f>+(Tabla1[[#This Row],[Precio Unitario]]-Tabla1[[#This Row],[Costo Unitario]])*Tabla1[[#This Row],[Cantidad Ordenada]]</f>
        <v>20</v>
      </c>
      <c r="M2" s="1">
        <f>+Tabla1[[#This Row],[Precio Unitario]]*Tabla1[[#This Row],[Cantidad Ordenada]]</f>
        <v>48</v>
      </c>
      <c r="N2" s="2">
        <f>+Tabla1[[#This Row],[Ganancia neta]]/(Tabla1[[#This Row],[Ganacia Bruta]])</f>
        <v>0.41666666666666669</v>
      </c>
      <c r="O2" s="1">
        <f>+Tabla1[[#This Row],[Costo Unitario]]*Tabla1[[#This Row],[Cantidad Ordenada]]</f>
        <v>28</v>
      </c>
    </row>
    <row r="3" spans="1:15" x14ac:dyDescent="0.25">
      <c r="A3">
        <v>1</v>
      </c>
      <c r="B3">
        <v>10</v>
      </c>
      <c r="C3" t="s">
        <v>7</v>
      </c>
      <c r="D3" t="s">
        <v>32</v>
      </c>
      <c r="E3" s="1">
        <v>18</v>
      </c>
      <c r="F3" s="1">
        <v>30</v>
      </c>
      <c r="G3">
        <v>3</v>
      </c>
      <c r="H3">
        <v>32</v>
      </c>
      <c r="I3">
        <f>+Tabla1[[#This Row],[Tiempo de Preparación]]/60</f>
        <v>0.53333333333333333</v>
      </c>
      <c r="J3" s="9" t="str">
        <f>+TEXT(Tabla1[[#This Row],[Columna1]]/24, "h:mm")</f>
        <v>0:32</v>
      </c>
      <c r="K3" t="s">
        <v>8</v>
      </c>
      <c r="L3" s="1">
        <f>+(Tabla1[[#This Row],[Precio Unitario]]-Tabla1[[#This Row],[Costo Unitario]])*Tabla1[[#This Row],[Cantidad Ordenada]]</f>
        <v>36</v>
      </c>
      <c r="M3" s="1">
        <f>+Tabla1[[#This Row],[Precio Unitario]]*Tabla1[[#This Row],[Cantidad Ordenada]]</f>
        <v>90</v>
      </c>
      <c r="N3" s="2">
        <f>+Tabla1[[#This Row],[Ganancia neta]]/(Tabla1[[#This Row],[Ganacia Bruta]])</f>
        <v>0.4</v>
      </c>
      <c r="O3" s="1">
        <f>+Tabla1[[#This Row],[Costo Unitario]]*Tabla1[[#This Row],[Cantidad Ordenada]]</f>
        <v>54</v>
      </c>
    </row>
    <row r="4" spans="1:15" x14ac:dyDescent="0.25">
      <c r="A4">
        <v>2</v>
      </c>
      <c r="B4">
        <v>6</v>
      </c>
      <c r="C4" t="s">
        <v>9</v>
      </c>
      <c r="D4" t="s">
        <v>33</v>
      </c>
      <c r="E4" s="1">
        <v>19</v>
      </c>
      <c r="F4" s="1">
        <v>31</v>
      </c>
      <c r="G4">
        <v>1</v>
      </c>
      <c r="H4">
        <v>51</v>
      </c>
      <c r="I4">
        <f>+Tabla1[[#This Row],[Tiempo de Preparación]]/60</f>
        <v>0.85</v>
      </c>
      <c r="J4" s="9" t="str">
        <f>+TEXT(Tabla1[[#This Row],[Columna1]]/24, "h:mm")</f>
        <v>0:51</v>
      </c>
      <c r="K4" t="s">
        <v>6</v>
      </c>
      <c r="L4" s="1">
        <f>+(Tabla1[[#This Row],[Precio Unitario]]-Tabla1[[#This Row],[Costo Unitario]])*Tabla1[[#This Row],[Cantidad Ordenada]]</f>
        <v>12</v>
      </c>
      <c r="M4" s="1">
        <f>+Tabla1[[#This Row],[Precio Unitario]]*Tabla1[[#This Row],[Cantidad Ordenada]]</f>
        <v>31</v>
      </c>
      <c r="N4" s="2">
        <f>+Tabla1[[#This Row],[Ganancia neta]]/(Tabla1[[#This Row],[Ganacia Bruta]])</f>
        <v>0.38709677419354838</v>
      </c>
      <c r="O4" s="1">
        <f>+Tabla1[[#This Row],[Costo Unitario]]*Tabla1[[#This Row],[Cantidad Ordenada]]</f>
        <v>19</v>
      </c>
    </row>
    <row r="5" spans="1:15" x14ac:dyDescent="0.25">
      <c r="A5">
        <v>2</v>
      </c>
      <c r="B5">
        <v>6</v>
      </c>
      <c r="C5" t="s">
        <v>10</v>
      </c>
      <c r="D5" t="s">
        <v>34</v>
      </c>
      <c r="E5" s="1">
        <v>16</v>
      </c>
      <c r="F5" s="1">
        <v>27</v>
      </c>
      <c r="G5">
        <v>1</v>
      </c>
      <c r="H5">
        <v>34</v>
      </c>
      <c r="I5">
        <f>+Tabla1[[#This Row],[Tiempo de Preparación]]/60</f>
        <v>0.56666666666666665</v>
      </c>
      <c r="J5" s="9" t="str">
        <f>+TEXT(Tabla1[[#This Row],[Columna1]]/24, "h:mm")</f>
        <v>0:34</v>
      </c>
      <c r="K5" t="s">
        <v>8</v>
      </c>
      <c r="L5" s="1">
        <f>+(Tabla1[[#This Row],[Precio Unitario]]-Tabla1[[#This Row],[Costo Unitario]])*Tabla1[[#This Row],[Cantidad Ordenada]]</f>
        <v>11</v>
      </c>
      <c r="M5" s="1">
        <f>+Tabla1[[#This Row],[Precio Unitario]]*Tabla1[[#This Row],[Cantidad Ordenada]]</f>
        <v>27</v>
      </c>
      <c r="N5" s="2">
        <f>+Tabla1[[#This Row],[Ganancia neta]]/(Tabla1[[#This Row],[Ganacia Bruta]])</f>
        <v>0.40740740740740738</v>
      </c>
      <c r="O5" s="1">
        <f>+Tabla1[[#This Row],[Costo Unitario]]*Tabla1[[#This Row],[Cantidad Ordenada]]</f>
        <v>16</v>
      </c>
    </row>
    <row r="6" spans="1:15" x14ac:dyDescent="0.25">
      <c r="A6">
        <v>3</v>
      </c>
      <c r="B6">
        <v>20</v>
      </c>
      <c r="C6" t="s">
        <v>11</v>
      </c>
      <c r="D6" t="s">
        <v>35</v>
      </c>
      <c r="E6" s="1">
        <v>25</v>
      </c>
      <c r="F6" s="1">
        <v>40</v>
      </c>
      <c r="G6">
        <v>1</v>
      </c>
      <c r="H6">
        <v>9</v>
      </c>
      <c r="I6">
        <f>+Tabla1[[#This Row],[Tiempo de Preparación]]/60</f>
        <v>0.15</v>
      </c>
      <c r="J6" s="9" t="str">
        <f>+TEXT(Tabla1[[#This Row],[Columna1]]/24, "h:mm")</f>
        <v>0:09</v>
      </c>
      <c r="K6" t="s">
        <v>8</v>
      </c>
      <c r="L6" s="1">
        <f>+(Tabla1[[#This Row],[Precio Unitario]]-Tabla1[[#This Row],[Costo Unitario]])*Tabla1[[#This Row],[Cantidad Ordenada]]</f>
        <v>15</v>
      </c>
      <c r="M6" s="1">
        <f>+Tabla1[[#This Row],[Precio Unitario]]*Tabla1[[#This Row],[Cantidad Ordenada]]</f>
        <v>40</v>
      </c>
      <c r="N6" s="2">
        <f>+Tabla1[[#This Row],[Ganancia neta]]/(Tabla1[[#This Row],[Ganacia Bruta]])</f>
        <v>0.375</v>
      </c>
      <c r="O6" s="1">
        <f>+Tabla1[[#This Row],[Costo Unitario]]*Tabla1[[#This Row],[Cantidad Ordenada]]</f>
        <v>25</v>
      </c>
    </row>
    <row r="7" spans="1:15" x14ac:dyDescent="0.25">
      <c r="A7">
        <v>3</v>
      </c>
      <c r="B7">
        <v>20</v>
      </c>
      <c r="C7" t="s">
        <v>9</v>
      </c>
      <c r="D7" t="s">
        <v>33</v>
      </c>
      <c r="E7" s="1">
        <v>19</v>
      </c>
      <c r="F7" s="1">
        <v>31</v>
      </c>
      <c r="G7">
        <v>1</v>
      </c>
      <c r="H7">
        <v>27</v>
      </c>
      <c r="I7">
        <f>+Tabla1[[#This Row],[Tiempo de Preparación]]/60</f>
        <v>0.45</v>
      </c>
      <c r="J7" s="9" t="str">
        <f>+TEXT(Tabla1[[#This Row],[Columna1]]/24, "h:mm")</f>
        <v>0:27</v>
      </c>
      <c r="K7" t="s">
        <v>6</v>
      </c>
      <c r="L7" s="1">
        <f>+(Tabla1[[#This Row],[Precio Unitario]]-Tabla1[[#This Row],[Costo Unitario]])*Tabla1[[#This Row],[Cantidad Ordenada]]</f>
        <v>12</v>
      </c>
      <c r="M7" s="1">
        <f>+Tabla1[[#This Row],[Precio Unitario]]*Tabla1[[#This Row],[Cantidad Ordenada]]</f>
        <v>31</v>
      </c>
      <c r="N7" s="2">
        <f>+Tabla1[[#This Row],[Ganancia neta]]/(Tabla1[[#This Row],[Ganacia Bruta]])</f>
        <v>0.38709677419354838</v>
      </c>
      <c r="O7" s="1">
        <f>+Tabla1[[#This Row],[Costo Unitario]]*Tabla1[[#This Row],[Cantidad Ordenada]]</f>
        <v>19</v>
      </c>
    </row>
    <row r="8" spans="1:15" x14ac:dyDescent="0.25">
      <c r="A8">
        <v>3</v>
      </c>
      <c r="B8">
        <v>20</v>
      </c>
      <c r="C8" t="s">
        <v>12</v>
      </c>
      <c r="D8" t="s">
        <v>36</v>
      </c>
      <c r="E8" s="1">
        <v>22</v>
      </c>
      <c r="F8" s="1">
        <v>36</v>
      </c>
      <c r="G8">
        <v>1</v>
      </c>
      <c r="H8">
        <v>36</v>
      </c>
      <c r="I8">
        <f>+Tabla1[[#This Row],[Tiempo de Preparación]]/60</f>
        <v>0.6</v>
      </c>
      <c r="J8" s="9" t="str">
        <f>+TEXT(Tabla1[[#This Row],[Columna1]]/24, "h:mm")</f>
        <v>0:36</v>
      </c>
      <c r="K8" t="s">
        <v>6</v>
      </c>
      <c r="L8" s="1">
        <f>+(Tabla1[[#This Row],[Precio Unitario]]-Tabla1[[#This Row],[Costo Unitario]])*Tabla1[[#This Row],[Cantidad Ordenada]]</f>
        <v>14</v>
      </c>
      <c r="M8" s="1">
        <f>+Tabla1[[#This Row],[Precio Unitario]]*Tabla1[[#This Row],[Cantidad Ordenada]]</f>
        <v>36</v>
      </c>
      <c r="N8" s="2">
        <f>+Tabla1[[#This Row],[Ganancia neta]]/(Tabla1[[#This Row],[Ganacia Bruta]])</f>
        <v>0.3888888888888889</v>
      </c>
      <c r="O8" s="1">
        <f>+Tabla1[[#This Row],[Costo Unitario]]*Tabla1[[#This Row],[Cantidad Ordenada]]</f>
        <v>22</v>
      </c>
    </row>
    <row r="9" spans="1:15" x14ac:dyDescent="0.25">
      <c r="A9">
        <v>3</v>
      </c>
      <c r="B9">
        <v>20</v>
      </c>
      <c r="C9" t="s">
        <v>13</v>
      </c>
      <c r="D9" t="s">
        <v>37</v>
      </c>
      <c r="E9" s="1">
        <v>17</v>
      </c>
      <c r="F9" s="1">
        <v>29</v>
      </c>
      <c r="G9">
        <v>2</v>
      </c>
      <c r="H9">
        <v>54</v>
      </c>
      <c r="I9">
        <f>+Tabla1[[#This Row],[Tiempo de Preparación]]/60</f>
        <v>0.9</v>
      </c>
      <c r="J9" s="9" t="str">
        <f>+TEXT(Tabla1[[#This Row],[Columna1]]/24, "h:mm")</f>
        <v>0:54</v>
      </c>
      <c r="K9" t="s">
        <v>8</v>
      </c>
      <c r="L9" s="1">
        <f>+(Tabla1[[#This Row],[Precio Unitario]]-Tabla1[[#This Row],[Costo Unitario]])*Tabla1[[#This Row],[Cantidad Ordenada]]</f>
        <v>24</v>
      </c>
      <c r="M9" s="1">
        <f>+Tabla1[[#This Row],[Precio Unitario]]*Tabla1[[#This Row],[Cantidad Ordenada]]</f>
        <v>58</v>
      </c>
      <c r="N9" s="2">
        <f>+Tabla1[[#This Row],[Ganancia neta]]/(Tabla1[[#This Row],[Ganacia Bruta]])</f>
        <v>0.41379310344827586</v>
      </c>
      <c r="O9" s="1">
        <f>+Tabla1[[#This Row],[Costo Unitario]]*Tabla1[[#This Row],[Cantidad Ordenada]]</f>
        <v>34</v>
      </c>
    </row>
    <row r="10" spans="1:15" x14ac:dyDescent="0.25">
      <c r="A10">
        <v>4</v>
      </c>
      <c r="B10">
        <v>3</v>
      </c>
      <c r="C10" t="s">
        <v>14</v>
      </c>
      <c r="D10" t="s">
        <v>38</v>
      </c>
      <c r="E10" s="1">
        <v>20</v>
      </c>
      <c r="F10" s="1">
        <v>33</v>
      </c>
      <c r="G10">
        <v>3</v>
      </c>
      <c r="H10">
        <v>23</v>
      </c>
      <c r="I10">
        <f>+Tabla1[[#This Row],[Tiempo de Preparación]]/60</f>
        <v>0.38333333333333336</v>
      </c>
      <c r="J10" s="9" t="str">
        <f>+TEXT(Tabla1[[#This Row],[Columna1]]/24, "h:mm")</f>
        <v>0:23</v>
      </c>
      <c r="K10" t="s">
        <v>8</v>
      </c>
      <c r="L10" s="1">
        <f>+(Tabla1[[#This Row],[Precio Unitario]]-Tabla1[[#This Row],[Costo Unitario]])*Tabla1[[#This Row],[Cantidad Ordenada]]</f>
        <v>39</v>
      </c>
      <c r="M10" s="1">
        <f>+Tabla1[[#This Row],[Precio Unitario]]*Tabla1[[#This Row],[Cantidad Ordenada]]</f>
        <v>99</v>
      </c>
      <c r="N10" s="2">
        <f>+Tabla1[[#This Row],[Ganancia neta]]/(Tabla1[[#This Row],[Ganacia Bruta]])</f>
        <v>0.39393939393939392</v>
      </c>
      <c r="O10" s="1">
        <f>+Tabla1[[#This Row],[Costo Unitario]]*Tabla1[[#This Row],[Cantidad Ordenada]]</f>
        <v>60</v>
      </c>
    </row>
    <row r="11" spans="1:15" x14ac:dyDescent="0.25">
      <c r="A11">
        <v>4</v>
      </c>
      <c r="B11">
        <v>3</v>
      </c>
      <c r="C11" t="s">
        <v>15</v>
      </c>
      <c r="D11" t="s">
        <v>39</v>
      </c>
      <c r="E11" s="1">
        <v>16</v>
      </c>
      <c r="F11" s="1">
        <v>28</v>
      </c>
      <c r="G11">
        <v>3</v>
      </c>
      <c r="H11">
        <v>17</v>
      </c>
      <c r="I11">
        <f>+Tabla1[[#This Row],[Tiempo de Preparación]]/60</f>
        <v>0.28333333333333333</v>
      </c>
      <c r="J11" s="9" t="str">
        <f>+TEXT(Tabla1[[#This Row],[Columna1]]/24, "h:mm")</f>
        <v>0:17</v>
      </c>
      <c r="K11" t="s">
        <v>6</v>
      </c>
      <c r="L11" s="1">
        <f>+(Tabla1[[#This Row],[Precio Unitario]]-Tabla1[[#This Row],[Costo Unitario]])*Tabla1[[#This Row],[Cantidad Ordenada]]</f>
        <v>36</v>
      </c>
      <c r="M11" s="1">
        <f>+Tabla1[[#This Row],[Precio Unitario]]*Tabla1[[#This Row],[Cantidad Ordenada]]</f>
        <v>84</v>
      </c>
      <c r="N11" s="2">
        <f>+Tabla1[[#This Row],[Ganancia neta]]/(Tabla1[[#This Row],[Ganacia Bruta]])</f>
        <v>0.42857142857142855</v>
      </c>
      <c r="O11" s="1">
        <f>+Tabla1[[#This Row],[Costo Unitario]]*Tabla1[[#This Row],[Cantidad Ordenada]]</f>
        <v>48</v>
      </c>
    </row>
    <row r="12" spans="1:15" x14ac:dyDescent="0.25">
      <c r="A12">
        <v>5</v>
      </c>
      <c r="B12">
        <v>8</v>
      </c>
      <c r="C12" t="s">
        <v>16</v>
      </c>
      <c r="D12" t="s">
        <v>40</v>
      </c>
      <c r="E12" s="1">
        <v>11</v>
      </c>
      <c r="F12" s="1">
        <v>19</v>
      </c>
      <c r="G12">
        <v>1</v>
      </c>
      <c r="H12">
        <v>8</v>
      </c>
      <c r="I12">
        <f>+Tabla1[[#This Row],[Tiempo de Preparación]]/60</f>
        <v>0.13333333333333333</v>
      </c>
      <c r="J12" s="9" t="str">
        <f>+TEXT(Tabla1[[#This Row],[Columna1]]/24, "h:mm")</f>
        <v>0:08</v>
      </c>
      <c r="K12" t="s">
        <v>6</v>
      </c>
      <c r="L12" s="1">
        <f>+(Tabla1[[#This Row],[Precio Unitario]]-Tabla1[[#This Row],[Costo Unitario]])*Tabla1[[#This Row],[Cantidad Ordenada]]</f>
        <v>8</v>
      </c>
      <c r="M12" s="1">
        <f>+Tabla1[[#This Row],[Precio Unitario]]*Tabla1[[#This Row],[Cantidad Ordenada]]</f>
        <v>19</v>
      </c>
      <c r="N12" s="2">
        <f>+Tabla1[[#This Row],[Ganancia neta]]/(Tabla1[[#This Row],[Ganacia Bruta]])</f>
        <v>0.42105263157894735</v>
      </c>
      <c r="O12" s="1">
        <f>+Tabla1[[#This Row],[Costo Unitario]]*Tabla1[[#This Row],[Cantidad Ordenada]]</f>
        <v>11</v>
      </c>
    </row>
    <row r="13" spans="1:15" x14ac:dyDescent="0.25">
      <c r="A13">
        <v>5</v>
      </c>
      <c r="B13">
        <v>8</v>
      </c>
      <c r="C13" t="s">
        <v>5</v>
      </c>
      <c r="D13" t="s">
        <v>31</v>
      </c>
      <c r="E13" s="1">
        <v>14</v>
      </c>
      <c r="F13" s="1">
        <v>24</v>
      </c>
      <c r="G13">
        <v>2</v>
      </c>
      <c r="H13">
        <v>9</v>
      </c>
      <c r="I13">
        <f>+Tabla1[[#This Row],[Tiempo de Preparación]]/60</f>
        <v>0.15</v>
      </c>
      <c r="J13" s="9" t="str">
        <f>+TEXT(Tabla1[[#This Row],[Columna1]]/24, "h:mm")</f>
        <v>0:09</v>
      </c>
      <c r="K13" t="s">
        <v>8</v>
      </c>
      <c r="L13" s="1">
        <f>+(Tabla1[[#This Row],[Precio Unitario]]-Tabla1[[#This Row],[Costo Unitario]])*Tabla1[[#This Row],[Cantidad Ordenada]]</f>
        <v>20</v>
      </c>
      <c r="M13" s="1">
        <f>+Tabla1[[#This Row],[Precio Unitario]]*Tabla1[[#This Row],[Cantidad Ordenada]]</f>
        <v>48</v>
      </c>
      <c r="N13" s="2">
        <f>+Tabla1[[#This Row],[Ganancia neta]]/(Tabla1[[#This Row],[Ganacia Bruta]])</f>
        <v>0.41666666666666669</v>
      </c>
      <c r="O13" s="1">
        <f>+Tabla1[[#This Row],[Costo Unitario]]*Tabla1[[#This Row],[Cantidad Ordenada]]</f>
        <v>28</v>
      </c>
    </row>
    <row r="14" spans="1:15" x14ac:dyDescent="0.25">
      <c r="A14">
        <v>6</v>
      </c>
      <c r="B14">
        <v>7</v>
      </c>
      <c r="C14" t="s">
        <v>17</v>
      </c>
      <c r="D14" t="s">
        <v>41</v>
      </c>
      <c r="E14" s="1">
        <v>21</v>
      </c>
      <c r="F14" s="1">
        <v>35</v>
      </c>
      <c r="G14">
        <v>2</v>
      </c>
      <c r="H14">
        <v>11</v>
      </c>
      <c r="I14">
        <f>+Tabla1[[#This Row],[Tiempo de Preparación]]/60</f>
        <v>0.18333333333333332</v>
      </c>
      <c r="J14" s="9" t="str">
        <f>+TEXT(Tabla1[[#This Row],[Columna1]]/24, "h:mm")</f>
        <v>0:11</v>
      </c>
      <c r="K14" t="s">
        <v>8</v>
      </c>
      <c r="L14" s="1">
        <f>+(Tabla1[[#This Row],[Precio Unitario]]-Tabla1[[#This Row],[Costo Unitario]])*Tabla1[[#This Row],[Cantidad Ordenada]]</f>
        <v>28</v>
      </c>
      <c r="M14" s="1">
        <f>+Tabla1[[#This Row],[Precio Unitario]]*Tabla1[[#This Row],[Cantidad Ordenada]]</f>
        <v>70</v>
      </c>
      <c r="N14" s="2">
        <f>+Tabla1[[#This Row],[Ganancia neta]]/(Tabla1[[#This Row],[Ganacia Bruta]])</f>
        <v>0.4</v>
      </c>
      <c r="O14" s="1">
        <f>+Tabla1[[#This Row],[Costo Unitario]]*Tabla1[[#This Row],[Cantidad Ordenada]]</f>
        <v>42</v>
      </c>
    </row>
    <row r="15" spans="1:15" x14ac:dyDescent="0.25">
      <c r="A15">
        <v>7</v>
      </c>
      <c r="B15">
        <v>17</v>
      </c>
      <c r="C15" t="s">
        <v>18</v>
      </c>
      <c r="D15" t="s">
        <v>42</v>
      </c>
      <c r="E15" s="1">
        <v>19</v>
      </c>
      <c r="F15" s="1">
        <v>32</v>
      </c>
      <c r="G15">
        <v>2</v>
      </c>
      <c r="H15">
        <v>15</v>
      </c>
      <c r="I15">
        <f>+Tabla1[[#This Row],[Tiempo de Preparación]]/60</f>
        <v>0.25</v>
      </c>
      <c r="J15" s="9" t="str">
        <f>+TEXT(Tabla1[[#This Row],[Columna1]]/24, "h:mm")</f>
        <v>0:15</v>
      </c>
      <c r="K15" t="s">
        <v>8</v>
      </c>
      <c r="L15" s="1">
        <f>+(Tabla1[[#This Row],[Precio Unitario]]-Tabla1[[#This Row],[Costo Unitario]])*Tabla1[[#This Row],[Cantidad Ordenada]]</f>
        <v>26</v>
      </c>
      <c r="M15" s="1">
        <f>+Tabla1[[#This Row],[Precio Unitario]]*Tabla1[[#This Row],[Cantidad Ordenada]]</f>
        <v>64</v>
      </c>
      <c r="N15" s="2">
        <f>+Tabla1[[#This Row],[Ganancia neta]]/(Tabla1[[#This Row],[Ganacia Bruta]])</f>
        <v>0.40625</v>
      </c>
      <c r="O15" s="1">
        <f>+Tabla1[[#This Row],[Costo Unitario]]*Tabla1[[#This Row],[Cantidad Ordenada]]</f>
        <v>38</v>
      </c>
    </row>
    <row r="16" spans="1:15" x14ac:dyDescent="0.25">
      <c r="A16">
        <v>7</v>
      </c>
      <c r="B16">
        <v>17</v>
      </c>
      <c r="C16" t="s">
        <v>12</v>
      </c>
      <c r="D16" t="s">
        <v>36</v>
      </c>
      <c r="E16" s="1">
        <v>22</v>
      </c>
      <c r="F16" s="1">
        <v>36</v>
      </c>
      <c r="G16">
        <v>3</v>
      </c>
      <c r="H16">
        <v>26</v>
      </c>
      <c r="I16">
        <f>+Tabla1[[#This Row],[Tiempo de Preparación]]/60</f>
        <v>0.43333333333333335</v>
      </c>
      <c r="J16" s="9" t="str">
        <f>+TEXT(Tabla1[[#This Row],[Columna1]]/24, "h:mm")</f>
        <v>0:26</v>
      </c>
      <c r="K16" t="s">
        <v>6</v>
      </c>
      <c r="L16" s="1">
        <f>+(Tabla1[[#This Row],[Precio Unitario]]-Tabla1[[#This Row],[Costo Unitario]])*Tabla1[[#This Row],[Cantidad Ordenada]]</f>
        <v>42</v>
      </c>
      <c r="M16" s="1">
        <f>+Tabla1[[#This Row],[Precio Unitario]]*Tabla1[[#This Row],[Cantidad Ordenada]]</f>
        <v>108</v>
      </c>
      <c r="N16" s="2">
        <f>+Tabla1[[#This Row],[Ganancia neta]]/(Tabla1[[#This Row],[Ganacia Bruta]])</f>
        <v>0.3888888888888889</v>
      </c>
      <c r="O16" s="1">
        <f>+Tabla1[[#This Row],[Costo Unitario]]*Tabla1[[#This Row],[Cantidad Ordenada]]</f>
        <v>66</v>
      </c>
    </row>
    <row r="17" spans="1:15" x14ac:dyDescent="0.25">
      <c r="A17">
        <v>8</v>
      </c>
      <c r="B17">
        <v>11</v>
      </c>
      <c r="C17" t="s">
        <v>19</v>
      </c>
      <c r="D17" t="s">
        <v>43</v>
      </c>
      <c r="E17" s="1">
        <v>13</v>
      </c>
      <c r="F17" s="1">
        <v>22</v>
      </c>
      <c r="G17">
        <v>3</v>
      </c>
      <c r="H17">
        <v>11</v>
      </c>
      <c r="I17">
        <f>+Tabla1[[#This Row],[Tiempo de Preparación]]/60</f>
        <v>0.18333333333333332</v>
      </c>
      <c r="J17" s="9" t="str">
        <f>+TEXT(Tabla1[[#This Row],[Columna1]]/24, "h:mm")</f>
        <v>0:11</v>
      </c>
      <c r="K17" t="s">
        <v>6</v>
      </c>
      <c r="L17" s="1">
        <f>+(Tabla1[[#This Row],[Precio Unitario]]-Tabla1[[#This Row],[Costo Unitario]])*Tabla1[[#This Row],[Cantidad Ordenada]]</f>
        <v>27</v>
      </c>
      <c r="M17" s="1">
        <f>+Tabla1[[#This Row],[Precio Unitario]]*Tabla1[[#This Row],[Cantidad Ordenada]]</f>
        <v>66</v>
      </c>
      <c r="N17" s="2">
        <f>+Tabla1[[#This Row],[Ganancia neta]]/(Tabla1[[#This Row],[Ganacia Bruta]])</f>
        <v>0.40909090909090912</v>
      </c>
      <c r="O17" s="1">
        <f>+Tabla1[[#This Row],[Costo Unitario]]*Tabla1[[#This Row],[Cantidad Ordenada]]</f>
        <v>39</v>
      </c>
    </row>
    <row r="18" spans="1:15" x14ac:dyDescent="0.25">
      <c r="A18">
        <v>8</v>
      </c>
      <c r="B18">
        <v>11</v>
      </c>
      <c r="C18" t="s">
        <v>15</v>
      </c>
      <c r="D18" t="s">
        <v>39</v>
      </c>
      <c r="E18" s="1">
        <v>16</v>
      </c>
      <c r="F18" s="1">
        <v>28</v>
      </c>
      <c r="G18">
        <v>2</v>
      </c>
      <c r="H18">
        <v>8</v>
      </c>
      <c r="I18">
        <f>+Tabla1[[#This Row],[Tiempo de Preparación]]/60</f>
        <v>0.13333333333333333</v>
      </c>
      <c r="J18" s="9" t="str">
        <f>+TEXT(Tabla1[[#This Row],[Columna1]]/24, "h:mm")</f>
        <v>0:08</v>
      </c>
      <c r="K18" t="s">
        <v>6</v>
      </c>
      <c r="L18" s="1">
        <f>+(Tabla1[[#This Row],[Precio Unitario]]-Tabla1[[#This Row],[Costo Unitario]])*Tabla1[[#This Row],[Cantidad Ordenada]]</f>
        <v>24</v>
      </c>
      <c r="M18" s="1">
        <f>+Tabla1[[#This Row],[Precio Unitario]]*Tabla1[[#This Row],[Cantidad Ordenada]]</f>
        <v>56</v>
      </c>
      <c r="N18" s="2">
        <f>+Tabla1[[#This Row],[Ganancia neta]]/(Tabla1[[#This Row],[Ganacia Bruta]])</f>
        <v>0.42857142857142855</v>
      </c>
      <c r="O18" s="1">
        <f>+Tabla1[[#This Row],[Costo Unitario]]*Tabla1[[#This Row],[Cantidad Ordenada]]</f>
        <v>32</v>
      </c>
    </row>
    <row r="19" spans="1:15" x14ac:dyDescent="0.25">
      <c r="A19">
        <v>8</v>
      </c>
      <c r="B19">
        <v>11</v>
      </c>
      <c r="C19" t="s">
        <v>11</v>
      </c>
      <c r="D19" t="s">
        <v>35</v>
      </c>
      <c r="E19" s="1">
        <v>25</v>
      </c>
      <c r="F19" s="1">
        <v>40</v>
      </c>
      <c r="G19">
        <v>3</v>
      </c>
      <c r="H19">
        <v>36</v>
      </c>
      <c r="I19">
        <f>+Tabla1[[#This Row],[Tiempo de Preparación]]/60</f>
        <v>0.6</v>
      </c>
      <c r="J19" s="9" t="str">
        <f>+TEXT(Tabla1[[#This Row],[Columna1]]/24, "h:mm")</f>
        <v>0:36</v>
      </c>
      <c r="K19" t="s">
        <v>6</v>
      </c>
      <c r="L19" s="1">
        <f>+(Tabla1[[#This Row],[Precio Unitario]]-Tabla1[[#This Row],[Costo Unitario]])*Tabla1[[#This Row],[Cantidad Ordenada]]</f>
        <v>45</v>
      </c>
      <c r="M19" s="1">
        <f>+Tabla1[[#This Row],[Precio Unitario]]*Tabla1[[#This Row],[Cantidad Ordenada]]</f>
        <v>120</v>
      </c>
      <c r="N19" s="2">
        <f>+Tabla1[[#This Row],[Ganancia neta]]/(Tabla1[[#This Row],[Ganacia Bruta]])</f>
        <v>0.375</v>
      </c>
      <c r="O19" s="1">
        <f>+Tabla1[[#This Row],[Costo Unitario]]*Tabla1[[#This Row],[Cantidad Ordenada]]</f>
        <v>75</v>
      </c>
    </row>
    <row r="20" spans="1:15" x14ac:dyDescent="0.25">
      <c r="A20">
        <v>9</v>
      </c>
      <c r="B20">
        <v>15</v>
      </c>
      <c r="C20" t="s">
        <v>7</v>
      </c>
      <c r="D20" t="s">
        <v>32</v>
      </c>
      <c r="E20" s="1">
        <v>18</v>
      </c>
      <c r="F20" s="1">
        <v>30</v>
      </c>
      <c r="G20">
        <v>1</v>
      </c>
      <c r="H20">
        <v>51</v>
      </c>
      <c r="I20">
        <f>+Tabla1[[#This Row],[Tiempo de Preparación]]/60</f>
        <v>0.85</v>
      </c>
      <c r="J20" s="9" t="str">
        <f>+TEXT(Tabla1[[#This Row],[Columna1]]/24, "h:mm")</f>
        <v>0:51</v>
      </c>
      <c r="K20" t="s">
        <v>6</v>
      </c>
      <c r="L20" s="1">
        <f>+(Tabla1[[#This Row],[Precio Unitario]]-Tabla1[[#This Row],[Costo Unitario]])*Tabla1[[#This Row],[Cantidad Ordenada]]</f>
        <v>12</v>
      </c>
      <c r="M20" s="1">
        <f>+Tabla1[[#This Row],[Precio Unitario]]*Tabla1[[#This Row],[Cantidad Ordenada]]</f>
        <v>30</v>
      </c>
      <c r="N20" s="2">
        <f>+Tabla1[[#This Row],[Ganancia neta]]/(Tabla1[[#This Row],[Ganacia Bruta]])</f>
        <v>0.4</v>
      </c>
      <c r="O20" s="1">
        <f>+Tabla1[[#This Row],[Costo Unitario]]*Tabla1[[#This Row],[Cantidad Ordenada]]</f>
        <v>18</v>
      </c>
    </row>
    <row r="21" spans="1:15" x14ac:dyDescent="0.25">
      <c r="A21">
        <v>9</v>
      </c>
      <c r="B21">
        <v>15</v>
      </c>
      <c r="C21" t="s">
        <v>5</v>
      </c>
      <c r="D21" t="s">
        <v>31</v>
      </c>
      <c r="E21" s="1">
        <v>14</v>
      </c>
      <c r="F21" s="1">
        <v>24</v>
      </c>
      <c r="G21">
        <v>1</v>
      </c>
      <c r="H21">
        <v>49</v>
      </c>
      <c r="I21">
        <f>+Tabla1[[#This Row],[Tiempo de Preparación]]/60</f>
        <v>0.81666666666666665</v>
      </c>
      <c r="J21" s="9" t="str">
        <f>+TEXT(Tabla1[[#This Row],[Columna1]]/24, "h:mm")</f>
        <v>0:49</v>
      </c>
      <c r="K21" t="s">
        <v>8</v>
      </c>
      <c r="L21" s="1">
        <f>+(Tabla1[[#This Row],[Precio Unitario]]-Tabla1[[#This Row],[Costo Unitario]])*Tabla1[[#This Row],[Cantidad Ordenada]]</f>
        <v>10</v>
      </c>
      <c r="M21" s="1">
        <f>+Tabla1[[#This Row],[Precio Unitario]]*Tabla1[[#This Row],[Cantidad Ordenada]]</f>
        <v>24</v>
      </c>
      <c r="N21" s="2">
        <f>+Tabla1[[#This Row],[Ganancia neta]]/(Tabla1[[#This Row],[Ganacia Bruta]])</f>
        <v>0.41666666666666669</v>
      </c>
      <c r="O21" s="1">
        <f>+Tabla1[[#This Row],[Costo Unitario]]*Tabla1[[#This Row],[Cantidad Ordenada]]</f>
        <v>14</v>
      </c>
    </row>
    <row r="22" spans="1:15" x14ac:dyDescent="0.25">
      <c r="A22">
        <v>9</v>
      </c>
      <c r="B22">
        <v>15</v>
      </c>
      <c r="C22" t="s">
        <v>16</v>
      </c>
      <c r="D22" t="s">
        <v>40</v>
      </c>
      <c r="E22" s="1">
        <v>11</v>
      </c>
      <c r="F22" s="1">
        <v>19</v>
      </c>
      <c r="G22">
        <v>1</v>
      </c>
      <c r="H22">
        <v>15</v>
      </c>
      <c r="I22">
        <f>+Tabla1[[#This Row],[Tiempo de Preparación]]/60</f>
        <v>0.25</v>
      </c>
      <c r="J22" s="9" t="str">
        <f>+TEXT(Tabla1[[#This Row],[Columna1]]/24, "h:mm")</f>
        <v>0:15</v>
      </c>
      <c r="K22" t="s">
        <v>6</v>
      </c>
      <c r="L22" s="1">
        <f>+(Tabla1[[#This Row],[Precio Unitario]]-Tabla1[[#This Row],[Costo Unitario]])*Tabla1[[#This Row],[Cantidad Ordenada]]</f>
        <v>8</v>
      </c>
      <c r="M22" s="1">
        <f>+Tabla1[[#This Row],[Precio Unitario]]*Tabla1[[#This Row],[Cantidad Ordenada]]</f>
        <v>19</v>
      </c>
      <c r="N22" s="2">
        <f>+Tabla1[[#This Row],[Ganancia neta]]/(Tabla1[[#This Row],[Ganacia Bruta]])</f>
        <v>0.42105263157894735</v>
      </c>
      <c r="O22" s="1">
        <f>+Tabla1[[#This Row],[Costo Unitario]]*Tabla1[[#This Row],[Cantidad Ordenada]]</f>
        <v>11</v>
      </c>
    </row>
    <row r="23" spans="1:15" x14ac:dyDescent="0.25">
      <c r="A23">
        <v>9</v>
      </c>
      <c r="B23">
        <v>15</v>
      </c>
      <c r="C23" t="s">
        <v>18</v>
      </c>
      <c r="D23" t="s">
        <v>42</v>
      </c>
      <c r="E23" s="1">
        <v>19</v>
      </c>
      <c r="F23" s="1">
        <v>32</v>
      </c>
      <c r="G23">
        <v>3</v>
      </c>
      <c r="H23">
        <v>31</v>
      </c>
      <c r="I23">
        <f>+Tabla1[[#This Row],[Tiempo de Preparación]]/60</f>
        <v>0.51666666666666672</v>
      </c>
      <c r="J23" s="9" t="str">
        <f>+TEXT(Tabla1[[#This Row],[Columna1]]/24, "h:mm")</f>
        <v>0:31</v>
      </c>
      <c r="K23" t="s">
        <v>6</v>
      </c>
      <c r="L23" s="1">
        <f>+(Tabla1[[#This Row],[Precio Unitario]]-Tabla1[[#This Row],[Costo Unitario]])*Tabla1[[#This Row],[Cantidad Ordenada]]</f>
        <v>39</v>
      </c>
      <c r="M23" s="1">
        <f>+Tabla1[[#This Row],[Precio Unitario]]*Tabla1[[#This Row],[Cantidad Ordenada]]</f>
        <v>96</v>
      </c>
      <c r="N23" s="2">
        <f>+Tabla1[[#This Row],[Ganancia neta]]/(Tabla1[[#This Row],[Ganacia Bruta]])</f>
        <v>0.40625</v>
      </c>
      <c r="O23" s="1">
        <f>+Tabla1[[#This Row],[Costo Unitario]]*Tabla1[[#This Row],[Cantidad Ordenada]]</f>
        <v>57</v>
      </c>
    </row>
    <row r="24" spans="1:15" x14ac:dyDescent="0.25">
      <c r="A24">
        <v>10</v>
      </c>
      <c r="B24">
        <v>17</v>
      </c>
      <c r="C24" t="s">
        <v>20</v>
      </c>
      <c r="D24" t="s">
        <v>44</v>
      </c>
      <c r="E24" s="1">
        <v>20</v>
      </c>
      <c r="F24" s="1">
        <v>34</v>
      </c>
      <c r="G24">
        <v>2</v>
      </c>
      <c r="H24">
        <v>10</v>
      </c>
      <c r="I24">
        <f>+Tabla1[[#This Row],[Tiempo de Preparación]]/60</f>
        <v>0.16666666666666666</v>
      </c>
      <c r="J24" s="9" t="str">
        <f>+TEXT(Tabla1[[#This Row],[Columna1]]/24, "h:mm")</f>
        <v>0:10</v>
      </c>
      <c r="K24" t="s">
        <v>8</v>
      </c>
      <c r="L24" s="1">
        <f>+(Tabla1[[#This Row],[Precio Unitario]]-Tabla1[[#This Row],[Costo Unitario]])*Tabla1[[#This Row],[Cantidad Ordenada]]</f>
        <v>28</v>
      </c>
      <c r="M24" s="1">
        <f>+Tabla1[[#This Row],[Precio Unitario]]*Tabla1[[#This Row],[Cantidad Ordenada]]</f>
        <v>68</v>
      </c>
      <c r="N24" s="2">
        <f>+Tabla1[[#This Row],[Ganancia neta]]/(Tabla1[[#This Row],[Ganacia Bruta]])</f>
        <v>0.41176470588235292</v>
      </c>
      <c r="O24" s="1">
        <f>+Tabla1[[#This Row],[Costo Unitario]]*Tabla1[[#This Row],[Cantidad Ordenada]]</f>
        <v>40</v>
      </c>
    </row>
    <row r="25" spans="1:15" x14ac:dyDescent="0.25">
      <c r="A25">
        <v>10</v>
      </c>
      <c r="B25">
        <v>17</v>
      </c>
      <c r="C25" t="s">
        <v>11</v>
      </c>
      <c r="D25" t="s">
        <v>35</v>
      </c>
      <c r="E25" s="1">
        <v>25</v>
      </c>
      <c r="F25" s="1">
        <v>40</v>
      </c>
      <c r="G25">
        <v>2</v>
      </c>
      <c r="H25">
        <v>19</v>
      </c>
      <c r="I25">
        <f>+Tabla1[[#This Row],[Tiempo de Preparación]]/60</f>
        <v>0.31666666666666665</v>
      </c>
      <c r="J25" s="9" t="str">
        <f>+TEXT(Tabla1[[#This Row],[Columna1]]/24, "h:mm")</f>
        <v>0:19</v>
      </c>
      <c r="K25" t="s">
        <v>6</v>
      </c>
      <c r="L25" s="1">
        <f>+(Tabla1[[#This Row],[Precio Unitario]]-Tabla1[[#This Row],[Costo Unitario]])*Tabla1[[#This Row],[Cantidad Ordenada]]</f>
        <v>30</v>
      </c>
      <c r="M25" s="1">
        <f>+Tabla1[[#This Row],[Precio Unitario]]*Tabla1[[#This Row],[Cantidad Ordenada]]</f>
        <v>80</v>
      </c>
      <c r="N25" s="2">
        <f>+Tabla1[[#This Row],[Ganancia neta]]/(Tabla1[[#This Row],[Ganacia Bruta]])</f>
        <v>0.375</v>
      </c>
      <c r="O25" s="1">
        <f>+Tabla1[[#This Row],[Costo Unitario]]*Tabla1[[#This Row],[Cantidad Ordenada]]</f>
        <v>50</v>
      </c>
    </row>
    <row r="26" spans="1:15" x14ac:dyDescent="0.25">
      <c r="A26">
        <v>11</v>
      </c>
      <c r="B26">
        <v>14</v>
      </c>
      <c r="C26" t="s">
        <v>15</v>
      </c>
      <c r="D26" t="s">
        <v>39</v>
      </c>
      <c r="E26" s="1">
        <v>16</v>
      </c>
      <c r="F26" s="1">
        <v>28</v>
      </c>
      <c r="G26">
        <v>1</v>
      </c>
      <c r="H26">
        <v>32</v>
      </c>
      <c r="I26">
        <f>+Tabla1[[#This Row],[Tiempo de Preparación]]/60</f>
        <v>0.53333333333333333</v>
      </c>
      <c r="J26" s="9" t="str">
        <f>+TEXT(Tabla1[[#This Row],[Columna1]]/24, "h:mm")</f>
        <v>0:32</v>
      </c>
      <c r="K26" t="s">
        <v>8</v>
      </c>
      <c r="L26" s="1">
        <f>+(Tabla1[[#This Row],[Precio Unitario]]-Tabla1[[#This Row],[Costo Unitario]])*Tabla1[[#This Row],[Cantidad Ordenada]]</f>
        <v>12</v>
      </c>
      <c r="M26" s="1">
        <f>+Tabla1[[#This Row],[Precio Unitario]]*Tabla1[[#This Row],[Cantidad Ordenada]]</f>
        <v>28</v>
      </c>
      <c r="N26" s="2">
        <f>+Tabla1[[#This Row],[Ganancia neta]]/(Tabla1[[#This Row],[Ganacia Bruta]])</f>
        <v>0.42857142857142855</v>
      </c>
      <c r="O26" s="1">
        <f>+Tabla1[[#This Row],[Costo Unitario]]*Tabla1[[#This Row],[Cantidad Ordenada]]</f>
        <v>16</v>
      </c>
    </row>
    <row r="27" spans="1:15" x14ac:dyDescent="0.25">
      <c r="A27">
        <v>11</v>
      </c>
      <c r="B27">
        <v>14</v>
      </c>
      <c r="C27" t="s">
        <v>7</v>
      </c>
      <c r="D27" t="s">
        <v>32</v>
      </c>
      <c r="E27" s="1">
        <v>18</v>
      </c>
      <c r="F27" s="1">
        <v>30</v>
      </c>
      <c r="G27">
        <v>2</v>
      </c>
      <c r="H27">
        <v>24</v>
      </c>
      <c r="I27">
        <f>+Tabla1[[#This Row],[Tiempo de Preparación]]/60</f>
        <v>0.4</v>
      </c>
      <c r="J27" s="9" t="str">
        <f>+TEXT(Tabla1[[#This Row],[Columna1]]/24, "h:mm")</f>
        <v>0:24</v>
      </c>
      <c r="K27" t="s">
        <v>8</v>
      </c>
      <c r="L27" s="1">
        <f>+(Tabla1[[#This Row],[Precio Unitario]]-Tabla1[[#This Row],[Costo Unitario]])*Tabla1[[#This Row],[Cantidad Ordenada]]</f>
        <v>24</v>
      </c>
      <c r="M27" s="1">
        <f>+Tabla1[[#This Row],[Precio Unitario]]*Tabla1[[#This Row],[Cantidad Ordenada]]</f>
        <v>60</v>
      </c>
      <c r="N27" s="2">
        <f>+Tabla1[[#This Row],[Ganancia neta]]/(Tabla1[[#This Row],[Ganacia Bruta]])</f>
        <v>0.4</v>
      </c>
      <c r="O27" s="1">
        <f>+Tabla1[[#This Row],[Costo Unitario]]*Tabla1[[#This Row],[Cantidad Ordenada]]</f>
        <v>36</v>
      </c>
    </row>
    <row r="28" spans="1:15" x14ac:dyDescent="0.25">
      <c r="A28">
        <v>12</v>
      </c>
      <c r="B28">
        <v>14</v>
      </c>
      <c r="C28" t="s">
        <v>15</v>
      </c>
      <c r="D28" t="s">
        <v>39</v>
      </c>
      <c r="E28" s="1">
        <v>16</v>
      </c>
      <c r="F28" s="1">
        <v>28</v>
      </c>
      <c r="G28">
        <v>1</v>
      </c>
      <c r="H28">
        <v>5</v>
      </c>
      <c r="I28">
        <f>+Tabla1[[#This Row],[Tiempo de Preparación]]/60</f>
        <v>8.3333333333333329E-2</v>
      </c>
      <c r="J28" s="9" t="str">
        <f>+TEXT(Tabla1[[#This Row],[Columna1]]/24, "h:mm")</f>
        <v>0:05</v>
      </c>
      <c r="K28" t="s">
        <v>8</v>
      </c>
      <c r="L28" s="1">
        <f>+(Tabla1[[#This Row],[Precio Unitario]]-Tabla1[[#This Row],[Costo Unitario]])*Tabla1[[#This Row],[Cantidad Ordenada]]</f>
        <v>12</v>
      </c>
      <c r="M28" s="1">
        <f>+Tabla1[[#This Row],[Precio Unitario]]*Tabla1[[#This Row],[Cantidad Ordenada]]</f>
        <v>28</v>
      </c>
      <c r="N28" s="2">
        <f>+Tabla1[[#This Row],[Ganancia neta]]/(Tabla1[[#This Row],[Ganacia Bruta]])</f>
        <v>0.42857142857142855</v>
      </c>
      <c r="O28" s="1">
        <f>+Tabla1[[#This Row],[Costo Unitario]]*Tabla1[[#This Row],[Cantidad Ordenada]]</f>
        <v>16</v>
      </c>
    </row>
    <row r="29" spans="1:15" x14ac:dyDescent="0.25">
      <c r="A29">
        <v>12</v>
      </c>
      <c r="B29">
        <v>14</v>
      </c>
      <c r="C29" t="s">
        <v>12</v>
      </c>
      <c r="D29" t="s">
        <v>36</v>
      </c>
      <c r="E29" s="1">
        <v>22</v>
      </c>
      <c r="F29" s="1">
        <v>36</v>
      </c>
      <c r="G29">
        <v>3</v>
      </c>
      <c r="H29">
        <v>44</v>
      </c>
      <c r="I29">
        <f>+Tabla1[[#This Row],[Tiempo de Preparación]]/60</f>
        <v>0.73333333333333328</v>
      </c>
      <c r="J29" s="9" t="str">
        <f>+TEXT(Tabla1[[#This Row],[Columna1]]/24, "h:mm")</f>
        <v>0:44</v>
      </c>
      <c r="K29" t="s">
        <v>6</v>
      </c>
      <c r="L29" s="1">
        <f>+(Tabla1[[#This Row],[Precio Unitario]]-Tabla1[[#This Row],[Costo Unitario]])*Tabla1[[#This Row],[Cantidad Ordenada]]</f>
        <v>42</v>
      </c>
      <c r="M29" s="1">
        <f>+Tabla1[[#This Row],[Precio Unitario]]*Tabla1[[#This Row],[Cantidad Ordenada]]</f>
        <v>108</v>
      </c>
      <c r="N29" s="2">
        <f>+Tabla1[[#This Row],[Ganancia neta]]/(Tabla1[[#This Row],[Ganacia Bruta]])</f>
        <v>0.3888888888888889</v>
      </c>
      <c r="O29" s="1">
        <f>+Tabla1[[#This Row],[Costo Unitario]]*Tabla1[[#This Row],[Cantidad Ordenada]]</f>
        <v>66</v>
      </c>
    </row>
    <row r="30" spans="1:15" x14ac:dyDescent="0.25">
      <c r="A30">
        <v>12</v>
      </c>
      <c r="B30">
        <v>14</v>
      </c>
      <c r="C30" t="s">
        <v>17</v>
      </c>
      <c r="D30" t="s">
        <v>41</v>
      </c>
      <c r="E30" s="1">
        <v>21</v>
      </c>
      <c r="F30" s="1">
        <v>35</v>
      </c>
      <c r="G30">
        <v>2</v>
      </c>
      <c r="H30">
        <v>6</v>
      </c>
      <c r="I30">
        <f>+Tabla1[[#This Row],[Tiempo de Preparación]]/60</f>
        <v>0.1</v>
      </c>
      <c r="J30" s="9" t="str">
        <f>+TEXT(Tabla1[[#This Row],[Columna1]]/24, "h:mm")</f>
        <v>0:06</v>
      </c>
      <c r="K30" t="s">
        <v>6</v>
      </c>
      <c r="L30" s="1">
        <f>+(Tabla1[[#This Row],[Precio Unitario]]-Tabla1[[#This Row],[Costo Unitario]])*Tabla1[[#This Row],[Cantidad Ordenada]]</f>
        <v>28</v>
      </c>
      <c r="M30" s="1">
        <f>+Tabla1[[#This Row],[Precio Unitario]]*Tabla1[[#This Row],[Cantidad Ordenada]]</f>
        <v>70</v>
      </c>
      <c r="N30" s="2">
        <f>+Tabla1[[#This Row],[Ganancia neta]]/(Tabla1[[#This Row],[Ganacia Bruta]])</f>
        <v>0.4</v>
      </c>
      <c r="O30" s="1">
        <f>+Tabla1[[#This Row],[Costo Unitario]]*Tabla1[[#This Row],[Cantidad Ordenada]]</f>
        <v>42</v>
      </c>
    </row>
    <row r="31" spans="1:15" x14ac:dyDescent="0.25">
      <c r="A31">
        <v>12</v>
      </c>
      <c r="B31">
        <v>14</v>
      </c>
      <c r="C31" t="s">
        <v>11</v>
      </c>
      <c r="D31" t="s">
        <v>35</v>
      </c>
      <c r="E31" s="1">
        <v>25</v>
      </c>
      <c r="F31" s="1">
        <v>40</v>
      </c>
      <c r="G31">
        <v>3</v>
      </c>
      <c r="H31">
        <v>40</v>
      </c>
      <c r="I31">
        <f>+Tabla1[[#This Row],[Tiempo de Preparación]]/60</f>
        <v>0.66666666666666663</v>
      </c>
      <c r="J31" s="9" t="str">
        <f>+TEXT(Tabla1[[#This Row],[Columna1]]/24, "h:mm")</f>
        <v>0:40</v>
      </c>
      <c r="K31" t="s">
        <v>6</v>
      </c>
      <c r="L31" s="1">
        <f>+(Tabla1[[#This Row],[Precio Unitario]]-Tabla1[[#This Row],[Costo Unitario]])*Tabla1[[#This Row],[Cantidad Ordenada]]</f>
        <v>45</v>
      </c>
      <c r="M31" s="1">
        <f>+Tabla1[[#This Row],[Precio Unitario]]*Tabla1[[#This Row],[Cantidad Ordenada]]</f>
        <v>120</v>
      </c>
      <c r="N31" s="2">
        <f>+Tabla1[[#This Row],[Ganancia neta]]/(Tabla1[[#This Row],[Ganacia Bruta]])</f>
        <v>0.375</v>
      </c>
      <c r="O31" s="1">
        <f>+Tabla1[[#This Row],[Costo Unitario]]*Tabla1[[#This Row],[Cantidad Ordenada]]</f>
        <v>75</v>
      </c>
    </row>
    <row r="32" spans="1:15" x14ac:dyDescent="0.25">
      <c r="A32">
        <v>13</v>
      </c>
      <c r="B32">
        <v>2</v>
      </c>
      <c r="C32" t="s">
        <v>13</v>
      </c>
      <c r="D32" t="s">
        <v>37</v>
      </c>
      <c r="E32" s="1">
        <v>17</v>
      </c>
      <c r="F32" s="1">
        <v>29</v>
      </c>
      <c r="G32">
        <v>3</v>
      </c>
      <c r="H32">
        <v>59</v>
      </c>
      <c r="I32">
        <f>+Tabla1[[#This Row],[Tiempo de Preparación]]/60</f>
        <v>0.98333333333333328</v>
      </c>
      <c r="J32" s="9" t="str">
        <f>+TEXT(Tabla1[[#This Row],[Columna1]]/24, "h:mm")</f>
        <v>0:59</v>
      </c>
      <c r="K32" t="s">
        <v>8</v>
      </c>
      <c r="L32" s="1">
        <f>+(Tabla1[[#This Row],[Precio Unitario]]-Tabla1[[#This Row],[Costo Unitario]])*Tabla1[[#This Row],[Cantidad Ordenada]]</f>
        <v>36</v>
      </c>
      <c r="M32" s="1">
        <f>+Tabla1[[#This Row],[Precio Unitario]]*Tabla1[[#This Row],[Cantidad Ordenada]]</f>
        <v>87</v>
      </c>
      <c r="N32" s="2">
        <f>+Tabla1[[#This Row],[Ganancia neta]]/(Tabla1[[#This Row],[Ganacia Bruta]])</f>
        <v>0.41379310344827586</v>
      </c>
      <c r="O32" s="1">
        <f>+Tabla1[[#This Row],[Costo Unitario]]*Tabla1[[#This Row],[Cantidad Ordenada]]</f>
        <v>51</v>
      </c>
    </row>
    <row r="33" spans="1:15" x14ac:dyDescent="0.25">
      <c r="A33">
        <v>14</v>
      </c>
      <c r="B33">
        <v>16</v>
      </c>
      <c r="C33" t="s">
        <v>21</v>
      </c>
      <c r="D33" t="s">
        <v>45</v>
      </c>
      <c r="E33" s="1">
        <v>12</v>
      </c>
      <c r="F33" s="1">
        <v>20</v>
      </c>
      <c r="G33">
        <v>1</v>
      </c>
      <c r="H33">
        <v>36</v>
      </c>
      <c r="I33">
        <f>+Tabla1[[#This Row],[Tiempo de Preparación]]/60</f>
        <v>0.6</v>
      </c>
      <c r="J33" s="9" t="str">
        <f>+TEXT(Tabla1[[#This Row],[Columna1]]/24, "h:mm")</f>
        <v>0:36</v>
      </c>
      <c r="K33" t="s">
        <v>6</v>
      </c>
      <c r="L33" s="1">
        <f>+(Tabla1[[#This Row],[Precio Unitario]]-Tabla1[[#This Row],[Costo Unitario]])*Tabla1[[#This Row],[Cantidad Ordenada]]</f>
        <v>8</v>
      </c>
      <c r="M33" s="1">
        <f>+Tabla1[[#This Row],[Precio Unitario]]*Tabla1[[#This Row],[Cantidad Ordenada]]</f>
        <v>20</v>
      </c>
      <c r="N33" s="2">
        <f>+Tabla1[[#This Row],[Ganancia neta]]/(Tabla1[[#This Row],[Ganacia Bruta]])</f>
        <v>0.4</v>
      </c>
      <c r="O33" s="1">
        <f>+Tabla1[[#This Row],[Costo Unitario]]*Tabla1[[#This Row],[Cantidad Ordenada]]</f>
        <v>12</v>
      </c>
    </row>
    <row r="34" spans="1:15" x14ac:dyDescent="0.25">
      <c r="A34">
        <v>14</v>
      </c>
      <c r="B34">
        <v>16</v>
      </c>
      <c r="C34" t="s">
        <v>14</v>
      </c>
      <c r="D34" t="s">
        <v>38</v>
      </c>
      <c r="E34" s="1">
        <v>20</v>
      </c>
      <c r="F34" s="1">
        <v>33</v>
      </c>
      <c r="G34">
        <v>1</v>
      </c>
      <c r="H34">
        <v>26</v>
      </c>
      <c r="I34">
        <f>+Tabla1[[#This Row],[Tiempo de Preparación]]/60</f>
        <v>0.43333333333333335</v>
      </c>
      <c r="J34" s="9" t="str">
        <f>+TEXT(Tabla1[[#This Row],[Columna1]]/24, "h:mm")</f>
        <v>0:26</v>
      </c>
      <c r="K34" t="s">
        <v>6</v>
      </c>
      <c r="L34" s="1">
        <f>+(Tabla1[[#This Row],[Precio Unitario]]-Tabla1[[#This Row],[Costo Unitario]])*Tabla1[[#This Row],[Cantidad Ordenada]]</f>
        <v>13</v>
      </c>
      <c r="M34" s="1">
        <f>+Tabla1[[#This Row],[Precio Unitario]]*Tabla1[[#This Row],[Cantidad Ordenada]]</f>
        <v>33</v>
      </c>
      <c r="N34" s="2">
        <f>+Tabla1[[#This Row],[Ganancia neta]]/(Tabla1[[#This Row],[Ganacia Bruta]])</f>
        <v>0.39393939393939392</v>
      </c>
      <c r="O34" s="1">
        <f>+Tabla1[[#This Row],[Costo Unitario]]*Tabla1[[#This Row],[Cantidad Ordenada]]</f>
        <v>20</v>
      </c>
    </row>
    <row r="35" spans="1:15" x14ac:dyDescent="0.25">
      <c r="A35">
        <v>14</v>
      </c>
      <c r="B35">
        <v>16</v>
      </c>
      <c r="C35" t="s">
        <v>22</v>
      </c>
      <c r="D35" t="s">
        <v>46</v>
      </c>
      <c r="E35" s="1">
        <v>14</v>
      </c>
      <c r="F35" s="1">
        <v>23</v>
      </c>
      <c r="G35">
        <v>2</v>
      </c>
      <c r="H35">
        <v>44</v>
      </c>
      <c r="I35">
        <f>+Tabla1[[#This Row],[Tiempo de Preparación]]/60</f>
        <v>0.73333333333333328</v>
      </c>
      <c r="J35" s="9" t="str">
        <f>+TEXT(Tabla1[[#This Row],[Columna1]]/24, "h:mm")</f>
        <v>0:44</v>
      </c>
      <c r="K35" t="s">
        <v>8</v>
      </c>
      <c r="L35" s="1">
        <f>+(Tabla1[[#This Row],[Precio Unitario]]-Tabla1[[#This Row],[Costo Unitario]])*Tabla1[[#This Row],[Cantidad Ordenada]]</f>
        <v>18</v>
      </c>
      <c r="M35" s="1">
        <f>+Tabla1[[#This Row],[Precio Unitario]]*Tabla1[[#This Row],[Cantidad Ordenada]]</f>
        <v>46</v>
      </c>
      <c r="N35" s="2">
        <f>+Tabla1[[#This Row],[Ganancia neta]]/(Tabla1[[#This Row],[Ganacia Bruta]])</f>
        <v>0.39130434782608697</v>
      </c>
      <c r="O35" s="1">
        <f>+Tabla1[[#This Row],[Costo Unitario]]*Tabla1[[#This Row],[Cantidad Ordenada]]</f>
        <v>28</v>
      </c>
    </row>
    <row r="36" spans="1:15" x14ac:dyDescent="0.25">
      <c r="A36">
        <v>14</v>
      </c>
      <c r="B36">
        <v>16</v>
      </c>
      <c r="C36" t="s">
        <v>7</v>
      </c>
      <c r="D36" t="s">
        <v>32</v>
      </c>
      <c r="E36" s="1">
        <v>18</v>
      </c>
      <c r="F36" s="1">
        <v>30</v>
      </c>
      <c r="G36">
        <v>1</v>
      </c>
      <c r="H36">
        <v>48</v>
      </c>
      <c r="I36">
        <f>+Tabla1[[#This Row],[Tiempo de Preparación]]/60</f>
        <v>0.8</v>
      </c>
      <c r="J36" s="9" t="str">
        <f>+TEXT(Tabla1[[#This Row],[Columna1]]/24, "h:mm")</f>
        <v>0:48</v>
      </c>
      <c r="K36" t="s">
        <v>6</v>
      </c>
      <c r="L36" s="1">
        <f>+(Tabla1[[#This Row],[Precio Unitario]]-Tabla1[[#This Row],[Costo Unitario]])*Tabla1[[#This Row],[Cantidad Ordenada]]</f>
        <v>12</v>
      </c>
      <c r="M36" s="1">
        <f>+Tabla1[[#This Row],[Precio Unitario]]*Tabla1[[#This Row],[Cantidad Ordenada]]</f>
        <v>30</v>
      </c>
      <c r="N36" s="2">
        <f>+Tabla1[[#This Row],[Ganancia neta]]/(Tabla1[[#This Row],[Ganacia Bruta]])</f>
        <v>0.4</v>
      </c>
      <c r="O36" s="1">
        <f>+Tabla1[[#This Row],[Costo Unitario]]*Tabla1[[#This Row],[Cantidad Ordenada]]</f>
        <v>18</v>
      </c>
    </row>
    <row r="37" spans="1:15" x14ac:dyDescent="0.25">
      <c r="A37">
        <v>15</v>
      </c>
      <c r="B37">
        <v>6</v>
      </c>
      <c r="C37" t="s">
        <v>15</v>
      </c>
      <c r="D37" t="s">
        <v>39</v>
      </c>
      <c r="E37" s="1">
        <v>16</v>
      </c>
      <c r="F37" s="1">
        <v>28</v>
      </c>
      <c r="G37">
        <v>2</v>
      </c>
      <c r="H37">
        <v>25</v>
      </c>
      <c r="I37">
        <f>+Tabla1[[#This Row],[Tiempo de Preparación]]/60</f>
        <v>0.41666666666666669</v>
      </c>
      <c r="J37" s="9" t="str">
        <f>+TEXT(Tabla1[[#This Row],[Columna1]]/24, "h:mm")</f>
        <v>0:25</v>
      </c>
      <c r="K37" t="s">
        <v>6</v>
      </c>
      <c r="L37" s="1">
        <f>+(Tabla1[[#This Row],[Precio Unitario]]-Tabla1[[#This Row],[Costo Unitario]])*Tabla1[[#This Row],[Cantidad Ordenada]]</f>
        <v>24</v>
      </c>
      <c r="M37" s="1">
        <f>+Tabla1[[#This Row],[Precio Unitario]]*Tabla1[[#This Row],[Cantidad Ordenada]]</f>
        <v>56</v>
      </c>
      <c r="N37" s="2">
        <f>+Tabla1[[#This Row],[Ganancia neta]]/(Tabla1[[#This Row],[Ganacia Bruta]])</f>
        <v>0.42857142857142855</v>
      </c>
      <c r="O37" s="1">
        <f>+Tabla1[[#This Row],[Costo Unitario]]*Tabla1[[#This Row],[Cantidad Ordenada]]</f>
        <v>32</v>
      </c>
    </row>
    <row r="38" spans="1:15" x14ac:dyDescent="0.25">
      <c r="A38">
        <v>15</v>
      </c>
      <c r="B38">
        <v>6</v>
      </c>
      <c r="C38" t="s">
        <v>23</v>
      </c>
      <c r="D38" t="s">
        <v>47</v>
      </c>
      <c r="E38" s="1">
        <v>13</v>
      </c>
      <c r="F38" s="1">
        <v>21</v>
      </c>
      <c r="G38">
        <v>3</v>
      </c>
      <c r="H38">
        <v>27</v>
      </c>
      <c r="I38">
        <f>+Tabla1[[#This Row],[Tiempo de Preparación]]/60</f>
        <v>0.45</v>
      </c>
      <c r="J38" s="9" t="str">
        <f>+TEXT(Tabla1[[#This Row],[Columna1]]/24, "h:mm")</f>
        <v>0:27</v>
      </c>
      <c r="K38" t="s">
        <v>6</v>
      </c>
      <c r="L38" s="1">
        <f>+(Tabla1[[#This Row],[Precio Unitario]]-Tabla1[[#This Row],[Costo Unitario]])*Tabla1[[#This Row],[Cantidad Ordenada]]</f>
        <v>24</v>
      </c>
      <c r="M38" s="1">
        <f>+Tabla1[[#This Row],[Precio Unitario]]*Tabla1[[#This Row],[Cantidad Ordenada]]</f>
        <v>63</v>
      </c>
      <c r="N38" s="2">
        <f>+Tabla1[[#This Row],[Ganancia neta]]/(Tabla1[[#This Row],[Ganacia Bruta]])</f>
        <v>0.38095238095238093</v>
      </c>
      <c r="O38" s="1">
        <f>+Tabla1[[#This Row],[Costo Unitario]]*Tabla1[[#This Row],[Cantidad Ordenada]]</f>
        <v>39</v>
      </c>
    </row>
    <row r="39" spans="1:15" x14ac:dyDescent="0.25">
      <c r="A39">
        <v>15</v>
      </c>
      <c r="B39">
        <v>6</v>
      </c>
      <c r="C39" t="s">
        <v>17</v>
      </c>
      <c r="D39" t="s">
        <v>41</v>
      </c>
      <c r="E39" s="1">
        <v>21</v>
      </c>
      <c r="F39" s="1">
        <v>35</v>
      </c>
      <c r="G39">
        <v>3</v>
      </c>
      <c r="H39">
        <v>51</v>
      </c>
      <c r="I39">
        <f>+Tabla1[[#This Row],[Tiempo de Preparación]]/60</f>
        <v>0.85</v>
      </c>
      <c r="J39" s="9" t="str">
        <f>+TEXT(Tabla1[[#This Row],[Columna1]]/24, "h:mm")</f>
        <v>0:51</v>
      </c>
      <c r="K39" t="s">
        <v>6</v>
      </c>
      <c r="L39" s="1">
        <f>+(Tabla1[[#This Row],[Precio Unitario]]-Tabla1[[#This Row],[Costo Unitario]])*Tabla1[[#This Row],[Cantidad Ordenada]]</f>
        <v>42</v>
      </c>
      <c r="M39" s="1">
        <f>+Tabla1[[#This Row],[Precio Unitario]]*Tabla1[[#This Row],[Cantidad Ordenada]]</f>
        <v>105</v>
      </c>
      <c r="N39" s="2">
        <f>+Tabla1[[#This Row],[Ganancia neta]]/(Tabla1[[#This Row],[Ganacia Bruta]])</f>
        <v>0.4</v>
      </c>
      <c r="O39" s="1">
        <f>+Tabla1[[#This Row],[Costo Unitario]]*Tabla1[[#This Row],[Cantidad Ordenada]]</f>
        <v>63</v>
      </c>
    </row>
    <row r="40" spans="1:15" x14ac:dyDescent="0.25">
      <c r="A40">
        <v>16</v>
      </c>
      <c r="B40">
        <v>20</v>
      </c>
      <c r="C40" t="s">
        <v>15</v>
      </c>
      <c r="D40" t="s">
        <v>39</v>
      </c>
      <c r="E40" s="1">
        <v>16</v>
      </c>
      <c r="F40" s="1">
        <v>28</v>
      </c>
      <c r="G40">
        <v>1</v>
      </c>
      <c r="H40">
        <v>38</v>
      </c>
      <c r="I40">
        <f>+Tabla1[[#This Row],[Tiempo de Preparación]]/60</f>
        <v>0.6333333333333333</v>
      </c>
      <c r="J40" s="9" t="str">
        <f>+TEXT(Tabla1[[#This Row],[Columna1]]/24, "h:mm")</f>
        <v>0:38</v>
      </c>
      <c r="K40" t="s">
        <v>6</v>
      </c>
      <c r="L40" s="1">
        <f>+(Tabla1[[#This Row],[Precio Unitario]]-Tabla1[[#This Row],[Costo Unitario]])*Tabla1[[#This Row],[Cantidad Ordenada]]</f>
        <v>12</v>
      </c>
      <c r="M40" s="1">
        <f>+Tabla1[[#This Row],[Precio Unitario]]*Tabla1[[#This Row],[Cantidad Ordenada]]</f>
        <v>28</v>
      </c>
      <c r="N40" s="2">
        <f>+Tabla1[[#This Row],[Ganancia neta]]/(Tabla1[[#This Row],[Ganacia Bruta]])</f>
        <v>0.42857142857142855</v>
      </c>
      <c r="O40" s="1">
        <f>+Tabla1[[#This Row],[Costo Unitario]]*Tabla1[[#This Row],[Cantidad Ordenada]]</f>
        <v>16</v>
      </c>
    </row>
    <row r="41" spans="1:15" x14ac:dyDescent="0.25">
      <c r="A41">
        <v>17</v>
      </c>
      <c r="B41">
        <v>14</v>
      </c>
      <c r="C41" t="s">
        <v>17</v>
      </c>
      <c r="D41" t="s">
        <v>41</v>
      </c>
      <c r="E41" s="1">
        <v>21</v>
      </c>
      <c r="F41" s="1">
        <v>35</v>
      </c>
      <c r="G41">
        <v>1</v>
      </c>
      <c r="H41">
        <v>43</v>
      </c>
      <c r="I41">
        <f>+Tabla1[[#This Row],[Tiempo de Preparación]]/60</f>
        <v>0.71666666666666667</v>
      </c>
      <c r="J41" s="9" t="str">
        <f>+TEXT(Tabla1[[#This Row],[Columna1]]/24, "h:mm")</f>
        <v>0:43</v>
      </c>
      <c r="K41" t="s">
        <v>8</v>
      </c>
      <c r="L41" s="1">
        <f>+(Tabla1[[#This Row],[Precio Unitario]]-Tabla1[[#This Row],[Costo Unitario]])*Tabla1[[#This Row],[Cantidad Ordenada]]</f>
        <v>14</v>
      </c>
      <c r="M41" s="1">
        <f>+Tabla1[[#This Row],[Precio Unitario]]*Tabla1[[#This Row],[Cantidad Ordenada]]</f>
        <v>35</v>
      </c>
      <c r="N41" s="2">
        <f>+Tabla1[[#This Row],[Ganancia neta]]/(Tabla1[[#This Row],[Ganacia Bruta]])</f>
        <v>0.4</v>
      </c>
      <c r="O41" s="1">
        <f>+Tabla1[[#This Row],[Costo Unitario]]*Tabla1[[#This Row],[Cantidad Ordenada]]</f>
        <v>21</v>
      </c>
    </row>
    <row r="42" spans="1:15" x14ac:dyDescent="0.25">
      <c r="A42">
        <v>17</v>
      </c>
      <c r="B42">
        <v>14</v>
      </c>
      <c r="C42" t="s">
        <v>24</v>
      </c>
      <c r="D42" t="s">
        <v>48</v>
      </c>
      <c r="E42" s="1">
        <v>10</v>
      </c>
      <c r="F42" s="1">
        <v>18</v>
      </c>
      <c r="G42">
        <v>2</v>
      </c>
      <c r="H42">
        <v>58</v>
      </c>
      <c r="I42">
        <f>+Tabla1[[#This Row],[Tiempo de Preparación]]/60</f>
        <v>0.96666666666666667</v>
      </c>
      <c r="J42" s="9" t="str">
        <f>+TEXT(Tabla1[[#This Row],[Columna1]]/24, "h:mm")</f>
        <v>0:58</v>
      </c>
      <c r="K42" t="s">
        <v>6</v>
      </c>
      <c r="L42" s="1">
        <f>+(Tabla1[[#This Row],[Precio Unitario]]-Tabla1[[#This Row],[Costo Unitario]])*Tabla1[[#This Row],[Cantidad Ordenada]]</f>
        <v>16</v>
      </c>
      <c r="M42" s="1">
        <f>+Tabla1[[#This Row],[Precio Unitario]]*Tabla1[[#This Row],[Cantidad Ordenada]]</f>
        <v>36</v>
      </c>
      <c r="N42" s="2">
        <f>+Tabla1[[#This Row],[Ganancia neta]]/(Tabla1[[#This Row],[Ganacia Bruta]])</f>
        <v>0.44444444444444442</v>
      </c>
      <c r="O42" s="1">
        <f>+Tabla1[[#This Row],[Costo Unitario]]*Tabla1[[#This Row],[Cantidad Ordenada]]</f>
        <v>20</v>
      </c>
    </row>
    <row r="43" spans="1:15" x14ac:dyDescent="0.25">
      <c r="A43">
        <v>17</v>
      </c>
      <c r="B43">
        <v>14</v>
      </c>
      <c r="C43" t="s">
        <v>19</v>
      </c>
      <c r="D43" t="s">
        <v>43</v>
      </c>
      <c r="E43" s="1">
        <v>13</v>
      </c>
      <c r="F43" s="1">
        <v>22</v>
      </c>
      <c r="G43">
        <v>3</v>
      </c>
      <c r="H43">
        <v>57</v>
      </c>
      <c r="I43">
        <f>+Tabla1[[#This Row],[Tiempo de Preparación]]/60</f>
        <v>0.95</v>
      </c>
      <c r="J43" s="9" t="str">
        <f>+TEXT(Tabla1[[#This Row],[Columna1]]/24, "h:mm")</f>
        <v>0:57</v>
      </c>
      <c r="K43" t="s">
        <v>8</v>
      </c>
      <c r="L43" s="1">
        <f>+(Tabla1[[#This Row],[Precio Unitario]]-Tabla1[[#This Row],[Costo Unitario]])*Tabla1[[#This Row],[Cantidad Ordenada]]</f>
        <v>27</v>
      </c>
      <c r="M43" s="1">
        <f>+Tabla1[[#This Row],[Precio Unitario]]*Tabla1[[#This Row],[Cantidad Ordenada]]</f>
        <v>66</v>
      </c>
      <c r="N43" s="2">
        <f>+Tabla1[[#This Row],[Ganancia neta]]/(Tabla1[[#This Row],[Ganacia Bruta]])</f>
        <v>0.40909090909090912</v>
      </c>
      <c r="O43" s="1">
        <f>+Tabla1[[#This Row],[Costo Unitario]]*Tabla1[[#This Row],[Cantidad Ordenada]]</f>
        <v>39</v>
      </c>
    </row>
    <row r="44" spans="1:15" x14ac:dyDescent="0.25">
      <c r="A44">
        <v>18</v>
      </c>
      <c r="B44">
        <v>9</v>
      </c>
      <c r="C44" t="s">
        <v>13</v>
      </c>
      <c r="D44" t="s">
        <v>37</v>
      </c>
      <c r="E44" s="1">
        <v>17</v>
      </c>
      <c r="F44" s="1">
        <v>29</v>
      </c>
      <c r="G44">
        <v>1</v>
      </c>
      <c r="H44">
        <v>23</v>
      </c>
      <c r="I44">
        <f>+Tabla1[[#This Row],[Tiempo de Preparación]]/60</f>
        <v>0.38333333333333336</v>
      </c>
      <c r="J44" s="9" t="str">
        <f>+TEXT(Tabla1[[#This Row],[Columna1]]/24, "h:mm")</f>
        <v>0:23</v>
      </c>
      <c r="K44" t="s">
        <v>6</v>
      </c>
      <c r="L44" s="1">
        <f>+(Tabla1[[#This Row],[Precio Unitario]]-Tabla1[[#This Row],[Costo Unitario]])*Tabla1[[#This Row],[Cantidad Ordenada]]</f>
        <v>12</v>
      </c>
      <c r="M44" s="1">
        <f>+Tabla1[[#This Row],[Precio Unitario]]*Tabla1[[#This Row],[Cantidad Ordenada]]</f>
        <v>29</v>
      </c>
      <c r="N44" s="2">
        <f>+Tabla1[[#This Row],[Ganancia neta]]/(Tabla1[[#This Row],[Ganacia Bruta]])</f>
        <v>0.41379310344827586</v>
      </c>
      <c r="O44" s="1">
        <f>+Tabla1[[#This Row],[Costo Unitario]]*Tabla1[[#This Row],[Cantidad Ordenada]]</f>
        <v>17</v>
      </c>
    </row>
    <row r="45" spans="1:15" x14ac:dyDescent="0.25">
      <c r="A45">
        <v>18</v>
      </c>
      <c r="B45">
        <v>9</v>
      </c>
      <c r="C45" t="s">
        <v>11</v>
      </c>
      <c r="D45" t="s">
        <v>35</v>
      </c>
      <c r="E45" s="1">
        <v>25</v>
      </c>
      <c r="F45" s="1">
        <v>40</v>
      </c>
      <c r="G45">
        <v>2</v>
      </c>
      <c r="H45">
        <v>54</v>
      </c>
      <c r="I45">
        <f>+Tabla1[[#This Row],[Tiempo de Preparación]]/60</f>
        <v>0.9</v>
      </c>
      <c r="J45" s="9" t="str">
        <f>+TEXT(Tabla1[[#This Row],[Columna1]]/24, "h:mm")</f>
        <v>0:54</v>
      </c>
      <c r="K45" t="s">
        <v>6</v>
      </c>
      <c r="L45" s="1">
        <f>+(Tabla1[[#This Row],[Precio Unitario]]-Tabla1[[#This Row],[Costo Unitario]])*Tabla1[[#This Row],[Cantidad Ordenada]]</f>
        <v>30</v>
      </c>
      <c r="M45" s="1">
        <f>+Tabla1[[#This Row],[Precio Unitario]]*Tabla1[[#This Row],[Cantidad Ordenada]]</f>
        <v>80</v>
      </c>
      <c r="N45" s="2">
        <f>+Tabla1[[#This Row],[Ganancia neta]]/(Tabla1[[#This Row],[Ganacia Bruta]])</f>
        <v>0.375</v>
      </c>
      <c r="O45" s="1">
        <f>+Tabla1[[#This Row],[Costo Unitario]]*Tabla1[[#This Row],[Cantidad Ordenada]]</f>
        <v>50</v>
      </c>
    </row>
    <row r="46" spans="1:15" x14ac:dyDescent="0.25">
      <c r="A46">
        <v>18</v>
      </c>
      <c r="B46">
        <v>9</v>
      </c>
      <c r="C46" t="s">
        <v>25</v>
      </c>
      <c r="D46" t="s">
        <v>49</v>
      </c>
      <c r="E46" s="1">
        <v>15</v>
      </c>
      <c r="F46" s="1">
        <v>26</v>
      </c>
      <c r="G46">
        <v>3</v>
      </c>
      <c r="H46">
        <v>23</v>
      </c>
      <c r="I46">
        <f>+Tabla1[[#This Row],[Tiempo de Preparación]]/60</f>
        <v>0.38333333333333336</v>
      </c>
      <c r="J46" s="9" t="str">
        <f>+TEXT(Tabla1[[#This Row],[Columna1]]/24, "h:mm")</f>
        <v>0:23</v>
      </c>
      <c r="K46" t="s">
        <v>6</v>
      </c>
      <c r="L46" s="1">
        <f>+(Tabla1[[#This Row],[Precio Unitario]]-Tabla1[[#This Row],[Costo Unitario]])*Tabla1[[#This Row],[Cantidad Ordenada]]</f>
        <v>33</v>
      </c>
      <c r="M46" s="1">
        <f>+Tabla1[[#This Row],[Precio Unitario]]*Tabla1[[#This Row],[Cantidad Ordenada]]</f>
        <v>78</v>
      </c>
      <c r="N46" s="2">
        <f>+Tabla1[[#This Row],[Ganancia neta]]/(Tabla1[[#This Row],[Ganacia Bruta]])</f>
        <v>0.42307692307692307</v>
      </c>
      <c r="O46" s="1">
        <f>+Tabla1[[#This Row],[Costo Unitario]]*Tabla1[[#This Row],[Cantidad Ordenada]]</f>
        <v>45</v>
      </c>
    </row>
    <row r="47" spans="1:15" x14ac:dyDescent="0.25">
      <c r="A47">
        <v>18</v>
      </c>
      <c r="B47">
        <v>9</v>
      </c>
      <c r="C47" t="s">
        <v>18</v>
      </c>
      <c r="D47" t="s">
        <v>42</v>
      </c>
      <c r="E47" s="1">
        <v>19</v>
      </c>
      <c r="F47" s="1">
        <v>32</v>
      </c>
      <c r="G47">
        <v>2</v>
      </c>
      <c r="H47">
        <v>34</v>
      </c>
      <c r="I47">
        <f>+Tabla1[[#This Row],[Tiempo de Preparación]]/60</f>
        <v>0.56666666666666665</v>
      </c>
      <c r="J47" s="9" t="str">
        <f>+TEXT(Tabla1[[#This Row],[Columna1]]/24, "h:mm")</f>
        <v>0:34</v>
      </c>
      <c r="K47" t="s">
        <v>6</v>
      </c>
      <c r="L47" s="1">
        <f>+(Tabla1[[#This Row],[Precio Unitario]]-Tabla1[[#This Row],[Costo Unitario]])*Tabla1[[#This Row],[Cantidad Ordenada]]</f>
        <v>26</v>
      </c>
      <c r="M47" s="1">
        <f>+Tabla1[[#This Row],[Precio Unitario]]*Tabla1[[#This Row],[Cantidad Ordenada]]</f>
        <v>64</v>
      </c>
      <c r="N47" s="2">
        <f>+Tabla1[[#This Row],[Ganancia neta]]/(Tabla1[[#This Row],[Ganacia Bruta]])</f>
        <v>0.40625</v>
      </c>
      <c r="O47" s="1">
        <f>+Tabla1[[#This Row],[Costo Unitario]]*Tabla1[[#This Row],[Cantidad Ordenada]]</f>
        <v>38</v>
      </c>
    </row>
    <row r="48" spans="1:15" x14ac:dyDescent="0.25">
      <c r="A48">
        <v>19</v>
      </c>
      <c r="B48">
        <v>18</v>
      </c>
      <c r="C48" t="s">
        <v>11</v>
      </c>
      <c r="D48" t="s">
        <v>35</v>
      </c>
      <c r="E48" s="1">
        <v>25</v>
      </c>
      <c r="F48" s="1">
        <v>40</v>
      </c>
      <c r="G48">
        <v>2</v>
      </c>
      <c r="H48">
        <v>44</v>
      </c>
      <c r="I48">
        <f>+Tabla1[[#This Row],[Tiempo de Preparación]]/60</f>
        <v>0.73333333333333328</v>
      </c>
      <c r="J48" s="9" t="str">
        <f>+TEXT(Tabla1[[#This Row],[Columna1]]/24, "h:mm")</f>
        <v>0:44</v>
      </c>
      <c r="K48" t="s">
        <v>8</v>
      </c>
      <c r="L48" s="1">
        <f>+(Tabla1[[#This Row],[Precio Unitario]]-Tabla1[[#This Row],[Costo Unitario]])*Tabla1[[#This Row],[Cantidad Ordenada]]</f>
        <v>30</v>
      </c>
      <c r="M48" s="1">
        <f>+Tabla1[[#This Row],[Precio Unitario]]*Tabla1[[#This Row],[Cantidad Ordenada]]</f>
        <v>80</v>
      </c>
      <c r="N48" s="2">
        <f>+Tabla1[[#This Row],[Ganancia neta]]/(Tabla1[[#This Row],[Ganacia Bruta]])</f>
        <v>0.375</v>
      </c>
      <c r="O48" s="1">
        <f>+Tabla1[[#This Row],[Costo Unitario]]*Tabla1[[#This Row],[Cantidad Ordenada]]</f>
        <v>50</v>
      </c>
    </row>
    <row r="49" spans="1:15" x14ac:dyDescent="0.25">
      <c r="A49">
        <v>20</v>
      </c>
      <c r="B49">
        <v>8</v>
      </c>
      <c r="C49" t="s">
        <v>17</v>
      </c>
      <c r="D49" t="s">
        <v>41</v>
      </c>
      <c r="E49" s="1">
        <v>21</v>
      </c>
      <c r="F49" s="1">
        <v>35</v>
      </c>
      <c r="G49">
        <v>3</v>
      </c>
      <c r="H49">
        <v>50</v>
      </c>
      <c r="I49">
        <f>+Tabla1[[#This Row],[Tiempo de Preparación]]/60</f>
        <v>0.83333333333333337</v>
      </c>
      <c r="J49" s="9" t="str">
        <f>+TEXT(Tabla1[[#This Row],[Columna1]]/24, "h:mm")</f>
        <v>0:50</v>
      </c>
      <c r="K49" t="s">
        <v>8</v>
      </c>
      <c r="L49" s="1">
        <f>+(Tabla1[[#This Row],[Precio Unitario]]-Tabla1[[#This Row],[Costo Unitario]])*Tabla1[[#This Row],[Cantidad Ordenada]]</f>
        <v>42</v>
      </c>
      <c r="M49" s="1">
        <f>+Tabla1[[#This Row],[Precio Unitario]]*Tabla1[[#This Row],[Cantidad Ordenada]]</f>
        <v>105</v>
      </c>
      <c r="N49" s="2">
        <f>+Tabla1[[#This Row],[Ganancia neta]]/(Tabla1[[#This Row],[Ganacia Bruta]])</f>
        <v>0.4</v>
      </c>
      <c r="O49" s="1">
        <f>+Tabla1[[#This Row],[Costo Unitario]]*Tabla1[[#This Row],[Cantidad Ordenada]]</f>
        <v>63</v>
      </c>
    </row>
    <row r="50" spans="1:15" x14ac:dyDescent="0.25">
      <c r="A50">
        <v>20</v>
      </c>
      <c r="B50">
        <v>8</v>
      </c>
      <c r="C50" t="s">
        <v>26</v>
      </c>
      <c r="D50" t="s">
        <v>50</v>
      </c>
      <c r="E50" s="1">
        <v>15</v>
      </c>
      <c r="F50" s="1">
        <v>25</v>
      </c>
      <c r="G50">
        <v>2</v>
      </c>
      <c r="H50">
        <v>6</v>
      </c>
      <c r="I50">
        <f>+Tabla1[[#This Row],[Tiempo de Preparación]]/60</f>
        <v>0.1</v>
      </c>
      <c r="J50" s="9" t="str">
        <f>+TEXT(Tabla1[[#This Row],[Columna1]]/24, "h:mm")</f>
        <v>0:06</v>
      </c>
      <c r="K50" t="s">
        <v>8</v>
      </c>
      <c r="L50" s="1">
        <f>+(Tabla1[[#This Row],[Precio Unitario]]-Tabla1[[#This Row],[Costo Unitario]])*Tabla1[[#This Row],[Cantidad Ordenada]]</f>
        <v>20</v>
      </c>
      <c r="M50" s="1">
        <f>+Tabla1[[#This Row],[Precio Unitario]]*Tabla1[[#This Row],[Cantidad Ordenada]]</f>
        <v>50</v>
      </c>
      <c r="N50" s="2">
        <f>+Tabla1[[#This Row],[Ganancia neta]]/(Tabla1[[#This Row],[Ganacia Bruta]])</f>
        <v>0.4</v>
      </c>
      <c r="O50" s="1">
        <f>+Tabla1[[#This Row],[Costo Unitario]]*Tabla1[[#This Row],[Cantidad Ordenada]]</f>
        <v>30</v>
      </c>
    </row>
    <row r="51" spans="1:15" x14ac:dyDescent="0.25">
      <c r="A51">
        <v>20</v>
      </c>
      <c r="B51">
        <v>8</v>
      </c>
      <c r="C51" t="s">
        <v>22</v>
      </c>
      <c r="D51" t="s">
        <v>46</v>
      </c>
      <c r="E51" s="1">
        <v>14</v>
      </c>
      <c r="F51" s="1">
        <v>23</v>
      </c>
      <c r="G51">
        <v>1</v>
      </c>
      <c r="H51">
        <v>14</v>
      </c>
      <c r="I51">
        <f>+Tabla1[[#This Row],[Tiempo de Preparación]]/60</f>
        <v>0.23333333333333334</v>
      </c>
      <c r="J51" s="9" t="str">
        <f>+TEXT(Tabla1[[#This Row],[Columna1]]/24, "h:mm")</f>
        <v>0:14</v>
      </c>
      <c r="K51" t="s">
        <v>8</v>
      </c>
      <c r="L51" s="1">
        <f>+(Tabla1[[#This Row],[Precio Unitario]]-Tabla1[[#This Row],[Costo Unitario]])*Tabla1[[#This Row],[Cantidad Ordenada]]</f>
        <v>9</v>
      </c>
      <c r="M51" s="1">
        <f>+Tabla1[[#This Row],[Precio Unitario]]*Tabla1[[#This Row],[Cantidad Ordenada]]</f>
        <v>23</v>
      </c>
      <c r="N51" s="2">
        <f>+Tabla1[[#This Row],[Ganancia neta]]/(Tabla1[[#This Row],[Ganacia Bruta]])</f>
        <v>0.39130434782608697</v>
      </c>
      <c r="O51" s="1">
        <f>+Tabla1[[#This Row],[Costo Unitario]]*Tabla1[[#This Row],[Cantidad Ordenada]]</f>
        <v>14</v>
      </c>
    </row>
    <row r="52" spans="1:15" x14ac:dyDescent="0.25">
      <c r="A52">
        <v>21</v>
      </c>
      <c r="B52">
        <v>12</v>
      </c>
      <c r="C52" t="s">
        <v>11</v>
      </c>
      <c r="D52" t="s">
        <v>35</v>
      </c>
      <c r="E52" s="1">
        <v>25</v>
      </c>
      <c r="F52" s="1">
        <v>40</v>
      </c>
      <c r="G52">
        <v>3</v>
      </c>
      <c r="H52">
        <v>20</v>
      </c>
      <c r="I52">
        <f>+Tabla1[[#This Row],[Tiempo de Preparación]]/60</f>
        <v>0.33333333333333331</v>
      </c>
      <c r="J52" s="9" t="str">
        <f>+TEXT(Tabla1[[#This Row],[Columna1]]/24, "h:mm")</f>
        <v>0:20</v>
      </c>
      <c r="K52" t="s">
        <v>6</v>
      </c>
      <c r="L52" s="1">
        <f>+(Tabla1[[#This Row],[Precio Unitario]]-Tabla1[[#This Row],[Costo Unitario]])*Tabla1[[#This Row],[Cantidad Ordenada]]</f>
        <v>45</v>
      </c>
      <c r="M52" s="1">
        <f>+Tabla1[[#This Row],[Precio Unitario]]*Tabla1[[#This Row],[Cantidad Ordenada]]</f>
        <v>120</v>
      </c>
      <c r="N52" s="2">
        <f>+Tabla1[[#This Row],[Ganancia neta]]/(Tabla1[[#This Row],[Ganacia Bruta]])</f>
        <v>0.375</v>
      </c>
      <c r="O52" s="1">
        <f>+Tabla1[[#This Row],[Costo Unitario]]*Tabla1[[#This Row],[Cantidad Ordenada]]</f>
        <v>75</v>
      </c>
    </row>
    <row r="53" spans="1:15" x14ac:dyDescent="0.25">
      <c r="A53">
        <v>21</v>
      </c>
      <c r="B53">
        <v>12</v>
      </c>
      <c r="C53" t="s">
        <v>21</v>
      </c>
      <c r="D53" t="s">
        <v>45</v>
      </c>
      <c r="E53" s="1">
        <v>12</v>
      </c>
      <c r="F53" s="1">
        <v>20</v>
      </c>
      <c r="G53">
        <v>2</v>
      </c>
      <c r="H53">
        <v>43</v>
      </c>
      <c r="I53">
        <f>+Tabla1[[#This Row],[Tiempo de Preparación]]/60</f>
        <v>0.71666666666666667</v>
      </c>
      <c r="J53" s="9" t="str">
        <f>+TEXT(Tabla1[[#This Row],[Columna1]]/24, "h:mm")</f>
        <v>0:43</v>
      </c>
      <c r="K53" t="s">
        <v>6</v>
      </c>
      <c r="L53" s="1">
        <f>+(Tabla1[[#This Row],[Precio Unitario]]-Tabla1[[#This Row],[Costo Unitario]])*Tabla1[[#This Row],[Cantidad Ordenada]]</f>
        <v>16</v>
      </c>
      <c r="M53" s="1">
        <f>+Tabla1[[#This Row],[Precio Unitario]]*Tabla1[[#This Row],[Cantidad Ordenada]]</f>
        <v>40</v>
      </c>
      <c r="N53" s="2">
        <f>+Tabla1[[#This Row],[Ganancia neta]]/(Tabla1[[#This Row],[Ganacia Bruta]])</f>
        <v>0.4</v>
      </c>
      <c r="O53" s="1">
        <f>+Tabla1[[#This Row],[Costo Unitario]]*Tabla1[[#This Row],[Cantidad Ordenada]]</f>
        <v>24</v>
      </c>
    </row>
    <row r="54" spans="1:15" x14ac:dyDescent="0.25">
      <c r="A54">
        <v>21</v>
      </c>
      <c r="B54">
        <v>12</v>
      </c>
      <c r="C54" t="s">
        <v>18</v>
      </c>
      <c r="D54" t="s">
        <v>42</v>
      </c>
      <c r="E54" s="1">
        <v>19</v>
      </c>
      <c r="F54" s="1">
        <v>32</v>
      </c>
      <c r="G54">
        <v>2</v>
      </c>
      <c r="H54">
        <v>44</v>
      </c>
      <c r="I54">
        <f>+Tabla1[[#This Row],[Tiempo de Preparación]]/60</f>
        <v>0.73333333333333328</v>
      </c>
      <c r="J54" s="9" t="str">
        <f>+TEXT(Tabla1[[#This Row],[Columna1]]/24, "h:mm")</f>
        <v>0:44</v>
      </c>
      <c r="K54" t="s">
        <v>8</v>
      </c>
      <c r="L54" s="1">
        <f>+(Tabla1[[#This Row],[Precio Unitario]]-Tabla1[[#This Row],[Costo Unitario]])*Tabla1[[#This Row],[Cantidad Ordenada]]</f>
        <v>26</v>
      </c>
      <c r="M54" s="1">
        <f>+Tabla1[[#This Row],[Precio Unitario]]*Tabla1[[#This Row],[Cantidad Ordenada]]</f>
        <v>64</v>
      </c>
      <c r="N54" s="2">
        <f>+Tabla1[[#This Row],[Ganancia neta]]/(Tabla1[[#This Row],[Ganacia Bruta]])</f>
        <v>0.40625</v>
      </c>
      <c r="O54" s="1">
        <f>+Tabla1[[#This Row],[Costo Unitario]]*Tabla1[[#This Row],[Cantidad Ordenada]]</f>
        <v>38</v>
      </c>
    </row>
    <row r="55" spans="1:15" x14ac:dyDescent="0.25">
      <c r="A55">
        <v>21</v>
      </c>
      <c r="B55">
        <v>12</v>
      </c>
      <c r="C55" t="s">
        <v>26</v>
      </c>
      <c r="D55" t="s">
        <v>50</v>
      </c>
      <c r="E55" s="1">
        <v>15</v>
      </c>
      <c r="F55" s="1">
        <v>25</v>
      </c>
      <c r="G55">
        <v>2</v>
      </c>
      <c r="H55">
        <v>45</v>
      </c>
      <c r="I55">
        <f>+Tabla1[[#This Row],[Tiempo de Preparación]]/60</f>
        <v>0.75</v>
      </c>
      <c r="J55" s="9" t="str">
        <f>+TEXT(Tabla1[[#This Row],[Columna1]]/24, "h:mm")</f>
        <v>0:45</v>
      </c>
      <c r="K55" t="s">
        <v>8</v>
      </c>
      <c r="L55" s="1">
        <f>+(Tabla1[[#This Row],[Precio Unitario]]-Tabla1[[#This Row],[Costo Unitario]])*Tabla1[[#This Row],[Cantidad Ordenada]]</f>
        <v>20</v>
      </c>
      <c r="M55" s="1">
        <f>+Tabla1[[#This Row],[Precio Unitario]]*Tabla1[[#This Row],[Cantidad Ordenada]]</f>
        <v>50</v>
      </c>
      <c r="N55" s="2">
        <f>+Tabla1[[#This Row],[Ganancia neta]]/(Tabla1[[#This Row],[Ganacia Bruta]])</f>
        <v>0.4</v>
      </c>
      <c r="O55" s="1">
        <f>+Tabla1[[#This Row],[Costo Unitario]]*Tabla1[[#This Row],[Cantidad Ordenada]]</f>
        <v>30</v>
      </c>
    </row>
    <row r="56" spans="1:15" x14ac:dyDescent="0.25">
      <c r="A56">
        <v>22</v>
      </c>
      <c r="B56">
        <v>15</v>
      </c>
      <c r="C56" t="s">
        <v>24</v>
      </c>
      <c r="D56" t="s">
        <v>48</v>
      </c>
      <c r="E56" s="1">
        <v>10</v>
      </c>
      <c r="F56" s="1">
        <v>18</v>
      </c>
      <c r="G56">
        <v>1</v>
      </c>
      <c r="H56">
        <v>32</v>
      </c>
      <c r="I56">
        <f>+Tabla1[[#This Row],[Tiempo de Preparación]]/60</f>
        <v>0.53333333333333333</v>
      </c>
      <c r="J56" s="9" t="str">
        <f>+TEXT(Tabla1[[#This Row],[Columna1]]/24, "h:mm")</f>
        <v>0:32</v>
      </c>
      <c r="K56" t="s">
        <v>6</v>
      </c>
      <c r="L56" s="1">
        <f>+(Tabla1[[#This Row],[Precio Unitario]]-Tabla1[[#This Row],[Costo Unitario]])*Tabla1[[#This Row],[Cantidad Ordenada]]</f>
        <v>8</v>
      </c>
      <c r="M56" s="1">
        <f>+Tabla1[[#This Row],[Precio Unitario]]*Tabla1[[#This Row],[Cantidad Ordenada]]</f>
        <v>18</v>
      </c>
      <c r="N56" s="2">
        <f>+Tabla1[[#This Row],[Ganancia neta]]/(Tabla1[[#This Row],[Ganacia Bruta]])</f>
        <v>0.44444444444444442</v>
      </c>
      <c r="O56" s="1">
        <f>+Tabla1[[#This Row],[Costo Unitario]]*Tabla1[[#This Row],[Cantidad Ordenada]]</f>
        <v>10</v>
      </c>
    </row>
    <row r="57" spans="1:15" x14ac:dyDescent="0.25">
      <c r="A57">
        <v>22</v>
      </c>
      <c r="B57">
        <v>15</v>
      </c>
      <c r="C57" t="s">
        <v>20</v>
      </c>
      <c r="D57" t="s">
        <v>44</v>
      </c>
      <c r="E57" s="1">
        <v>20</v>
      </c>
      <c r="F57" s="1">
        <v>34</v>
      </c>
      <c r="G57">
        <v>3</v>
      </c>
      <c r="H57">
        <v>19</v>
      </c>
      <c r="I57">
        <f>+Tabla1[[#This Row],[Tiempo de Preparación]]/60</f>
        <v>0.31666666666666665</v>
      </c>
      <c r="J57" s="9" t="str">
        <f>+TEXT(Tabla1[[#This Row],[Columna1]]/24, "h:mm")</f>
        <v>0:19</v>
      </c>
      <c r="K57" t="s">
        <v>6</v>
      </c>
      <c r="L57" s="1">
        <f>+(Tabla1[[#This Row],[Precio Unitario]]-Tabla1[[#This Row],[Costo Unitario]])*Tabla1[[#This Row],[Cantidad Ordenada]]</f>
        <v>42</v>
      </c>
      <c r="M57" s="1">
        <f>+Tabla1[[#This Row],[Precio Unitario]]*Tabla1[[#This Row],[Cantidad Ordenada]]</f>
        <v>102</v>
      </c>
      <c r="N57" s="2">
        <f>+Tabla1[[#This Row],[Ganancia neta]]/(Tabla1[[#This Row],[Ganacia Bruta]])</f>
        <v>0.41176470588235292</v>
      </c>
      <c r="O57" s="1">
        <f>+Tabla1[[#This Row],[Costo Unitario]]*Tabla1[[#This Row],[Cantidad Ordenada]]</f>
        <v>60</v>
      </c>
    </row>
    <row r="58" spans="1:15" x14ac:dyDescent="0.25">
      <c r="A58">
        <v>22</v>
      </c>
      <c r="B58">
        <v>15</v>
      </c>
      <c r="C58" t="s">
        <v>13</v>
      </c>
      <c r="D58" t="s">
        <v>37</v>
      </c>
      <c r="E58" s="1">
        <v>17</v>
      </c>
      <c r="F58" s="1">
        <v>29</v>
      </c>
      <c r="G58">
        <v>2</v>
      </c>
      <c r="H58">
        <v>13</v>
      </c>
      <c r="I58">
        <f>+Tabla1[[#This Row],[Tiempo de Preparación]]/60</f>
        <v>0.21666666666666667</v>
      </c>
      <c r="J58" s="9" t="str">
        <f>+TEXT(Tabla1[[#This Row],[Columna1]]/24, "h:mm")</f>
        <v>0:13</v>
      </c>
      <c r="K58" t="s">
        <v>8</v>
      </c>
      <c r="L58" s="1">
        <f>+(Tabla1[[#This Row],[Precio Unitario]]-Tabla1[[#This Row],[Costo Unitario]])*Tabla1[[#This Row],[Cantidad Ordenada]]</f>
        <v>24</v>
      </c>
      <c r="M58" s="1">
        <f>+Tabla1[[#This Row],[Precio Unitario]]*Tabla1[[#This Row],[Cantidad Ordenada]]</f>
        <v>58</v>
      </c>
      <c r="N58" s="2">
        <f>+Tabla1[[#This Row],[Ganancia neta]]/(Tabla1[[#This Row],[Ganacia Bruta]])</f>
        <v>0.41379310344827586</v>
      </c>
      <c r="O58" s="1">
        <f>+Tabla1[[#This Row],[Costo Unitario]]*Tabla1[[#This Row],[Cantidad Ordenada]]</f>
        <v>34</v>
      </c>
    </row>
    <row r="59" spans="1:15" x14ac:dyDescent="0.25">
      <c r="A59">
        <v>22</v>
      </c>
      <c r="B59">
        <v>15</v>
      </c>
      <c r="C59" t="s">
        <v>17</v>
      </c>
      <c r="D59" t="s">
        <v>41</v>
      </c>
      <c r="E59" s="1">
        <v>21</v>
      </c>
      <c r="F59" s="1">
        <v>35</v>
      </c>
      <c r="G59">
        <v>1</v>
      </c>
      <c r="H59">
        <v>59</v>
      </c>
      <c r="I59">
        <f>+Tabla1[[#This Row],[Tiempo de Preparación]]/60</f>
        <v>0.98333333333333328</v>
      </c>
      <c r="J59" s="9" t="str">
        <f>+TEXT(Tabla1[[#This Row],[Columna1]]/24, "h:mm")</f>
        <v>0:59</v>
      </c>
      <c r="K59" t="s">
        <v>8</v>
      </c>
      <c r="L59" s="1">
        <f>+(Tabla1[[#This Row],[Precio Unitario]]-Tabla1[[#This Row],[Costo Unitario]])*Tabla1[[#This Row],[Cantidad Ordenada]]</f>
        <v>14</v>
      </c>
      <c r="M59" s="1">
        <f>+Tabla1[[#This Row],[Precio Unitario]]*Tabla1[[#This Row],[Cantidad Ordenada]]</f>
        <v>35</v>
      </c>
      <c r="N59" s="2">
        <f>+Tabla1[[#This Row],[Ganancia neta]]/(Tabla1[[#This Row],[Ganacia Bruta]])</f>
        <v>0.4</v>
      </c>
      <c r="O59" s="1">
        <f>+Tabla1[[#This Row],[Costo Unitario]]*Tabla1[[#This Row],[Cantidad Ordenada]]</f>
        <v>21</v>
      </c>
    </row>
    <row r="60" spans="1:15" x14ac:dyDescent="0.25">
      <c r="A60">
        <v>23</v>
      </c>
      <c r="B60">
        <v>1</v>
      </c>
      <c r="C60" t="s">
        <v>16</v>
      </c>
      <c r="D60" t="s">
        <v>40</v>
      </c>
      <c r="E60" s="1">
        <v>11</v>
      </c>
      <c r="F60" s="1">
        <v>19</v>
      </c>
      <c r="G60">
        <v>3</v>
      </c>
      <c r="H60">
        <v>46</v>
      </c>
      <c r="I60">
        <f>+Tabla1[[#This Row],[Tiempo de Preparación]]/60</f>
        <v>0.76666666666666672</v>
      </c>
      <c r="J60" s="9" t="str">
        <f>+TEXT(Tabla1[[#This Row],[Columna1]]/24, "h:mm")</f>
        <v>0:46</v>
      </c>
      <c r="K60" t="s">
        <v>8</v>
      </c>
      <c r="L60" s="1">
        <f>+(Tabla1[[#This Row],[Precio Unitario]]-Tabla1[[#This Row],[Costo Unitario]])*Tabla1[[#This Row],[Cantidad Ordenada]]</f>
        <v>24</v>
      </c>
      <c r="M60" s="1">
        <f>+Tabla1[[#This Row],[Precio Unitario]]*Tabla1[[#This Row],[Cantidad Ordenada]]</f>
        <v>57</v>
      </c>
      <c r="N60" s="2">
        <f>+Tabla1[[#This Row],[Ganancia neta]]/(Tabla1[[#This Row],[Ganacia Bruta]])</f>
        <v>0.42105263157894735</v>
      </c>
      <c r="O60" s="1">
        <f>+Tabla1[[#This Row],[Costo Unitario]]*Tabla1[[#This Row],[Cantidad Ordenada]]</f>
        <v>33</v>
      </c>
    </row>
    <row r="61" spans="1:15" x14ac:dyDescent="0.25">
      <c r="A61">
        <v>23</v>
      </c>
      <c r="B61">
        <v>1</v>
      </c>
      <c r="C61" t="s">
        <v>10</v>
      </c>
      <c r="D61" t="s">
        <v>34</v>
      </c>
      <c r="E61" s="1">
        <v>16</v>
      </c>
      <c r="F61" s="1">
        <v>27</v>
      </c>
      <c r="G61">
        <v>3</v>
      </c>
      <c r="H61">
        <v>17</v>
      </c>
      <c r="I61">
        <f>+Tabla1[[#This Row],[Tiempo de Preparación]]/60</f>
        <v>0.28333333333333333</v>
      </c>
      <c r="J61" s="9" t="str">
        <f>+TEXT(Tabla1[[#This Row],[Columna1]]/24, "h:mm")</f>
        <v>0:17</v>
      </c>
      <c r="K61" t="s">
        <v>8</v>
      </c>
      <c r="L61" s="1">
        <f>+(Tabla1[[#This Row],[Precio Unitario]]-Tabla1[[#This Row],[Costo Unitario]])*Tabla1[[#This Row],[Cantidad Ordenada]]</f>
        <v>33</v>
      </c>
      <c r="M61" s="1">
        <f>+Tabla1[[#This Row],[Precio Unitario]]*Tabla1[[#This Row],[Cantidad Ordenada]]</f>
        <v>81</v>
      </c>
      <c r="N61" s="2">
        <f>+Tabla1[[#This Row],[Ganancia neta]]/(Tabla1[[#This Row],[Ganacia Bruta]])</f>
        <v>0.40740740740740738</v>
      </c>
      <c r="O61" s="1">
        <f>+Tabla1[[#This Row],[Costo Unitario]]*Tabla1[[#This Row],[Cantidad Ordenada]]</f>
        <v>48</v>
      </c>
    </row>
    <row r="62" spans="1:15" x14ac:dyDescent="0.25">
      <c r="A62">
        <v>24</v>
      </c>
      <c r="B62">
        <v>5</v>
      </c>
      <c r="C62" t="s">
        <v>25</v>
      </c>
      <c r="D62" t="s">
        <v>49</v>
      </c>
      <c r="E62" s="1">
        <v>15</v>
      </c>
      <c r="F62" s="1">
        <v>26</v>
      </c>
      <c r="G62">
        <v>3</v>
      </c>
      <c r="H62">
        <v>45</v>
      </c>
      <c r="I62">
        <f>+Tabla1[[#This Row],[Tiempo de Preparación]]/60</f>
        <v>0.75</v>
      </c>
      <c r="J62" s="9" t="str">
        <f>+TEXT(Tabla1[[#This Row],[Columna1]]/24, "h:mm")</f>
        <v>0:45</v>
      </c>
      <c r="K62" t="s">
        <v>6</v>
      </c>
      <c r="L62" s="1">
        <f>+(Tabla1[[#This Row],[Precio Unitario]]-Tabla1[[#This Row],[Costo Unitario]])*Tabla1[[#This Row],[Cantidad Ordenada]]</f>
        <v>33</v>
      </c>
      <c r="M62" s="1">
        <f>+Tabla1[[#This Row],[Precio Unitario]]*Tabla1[[#This Row],[Cantidad Ordenada]]</f>
        <v>78</v>
      </c>
      <c r="N62" s="2">
        <f>+Tabla1[[#This Row],[Ganancia neta]]/(Tabla1[[#This Row],[Ganacia Bruta]])</f>
        <v>0.42307692307692307</v>
      </c>
      <c r="O62" s="1">
        <f>+Tabla1[[#This Row],[Costo Unitario]]*Tabla1[[#This Row],[Cantidad Ordenada]]</f>
        <v>45</v>
      </c>
    </row>
    <row r="63" spans="1:15" x14ac:dyDescent="0.25">
      <c r="A63">
        <v>24</v>
      </c>
      <c r="B63">
        <v>5</v>
      </c>
      <c r="C63" t="s">
        <v>13</v>
      </c>
      <c r="D63" t="s">
        <v>37</v>
      </c>
      <c r="E63" s="1">
        <v>17</v>
      </c>
      <c r="F63" s="1">
        <v>29</v>
      </c>
      <c r="G63">
        <v>1</v>
      </c>
      <c r="H63">
        <v>46</v>
      </c>
      <c r="I63">
        <f>+Tabla1[[#This Row],[Tiempo de Preparación]]/60</f>
        <v>0.76666666666666672</v>
      </c>
      <c r="J63" s="9" t="str">
        <f>+TEXT(Tabla1[[#This Row],[Columna1]]/24, "h:mm")</f>
        <v>0:46</v>
      </c>
      <c r="K63" t="s">
        <v>6</v>
      </c>
      <c r="L63" s="1">
        <f>+(Tabla1[[#This Row],[Precio Unitario]]-Tabla1[[#This Row],[Costo Unitario]])*Tabla1[[#This Row],[Cantidad Ordenada]]</f>
        <v>12</v>
      </c>
      <c r="M63" s="1">
        <f>+Tabla1[[#This Row],[Precio Unitario]]*Tabla1[[#This Row],[Cantidad Ordenada]]</f>
        <v>29</v>
      </c>
      <c r="N63" s="2">
        <f>+Tabla1[[#This Row],[Ganancia neta]]/(Tabla1[[#This Row],[Ganacia Bruta]])</f>
        <v>0.41379310344827586</v>
      </c>
      <c r="O63" s="1">
        <f>+Tabla1[[#This Row],[Costo Unitario]]*Tabla1[[#This Row],[Cantidad Ordenada]]</f>
        <v>17</v>
      </c>
    </row>
    <row r="64" spans="1:15" x14ac:dyDescent="0.25">
      <c r="A64">
        <v>24</v>
      </c>
      <c r="B64">
        <v>5</v>
      </c>
      <c r="C64" t="s">
        <v>22</v>
      </c>
      <c r="D64" t="s">
        <v>46</v>
      </c>
      <c r="E64" s="1">
        <v>14</v>
      </c>
      <c r="F64" s="1">
        <v>23</v>
      </c>
      <c r="G64">
        <v>2</v>
      </c>
      <c r="H64">
        <v>42</v>
      </c>
      <c r="I64">
        <f>+Tabla1[[#This Row],[Tiempo de Preparación]]/60</f>
        <v>0.7</v>
      </c>
      <c r="J64" s="9" t="str">
        <f>+TEXT(Tabla1[[#This Row],[Columna1]]/24, "h:mm")</f>
        <v>0:42</v>
      </c>
      <c r="K64" t="s">
        <v>8</v>
      </c>
      <c r="L64" s="1">
        <f>+(Tabla1[[#This Row],[Precio Unitario]]-Tabla1[[#This Row],[Costo Unitario]])*Tabla1[[#This Row],[Cantidad Ordenada]]</f>
        <v>18</v>
      </c>
      <c r="M64" s="1">
        <f>+Tabla1[[#This Row],[Precio Unitario]]*Tabla1[[#This Row],[Cantidad Ordenada]]</f>
        <v>46</v>
      </c>
      <c r="N64" s="2">
        <f>+Tabla1[[#This Row],[Ganancia neta]]/(Tabla1[[#This Row],[Ganacia Bruta]])</f>
        <v>0.39130434782608697</v>
      </c>
      <c r="O64" s="1">
        <f>+Tabla1[[#This Row],[Costo Unitario]]*Tabla1[[#This Row],[Cantidad Ordenada]]</f>
        <v>28</v>
      </c>
    </row>
    <row r="65" spans="1:15" x14ac:dyDescent="0.25">
      <c r="A65">
        <v>24</v>
      </c>
      <c r="B65">
        <v>5</v>
      </c>
      <c r="C65" t="s">
        <v>11</v>
      </c>
      <c r="D65" t="s">
        <v>35</v>
      </c>
      <c r="E65" s="1">
        <v>25</v>
      </c>
      <c r="F65" s="1">
        <v>40</v>
      </c>
      <c r="G65">
        <v>2</v>
      </c>
      <c r="H65">
        <v>47</v>
      </c>
      <c r="I65">
        <f>+Tabla1[[#This Row],[Tiempo de Preparación]]/60</f>
        <v>0.78333333333333333</v>
      </c>
      <c r="J65" s="9" t="str">
        <f>+TEXT(Tabla1[[#This Row],[Columna1]]/24, "h:mm")</f>
        <v>0:47</v>
      </c>
      <c r="K65" t="s">
        <v>8</v>
      </c>
      <c r="L65" s="1">
        <f>+(Tabla1[[#This Row],[Precio Unitario]]-Tabla1[[#This Row],[Costo Unitario]])*Tabla1[[#This Row],[Cantidad Ordenada]]</f>
        <v>30</v>
      </c>
      <c r="M65" s="1">
        <f>+Tabla1[[#This Row],[Precio Unitario]]*Tabla1[[#This Row],[Cantidad Ordenada]]</f>
        <v>80</v>
      </c>
      <c r="N65" s="2">
        <f>+Tabla1[[#This Row],[Ganancia neta]]/(Tabla1[[#This Row],[Ganacia Bruta]])</f>
        <v>0.375</v>
      </c>
      <c r="O65" s="1">
        <f>+Tabla1[[#This Row],[Costo Unitario]]*Tabla1[[#This Row],[Cantidad Ordenada]]</f>
        <v>50</v>
      </c>
    </row>
    <row r="66" spans="1:15" x14ac:dyDescent="0.25">
      <c r="A66">
        <v>25</v>
      </c>
      <c r="B66">
        <v>12</v>
      </c>
      <c r="C66" t="s">
        <v>20</v>
      </c>
      <c r="D66" t="s">
        <v>44</v>
      </c>
      <c r="E66" s="1">
        <v>20</v>
      </c>
      <c r="F66" s="1">
        <v>34</v>
      </c>
      <c r="G66">
        <v>1</v>
      </c>
      <c r="H66">
        <v>35</v>
      </c>
      <c r="I66">
        <f>+Tabla1[[#This Row],[Tiempo de Preparación]]/60</f>
        <v>0.58333333333333337</v>
      </c>
      <c r="J66" s="9" t="str">
        <f>+TEXT(Tabla1[[#This Row],[Columna1]]/24, "h:mm")</f>
        <v>0:35</v>
      </c>
      <c r="K66" t="s">
        <v>8</v>
      </c>
      <c r="L66" s="1">
        <f>+(Tabla1[[#This Row],[Precio Unitario]]-Tabla1[[#This Row],[Costo Unitario]])*Tabla1[[#This Row],[Cantidad Ordenada]]</f>
        <v>14</v>
      </c>
      <c r="M66" s="1">
        <f>+Tabla1[[#This Row],[Precio Unitario]]*Tabla1[[#This Row],[Cantidad Ordenada]]</f>
        <v>34</v>
      </c>
      <c r="N66" s="2">
        <f>+Tabla1[[#This Row],[Ganancia neta]]/(Tabla1[[#This Row],[Ganacia Bruta]])</f>
        <v>0.41176470588235292</v>
      </c>
      <c r="O66" s="1">
        <f>+Tabla1[[#This Row],[Costo Unitario]]*Tabla1[[#This Row],[Cantidad Ordenada]]</f>
        <v>20</v>
      </c>
    </row>
    <row r="67" spans="1:15" x14ac:dyDescent="0.25">
      <c r="A67">
        <v>26</v>
      </c>
      <c r="B67">
        <v>18</v>
      </c>
      <c r="C67" t="s">
        <v>24</v>
      </c>
      <c r="D67" t="s">
        <v>48</v>
      </c>
      <c r="E67" s="1">
        <v>10</v>
      </c>
      <c r="F67" s="1">
        <v>18</v>
      </c>
      <c r="G67">
        <v>2</v>
      </c>
      <c r="H67">
        <v>13</v>
      </c>
      <c r="I67">
        <f>+Tabla1[[#This Row],[Tiempo de Preparación]]/60</f>
        <v>0.21666666666666667</v>
      </c>
      <c r="J67" s="9" t="str">
        <f>+TEXT(Tabla1[[#This Row],[Columna1]]/24, "h:mm")</f>
        <v>0:13</v>
      </c>
      <c r="K67" t="s">
        <v>8</v>
      </c>
      <c r="L67" s="1">
        <f>+(Tabla1[[#This Row],[Precio Unitario]]-Tabla1[[#This Row],[Costo Unitario]])*Tabla1[[#This Row],[Cantidad Ordenada]]</f>
        <v>16</v>
      </c>
      <c r="M67" s="1">
        <f>+Tabla1[[#This Row],[Precio Unitario]]*Tabla1[[#This Row],[Cantidad Ordenada]]</f>
        <v>36</v>
      </c>
      <c r="N67" s="2">
        <f>+Tabla1[[#This Row],[Ganancia neta]]/(Tabla1[[#This Row],[Ganacia Bruta]])</f>
        <v>0.44444444444444442</v>
      </c>
      <c r="O67" s="1">
        <f>+Tabla1[[#This Row],[Costo Unitario]]*Tabla1[[#This Row],[Cantidad Ordenada]]</f>
        <v>20</v>
      </c>
    </row>
    <row r="68" spans="1:15" x14ac:dyDescent="0.25">
      <c r="A68">
        <v>26</v>
      </c>
      <c r="B68">
        <v>18</v>
      </c>
      <c r="C68" t="s">
        <v>23</v>
      </c>
      <c r="D68" t="s">
        <v>47</v>
      </c>
      <c r="E68" s="1">
        <v>13</v>
      </c>
      <c r="F68" s="1">
        <v>21</v>
      </c>
      <c r="G68">
        <v>2</v>
      </c>
      <c r="H68">
        <v>54</v>
      </c>
      <c r="I68">
        <f>+Tabla1[[#This Row],[Tiempo de Preparación]]/60</f>
        <v>0.9</v>
      </c>
      <c r="J68" s="9" t="str">
        <f>+TEXT(Tabla1[[#This Row],[Columna1]]/24, "h:mm")</f>
        <v>0:54</v>
      </c>
      <c r="K68" t="s">
        <v>6</v>
      </c>
      <c r="L68" s="1">
        <f>+(Tabla1[[#This Row],[Precio Unitario]]-Tabla1[[#This Row],[Costo Unitario]])*Tabla1[[#This Row],[Cantidad Ordenada]]</f>
        <v>16</v>
      </c>
      <c r="M68" s="1">
        <f>+Tabla1[[#This Row],[Precio Unitario]]*Tabla1[[#This Row],[Cantidad Ordenada]]</f>
        <v>42</v>
      </c>
      <c r="N68" s="2">
        <f>+Tabla1[[#This Row],[Ganancia neta]]/(Tabla1[[#This Row],[Ganacia Bruta]])</f>
        <v>0.38095238095238093</v>
      </c>
      <c r="O68" s="1">
        <f>+Tabla1[[#This Row],[Costo Unitario]]*Tabla1[[#This Row],[Cantidad Ordenada]]</f>
        <v>26</v>
      </c>
    </row>
    <row r="69" spans="1:15" x14ac:dyDescent="0.25">
      <c r="A69">
        <v>26</v>
      </c>
      <c r="B69">
        <v>18</v>
      </c>
      <c r="C69" t="s">
        <v>5</v>
      </c>
      <c r="D69" t="s">
        <v>31</v>
      </c>
      <c r="E69" s="1">
        <v>14</v>
      </c>
      <c r="F69" s="1">
        <v>24</v>
      </c>
      <c r="G69">
        <v>2</v>
      </c>
      <c r="H69">
        <v>42</v>
      </c>
      <c r="I69">
        <f>+Tabla1[[#This Row],[Tiempo de Preparación]]/60</f>
        <v>0.7</v>
      </c>
      <c r="J69" s="9" t="str">
        <f>+TEXT(Tabla1[[#This Row],[Columna1]]/24, "h:mm")</f>
        <v>0:42</v>
      </c>
      <c r="K69" t="s">
        <v>8</v>
      </c>
      <c r="L69" s="1">
        <f>+(Tabla1[[#This Row],[Precio Unitario]]-Tabla1[[#This Row],[Costo Unitario]])*Tabla1[[#This Row],[Cantidad Ordenada]]</f>
        <v>20</v>
      </c>
      <c r="M69" s="1">
        <f>+Tabla1[[#This Row],[Precio Unitario]]*Tabla1[[#This Row],[Cantidad Ordenada]]</f>
        <v>48</v>
      </c>
      <c r="N69" s="2">
        <f>+Tabla1[[#This Row],[Ganancia neta]]/(Tabla1[[#This Row],[Ganacia Bruta]])</f>
        <v>0.41666666666666669</v>
      </c>
      <c r="O69" s="1">
        <f>+Tabla1[[#This Row],[Costo Unitario]]*Tabla1[[#This Row],[Cantidad Ordenada]]</f>
        <v>28</v>
      </c>
    </row>
    <row r="70" spans="1:15" x14ac:dyDescent="0.25">
      <c r="A70">
        <v>27</v>
      </c>
      <c r="B70">
        <v>4</v>
      </c>
      <c r="C70" t="s">
        <v>17</v>
      </c>
      <c r="D70" t="s">
        <v>41</v>
      </c>
      <c r="E70" s="1">
        <v>21</v>
      </c>
      <c r="F70" s="1">
        <v>35</v>
      </c>
      <c r="G70">
        <v>1</v>
      </c>
      <c r="H70">
        <v>17</v>
      </c>
      <c r="I70">
        <f>+Tabla1[[#This Row],[Tiempo de Preparación]]/60</f>
        <v>0.28333333333333333</v>
      </c>
      <c r="J70" s="9" t="str">
        <f>+TEXT(Tabla1[[#This Row],[Columna1]]/24, "h:mm")</f>
        <v>0:17</v>
      </c>
      <c r="K70" t="s">
        <v>6</v>
      </c>
      <c r="L70" s="1">
        <f>+(Tabla1[[#This Row],[Precio Unitario]]-Tabla1[[#This Row],[Costo Unitario]])*Tabla1[[#This Row],[Cantidad Ordenada]]</f>
        <v>14</v>
      </c>
      <c r="M70" s="1">
        <f>+Tabla1[[#This Row],[Precio Unitario]]*Tabla1[[#This Row],[Cantidad Ordenada]]</f>
        <v>35</v>
      </c>
      <c r="N70" s="2">
        <f>+Tabla1[[#This Row],[Ganancia neta]]/(Tabla1[[#This Row],[Ganacia Bruta]])</f>
        <v>0.4</v>
      </c>
      <c r="O70" s="1">
        <f>+Tabla1[[#This Row],[Costo Unitario]]*Tabla1[[#This Row],[Cantidad Ordenada]]</f>
        <v>21</v>
      </c>
    </row>
    <row r="71" spans="1:15" x14ac:dyDescent="0.25">
      <c r="A71">
        <v>27</v>
      </c>
      <c r="B71">
        <v>4</v>
      </c>
      <c r="C71" t="s">
        <v>25</v>
      </c>
      <c r="D71" t="s">
        <v>49</v>
      </c>
      <c r="E71" s="1">
        <v>15</v>
      </c>
      <c r="F71" s="1">
        <v>26</v>
      </c>
      <c r="G71">
        <v>1</v>
      </c>
      <c r="H71">
        <v>38</v>
      </c>
      <c r="I71">
        <f>+Tabla1[[#This Row],[Tiempo de Preparación]]/60</f>
        <v>0.6333333333333333</v>
      </c>
      <c r="J71" s="9" t="str">
        <f>+TEXT(Tabla1[[#This Row],[Columna1]]/24, "h:mm")</f>
        <v>0:38</v>
      </c>
      <c r="K71" t="s">
        <v>8</v>
      </c>
      <c r="L71" s="1">
        <f>+(Tabla1[[#This Row],[Precio Unitario]]-Tabla1[[#This Row],[Costo Unitario]])*Tabla1[[#This Row],[Cantidad Ordenada]]</f>
        <v>11</v>
      </c>
      <c r="M71" s="1">
        <f>+Tabla1[[#This Row],[Precio Unitario]]*Tabla1[[#This Row],[Cantidad Ordenada]]</f>
        <v>26</v>
      </c>
      <c r="N71" s="2">
        <f>+Tabla1[[#This Row],[Ganancia neta]]/(Tabla1[[#This Row],[Ganacia Bruta]])</f>
        <v>0.42307692307692307</v>
      </c>
      <c r="O71" s="1">
        <f>+Tabla1[[#This Row],[Costo Unitario]]*Tabla1[[#This Row],[Cantidad Ordenada]]</f>
        <v>15</v>
      </c>
    </row>
    <row r="72" spans="1:15" x14ac:dyDescent="0.25">
      <c r="A72">
        <v>28</v>
      </c>
      <c r="B72">
        <v>2</v>
      </c>
      <c r="C72" t="s">
        <v>24</v>
      </c>
      <c r="D72" t="s">
        <v>48</v>
      </c>
      <c r="E72" s="1">
        <v>10</v>
      </c>
      <c r="F72" s="1">
        <v>18</v>
      </c>
      <c r="G72">
        <v>2</v>
      </c>
      <c r="H72">
        <v>17</v>
      </c>
      <c r="I72">
        <f>+Tabla1[[#This Row],[Tiempo de Preparación]]/60</f>
        <v>0.28333333333333333</v>
      </c>
      <c r="J72" s="9" t="str">
        <f>+TEXT(Tabla1[[#This Row],[Columna1]]/24, "h:mm")</f>
        <v>0:17</v>
      </c>
      <c r="K72" t="s">
        <v>8</v>
      </c>
      <c r="L72" s="1">
        <f>+(Tabla1[[#This Row],[Precio Unitario]]-Tabla1[[#This Row],[Costo Unitario]])*Tabla1[[#This Row],[Cantidad Ordenada]]</f>
        <v>16</v>
      </c>
      <c r="M72" s="1">
        <f>+Tabla1[[#This Row],[Precio Unitario]]*Tabla1[[#This Row],[Cantidad Ordenada]]</f>
        <v>36</v>
      </c>
      <c r="N72" s="2">
        <f>+Tabla1[[#This Row],[Ganancia neta]]/(Tabla1[[#This Row],[Ganacia Bruta]])</f>
        <v>0.44444444444444442</v>
      </c>
      <c r="O72" s="1">
        <f>+Tabla1[[#This Row],[Costo Unitario]]*Tabla1[[#This Row],[Cantidad Ordenada]]</f>
        <v>20</v>
      </c>
    </row>
    <row r="73" spans="1:15" x14ac:dyDescent="0.25">
      <c r="A73">
        <v>28</v>
      </c>
      <c r="B73">
        <v>2</v>
      </c>
      <c r="C73" t="s">
        <v>13</v>
      </c>
      <c r="D73" t="s">
        <v>37</v>
      </c>
      <c r="E73" s="1">
        <v>17</v>
      </c>
      <c r="F73" s="1">
        <v>29</v>
      </c>
      <c r="G73">
        <v>2</v>
      </c>
      <c r="H73">
        <v>39</v>
      </c>
      <c r="I73">
        <f>+Tabla1[[#This Row],[Tiempo de Preparación]]/60</f>
        <v>0.65</v>
      </c>
      <c r="J73" s="9" t="str">
        <f>+TEXT(Tabla1[[#This Row],[Columna1]]/24, "h:mm")</f>
        <v>0:39</v>
      </c>
      <c r="K73" t="s">
        <v>8</v>
      </c>
      <c r="L73" s="1">
        <f>+(Tabla1[[#This Row],[Precio Unitario]]-Tabla1[[#This Row],[Costo Unitario]])*Tabla1[[#This Row],[Cantidad Ordenada]]</f>
        <v>24</v>
      </c>
      <c r="M73" s="1">
        <f>+Tabla1[[#This Row],[Precio Unitario]]*Tabla1[[#This Row],[Cantidad Ordenada]]</f>
        <v>58</v>
      </c>
      <c r="N73" s="2">
        <f>+Tabla1[[#This Row],[Ganancia neta]]/(Tabla1[[#This Row],[Ganacia Bruta]])</f>
        <v>0.41379310344827586</v>
      </c>
      <c r="O73" s="1">
        <f>+Tabla1[[#This Row],[Costo Unitario]]*Tabla1[[#This Row],[Cantidad Ordenada]]</f>
        <v>34</v>
      </c>
    </row>
    <row r="74" spans="1:15" x14ac:dyDescent="0.25">
      <c r="A74">
        <v>29</v>
      </c>
      <c r="B74">
        <v>20</v>
      </c>
      <c r="C74" t="s">
        <v>26</v>
      </c>
      <c r="D74" t="s">
        <v>50</v>
      </c>
      <c r="E74" s="1">
        <v>15</v>
      </c>
      <c r="F74" s="1">
        <v>25</v>
      </c>
      <c r="G74">
        <v>3</v>
      </c>
      <c r="H74">
        <v>22</v>
      </c>
      <c r="I74">
        <f>+Tabla1[[#This Row],[Tiempo de Preparación]]/60</f>
        <v>0.36666666666666664</v>
      </c>
      <c r="J74" s="9" t="str">
        <f>+TEXT(Tabla1[[#This Row],[Columna1]]/24, "h:mm")</f>
        <v>0:22</v>
      </c>
      <c r="K74" t="s">
        <v>8</v>
      </c>
      <c r="L74" s="1">
        <f>+(Tabla1[[#This Row],[Precio Unitario]]-Tabla1[[#This Row],[Costo Unitario]])*Tabla1[[#This Row],[Cantidad Ordenada]]</f>
        <v>30</v>
      </c>
      <c r="M74" s="1">
        <f>+Tabla1[[#This Row],[Precio Unitario]]*Tabla1[[#This Row],[Cantidad Ordenada]]</f>
        <v>75</v>
      </c>
      <c r="N74" s="2">
        <f>+Tabla1[[#This Row],[Ganancia neta]]/(Tabla1[[#This Row],[Ganacia Bruta]])</f>
        <v>0.4</v>
      </c>
      <c r="O74" s="1">
        <f>+Tabla1[[#This Row],[Costo Unitario]]*Tabla1[[#This Row],[Cantidad Ordenada]]</f>
        <v>45</v>
      </c>
    </row>
    <row r="75" spans="1:15" x14ac:dyDescent="0.25">
      <c r="A75">
        <v>29</v>
      </c>
      <c r="B75">
        <v>20</v>
      </c>
      <c r="C75" t="s">
        <v>24</v>
      </c>
      <c r="D75" t="s">
        <v>48</v>
      </c>
      <c r="E75" s="1">
        <v>10</v>
      </c>
      <c r="F75" s="1">
        <v>18</v>
      </c>
      <c r="G75">
        <v>2</v>
      </c>
      <c r="H75">
        <v>18</v>
      </c>
      <c r="I75">
        <f>+Tabla1[[#This Row],[Tiempo de Preparación]]/60</f>
        <v>0.3</v>
      </c>
      <c r="J75" s="9" t="str">
        <f>+TEXT(Tabla1[[#This Row],[Columna1]]/24, "h:mm")</f>
        <v>0:18</v>
      </c>
      <c r="K75" t="s">
        <v>6</v>
      </c>
      <c r="L75" s="1">
        <f>+(Tabla1[[#This Row],[Precio Unitario]]-Tabla1[[#This Row],[Costo Unitario]])*Tabla1[[#This Row],[Cantidad Ordenada]]</f>
        <v>16</v>
      </c>
      <c r="M75" s="1">
        <f>+Tabla1[[#This Row],[Precio Unitario]]*Tabla1[[#This Row],[Cantidad Ordenada]]</f>
        <v>36</v>
      </c>
      <c r="N75" s="2">
        <f>+Tabla1[[#This Row],[Ganancia neta]]/(Tabla1[[#This Row],[Ganacia Bruta]])</f>
        <v>0.44444444444444442</v>
      </c>
      <c r="O75" s="1">
        <f>+Tabla1[[#This Row],[Costo Unitario]]*Tabla1[[#This Row],[Cantidad Ordenada]]</f>
        <v>20</v>
      </c>
    </row>
    <row r="76" spans="1:15" x14ac:dyDescent="0.25">
      <c r="A76">
        <v>29</v>
      </c>
      <c r="B76">
        <v>20</v>
      </c>
      <c r="C76" t="s">
        <v>9</v>
      </c>
      <c r="D76" t="s">
        <v>33</v>
      </c>
      <c r="E76" s="1">
        <v>19</v>
      </c>
      <c r="F76" s="1">
        <v>31</v>
      </c>
      <c r="G76">
        <v>2</v>
      </c>
      <c r="H76">
        <v>31</v>
      </c>
      <c r="I76">
        <f>+Tabla1[[#This Row],[Tiempo de Preparación]]/60</f>
        <v>0.51666666666666672</v>
      </c>
      <c r="J76" s="9" t="str">
        <f>+TEXT(Tabla1[[#This Row],[Columna1]]/24, "h:mm")</f>
        <v>0:31</v>
      </c>
      <c r="K76" t="s">
        <v>8</v>
      </c>
      <c r="L76" s="1">
        <f>+(Tabla1[[#This Row],[Precio Unitario]]-Tabla1[[#This Row],[Costo Unitario]])*Tabla1[[#This Row],[Cantidad Ordenada]]</f>
        <v>24</v>
      </c>
      <c r="M76" s="1">
        <f>+Tabla1[[#This Row],[Precio Unitario]]*Tabla1[[#This Row],[Cantidad Ordenada]]</f>
        <v>62</v>
      </c>
      <c r="N76" s="2">
        <f>+Tabla1[[#This Row],[Ganancia neta]]/(Tabla1[[#This Row],[Ganacia Bruta]])</f>
        <v>0.38709677419354838</v>
      </c>
      <c r="O76" s="1">
        <f>+Tabla1[[#This Row],[Costo Unitario]]*Tabla1[[#This Row],[Cantidad Ordenada]]</f>
        <v>38</v>
      </c>
    </row>
    <row r="77" spans="1:15" x14ac:dyDescent="0.25">
      <c r="A77">
        <v>30</v>
      </c>
      <c r="B77">
        <v>14</v>
      </c>
      <c r="C77" t="s">
        <v>25</v>
      </c>
      <c r="D77" t="s">
        <v>49</v>
      </c>
      <c r="E77" s="1">
        <v>15</v>
      </c>
      <c r="F77" s="1">
        <v>26</v>
      </c>
      <c r="G77">
        <v>2</v>
      </c>
      <c r="H77">
        <v>14</v>
      </c>
      <c r="I77">
        <f>+Tabla1[[#This Row],[Tiempo de Preparación]]/60</f>
        <v>0.23333333333333334</v>
      </c>
      <c r="J77" s="9" t="str">
        <f>+TEXT(Tabla1[[#This Row],[Columna1]]/24, "h:mm")</f>
        <v>0:14</v>
      </c>
      <c r="K77" t="s">
        <v>6</v>
      </c>
      <c r="L77" s="1">
        <f>+(Tabla1[[#This Row],[Precio Unitario]]-Tabla1[[#This Row],[Costo Unitario]])*Tabla1[[#This Row],[Cantidad Ordenada]]</f>
        <v>22</v>
      </c>
      <c r="M77" s="1">
        <f>+Tabla1[[#This Row],[Precio Unitario]]*Tabla1[[#This Row],[Cantidad Ordenada]]</f>
        <v>52</v>
      </c>
      <c r="N77" s="2">
        <f>+Tabla1[[#This Row],[Ganancia neta]]/(Tabla1[[#This Row],[Ganacia Bruta]])</f>
        <v>0.42307692307692307</v>
      </c>
      <c r="O77" s="1">
        <f>+Tabla1[[#This Row],[Costo Unitario]]*Tabla1[[#This Row],[Cantidad Ordenada]]</f>
        <v>30</v>
      </c>
    </row>
    <row r="78" spans="1:15" x14ac:dyDescent="0.25">
      <c r="A78">
        <v>30</v>
      </c>
      <c r="B78">
        <v>14</v>
      </c>
      <c r="C78" t="s">
        <v>21</v>
      </c>
      <c r="D78" t="s">
        <v>45</v>
      </c>
      <c r="E78" s="1">
        <v>12</v>
      </c>
      <c r="F78" s="1">
        <v>20</v>
      </c>
      <c r="G78">
        <v>3</v>
      </c>
      <c r="H78">
        <v>55</v>
      </c>
      <c r="I78">
        <f>+Tabla1[[#This Row],[Tiempo de Preparación]]/60</f>
        <v>0.91666666666666663</v>
      </c>
      <c r="J78" s="9" t="str">
        <f>+TEXT(Tabla1[[#This Row],[Columna1]]/24, "h:mm")</f>
        <v>0:55</v>
      </c>
      <c r="K78" t="s">
        <v>6</v>
      </c>
      <c r="L78" s="1">
        <f>+(Tabla1[[#This Row],[Precio Unitario]]-Tabla1[[#This Row],[Costo Unitario]])*Tabla1[[#This Row],[Cantidad Ordenada]]</f>
        <v>24</v>
      </c>
      <c r="M78" s="1">
        <f>+Tabla1[[#This Row],[Precio Unitario]]*Tabla1[[#This Row],[Cantidad Ordenada]]</f>
        <v>60</v>
      </c>
      <c r="N78" s="2">
        <f>+Tabla1[[#This Row],[Ganancia neta]]/(Tabla1[[#This Row],[Ganacia Bruta]])</f>
        <v>0.4</v>
      </c>
      <c r="O78" s="1">
        <f>+Tabla1[[#This Row],[Costo Unitario]]*Tabla1[[#This Row],[Cantidad Ordenada]]</f>
        <v>36</v>
      </c>
    </row>
    <row r="79" spans="1:15" x14ac:dyDescent="0.25">
      <c r="A79">
        <v>31</v>
      </c>
      <c r="B79">
        <v>13</v>
      </c>
      <c r="C79" t="s">
        <v>13</v>
      </c>
      <c r="D79" t="s">
        <v>37</v>
      </c>
      <c r="E79" s="1">
        <v>17</v>
      </c>
      <c r="F79" s="1">
        <v>29</v>
      </c>
      <c r="G79">
        <v>1</v>
      </c>
      <c r="H79">
        <v>59</v>
      </c>
      <c r="I79">
        <f>+Tabla1[[#This Row],[Tiempo de Preparación]]/60</f>
        <v>0.98333333333333328</v>
      </c>
      <c r="J79" s="9" t="str">
        <f>+TEXT(Tabla1[[#This Row],[Columna1]]/24, "h:mm")</f>
        <v>0:59</v>
      </c>
      <c r="K79" t="s">
        <v>8</v>
      </c>
      <c r="L79" s="1">
        <f>+(Tabla1[[#This Row],[Precio Unitario]]-Tabla1[[#This Row],[Costo Unitario]])*Tabla1[[#This Row],[Cantidad Ordenada]]</f>
        <v>12</v>
      </c>
      <c r="M79" s="1">
        <f>+Tabla1[[#This Row],[Precio Unitario]]*Tabla1[[#This Row],[Cantidad Ordenada]]</f>
        <v>29</v>
      </c>
      <c r="N79" s="2">
        <f>+Tabla1[[#This Row],[Ganancia neta]]/(Tabla1[[#This Row],[Ganacia Bruta]])</f>
        <v>0.41379310344827586</v>
      </c>
      <c r="O79" s="1">
        <f>+Tabla1[[#This Row],[Costo Unitario]]*Tabla1[[#This Row],[Cantidad Ordenada]]</f>
        <v>17</v>
      </c>
    </row>
    <row r="80" spans="1:15" x14ac:dyDescent="0.25">
      <c r="A80">
        <v>31</v>
      </c>
      <c r="B80">
        <v>13</v>
      </c>
      <c r="C80" t="s">
        <v>16</v>
      </c>
      <c r="D80" t="s">
        <v>40</v>
      </c>
      <c r="E80" s="1">
        <v>11</v>
      </c>
      <c r="F80" s="1">
        <v>19</v>
      </c>
      <c r="G80">
        <v>2</v>
      </c>
      <c r="H80">
        <v>46</v>
      </c>
      <c r="I80">
        <f>+Tabla1[[#This Row],[Tiempo de Preparación]]/60</f>
        <v>0.76666666666666672</v>
      </c>
      <c r="J80" s="9" t="str">
        <f>+TEXT(Tabla1[[#This Row],[Columna1]]/24, "h:mm")</f>
        <v>0:46</v>
      </c>
      <c r="K80" t="s">
        <v>8</v>
      </c>
      <c r="L80" s="1">
        <f>+(Tabla1[[#This Row],[Precio Unitario]]-Tabla1[[#This Row],[Costo Unitario]])*Tabla1[[#This Row],[Cantidad Ordenada]]</f>
        <v>16</v>
      </c>
      <c r="M80" s="1">
        <f>+Tabla1[[#This Row],[Precio Unitario]]*Tabla1[[#This Row],[Cantidad Ordenada]]</f>
        <v>38</v>
      </c>
      <c r="N80" s="2">
        <f>+Tabla1[[#This Row],[Ganancia neta]]/(Tabla1[[#This Row],[Ganacia Bruta]])</f>
        <v>0.42105263157894735</v>
      </c>
      <c r="O80" s="1">
        <f>+Tabla1[[#This Row],[Costo Unitario]]*Tabla1[[#This Row],[Cantidad Ordenada]]</f>
        <v>22</v>
      </c>
    </row>
    <row r="81" spans="1:15" x14ac:dyDescent="0.25">
      <c r="A81">
        <v>32</v>
      </c>
      <c r="B81">
        <v>5</v>
      </c>
      <c r="C81" t="s">
        <v>18</v>
      </c>
      <c r="D81" t="s">
        <v>42</v>
      </c>
      <c r="E81" s="1">
        <v>19</v>
      </c>
      <c r="F81" s="1">
        <v>32</v>
      </c>
      <c r="G81">
        <v>2</v>
      </c>
      <c r="H81">
        <v>50</v>
      </c>
      <c r="I81">
        <f>+Tabla1[[#This Row],[Tiempo de Preparación]]/60</f>
        <v>0.83333333333333337</v>
      </c>
      <c r="J81" s="9" t="str">
        <f>+TEXT(Tabla1[[#This Row],[Columna1]]/24, "h:mm")</f>
        <v>0:50</v>
      </c>
      <c r="K81" t="s">
        <v>8</v>
      </c>
      <c r="L81" s="1">
        <f>+(Tabla1[[#This Row],[Precio Unitario]]-Tabla1[[#This Row],[Costo Unitario]])*Tabla1[[#This Row],[Cantidad Ordenada]]</f>
        <v>26</v>
      </c>
      <c r="M81" s="1">
        <f>+Tabla1[[#This Row],[Precio Unitario]]*Tabla1[[#This Row],[Cantidad Ordenada]]</f>
        <v>64</v>
      </c>
      <c r="N81" s="2">
        <f>+Tabla1[[#This Row],[Ganancia neta]]/(Tabla1[[#This Row],[Ganacia Bruta]])</f>
        <v>0.40625</v>
      </c>
      <c r="O81" s="1">
        <f>+Tabla1[[#This Row],[Costo Unitario]]*Tabla1[[#This Row],[Cantidad Ordenada]]</f>
        <v>38</v>
      </c>
    </row>
    <row r="82" spans="1:15" x14ac:dyDescent="0.25">
      <c r="A82">
        <v>32</v>
      </c>
      <c r="B82">
        <v>5</v>
      </c>
      <c r="C82" t="s">
        <v>14</v>
      </c>
      <c r="D82" t="s">
        <v>38</v>
      </c>
      <c r="E82" s="1">
        <v>20</v>
      </c>
      <c r="F82" s="1">
        <v>33</v>
      </c>
      <c r="G82">
        <v>1</v>
      </c>
      <c r="H82">
        <v>20</v>
      </c>
      <c r="I82">
        <f>+Tabla1[[#This Row],[Tiempo de Preparación]]/60</f>
        <v>0.33333333333333331</v>
      </c>
      <c r="J82" s="9" t="str">
        <f>+TEXT(Tabla1[[#This Row],[Columna1]]/24, "h:mm")</f>
        <v>0:20</v>
      </c>
      <c r="K82" t="s">
        <v>8</v>
      </c>
      <c r="L82" s="1">
        <f>+(Tabla1[[#This Row],[Precio Unitario]]-Tabla1[[#This Row],[Costo Unitario]])*Tabla1[[#This Row],[Cantidad Ordenada]]</f>
        <v>13</v>
      </c>
      <c r="M82" s="1">
        <f>+Tabla1[[#This Row],[Precio Unitario]]*Tabla1[[#This Row],[Cantidad Ordenada]]</f>
        <v>33</v>
      </c>
      <c r="N82" s="2">
        <f>+Tabla1[[#This Row],[Ganancia neta]]/(Tabla1[[#This Row],[Ganacia Bruta]])</f>
        <v>0.39393939393939392</v>
      </c>
      <c r="O82" s="1">
        <f>+Tabla1[[#This Row],[Costo Unitario]]*Tabla1[[#This Row],[Cantidad Ordenada]]</f>
        <v>20</v>
      </c>
    </row>
    <row r="83" spans="1:15" x14ac:dyDescent="0.25">
      <c r="A83">
        <v>32</v>
      </c>
      <c r="B83">
        <v>5</v>
      </c>
      <c r="C83" t="s">
        <v>25</v>
      </c>
      <c r="D83" t="s">
        <v>49</v>
      </c>
      <c r="E83" s="1">
        <v>15</v>
      </c>
      <c r="F83" s="1">
        <v>26</v>
      </c>
      <c r="G83">
        <v>3</v>
      </c>
      <c r="H83">
        <v>35</v>
      </c>
      <c r="I83">
        <f>+Tabla1[[#This Row],[Tiempo de Preparación]]/60</f>
        <v>0.58333333333333337</v>
      </c>
      <c r="J83" s="9" t="str">
        <f>+TEXT(Tabla1[[#This Row],[Columna1]]/24, "h:mm")</f>
        <v>0:35</v>
      </c>
      <c r="K83" t="s">
        <v>6</v>
      </c>
      <c r="L83" s="1">
        <f>+(Tabla1[[#This Row],[Precio Unitario]]-Tabla1[[#This Row],[Costo Unitario]])*Tabla1[[#This Row],[Cantidad Ordenada]]</f>
        <v>33</v>
      </c>
      <c r="M83" s="1">
        <f>+Tabla1[[#This Row],[Precio Unitario]]*Tabla1[[#This Row],[Cantidad Ordenada]]</f>
        <v>78</v>
      </c>
      <c r="N83" s="2">
        <f>+Tabla1[[#This Row],[Ganancia neta]]/(Tabla1[[#This Row],[Ganacia Bruta]])</f>
        <v>0.42307692307692307</v>
      </c>
      <c r="O83" s="1">
        <f>+Tabla1[[#This Row],[Costo Unitario]]*Tabla1[[#This Row],[Cantidad Ordenada]]</f>
        <v>45</v>
      </c>
    </row>
    <row r="84" spans="1:15" x14ac:dyDescent="0.25">
      <c r="A84">
        <v>32</v>
      </c>
      <c r="B84">
        <v>5</v>
      </c>
      <c r="C84" t="s">
        <v>24</v>
      </c>
      <c r="D84" t="s">
        <v>48</v>
      </c>
      <c r="E84" s="1">
        <v>10</v>
      </c>
      <c r="F84" s="1">
        <v>18</v>
      </c>
      <c r="G84">
        <v>2</v>
      </c>
      <c r="H84">
        <v>23</v>
      </c>
      <c r="I84">
        <f>+Tabla1[[#This Row],[Tiempo de Preparación]]/60</f>
        <v>0.38333333333333336</v>
      </c>
      <c r="J84" s="9" t="str">
        <f>+TEXT(Tabla1[[#This Row],[Columna1]]/24, "h:mm")</f>
        <v>0:23</v>
      </c>
      <c r="K84" t="s">
        <v>6</v>
      </c>
      <c r="L84" s="1">
        <f>+(Tabla1[[#This Row],[Precio Unitario]]-Tabla1[[#This Row],[Costo Unitario]])*Tabla1[[#This Row],[Cantidad Ordenada]]</f>
        <v>16</v>
      </c>
      <c r="M84" s="1">
        <f>+Tabla1[[#This Row],[Precio Unitario]]*Tabla1[[#This Row],[Cantidad Ordenada]]</f>
        <v>36</v>
      </c>
      <c r="N84" s="2">
        <f>+Tabla1[[#This Row],[Ganancia neta]]/(Tabla1[[#This Row],[Ganacia Bruta]])</f>
        <v>0.44444444444444442</v>
      </c>
      <c r="O84" s="1">
        <f>+Tabla1[[#This Row],[Costo Unitario]]*Tabla1[[#This Row],[Cantidad Ordenada]]</f>
        <v>20</v>
      </c>
    </row>
    <row r="85" spans="1:15" x14ac:dyDescent="0.25">
      <c r="A85">
        <v>33</v>
      </c>
      <c r="B85">
        <v>4</v>
      </c>
      <c r="C85" t="s">
        <v>17</v>
      </c>
      <c r="D85" t="s">
        <v>41</v>
      </c>
      <c r="E85" s="1">
        <v>21</v>
      </c>
      <c r="F85" s="1">
        <v>35</v>
      </c>
      <c r="G85">
        <v>3</v>
      </c>
      <c r="H85">
        <v>6</v>
      </c>
      <c r="I85">
        <f>+Tabla1[[#This Row],[Tiempo de Preparación]]/60</f>
        <v>0.1</v>
      </c>
      <c r="J85" s="9" t="str">
        <f>+TEXT(Tabla1[[#This Row],[Columna1]]/24, "h:mm")</f>
        <v>0:06</v>
      </c>
      <c r="K85" t="s">
        <v>8</v>
      </c>
      <c r="L85" s="1">
        <f>+(Tabla1[[#This Row],[Precio Unitario]]-Tabla1[[#This Row],[Costo Unitario]])*Tabla1[[#This Row],[Cantidad Ordenada]]</f>
        <v>42</v>
      </c>
      <c r="M85" s="1">
        <f>+Tabla1[[#This Row],[Precio Unitario]]*Tabla1[[#This Row],[Cantidad Ordenada]]</f>
        <v>105</v>
      </c>
      <c r="N85" s="2">
        <f>+Tabla1[[#This Row],[Ganancia neta]]/(Tabla1[[#This Row],[Ganacia Bruta]])</f>
        <v>0.4</v>
      </c>
      <c r="O85" s="1">
        <f>+Tabla1[[#This Row],[Costo Unitario]]*Tabla1[[#This Row],[Cantidad Ordenada]]</f>
        <v>63</v>
      </c>
    </row>
    <row r="86" spans="1:15" x14ac:dyDescent="0.25">
      <c r="A86">
        <v>33</v>
      </c>
      <c r="B86">
        <v>4</v>
      </c>
      <c r="C86" t="s">
        <v>10</v>
      </c>
      <c r="D86" t="s">
        <v>34</v>
      </c>
      <c r="E86" s="1">
        <v>16</v>
      </c>
      <c r="F86" s="1">
        <v>27</v>
      </c>
      <c r="G86">
        <v>1</v>
      </c>
      <c r="H86">
        <v>59</v>
      </c>
      <c r="I86">
        <f>+Tabla1[[#This Row],[Tiempo de Preparación]]/60</f>
        <v>0.98333333333333328</v>
      </c>
      <c r="J86" s="9" t="str">
        <f>+TEXT(Tabla1[[#This Row],[Columna1]]/24, "h:mm")</f>
        <v>0:59</v>
      </c>
      <c r="K86" t="s">
        <v>6</v>
      </c>
      <c r="L86" s="1">
        <f>+(Tabla1[[#This Row],[Precio Unitario]]-Tabla1[[#This Row],[Costo Unitario]])*Tabla1[[#This Row],[Cantidad Ordenada]]</f>
        <v>11</v>
      </c>
      <c r="M86" s="1">
        <f>+Tabla1[[#This Row],[Precio Unitario]]*Tabla1[[#This Row],[Cantidad Ordenada]]</f>
        <v>27</v>
      </c>
      <c r="N86" s="2">
        <f>+Tabla1[[#This Row],[Ganancia neta]]/(Tabla1[[#This Row],[Ganacia Bruta]])</f>
        <v>0.40740740740740738</v>
      </c>
      <c r="O86" s="1">
        <f>+Tabla1[[#This Row],[Costo Unitario]]*Tabla1[[#This Row],[Cantidad Ordenada]]</f>
        <v>16</v>
      </c>
    </row>
    <row r="87" spans="1:15" x14ac:dyDescent="0.25">
      <c r="A87">
        <v>33</v>
      </c>
      <c r="B87">
        <v>4</v>
      </c>
      <c r="C87" t="s">
        <v>18</v>
      </c>
      <c r="D87" t="s">
        <v>42</v>
      </c>
      <c r="E87" s="1">
        <v>19</v>
      </c>
      <c r="F87" s="1">
        <v>32</v>
      </c>
      <c r="G87">
        <v>3</v>
      </c>
      <c r="H87">
        <v>55</v>
      </c>
      <c r="I87">
        <f>+Tabla1[[#This Row],[Tiempo de Preparación]]/60</f>
        <v>0.91666666666666663</v>
      </c>
      <c r="J87" s="9" t="str">
        <f>+TEXT(Tabla1[[#This Row],[Columna1]]/24, "h:mm")</f>
        <v>0:55</v>
      </c>
      <c r="K87" t="s">
        <v>8</v>
      </c>
      <c r="L87" s="1">
        <f>+(Tabla1[[#This Row],[Precio Unitario]]-Tabla1[[#This Row],[Costo Unitario]])*Tabla1[[#This Row],[Cantidad Ordenada]]</f>
        <v>39</v>
      </c>
      <c r="M87" s="1">
        <f>+Tabla1[[#This Row],[Precio Unitario]]*Tabla1[[#This Row],[Cantidad Ordenada]]</f>
        <v>96</v>
      </c>
      <c r="N87" s="2">
        <f>+Tabla1[[#This Row],[Ganancia neta]]/(Tabla1[[#This Row],[Ganacia Bruta]])</f>
        <v>0.40625</v>
      </c>
      <c r="O87" s="1">
        <f>+Tabla1[[#This Row],[Costo Unitario]]*Tabla1[[#This Row],[Cantidad Ordenada]]</f>
        <v>57</v>
      </c>
    </row>
    <row r="88" spans="1:15" x14ac:dyDescent="0.25">
      <c r="A88">
        <v>33</v>
      </c>
      <c r="B88">
        <v>4</v>
      </c>
      <c r="C88" t="s">
        <v>25</v>
      </c>
      <c r="D88" t="s">
        <v>49</v>
      </c>
      <c r="E88" s="1">
        <v>15</v>
      </c>
      <c r="F88" s="1">
        <v>26</v>
      </c>
      <c r="G88">
        <v>3</v>
      </c>
      <c r="H88">
        <v>10</v>
      </c>
      <c r="I88">
        <f>+Tabla1[[#This Row],[Tiempo de Preparación]]/60</f>
        <v>0.16666666666666666</v>
      </c>
      <c r="J88" s="9" t="str">
        <f>+TEXT(Tabla1[[#This Row],[Columna1]]/24, "h:mm")</f>
        <v>0:10</v>
      </c>
      <c r="K88" t="s">
        <v>6</v>
      </c>
      <c r="L88" s="1">
        <f>+(Tabla1[[#This Row],[Precio Unitario]]-Tabla1[[#This Row],[Costo Unitario]])*Tabla1[[#This Row],[Cantidad Ordenada]]</f>
        <v>33</v>
      </c>
      <c r="M88" s="1">
        <f>+Tabla1[[#This Row],[Precio Unitario]]*Tabla1[[#This Row],[Cantidad Ordenada]]</f>
        <v>78</v>
      </c>
      <c r="N88" s="2">
        <f>+Tabla1[[#This Row],[Ganancia neta]]/(Tabla1[[#This Row],[Ganacia Bruta]])</f>
        <v>0.42307692307692307</v>
      </c>
      <c r="O88" s="1">
        <f>+Tabla1[[#This Row],[Costo Unitario]]*Tabla1[[#This Row],[Cantidad Ordenada]]</f>
        <v>45</v>
      </c>
    </row>
    <row r="89" spans="1:15" x14ac:dyDescent="0.25">
      <c r="A89">
        <v>34</v>
      </c>
      <c r="B89">
        <v>15</v>
      </c>
      <c r="C89" t="s">
        <v>20</v>
      </c>
      <c r="D89" t="s">
        <v>44</v>
      </c>
      <c r="E89" s="1">
        <v>20</v>
      </c>
      <c r="F89" s="1">
        <v>34</v>
      </c>
      <c r="G89">
        <v>1</v>
      </c>
      <c r="H89">
        <v>46</v>
      </c>
      <c r="I89">
        <f>+Tabla1[[#This Row],[Tiempo de Preparación]]/60</f>
        <v>0.76666666666666672</v>
      </c>
      <c r="J89" s="9" t="str">
        <f>+TEXT(Tabla1[[#This Row],[Columna1]]/24, "h:mm")</f>
        <v>0:46</v>
      </c>
      <c r="K89" t="s">
        <v>6</v>
      </c>
      <c r="L89" s="1">
        <f>+(Tabla1[[#This Row],[Precio Unitario]]-Tabla1[[#This Row],[Costo Unitario]])*Tabla1[[#This Row],[Cantidad Ordenada]]</f>
        <v>14</v>
      </c>
      <c r="M89" s="1">
        <f>+Tabla1[[#This Row],[Precio Unitario]]*Tabla1[[#This Row],[Cantidad Ordenada]]</f>
        <v>34</v>
      </c>
      <c r="N89" s="2">
        <f>+Tabla1[[#This Row],[Ganancia neta]]/(Tabla1[[#This Row],[Ganacia Bruta]])</f>
        <v>0.41176470588235292</v>
      </c>
      <c r="O89" s="1">
        <f>+Tabla1[[#This Row],[Costo Unitario]]*Tabla1[[#This Row],[Cantidad Ordenada]]</f>
        <v>20</v>
      </c>
    </row>
    <row r="90" spans="1:15" x14ac:dyDescent="0.25">
      <c r="A90">
        <v>34</v>
      </c>
      <c r="B90">
        <v>15</v>
      </c>
      <c r="C90" t="s">
        <v>25</v>
      </c>
      <c r="D90" t="s">
        <v>49</v>
      </c>
      <c r="E90" s="1">
        <v>15</v>
      </c>
      <c r="F90" s="1">
        <v>26</v>
      </c>
      <c r="G90">
        <v>3</v>
      </c>
      <c r="H90">
        <v>19</v>
      </c>
      <c r="I90">
        <f>+Tabla1[[#This Row],[Tiempo de Preparación]]/60</f>
        <v>0.31666666666666665</v>
      </c>
      <c r="J90" s="9" t="str">
        <f>+TEXT(Tabla1[[#This Row],[Columna1]]/24, "h:mm")</f>
        <v>0:19</v>
      </c>
      <c r="K90" t="s">
        <v>8</v>
      </c>
      <c r="L90" s="1">
        <f>+(Tabla1[[#This Row],[Precio Unitario]]-Tabla1[[#This Row],[Costo Unitario]])*Tabla1[[#This Row],[Cantidad Ordenada]]</f>
        <v>33</v>
      </c>
      <c r="M90" s="1">
        <f>+Tabla1[[#This Row],[Precio Unitario]]*Tabla1[[#This Row],[Cantidad Ordenada]]</f>
        <v>78</v>
      </c>
      <c r="N90" s="2">
        <f>+Tabla1[[#This Row],[Ganancia neta]]/(Tabla1[[#This Row],[Ganacia Bruta]])</f>
        <v>0.42307692307692307</v>
      </c>
      <c r="O90" s="1">
        <f>+Tabla1[[#This Row],[Costo Unitario]]*Tabla1[[#This Row],[Cantidad Ordenada]]</f>
        <v>45</v>
      </c>
    </row>
    <row r="91" spans="1:15" x14ac:dyDescent="0.25">
      <c r="A91">
        <v>35</v>
      </c>
      <c r="B91">
        <v>13</v>
      </c>
      <c r="C91" t="s">
        <v>7</v>
      </c>
      <c r="D91" t="s">
        <v>32</v>
      </c>
      <c r="E91" s="1">
        <v>18</v>
      </c>
      <c r="F91" s="1">
        <v>30</v>
      </c>
      <c r="G91">
        <v>3</v>
      </c>
      <c r="H91">
        <v>5</v>
      </c>
      <c r="I91">
        <f>+Tabla1[[#This Row],[Tiempo de Preparación]]/60</f>
        <v>8.3333333333333329E-2</v>
      </c>
      <c r="J91" s="9" t="str">
        <f>+TEXT(Tabla1[[#This Row],[Columna1]]/24, "h:mm")</f>
        <v>0:05</v>
      </c>
      <c r="K91" t="s">
        <v>8</v>
      </c>
      <c r="L91" s="1">
        <f>+(Tabla1[[#This Row],[Precio Unitario]]-Tabla1[[#This Row],[Costo Unitario]])*Tabla1[[#This Row],[Cantidad Ordenada]]</f>
        <v>36</v>
      </c>
      <c r="M91" s="1">
        <f>+Tabla1[[#This Row],[Precio Unitario]]*Tabla1[[#This Row],[Cantidad Ordenada]]</f>
        <v>90</v>
      </c>
      <c r="N91" s="2">
        <f>+Tabla1[[#This Row],[Ganancia neta]]/(Tabla1[[#This Row],[Ganacia Bruta]])</f>
        <v>0.4</v>
      </c>
      <c r="O91" s="1">
        <f>+Tabla1[[#This Row],[Costo Unitario]]*Tabla1[[#This Row],[Cantidad Ordenada]]</f>
        <v>54</v>
      </c>
    </row>
    <row r="92" spans="1:15" x14ac:dyDescent="0.25">
      <c r="A92">
        <v>35</v>
      </c>
      <c r="B92">
        <v>13</v>
      </c>
      <c r="C92" t="s">
        <v>13</v>
      </c>
      <c r="D92" t="s">
        <v>37</v>
      </c>
      <c r="E92" s="1">
        <v>17</v>
      </c>
      <c r="F92" s="1">
        <v>29</v>
      </c>
      <c r="G92">
        <v>1</v>
      </c>
      <c r="H92">
        <v>8</v>
      </c>
      <c r="I92">
        <f>+Tabla1[[#This Row],[Tiempo de Preparación]]/60</f>
        <v>0.13333333333333333</v>
      </c>
      <c r="J92" s="9" t="str">
        <f>+TEXT(Tabla1[[#This Row],[Columna1]]/24, "h:mm")</f>
        <v>0:08</v>
      </c>
      <c r="K92" t="s">
        <v>6</v>
      </c>
      <c r="L92" s="1">
        <f>+(Tabla1[[#This Row],[Precio Unitario]]-Tabla1[[#This Row],[Costo Unitario]])*Tabla1[[#This Row],[Cantidad Ordenada]]</f>
        <v>12</v>
      </c>
      <c r="M92" s="1">
        <f>+Tabla1[[#This Row],[Precio Unitario]]*Tabla1[[#This Row],[Cantidad Ordenada]]</f>
        <v>29</v>
      </c>
      <c r="N92" s="2">
        <f>+Tabla1[[#This Row],[Ganancia neta]]/(Tabla1[[#This Row],[Ganacia Bruta]])</f>
        <v>0.41379310344827586</v>
      </c>
      <c r="O92" s="1">
        <f>+Tabla1[[#This Row],[Costo Unitario]]*Tabla1[[#This Row],[Cantidad Ordenada]]</f>
        <v>17</v>
      </c>
    </row>
    <row r="93" spans="1:15" x14ac:dyDescent="0.25">
      <c r="A93">
        <v>35</v>
      </c>
      <c r="B93">
        <v>13</v>
      </c>
      <c r="C93" t="s">
        <v>14</v>
      </c>
      <c r="D93" t="s">
        <v>38</v>
      </c>
      <c r="E93" s="1">
        <v>20</v>
      </c>
      <c r="F93" s="1">
        <v>33</v>
      </c>
      <c r="G93">
        <v>1</v>
      </c>
      <c r="H93">
        <v>21</v>
      </c>
      <c r="I93">
        <f>+Tabla1[[#This Row],[Tiempo de Preparación]]/60</f>
        <v>0.35</v>
      </c>
      <c r="J93" s="9" t="str">
        <f>+TEXT(Tabla1[[#This Row],[Columna1]]/24, "h:mm")</f>
        <v>0:21</v>
      </c>
      <c r="K93" t="s">
        <v>6</v>
      </c>
      <c r="L93" s="1">
        <f>+(Tabla1[[#This Row],[Precio Unitario]]-Tabla1[[#This Row],[Costo Unitario]])*Tabla1[[#This Row],[Cantidad Ordenada]]</f>
        <v>13</v>
      </c>
      <c r="M93" s="1">
        <f>+Tabla1[[#This Row],[Precio Unitario]]*Tabla1[[#This Row],[Cantidad Ordenada]]</f>
        <v>33</v>
      </c>
      <c r="N93" s="2">
        <f>+Tabla1[[#This Row],[Ganancia neta]]/(Tabla1[[#This Row],[Ganacia Bruta]])</f>
        <v>0.39393939393939392</v>
      </c>
      <c r="O93" s="1">
        <f>+Tabla1[[#This Row],[Costo Unitario]]*Tabla1[[#This Row],[Cantidad Ordenada]]</f>
        <v>20</v>
      </c>
    </row>
    <row r="94" spans="1:15" x14ac:dyDescent="0.25">
      <c r="A94">
        <v>35</v>
      </c>
      <c r="B94">
        <v>13</v>
      </c>
      <c r="C94" t="s">
        <v>9</v>
      </c>
      <c r="D94" t="s">
        <v>33</v>
      </c>
      <c r="E94" s="1">
        <v>19</v>
      </c>
      <c r="F94" s="1">
        <v>31</v>
      </c>
      <c r="G94">
        <v>2</v>
      </c>
      <c r="H94">
        <v>31</v>
      </c>
      <c r="I94">
        <f>+Tabla1[[#This Row],[Tiempo de Preparación]]/60</f>
        <v>0.51666666666666672</v>
      </c>
      <c r="J94" s="9" t="str">
        <f>+TEXT(Tabla1[[#This Row],[Columna1]]/24, "h:mm")</f>
        <v>0:31</v>
      </c>
      <c r="K94" t="s">
        <v>8</v>
      </c>
      <c r="L94" s="1">
        <f>+(Tabla1[[#This Row],[Precio Unitario]]-Tabla1[[#This Row],[Costo Unitario]])*Tabla1[[#This Row],[Cantidad Ordenada]]</f>
        <v>24</v>
      </c>
      <c r="M94" s="1">
        <f>+Tabla1[[#This Row],[Precio Unitario]]*Tabla1[[#This Row],[Cantidad Ordenada]]</f>
        <v>62</v>
      </c>
      <c r="N94" s="2">
        <f>+Tabla1[[#This Row],[Ganancia neta]]/(Tabla1[[#This Row],[Ganacia Bruta]])</f>
        <v>0.38709677419354838</v>
      </c>
      <c r="O94" s="1">
        <f>+Tabla1[[#This Row],[Costo Unitario]]*Tabla1[[#This Row],[Cantidad Ordenada]]</f>
        <v>38</v>
      </c>
    </row>
    <row r="95" spans="1:15" x14ac:dyDescent="0.25">
      <c r="A95">
        <v>36</v>
      </c>
      <c r="B95">
        <v>5</v>
      </c>
      <c r="C95" t="s">
        <v>7</v>
      </c>
      <c r="D95" t="s">
        <v>32</v>
      </c>
      <c r="E95" s="1">
        <v>18</v>
      </c>
      <c r="F95" s="1">
        <v>30</v>
      </c>
      <c r="G95">
        <v>1</v>
      </c>
      <c r="H95">
        <v>38</v>
      </c>
      <c r="I95">
        <f>+Tabla1[[#This Row],[Tiempo de Preparación]]/60</f>
        <v>0.6333333333333333</v>
      </c>
      <c r="J95" s="9" t="str">
        <f>+TEXT(Tabla1[[#This Row],[Columna1]]/24, "h:mm")</f>
        <v>0:38</v>
      </c>
      <c r="K95" t="s">
        <v>6</v>
      </c>
      <c r="L95" s="1">
        <f>+(Tabla1[[#This Row],[Precio Unitario]]-Tabla1[[#This Row],[Costo Unitario]])*Tabla1[[#This Row],[Cantidad Ordenada]]</f>
        <v>12</v>
      </c>
      <c r="M95" s="1">
        <f>+Tabla1[[#This Row],[Precio Unitario]]*Tabla1[[#This Row],[Cantidad Ordenada]]</f>
        <v>30</v>
      </c>
      <c r="N95" s="2">
        <f>+Tabla1[[#This Row],[Ganancia neta]]/(Tabla1[[#This Row],[Ganacia Bruta]])</f>
        <v>0.4</v>
      </c>
      <c r="O95" s="1">
        <f>+Tabla1[[#This Row],[Costo Unitario]]*Tabla1[[#This Row],[Cantidad Ordenada]]</f>
        <v>18</v>
      </c>
    </row>
    <row r="96" spans="1:15" x14ac:dyDescent="0.25">
      <c r="A96">
        <v>37</v>
      </c>
      <c r="B96">
        <v>20</v>
      </c>
      <c r="C96" t="s">
        <v>23</v>
      </c>
      <c r="D96" t="s">
        <v>47</v>
      </c>
      <c r="E96" s="1">
        <v>13</v>
      </c>
      <c r="F96" s="1">
        <v>21</v>
      </c>
      <c r="G96">
        <v>1</v>
      </c>
      <c r="H96">
        <v>47</v>
      </c>
      <c r="I96">
        <f>+Tabla1[[#This Row],[Tiempo de Preparación]]/60</f>
        <v>0.78333333333333333</v>
      </c>
      <c r="J96" s="9" t="str">
        <f>+TEXT(Tabla1[[#This Row],[Columna1]]/24, "h:mm")</f>
        <v>0:47</v>
      </c>
      <c r="K96" t="s">
        <v>6</v>
      </c>
      <c r="L96" s="1">
        <f>+(Tabla1[[#This Row],[Precio Unitario]]-Tabla1[[#This Row],[Costo Unitario]])*Tabla1[[#This Row],[Cantidad Ordenada]]</f>
        <v>8</v>
      </c>
      <c r="M96" s="1">
        <f>+Tabla1[[#This Row],[Precio Unitario]]*Tabla1[[#This Row],[Cantidad Ordenada]]</f>
        <v>21</v>
      </c>
      <c r="N96" s="2">
        <f>+Tabla1[[#This Row],[Ganancia neta]]/(Tabla1[[#This Row],[Ganacia Bruta]])</f>
        <v>0.38095238095238093</v>
      </c>
      <c r="O96" s="1">
        <f>+Tabla1[[#This Row],[Costo Unitario]]*Tabla1[[#This Row],[Cantidad Ordenada]]</f>
        <v>13</v>
      </c>
    </row>
    <row r="97" spans="1:15" x14ac:dyDescent="0.25">
      <c r="A97">
        <v>38</v>
      </c>
      <c r="B97">
        <v>10</v>
      </c>
      <c r="C97" t="s">
        <v>9</v>
      </c>
      <c r="D97" t="s">
        <v>33</v>
      </c>
      <c r="E97" s="1">
        <v>19</v>
      </c>
      <c r="F97" s="1">
        <v>31</v>
      </c>
      <c r="G97">
        <v>3</v>
      </c>
      <c r="H97">
        <v>21</v>
      </c>
      <c r="I97">
        <f>+Tabla1[[#This Row],[Tiempo de Preparación]]/60</f>
        <v>0.35</v>
      </c>
      <c r="J97" s="9" t="str">
        <f>+TEXT(Tabla1[[#This Row],[Columna1]]/24, "h:mm")</f>
        <v>0:21</v>
      </c>
      <c r="K97" t="s">
        <v>8</v>
      </c>
      <c r="L97" s="1">
        <f>+(Tabla1[[#This Row],[Precio Unitario]]-Tabla1[[#This Row],[Costo Unitario]])*Tabla1[[#This Row],[Cantidad Ordenada]]</f>
        <v>36</v>
      </c>
      <c r="M97" s="1">
        <f>+Tabla1[[#This Row],[Precio Unitario]]*Tabla1[[#This Row],[Cantidad Ordenada]]</f>
        <v>93</v>
      </c>
      <c r="N97" s="2">
        <f>+Tabla1[[#This Row],[Ganancia neta]]/(Tabla1[[#This Row],[Ganacia Bruta]])</f>
        <v>0.38709677419354838</v>
      </c>
      <c r="O97" s="1">
        <f>+Tabla1[[#This Row],[Costo Unitario]]*Tabla1[[#This Row],[Cantidad Ordenada]]</f>
        <v>57</v>
      </c>
    </row>
    <row r="98" spans="1:15" x14ac:dyDescent="0.25">
      <c r="A98">
        <v>38</v>
      </c>
      <c r="B98">
        <v>10</v>
      </c>
      <c r="C98" t="s">
        <v>17</v>
      </c>
      <c r="D98" t="s">
        <v>41</v>
      </c>
      <c r="E98" s="1">
        <v>21</v>
      </c>
      <c r="F98" s="1">
        <v>35</v>
      </c>
      <c r="G98">
        <v>2</v>
      </c>
      <c r="H98">
        <v>34</v>
      </c>
      <c r="I98">
        <f>+Tabla1[[#This Row],[Tiempo de Preparación]]/60</f>
        <v>0.56666666666666665</v>
      </c>
      <c r="J98" s="9" t="str">
        <f>+TEXT(Tabla1[[#This Row],[Columna1]]/24, "h:mm")</f>
        <v>0:34</v>
      </c>
      <c r="K98" t="s">
        <v>6</v>
      </c>
      <c r="L98" s="1">
        <f>+(Tabla1[[#This Row],[Precio Unitario]]-Tabla1[[#This Row],[Costo Unitario]])*Tabla1[[#This Row],[Cantidad Ordenada]]</f>
        <v>28</v>
      </c>
      <c r="M98" s="1">
        <f>+Tabla1[[#This Row],[Precio Unitario]]*Tabla1[[#This Row],[Cantidad Ordenada]]</f>
        <v>70</v>
      </c>
      <c r="N98" s="2">
        <f>+Tabla1[[#This Row],[Ganancia neta]]/(Tabla1[[#This Row],[Ganacia Bruta]])</f>
        <v>0.4</v>
      </c>
      <c r="O98" s="1">
        <f>+Tabla1[[#This Row],[Costo Unitario]]*Tabla1[[#This Row],[Cantidad Ordenada]]</f>
        <v>42</v>
      </c>
    </row>
    <row r="99" spans="1:15" x14ac:dyDescent="0.25">
      <c r="A99">
        <v>38</v>
      </c>
      <c r="B99">
        <v>10</v>
      </c>
      <c r="C99" t="s">
        <v>12</v>
      </c>
      <c r="D99" t="s">
        <v>36</v>
      </c>
      <c r="E99" s="1">
        <v>22</v>
      </c>
      <c r="F99" s="1">
        <v>36</v>
      </c>
      <c r="G99">
        <v>2</v>
      </c>
      <c r="H99">
        <v>43</v>
      </c>
      <c r="I99">
        <f>+Tabla1[[#This Row],[Tiempo de Preparación]]/60</f>
        <v>0.71666666666666667</v>
      </c>
      <c r="J99" s="9" t="str">
        <f>+TEXT(Tabla1[[#This Row],[Columna1]]/24, "h:mm")</f>
        <v>0:43</v>
      </c>
      <c r="K99" t="s">
        <v>6</v>
      </c>
      <c r="L99" s="1">
        <f>+(Tabla1[[#This Row],[Precio Unitario]]-Tabla1[[#This Row],[Costo Unitario]])*Tabla1[[#This Row],[Cantidad Ordenada]]</f>
        <v>28</v>
      </c>
      <c r="M99" s="1">
        <f>+Tabla1[[#This Row],[Precio Unitario]]*Tabla1[[#This Row],[Cantidad Ordenada]]</f>
        <v>72</v>
      </c>
      <c r="N99" s="2">
        <f>+Tabla1[[#This Row],[Ganancia neta]]/(Tabla1[[#This Row],[Ganacia Bruta]])</f>
        <v>0.3888888888888889</v>
      </c>
      <c r="O99" s="1">
        <f>+Tabla1[[#This Row],[Costo Unitario]]*Tabla1[[#This Row],[Cantidad Ordenada]]</f>
        <v>44</v>
      </c>
    </row>
    <row r="100" spans="1:15" x14ac:dyDescent="0.25">
      <c r="A100">
        <v>39</v>
      </c>
      <c r="B100">
        <v>15</v>
      </c>
      <c r="C100" t="s">
        <v>12</v>
      </c>
      <c r="D100" t="s">
        <v>36</v>
      </c>
      <c r="E100" s="1">
        <v>22</v>
      </c>
      <c r="F100" s="1">
        <v>36</v>
      </c>
      <c r="G100">
        <v>3</v>
      </c>
      <c r="H100">
        <v>57</v>
      </c>
      <c r="I100">
        <f>+Tabla1[[#This Row],[Tiempo de Preparación]]/60</f>
        <v>0.95</v>
      </c>
      <c r="J100" s="9" t="str">
        <f>+TEXT(Tabla1[[#This Row],[Columna1]]/24, "h:mm")</f>
        <v>0:57</v>
      </c>
      <c r="K100" t="s">
        <v>6</v>
      </c>
      <c r="L100" s="1">
        <f>+(Tabla1[[#This Row],[Precio Unitario]]-Tabla1[[#This Row],[Costo Unitario]])*Tabla1[[#This Row],[Cantidad Ordenada]]</f>
        <v>42</v>
      </c>
      <c r="M100" s="1">
        <f>+Tabla1[[#This Row],[Precio Unitario]]*Tabla1[[#This Row],[Cantidad Ordenada]]</f>
        <v>108</v>
      </c>
      <c r="N100" s="2">
        <f>+Tabla1[[#This Row],[Ganancia neta]]/(Tabla1[[#This Row],[Ganacia Bruta]])</f>
        <v>0.3888888888888889</v>
      </c>
      <c r="O100" s="1">
        <f>+Tabla1[[#This Row],[Costo Unitario]]*Tabla1[[#This Row],[Cantidad Ordenada]]</f>
        <v>66</v>
      </c>
    </row>
    <row r="101" spans="1:15" x14ac:dyDescent="0.25">
      <c r="A101">
        <v>40</v>
      </c>
      <c r="B101">
        <v>1</v>
      </c>
      <c r="C101" t="s">
        <v>13</v>
      </c>
      <c r="D101" t="s">
        <v>37</v>
      </c>
      <c r="E101" s="1">
        <v>17</v>
      </c>
      <c r="F101" s="1">
        <v>29</v>
      </c>
      <c r="G101">
        <v>3</v>
      </c>
      <c r="H101">
        <v>15</v>
      </c>
      <c r="I101">
        <f>+Tabla1[[#This Row],[Tiempo de Preparación]]/60</f>
        <v>0.25</v>
      </c>
      <c r="J101" s="9" t="str">
        <f>+TEXT(Tabla1[[#This Row],[Columna1]]/24, "h:mm")</f>
        <v>0:15</v>
      </c>
      <c r="K101" t="s">
        <v>8</v>
      </c>
      <c r="L101" s="1">
        <f>+(Tabla1[[#This Row],[Precio Unitario]]-Tabla1[[#This Row],[Costo Unitario]])*Tabla1[[#This Row],[Cantidad Ordenada]]</f>
        <v>36</v>
      </c>
      <c r="M101" s="1">
        <f>+Tabla1[[#This Row],[Precio Unitario]]*Tabla1[[#This Row],[Cantidad Ordenada]]</f>
        <v>87</v>
      </c>
      <c r="N101" s="2">
        <f>+Tabla1[[#This Row],[Ganancia neta]]/(Tabla1[[#This Row],[Ganacia Bruta]])</f>
        <v>0.41379310344827586</v>
      </c>
      <c r="O101" s="1">
        <f>+Tabla1[[#This Row],[Costo Unitario]]*Tabla1[[#This Row],[Cantidad Ordenada]]</f>
        <v>51</v>
      </c>
    </row>
    <row r="102" spans="1:15" x14ac:dyDescent="0.25">
      <c r="A102">
        <v>40</v>
      </c>
      <c r="B102">
        <v>1</v>
      </c>
      <c r="C102" t="s">
        <v>14</v>
      </c>
      <c r="D102" t="s">
        <v>38</v>
      </c>
      <c r="E102" s="1">
        <v>20</v>
      </c>
      <c r="F102" s="1">
        <v>33</v>
      </c>
      <c r="G102">
        <v>1</v>
      </c>
      <c r="H102">
        <v>50</v>
      </c>
      <c r="I102">
        <f>+Tabla1[[#This Row],[Tiempo de Preparación]]/60</f>
        <v>0.83333333333333337</v>
      </c>
      <c r="J102" s="9" t="str">
        <f>+TEXT(Tabla1[[#This Row],[Columna1]]/24, "h:mm")</f>
        <v>0:50</v>
      </c>
      <c r="K102" t="s">
        <v>8</v>
      </c>
      <c r="L102" s="1">
        <f>+(Tabla1[[#This Row],[Precio Unitario]]-Tabla1[[#This Row],[Costo Unitario]])*Tabla1[[#This Row],[Cantidad Ordenada]]</f>
        <v>13</v>
      </c>
      <c r="M102" s="1">
        <f>+Tabla1[[#This Row],[Precio Unitario]]*Tabla1[[#This Row],[Cantidad Ordenada]]</f>
        <v>33</v>
      </c>
      <c r="N102" s="2">
        <f>+Tabla1[[#This Row],[Ganancia neta]]/(Tabla1[[#This Row],[Ganacia Bruta]])</f>
        <v>0.39393939393939392</v>
      </c>
      <c r="O102" s="1">
        <f>+Tabla1[[#This Row],[Costo Unitario]]*Tabla1[[#This Row],[Cantidad Ordenada]]</f>
        <v>20</v>
      </c>
    </row>
    <row r="103" spans="1:15" x14ac:dyDescent="0.25">
      <c r="A103">
        <v>40</v>
      </c>
      <c r="B103">
        <v>1</v>
      </c>
      <c r="C103" t="s">
        <v>15</v>
      </c>
      <c r="D103" t="s">
        <v>39</v>
      </c>
      <c r="E103" s="1">
        <v>16</v>
      </c>
      <c r="F103" s="1">
        <v>28</v>
      </c>
      <c r="G103">
        <v>1</v>
      </c>
      <c r="H103">
        <v>13</v>
      </c>
      <c r="I103">
        <f>+Tabla1[[#This Row],[Tiempo de Preparación]]/60</f>
        <v>0.21666666666666667</v>
      </c>
      <c r="J103" s="9" t="str">
        <f>+TEXT(Tabla1[[#This Row],[Columna1]]/24, "h:mm")</f>
        <v>0:13</v>
      </c>
      <c r="K103" t="s">
        <v>8</v>
      </c>
      <c r="L103" s="1">
        <f>+(Tabla1[[#This Row],[Precio Unitario]]-Tabla1[[#This Row],[Costo Unitario]])*Tabla1[[#This Row],[Cantidad Ordenada]]</f>
        <v>12</v>
      </c>
      <c r="M103" s="1">
        <f>+Tabla1[[#This Row],[Precio Unitario]]*Tabla1[[#This Row],[Cantidad Ordenada]]</f>
        <v>28</v>
      </c>
      <c r="N103" s="2">
        <f>+Tabla1[[#This Row],[Ganancia neta]]/(Tabla1[[#This Row],[Ganacia Bruta]])</f>
        <v>0.42857142857142855</v>
      </c>
      <c r="O103" s="1">
        <f>+Tabla1[[#This Row],[Costo Unitario]]*Tabla1[[#This Row],[Cantidad Ordenada]]</f>
        <v>16</v>
      </c>
    </row>
    <row r="104" spans="1:15" x14ac:dyDescent="0.25">
      <c r="A104">
        <v>41</v>
      </c>
      <c r="B104">
        <v>7</v>
      </c>
      <c r="C104" t="s">
        <v>18</v>
      </c>
      <c r="D104" t="s">
        <v>42</v>
      </c>
      <c r="E104" s="1">
        <v>19</v>
      </c>
      <c r="F104" s="1">
        <v>32</v>
      </c>
      <c r="G104">
        <v>3</v>
      </c>
      <c r="H104">
        <v>23</v>
      </c>
      <c r="I104">
        <f>+Tabla1[[#This Row],[Tiempo de Preparación]]/60</f>
        <v>0.38333333333333336</v>
      </c>
      <c r="J104" s="9" t="str">
        <f>+TEXT(Tabla1[[#This Row],[Columna1]]/24, "h:mm")</f>
        <v>0:23</v>
      </c>
      <c r="K104" t="s">
        <v>8</v>
      </c>
      <c r="L104" s="1">
        <f>+(Tabla1[[#This Row],[Precio Unitario]]-Tabla1[[#This Row],[Costo Unitario]])*Tabla1[[#This Row],[Cantidad Ordenada]]</f>
        <v>39</v>
      </c>
      <c r="M104" s="1">
        <f>+Tabla1[[#This Row],[Precio Unitario]]*Tabla1[[#This Row],[Cantidad Ordenada]]</f>
        <v>96</v>
      </c>
      <c r="N104" s="2">
        <f>+Tabla1[[#This Row],[Ganancia neta]]/(Tabla1[[#This Row],[Ganacia Bruta]])</f>
        <v>0.40625</v>
      </c>
      <c r="O104" s="1">
        <f>+Tabla1[[#This Row],[Costo Unitario]]*Tabla1[[#This Row],[Cantidad Ordenada]]</f>
        <v>57</v>
      </c>
    </row>
    <row r="105" spans="1:15" x14ac:dyDescent="0.25">
      <c r="A105">
        <v>41</v>
      </c>
      <c r="B105">
        <v>7</v>
      </c>
      <c r="C105" t="s">
        <v>25</v>
      </c>
      <c r="D105" t="s">
        <v>49</v>
      </c>
      <c r="E105" s="1">
        <v>15</v>
      </c>
      <c r="F105" s="1">
        <v>26</v>
      </c>
      <c r="G105">
        <v>3</v>
      </c>
      <c r="H105">
        <v>47</v>
      </c>
      <c r="I105">
        <f>+Tabla1[[#This Row],[Tiempo de Preparación]]/60</f>
        <v>0.78333333333333333</v>
      </c>
      <c r="J105" s="9" t="str">
        <f>+TEXT(Tabla1[[#This Row],[Columna1]]/24, "h:mm")</f>
        <v>0:47</v>
      </c>
      <c r="K105" t="s">
        <v>8</v>
      </c>
      <c r="L105" s="1">
        <f>+(Tabla1[[#This Row],[Precio Unitario]]-Tabla1[[#This Row],[Costo Unitario]])*Tabla1[[#This Row],[Cantidad Ordenada]]</f>
        <v>33</v>
      </c>
      <c r="M105" s="1">
        <f>+Tabla1[[#This Row],[Precio Unitario]]*Tabla1[[#This Row],[Cantidad Ordenada]]</f>
        <v>78</v>
      </c>
      <c r="N105" s="2">
        <f>+Tabla1[[#This Row],[Ganancia neta]]/(Tabla1[[#This Row],[Ganacia Bruta]])</f>
        <v>0.42307692307692307</v>
      </c>
      <c r="O105" s="1">
        <f>+Tabla1[[#This Row],[Costo Unitario]]*Tabla1[[#This Row],[Cantidad Ordenada]]</f>
        <v>45</v>
      </c>
    </row>
    <row r="106" spans="1:15" x14ac:dyDescent="0.25">
      <c r="A106">
        <v>41</v>
      </c>
      <c r="B106">
        <v>7</v>
      </c>
      <c r="C106" t="s">
        <v>7</v>
      </c>
      <c r="D106" t="s">
        <v>32</v>
      </c>
      <c r="E106" s="1">
        <v>18</v>
      </c>
      <c r="F106" s="1">
        <v>30</v>
      </c>
      <c r="G106">
        <v>1</v>
      </c>
      <c r="H106">
        <v>19</v>
      </c>
      <c r="I106">
        <f>+Tabla1[[#This Row],[Tiempo de Preparación]]/60</f>
        <v>0.31666666666666665</v>
      </c>
      <c r="J106" s="9" t="str">
        <f>+TEXT(Tabla1[[#This Row],[Columna1]]/24, "h:mm")</f>
        <v>0:19</v>
      </c>
      <c r="K106" t="s">
        <v>8</v>
      </c>
      <c r="L106" s="1">
        <f>+(Tabla1[[#This Row],[Precio Unitario]]-Tabla1[[#This Row],[Costo Unitario]])*Tabla1[[#This Row],[Cantidad Ordenada]]</f>
        <v>12</v>
      </c>
      <c r="M106" s="1">
        <f>+Tabla1[[#This Row],[Precio Unitario]]*Tabla1[[#This Row],[Cantidad Ordenada]]</f>
        <v>30</v>
      </c>
      <c r="N106" s="2">
        <f>+Tabla1[[#This Row],[Ganancia neta]]/(Tabla1[[#This Row],[Ganacia Bruta]])</f>
        <v>0.4</v>
      </c>
      <c r="O106" s="1">
        <f>+Tabla1[[#This Row],[Costo Unitario]]*Tabla1[[#This Row],[Cantidad Ordenada]]</f>
        <v>18</v>
      </c>
    </row>
    <row r="107" spans="1:15" x14ac:dyDescent="0.25">
      <c r="A107">
        <v>42</v>
      </c>
      <c r="B107">
        <v>14</v>
      </c>
      <c r="C107" t="s">
        <v>19</v>
      </c>
      <c r="D107" t="s">
        <v>43</v>
      </c>
      <c r="E107" s="1">
        <v>13</v>
      </c>
      <c r="F107" s="1">
        <v>22</v>
      </c>
      <c r="G107">
        <v>1</v>
      </c>
      <c r="H107">
        <v>57</v>
      </c>
      <c r="I107">
        <f>+Tabla1[[#This Row],[Tiempo de Preparación]]/60</f>
        <v>0.95</v>
      </c>
      <c r="J107" s="9" t="str">
        <f>+TEXT(Tabla1[[#This Row],[Columna1]]/24, "h:mm")</f>
        <v>0:57</v>
      </c>
      <c r="K107" t="s">
        <v>8</v>
      </c>
      <c r="L107" s="1">
        <f>+(Tabla1[[#This Row],[Precio Unitario]]-Tabla1[[#This Row],[Costo Unitario]])*Tabla1[[#This Row],[Cantidad Ordenada]]</f>
        <v>9</v>
      </c>
      <c r="M107" s="1">
        <f>+Tabla1[[#This Row],[Precio Unitario]]*Tabla1[[#This Row],[Cantidad Ordenada]]</f>
        <v>22</v>
      </c>
      <c r="N107" s="2">
        <f>+Tabla1[[#This Row],[Ganancia neta]]/(Tabla1[[#This Row],[Ganacia Bruta]])</f>
        <v>0.40909090909090912</v>
      </c>
      <c r="O107" s="1">
        <f>+Tabla1[[#This Row],[Costo Unitario]]*Tabla1[[#This Row],[Cantidad Ordenada]]</f>
        <v>13</v>
      </c>
    </row>
    <row r="108" spans="1:15" x14ac:dyDescent="0.25">
      <c r="A108">
        <v>42</v>
      </c>
      <c r="B108">
        <v>14</v>
      </c>
      <c r="C108" t="s">
        <v>11</v>
      </c>
      <c r="D108" t="s">
        <v>35</v>
      </c>
      <c r="E108" s="1">
        <v>25</v>
      </c>
      <c r="F108" s="1">
        <v>40</v>
      </c>
      <c r="G108">
        <v>2</v>
      </c>
      <c r="H108">
        <v>12</v>
      </c>
      <c r="I108">
        <f>+Tabla1[[#This Row],[Tiempo de Preparación]]/60</f>
        <v>0.2</v>
      </c>
      <c r="J108" s="9" t="str">
        <f>+TEXT(Tabla1[[#This Row],[Columna1]]/24, "h:mm")</f>
        <v>0:12</v>
      </c>
      <c r="K108" t="s">
        <v>8</v>
      </c>
      <c r="L108" s="1">
        <f>+(Tabla1[[#This Row],[Precio Unitario]]-Tabla1[[#This Row],[Costo Unitario]])*Tabla1[[#This Row],[Cantidad Ordenada]]</f>
        <v>30</v>
      </c>
      <c r="M108" s="1">
        <f>+Tabla1[[#This Row],[Precio Unitario]]*Tabla1[[#This Row],[Cantidad Ordenada]]</f>
        <v>80</v>
      </c>
      <c r="N108" s="2">
        <f>+Tabla1[[#This Row],[Ganancia neta]]/(Tabla1[[#This Row],[Ganacia Bruta]])</f>
        <v>0.375</v>
      </c>
      <c r="O108" s="1">
        <f>+Tabla1[[#This Row],[Costo Unitario]]*Tabla1[[#This Row],[Cantidad Ordenada]]</f>
        <v>50</v>
      </c>
    </row>
    <row r="109" spans="1:15" x14ac:dyDescent="0.25">
      <c r="A109">
        <v>43</v>
      </c>
      <c r="B109">
        <v>8</v>
      </c>
      <c r="C109" t="s">
        <v>18</v>
      </c>
      <c r="D109" t="s">
        <v>42</v>
      </c>
      <c r="E109" s="1">
        <v>19</v>
      </c>
      <c r="F109" s="1">
        <v>32</v>
      </c>
      <c r="G109">
        <v>1</v>
      </c>
      <c r="H109">
        <v>6</v>
      </c>
      <c r="I109">
        <f>+Tabla1[[#This Row],[Tiempo de Preparación]]/60</f>
        <v>0.1</v>
      </c>
      <c r="J109" s="9" t="str">
        <f>+TEXT(Tabla1[[#This Row],[Columna1]]/24, "h:mm")</f>
        <v>0:06</v>
      </c>
      <c r="K109" t="s">
        <v>8</v>
      </c>
      <c r="L109" s="1">
        <f>+(Tabla1[[#This Row],[Precio Unitario]]-Tabla1[[#This Row],[Costo Unitario]])*Tabla1[[#This Row],[Cantidad Ordenada]]</f>
        <v>13</v>
      </c>
      <c r="M109" s="1">
        <f>+Tabla1[[#This Row],[Precio Unitario]]*Tabla1[[#This Row],[Cantidad Ordenada]]</f>
        <v>32</v>
      </c>
      <c r="N109" s="2">
        <f>+Tabla1[[#This Row],[Ganancia neta]]/(Tabla1[[#This Row],[Ganacia Bruta]])</f>
        <v>0.40625</v>
      </c>
      <c r="O109" s="1">
        <f>+Tabla1[[#This Row],[Costo Unitario]]*Tabla1[[#This Row],[Cantidad Ordenada]]</f>
        <v>19</v>
      </c>
    </row>
    <row r="110" spans="1:15" x14ac:dyDescent="0.25">
      <c r="A110">
        <v>43</v>
      </c>
      <c r="B110">
        <v>8</v>
      </c>
      <c r="C110" t="s">
        <v>20</v>
      </c>
      <c r="D110" t="s">
        <v>44</v>
      </c>
      <c r="E110" s="1">
        <v>20</v>
      </c>
      <c r="F110" s="1">
        <v>34</v>
      </c>
      <c r="G110">
        <v>2</v>
      </c>
      <c r="H110">
        <v>59</v>
      </c>
      <c r="I110">
        <f>+Tabla1[[#This Row],[Tiempo de Preparación]]/60</f>
        <v>0.98333333333333328</v>
      </c>
      <c r="J110" s="9" t="str">
        <f>+TEXT(Tabla1[[#This Row],[Columna1]]/24, "h:mm")</f>
        <v>0:59</v>
      </c>
      <c r="K110" t="s">
        <v>8</v>
      </c>
      <c r="L110" s="1">
        <f>+(Tabla1[[#This Row],[Precio Unitario]]-Tabla1[[#This Row],[Costo Unitario]])*Tabla1[[#This Row],[Cantidad Ordenada]]</f>
        <v>28</v>
      </c>
      <c r="M110" s="1">
        <f>+Tabla1[[#This Row],[Precio Unitario]]*Tabla1[[#This Row],[Cantidad Ordenada]]</f>
        <v>68</v>
      </c>
      <c r="N110" s="2">
        <f>+Tabla1[[#This Row],[Ganancia neta]]/(Tabla1[[#This Row],[Ganacia Bruta]])</f>
        <v>0.41176470588235292</v>
      </c>
      <c r="O110" s="1">
        <f>+Tabla1[[#This Row],[Costo Unitario]]*Tabla1[[#This Row],[Cantidad Ordenada]]</f>
        <v>40</v>
      </c>
    </row>
    <row r="111" spans="1:15" x14ac:dyDescent="0.25">
      <c r="A111">
        <v>43</v>
      </c>
      <c r="B111">
        <v>8</v>
      </c>
      <c r="C111" t="s">
        <v>5</v>
      </c>
      <c r="D111" t="s">
        <v>31</v>
      </c>
      <c r="E111" s="1">
        <v>14</v>
      </c>
      <c r="F111" s="1">
        <v>24</v>
      </c>
      <c r="G111">
        <v>3</v>
      </c>
      <c r="H111">
        <v>57</v>
      </c>
      <c r="I111">
        <f>+Tabla1[[#This Row],[Tiempo de Preparación]]/60</f>
        <v>0.95</v>
      </c>
      <c r="J111" s="9" t="str">
        <f>+TEXT(Tabla1[[#This Row],[Columna1]]/24, "h:mm")</f>
        <v>0:57</v>
      </c>
      <c r="K111" t="s">
        <v>6</v>
      </c>
      <c r="L111" s="1">
        <f>+(Tabla1[[#This Row],[Precio Unitario]]-Tabla1[[#This Row],[Costo Unitario]])*Tabla1[[#This Row],[Cantidad Ordenada]]</f>
        <v>30</v>
      </c>
      <c r="M111" s="1">
        <f>+Tabla1[[#This Row],[Precio Unitario]]*Tabla1[[#This Row],[Cantidad Ordenada]]</f>
        <v>72</v>
      </c>
      <c r="N111" s="2">
        <f>+Tabla1[[#This Row],[Ganancia neta]]/(Tabla1[[#This Row],[Ganacia Bruta]])</f>
        <v>0.41666666666666669</v>
      </c>
      <c r="O111" s="1">
        <f>+Tabla1[[#This Row],[Costo Unitario]]*Tabla1[[#This Row],[Cantidad Ordenada]]</f>
        <v>42</v>
      </c>
    </row>
    <row r="112" spans="1:15" x14ac:dyDescent="0.25">
      <c r="A112">
        <v>43</v>
      </c>
      <c r="B112">
        <v>8</v>
      </c>
      <c r="C112" t="s">
        <v>9</v>
      </c>
      <c r="D112" t="s">
        <v>33</v>
      </c>
      <c r="E112" s="1">
        <v>19</v>
      </c>
      <c r="F112" s="1">
        <v>31</v>
      </c>
      <c r="G112">
        <v>1</v>
      </c>
      <c r="H112">
        <v>24</v>
      </c>
      <c r="I112">
        <f>+Tabla1[[#This Row],[Tiempo de Preparación]]/60</f>
        <v>0.4</v>
      </c>
      <c r="J112" s="9" t="str">
        <f>+TEXT(Tabla1[[#This Row],[Columna1]]/24, "h:mm")</f>
        <v>0:24</v>
      </c>
      <c r="K112" t="s">
        <v>6</v>
      </c>
      <c r="L112" s="1">
        <f>+(Tabla1[[#This Row],[Precio Unitario]]-Tabla1[[#This Row],[Costo Unitario]])*Tabla1[[#This Row],[Cantidad Ordenada]]</f>
        <v>12</v>
      </c>
      <c r="M112" s="1">
        <f>+Tabla1[[#This Row],[Precio Unitario]]*Tabla1[[#This Row],[Cantidad Ordenada]]</f>
        <v>31</v>
      </c>
      <c r="N112" s="2">
        <f>+Tabla1[[#This Row],[Ganancia neta]]/(Tabla1[[#This Row],[Ganacia Bruta]])</f>
        <v>0.38709677419354838</v>
      </c>
      <c r="O112" s="1">
        <f>+Tabla1[[#This Row],[Costo Unitario]]*Tabla1[[#This Row],[Cantidad Ordenada]]</f>
        <v>19</v>
      </c>
    </row>
    <row r="113" spans="1:15" x14ac:dyDescent="0.25">
      <c r="A113">
        <v>44</v>
      </c>
      <c r="B113">
        <v>18</v>
      </c>
      <c r="C113" t="s">
        <v>25</v>
      </c>
      <c r="D113" t="s">
        <v>49</v>
      </c>
      <c r="E113" s="1">
        <v>15</v>
      </c>
      <c r="F113" s="1">
        <v>26</v>
      </c>
      <c r="G113">
        <v>1</v>
      </c>
      <c r="H113">
        <v>34</v>
      </c>
      <c r="I113">
        <f>+Tabla1[[#This Row],[Tiempo de Preparación]]/60</f>
        <v>0.56666666666666665</v>
      </c>
      <c r="J113" s="9" t="str">
        <f>+TEXT(Tabla1[[#This Row],[Columna1]]/24, "h:mm")</f>
        <v>0:34</v>
      </c>
      <c r="K113" t="s">
        <v>8</v>
      </c>
      <c r="L113" s="1">
        <f>+(Tabla1[[#This Row],[Precio Unitario]]-Tabla1[[#This Row],[Costo Unitario]])*Tabla1[[#This Row],[Cantidad Ordenada]]</f>
        <v>11</v>
      </c>
      <c r="M113" s="1">
        <f>+Tabla1[[#This Row],[Precio Unitario]]*Tabla1[[#This Row],[Cantidad Ordenada]]</f>
        <v>26</v>
      </c>
      <c r="N113" s="2">
        <f>+Tabla1[[#This Row],[Ganancia neta]]/(Tabla1[[#This Row],[Ganacia Bruta]])</f>
        <v>0.42307692307692307</v>
      </c>
      <c r="O113" s="1">
        <f>+Tabla1[[#This Row],[Costo Unitario]]*Tabla1[[#This Row],[Cantidad Ordenada]]</f>
        <v>15</v>
      </c>
    </row>
    <row r="114" spans="1:15" x14ac:dyDescent="0.25">
      <c r="A114">
        <v>44</v>
      </c>
      <c r="B114">
        <v>18</v>
      </c>
      <c r="C114" t="s">
        <v>26</v>
      </c>
      <c r="D114" t="s">
        <v>50</v>
      </c>
      <c r="E114" s="1">
        <v>15</v>
      </c>
      <c r="F114" s="1">
        <v>25</v>
      </c>
      <c r="G114">
        <v>3</v>
      </c>
      <c r="H114">
        <v>8</v>
      </c>
      <c r="I114">
        <f>+Tabla1[[#This Row],[Tiempo de Preparación]]/60</f>
        <v>0.13333333333333333</v>
      </c>
      <c r="J114" s="9" t="str">
        <f>+TEXT(Tabla1[[#This Row],[Columna1]]/24, "h:mm")</f>
        <v>0:08</v>
      </c>
      <c r="K114" t="s">
        <v>6</v>
      </c>
      <c r="L114" s="1">
        <f>+(Tabla1[[#This Row],[Precio Unitario]]-Tabla1[[#This Row],[Costo Unitario]])*Tabla1[[#This Row],[Cantidad Ordenada]]</f>
        <v>30</v>
      </c>
      <c r="M114" s="1">
        <f>+Tabla1[[#This Row],[Precio Unitario]]*Tabla1[[#This Row],[Cantidad Ordenada]]</f>
        <v>75</v>
      </c>
      <c r="N114" s="2">
        <f>+Tabla1[[#This Row],[Ganancia neta]]/(Tabla1[[#This Row],[Ganacia Bruta]])</f>
        <v>0.4</v>
      </c>
      <c r="O114" s="1">
        <f>+Tabla1[[#This Row],[Costo Unitario]]*Tabla1[[#This Row],[Cantidad Ordenada]]</f>
        <v>45</v>
      </c>
    </row>
    <row r="115" spans="1:15" x14ac:dyDescent="0.25">
      <c r="A115">
        <v>44</v>
      </c>
      <c r="B115">
        <v>18</v>
      </c>
      <c r="C115" t="s">
        <v>23</v>
      </c>
      <c r="D115" t="s">
        <v>47</v>
      </c>
      <c r="E115" s="1">
        <v>13</v>
      </c>
      <c r="F115" s="1">
        <v>21</v>
      </c>
      <c r="G115">
        <v>1</v>
      </c>
      <c r="H115">
        <v>43</v>
      </c>
      <c r="I115">
        <f>+Tabla1[[#This Row],[Tiempo de Preparación]]/60</f>
        <v>0.71666666666666667</v>
      </c>
      <c r="J115" s="9" t="str">
        <f>+TEXT(Tabla1[[#This Row],[Columna1]]/24, "h:mm")</f>
        <v>0:43</v>
      </c>
      <c r="K115" t="s">
        <v>6</v>
      </c>
      <c r="L115" s="1">
        <f>+(Tabla1[[#This Row],[Precio Unitario]]-Tabla1[[#This Row],[Costo Unitario]])*Tabla1[[#This Row],[Cantidad Ordenada]]</f>
        <v>8</v>
      </c>
      <c r="M115" s="1">
        <f>+Tabla1[[#This Row],[Precio Unitario]]*Tabla1[[#This Row],[Cantidad Ordenada]]</f>
        <v>21</v>
      </c>
      <c r="N115" s="2">
        <f>+Tabla1[[#This Row],[Ganancia neta]]/(Tabla1[[#This Row],[Ganacia Bruta]])</f>
        <v>0.38095238095238093</v>
      </c>
      <c r="O115" s="1">
        <f>+Tabla1[[#This Row],[Costo Unitario]]*Tabla1[[#This Row],[Cantidad Ordenada]]</f>
        <v>13</v>
      </c>
    </row>
    <row r="116" spans="1:15" x14ac:dyDescent="0.25">
      <c r="A116">
        <v>45</v>
      </c>
      <c r="B116">
        <v>17</v>
      </c>
      <c r="C116" t="s">
        <v>24</v>
      </c>
      <c r="D116" t="s">
        <v>48</v>
      </c>
      <c r="E116" s="1">
        <v>10</v>
      </c>
      <c r="F116" s="1">
        <v>18</v>
      </c>
      <c r="G116">
        <v>3</v>
      </c>
      <c r="H116">
        <v>47</v>
      </c>
      <c r="I116">
        <f>+Tabla1[[#This Row],[Tiempo de Preparación]]/60</f>
        <v>0.78333333333333333</v>
      </c>
      <c r="J116" s="9" t="str">
        <f>+TEXT(Tabla1[[#This Row],[Columna1]]/24, "h:mm")</f>
        <v>0:47</v>
      </c>
      <c r="K116" t="s">
        <v>6</v>
      </c>
      <c r="L116" s="1">
        <f>+(Tabla1[[#This Row],[Precio Unitario]]-Tabla1[[#This Row],[Costo Unitario]])*Tabla1[[#This Row],[Cantidad Ordenada]]</f>
        <v>24</v>
      </c>
      <c r="M116" s="1">
        <f>+Tabla1[[#This Row],[Precio Unitario]]*Tabla1[[#This Row],[Cantidad Ordenada]]</f>
        <v>54</v>
      </c>
      <c r="N116" s="2">
        <f>+Tabla1[[#This Row],[Ganancia neta]]/(Tabla1[[#This Row],[Ganacia Bruta]])</f>
        <v>0.44444444444444442</v>
      </c>
      <c r="O116" s="1">
        <f>+Tabla1[[#This Row],[Costo Unitario]]*Tabla1[[#This Row],[Cantidad Ordenada]]</f>
        <v>30</v>
      </c>
    </row>
    <row r="117" spans="1:15" x14ac:dyDescent="0.25">
      <c r="A117">
        <v>46</v>
      </c>
      <c r="B117">
        <v>10</v>
      </c>
      <c r="C117" t="s">
        <v>7</v>
      </c>
      <c r="D117" t="s">
        <v>32</v>
      </c>
      <c r="E117" s="1">
        <v>18</v>
      </c>
      <c r="F117" s="1">
        <v>30</v>
      </c>
      <c r="G117">
        <v>2</v>
      </c>
      <c r="H117">
        <v>23</v>
      </c>
      <c r="I117">
        <f>+Tabla1[[#This Row],[Tiempo de Preparación]]/60</f>
        <v>0.38333333333333336</v>
      </c>
      <c r="J117" s="9" t="str">
        <f>+TEXT(Tabla1[[#This Row],[Columna1]]/24, "h:mm")</f>
        <v>0:23</v>
      </c>
      <c r="K117" t="s">
        <v>8</v>
      </c>
      <c r="L117" s="1">
        <f>+(Tabla1[[#This Row],[Precio Unitario]]-Tabla1[[#This Row],[Costo Unitario]])*Tabla1[[#This Row],[Cantidad Ordenada]]</f>
        <v>24</v>
      </c>
      <c r="M117" s="1">
        <f>+Tabla1[[#This Row],[Precio Unitario]]*Tabla1[[#This Row],[Cantidad Ordenada]]</f>
        <v>60</v>
      </c>
      <c r="N117" s="2">
        <f>+Tabla1[[#This Row],[Ganancia neta]]/(Tabla1[[#This Row],[Ganacia Bruta]])</f>
        <v>0.4</v>
      </c>
      <c r="O117" s="1">
        <f>+Tabla1[[#This Row],[Costo Unitario]]*Tabla1[[#This Row],[Cantidad Ordenada]]</f>
        <v>36</v>
      </c>
    </row>
    <row r="118" spans="1:15" x14ac:dyDescent="0.25">
      <c r="A118">
        <v>46</v>
      </c>
      <c r="B118">
        <v>10</v>
      </c>
      <c r="C118" t="s">
        <v>20</v>
      </c>
      <c r="D118" t="s">
        <v>44</v>
      </c>
      <c r="E118" s="1">
        <v>20</v>
      </c>
      <c r="F118" s="1">
        <v>34</v>
      </c>
      <c r="G118">
        <v>1</v>
      </c>
      <c r="H118">
        <v>48</v>
      </c>
      <c r="I118">
        <f>+Tabla1[[#This Row],[Tiempo de Preparación]]/60</f>
        <v>0.8</v>
      </c>
      <c r="J118" s="9" t="str">
        <f>+TEXT(Tabla1[[#This Row],[Columna1]]/24, "h:mm")</f>
        <v>0:48</v>
      </c>
      <c r="K118" t="s">
        <v>8</v>
      </c>
      <c r="L118" s="1">
        <f>+(Tabla1[[#This Row],[Precio Unitario]]-Tabla1[[#This Row],[Costo Unitario]])*Tabla1[[#This Row],[Cantidad Ordenada]]</f>
        <v>14</v>
      </c>
      <c r="M118" s="1">
        <f>+Tabla1[[#This Row],[Precio Unitario]]*Tabla1[[#This Row],[Cantidad Ordenada]]</f>
        <v>34</v>
      </c>
      <c r="N118" s="2">
        <f>+Tabla1[[#This Row],[Ganancia neta]]/(Tabla1[[#This Row],[Ganacia Bruta]])</f>
        <v>0.41176470588235292</v>
      </c>
      <c r="O118" s="1">
        <f>+Tabla1[[#This Row],[Costo Unitario]]*Tabla1[[#This Row],[Cantidad Ordenada]]</f>
        <v>20</v>
      </c>
    </row>
    <row r="119" spans="1:15" x14ac:dyDescent="0.25">
      <c r="A119">
        <v>46</v>
      </c>
      <c r="B119">
        <v>10</v>
      </c>
      <c r="C119" t="s">
        <v>22</v>
      </c>
      <c r="D119" t="s">
        <v>46</v>
      </c>
      <c r="E119" s="1">
        <v>14</v>
      </c>
      <c r="F119" s="1">
        <v>23</v>
      </c>
      <c r="G119">
        <v>2</v>
      </c>
      <c r="H119">
        <v>15</v>
      </c>
      <c r="I119">
        <f>+Tabla1[[#This Row],[Tiempo de Preparación]]/60</f>
        <v>0.25</v>
      </c>
      <c r="J119" s="9" t="str">
        <f>+TEXT(Tabla1[[#This Row],[Columna1]]/24, "h:mm")</f>
        <v>0:15</v>
      </c>
      <c r="K119" t="s">
        <v>6</v>
      </c>
      <c r="L119" s="1">
        <f>+(Tabla1[[#This Row],[Precio Unitario]]-Tabla1[[#This Row],[Costo Unitario]])*Tabla1[[#This Row],[Cantidad Ordenada]]</f>
        <v>18</v>
      </c>
      <c r="M119" s="1">
        <f>+Tabla1[[#This Row],[Precio Unitario]]*Tabla1[[#This Row],[Cantidad Ordenada]]</f>
        <v>46</v>
      </c>
      <c r="N119" s="2">
        <f>+Tabla1[[#This Row],[Ganancia neta]]/(Tabla1[[#This Row],[Ganacia Bruta]])</f>
        <v>0.39130434782608697</v>
      </c>
      <c r="O119" s="1">
        <f>+Tabla1[[#This Row],[Costo Unitario]]*Tabla1[[#This Row],[Cantidad Ordenada]]</f>
        <v>28</v>
      </c>
    </row>
    <row r="120" spans="1:15" x14ac:dyDescent="0.25">
      <c r="A120">
        <v>47</v>
      </c>
      <c r="B120">
        <v>18</v>
      </c>
      <c r="C120" t="s">
        <v>14</v>
      </c>
      <c r="D120" t="s">
        <v>38</v>
      </c>
      <c r="E120" s="1">
        <v>20</v>
      </c>
      <c r="F120" s="1">
        <v>33</v>
      </c>
      <c r="G120">
        <v>2</v>
      </c>
      <c r="H120">
        <v>56</v>
      </c>
      <c r="I120">
        <f>+Tabla1[[#This Row],[Tiempo de Preparación]]/60</f>
        <v>0.93333333333333335</v>
      </c>
      <c r="J120" s="9" t="str">
        <f>+TEXT(Tabla1[[#This Row],[Columna1]]/24, "h:mm")</f>
        <v>0:56</v>
      </c>
      <c r="K120" t="s">
        <v>6</v>
      </c>
      <c r="L120" s="1">
        <f>+(Tabla1[[#This Row],[Precio Unitario]]-Tabla1[[#This Row],[Costo Unitario]])*Tabla1[[#This Row],[Cantidad Ordenada]]</f>
        <v>26</v>
      </c>
      <c r="M120" s="1">
        <f>+Tabla1[[#This Row],[Precio Unitario]]*Tabla1[[#This Row],[Cantidad Ordenada]]</f>
        <v>66</v>
      </c>
      <c r="N120" s="2">
        <f>+Tabla1[[#This Row],[Ganancia neta]]/(Tabla1[[#This Row],[Ganacia Bruta]])</f>
        <v>0.39393939393939392</v>
      </c>
      <c r="O120" s="1">
        <f>+Tabla1[[#This Row],[Costo Unitario]]*Tabla1[[#This Row],[Cantidad Ordenada]]</f>
        <v>40</v>
      </c>
    </row>
    <row r="121" spans="1:15" x14ac:dyDescent="0.25">
      <c r="A121">
        <v>47</v>
      </c>
      <c r="B121">
        <v>18</v>
      </c>
      <c r="C121" t="s">
        <v>22</v>
      </c>
      <c r="D121" t="s">
        <v>46</v>
      </c>
      <c r="E121" s="1">
        <v>14</v>
      </c>
      <c r="F121" s="1">
        <v>23</v>
      </c>
      <c r="G121">
        <v>1</v>
      </c>
      <c r="H121">
        <v>17</v>
      </c>
      <c r="I121">
        <f>+Tabla1[[#This Row],[Tiempo de Preparación]]/60</f>
        <v>0.28333333333333333</v>
      </c>
      <c r="J121" s="9" t="str">
        <f>+TEXT(Tabla1[[#This Row],[Columna1]]/24, "h:mm")</f>
        <v>0:17</v>
      </c>
      <c r="K121" t="s">
        <v>8</v>
      </c>
      <c r="L121" s="1">
        <f>+(Tabla1[[#This Row],[Precio Unitario]]-Tabla1[[#This Row],[Costo Unitario]])*Tabla1[[#This Row],[Cantidad Ordenada]]</f>
        <v>9</v>
      </c>
      <c r="M121" s="1">
        <f>+Tabla1[[#This Row],[Precio Unitario]]*Tabla1[[#This Row],[Cantidad Ordenada]]</f>
        <v>23</v>
      </c>
      <c r="N121" s="2">
        <f>+Tabla1[[#This Row],[Ganancia neta]]/(Tabla1[[#This Row],[Ganacia Bruta]])</f>
        <v>0.39130434782608697</v>
      </c>
      <c r="O121" s="1">
        <f>+Tabla1[[#This Row],[Costo Unitario]]*Tabla1[[#This Row],[Cantidad Ordenada]]</f>
        <v>14</v>
      </c>
    </row>
    <row r="122" spans="1:15" x14ac:dyDescent="0.25">
      <c r="A122">
        <v>47</v>
      </c>
      <c r="B122">
        <v>18</v>
      </c>
      <c r="C122" t="s">
        <v>21</v>
      </c>
      <c r="D122" t="s">
        <v>45</v>
      </c>
      <c r="E122" s="1">
        <v>12</v>
      </c>
      <c r="F122" s="1">
        <v>20</v>
      </c>
      <c r="G122">
        <v>1</v>
      </c>
      <c r="H122">
        <v>14</v>
      </c>
      <c r="I122">
        <f>+Tabla1[[#This Row],[Tiempo de Preparación]]/60</f>
        <v>0.23333333333333334</v>
      </c>
      <c r="J122" s="9" t="str">
        <f>+TEXT(Tabla1[[#This Row],[Columna1]]/24, "h:mm")</f>
        <v>0:14</v>
      </c>
      <c r="K122" t="s">
        <v>8</v>
      </c>
      <c r="L122" s="1">
        <f>+(Tabla1[[#This Row],[Precio Unitario]]-Tabla1[[#This Row],[Costo Unitario]])*Tabla1[[#This Row],[Cantidad Ordenada]]</f>
        <v>8</v>
      </c>
      <c r="M122" s="1">
        <f>+Tabla1[[#This Row],[Precio Unitario]]*Tabla1[[#This Row],[Cantidad Ordenada]]</f>
        <v>20</v>
      </c>
      <c r="N122" s="2">
        <f>+Tabla1[[#This Row],[Ganancia neta]]/(Tabla1[[#This Row],[Ganacia Bruta]])</f>
        <v>0.4</v>
      </c>
      <c r="O122" s="1">
        <f>+Tabla1[[#This Row],[Costo Unitario]]*Tabla1[[#This Row],[Cantidad Ordenada]]</f>
        <v>12</v>
      </c>
    </row>
    <row r="123" spans="1:15" x14ac:dyDescent="0.25">
      <c r="A123">
        <v>48</v>
      </c>
      <c r="B123">
        <v>17</v>
      </c>
      <c r="C123" t="s">
        <v>10</v>
      </c>
      <c r="D123" t="s">
        <v>34</v>
      </c>
      <c r="E123" s="1">
        <v>16</v>
      </c>
      <c r="F123" s="1">
        <v>27</v>
      </c>
      <c r="G123">
        <v>3</v>
      </c>
      <c r="H123">
        <v>37</v>
      </c>
      <c r="I123">
        <f>+Tabla1[[#This Row],[Tiempo de Preparación]]/60</f>
        <v>0.6166666666666667</v>
      </c>
      <c r="J123" s="9" t="str">
        <f>+TEXT(Tabla1[[#This Row],[Columna1]]/24, "h:mm")</f>
        <v>0:37</v>
      </c>
      <c r="K123" t="s">
        <v>8</v>
      </c>
      <c r="L123" s="1">
        <f>+(Tabla1[[#This Row],[Precio Unitario]]-Tabla1[[#This Row],[Costo Unitario]])*Tabla1[[#This Row],[Cantidad Ordenada]]</f>
        <v>33</v>
      </c>
      <c r="M123" s="1">
        <f>+Tabla1[[#This Row],[Precio Unitario]]*Tabla1[[#This Row],[Cantidad Ordenada]]</f>
        <v>81</v>
      </c>
      <c r="N123" s="2">
        <f>+Tabla1[[#This Row],[Ganancia neta]]/(Tabla1[[#This Row],[Ganacia Bruta]])</f>
        <v>0.40740740740740738</v>
      </c>
      <c r="O123" s="1">
        <f>+Tabla1[[#This Row],[Costo Unitario]]*Tabla1[[#This Row],[Cantidad Ordenada]]</f>
        <v>48</v>
      </c>
    </row>
    <row r="124" spans="1:15" x14ac:dyDescent="0.25">
      <c r="A124">
        <v>48</v>
      </c>
      <c r="B124">
        <v>17</v>
      </c>
      <c r="C124" t="s">
        <v>19</v>
      </c>
      <c r="D124" t="s">
        <v>43</v>
      </c>
      <c r="E124" s="1">
        <v>13</v>
      </c>
      <c r="F124" s="1">
        <v>22</v>
      </c>
      <c r="G124">
        <v>2</v>
      </c>
      <c r="H124">
        <v>55</v>
      </c>
      <c r="I124">
        <f>+Tabla1[[#This Row],[Tiempo de Preparación]]/60</f>
        <v>0.91666666666666663</v>
      </c>
      <c r="J124" s="9" t="str">
        <f>+TEXT(Tabla1[[#This Row],[Columna1]]/24, "h:mm")</f>
        <v>0:55</v>
      </c>
      <c r="K124" t="s">
        <v>6</v>
      </c>
      <c r="L124" s="1">
        <f>+(Tabla1[[#This Row],[Precio Unitario]]-Tabla1[[#This Row],[Costo Unitario]])*Tabla1[[#This Row],[Cantidad Ordenada]]</f>
        <v>18</v>
      </c>
      <c r="M124" s="1">
        <f>+Tabla1[[#This Row],[Precio Unitario]]*Tabla1[[#This Row],[Cantidad Ordenada]]</f>
        <v>44</v>
      </c>
      <c r="N124" s="2">
        <f>+Tabla1[[#This Row],[Ganancia neta]]/(Tabla1[[#This Row],[Ganacia Bruta]])</f>
        <v>0.40909090909090912</v>
      </c>
      <c r="O124" s="1">
        <f>+Tabla1[[#This Row],[Costo Unitario]]*Tabla1[[#This Row],[Cantidad Ordenada]]</f>
        <v>26</v>
      </c>
    </row>
    <row r="125" spans="1:15" x14ac:dyDescent="0.25">
      <c r="A125">
        <v>48</v>
      </c>
      <c r="B125">
        <v>17</v>
      </c>
      <c r="C125" t="s">
        <v>14</v>
      </c>
      <c r="D125" t="s">
        <v>38</v>
      </c>
      <c r="E125" s="1">
        <v>20</v>
      </c>
      <c r="F125" s="1">
        <v>33</v>
      </c>
      <c r="G125">
        <v>1</v>
      </c>
      <c r="H125">
        <v>32</v>
      </c>
      <c r="I125">
        <f>+Tabla1[[#This Row],[Tiempo de Preparación]]/60</f>
        <v>0.53333333333333333</v>
      </c>
      <c r="J125" s="9" t="str">
        <f>+TEXT(Tabla1[[#This Row],[Columna1]]/24, "h:mm")</f>
        <v>0:32</v>
      </c>
      <c r="K125" t="s">
        <v>8</v>
      </c>
      <c r="L125" s="1">
        <f>+(Tabla1[[#This Row],[Precio Unitario]]-Tabla1[[#This Row],[Costo Unitario]])*Tabla1[[#This Row],[Cantidad Ordenada]]</f>
        <v>13</v>
      </c>
      <c r="M125" s="1">
        <f>+Tabla1[[#This Row],[Precio Unitario]]*Tabla1[[#This Row],[Cantidad Ordenada]]</f>
        <v>33</v>
      </c>
      <c r="N125" s="2">
        <f>+Tabla1[[#This Row],[Ganancia neta]]/(Tabla1[[#This Row],[Ganacia Bruta]])</f>
        <v>0.39393939393939392</v>
      </c>
      <c r="O125" s="1">
        <f>+Tabla1[[#This Row],[Costo Unitario]]*Tabla1[[#This Row],[Cantidad Ordenada]]</f>
        <v>20</v>
      </c>
    </row>
    <row r="126" spans="1:15" x14ac:dyDescent="0.25">
      <c r="A126">
        <v>49</v>
      </c>
      <c r="B126">
        <v>8</v>
      </c>
      <c r="C126" t="s">
        <v>5</v>
      </c>
      <c r="D126" t="s">
        <v>31</v>
      </c>
      <c r="E126" s="1">
        <v>14</v>
      </c>
      <c r="F126" s="1">
        <v>24</v>
      </c>
      <c r="G126">
        <v>3</v>
      </c>
      <c r="H126">
        <v>9</v>
      </c>
      <c r="I126">
        <f>+Tabla1[[#This Row],[Tiempo de Preparación]]/60</f>
        <v>0.15</v>
      </c>
      <c r="J126" s="9" t="str">
        <f>+TEXT(Tabla1[[#This Row],[Columna1]]/24, "h:mm")</f>
        <v>0:09</v>
      </c>
      <c r="K126" t="s">
        <v>6</v>
      </c>
      <c r="L126" s="1">
        <f>+(Tabla1[[#This Row],[Precio Unitario]]-Tabla1[[#This Row],[Costo Unitario]])*Tabla1[[#This Row],[Cantidad Ordenada]]</f>
        <v>30</v>
      </c>
      <c r="M126" s="1">
        <f>+Tabla1[[#This Row],[Precio Unitario]]*Tabla1[[#This Row],[Cantidad Ordenada]]</f>
        <v>72</v>
      </c>
      <c r="N126" s="2">
        <f>+Tabla1[[#This Row],[Ganancia neta]]/(Tabla1[[#This Row],[Ganacia Bruta]])</f>
        <v>0.41666666666666669</v>
      </c>
      <c r="O126" s="1">
        <f>+Tabla1[[#This Row],[Costo Unitario]]*Tabla1[[#This Row],[Cantidad Ordenada]]</f>
        <v>42</v>
      </c>
    </row>
    <row r="127" spans="1:15" x14ac:dyDescent="0.25">
      <c r="A127">
        <v>49</v>
      </c>
      <c r="B127">
        <v>8</v>
      </c>
      <c r="C127" t="s">
        <v>18</v>
      </c>
      <c r="D127" t="s">
        <v>42</v>
      </c>
      <c r="E127" s="1">
        <v>19</v>
      </c>
      <c r="F127" s="1">
        <v>32</v>
      </c>
      <c r="G127">
        <v>3</v>
      </c>
      <c r="H127">
        <v>27</v>
      </c>
      <c r="I127">
        <f>+Tabla1[[#This Row],[Tiempo de Preparación]]/60</f>
        <v>0.45</v>
      </c>
      <c r="J127" s="9" t="str">
        <f>+TEXT(Tabla1[[#This Row],[Columna1]]/24, "h:mm")</f>
        <v>0:27</v>
      </c>
      <c r="K127" t="s">
        <v>6</v>
      </c>
      <c r="L127" s="1">
        <f>+(Tabla1[[#This Row],[Precio Unitario]]-Tabla1[[#This Row],[Costo Unitario]])*Tabla1[[#This Row],[Cantidad Ordenada]]</f>
        <v>39</v>
      </c>
      <c r="M127" s="1">
        <f>+Tabla1[[#This Row],[Precio Unitario]]*Tabla1[[#This Row],[Cantidad Ordenada]]</f>
        <v>96</v>
      </c>
      <c r="N127" s="2">
        <f>+Tabla1[[#This Row],[Ganancia neta]]/(Tabla1[[#This Row],[Ganacia Bruta]])</f>
        <v>0.40625</v>
      </c>
      <c r="O127" s="1">
        <f>+Tabla1[[#This Row],[Costo Unitario]]*Tabla1[[#This Row],[Cantidad Ordenada]]</f>
        <v>57</v>
      </c>
    </row>
    <row r="128" spans="1:15" x14ac:dyDescent="0.25">
      <c r="A128">
        <v>49</v>
      </c>
      <c r="B128">
        <v>8</v>
      </c>
      <c r="C128" t="s">
        <v>24</v>
      </c>
      <c r="D128" t="s">
        <v>48</v>
      </c>
      <c r="E128" s="1">
        <v>10</v>
      </c>
      <c r="F128" s="1">
        <v>18</v>
      </c>
      <c r="G128">
        <v>1</v>
      </c>
      <c r="H128">
        <v>45</v>
      </c>
      <c r="I128">
        <f>+Tabla1[[#This Row],[Tiempo de Preparación]]/60</f>
        <v>0.75</v>
      </c>
      <c r="J128" s="9" t="str">
        <f>+TEXT(Tabla1[[#This Row],[Columna1]]/24, "h:mm")</f>
        <v>0:45</v>
      </c>
      <c r="K128" t="s">
        <v>8</v>
      </c>
      <c r="L128" s="1">
        <f>+(Tabla1[[#This Row],[Precio Unitario]]-Tabla1[[#This Row],[Costo Unitario]])*Tabla1[[#This Row],[Cantidad Ordenada]]</f>
        <v>8</v>
      </c>
      <c r="M128" s="1">
        <f>+Tabla1[[#This Row],[Precio Unitario]]*Tabla1[[#This Row],[Cantidad Ordenada]]</f>
        <v>18</v>
      </c>
      <c r="N128" s="2">
        <f>+Tabla1[[#This Row],[Ganancia neta]]/(Tabla1[[#This Row],[Ganacia Bruta]])</f>
        <v>0.44444444444444442</v>
      </c>
      <c r="O128" s="1">
        <f>+Tabla1[[#This Row],[Costo Unitario]]*Tabla1[[#This Row],[Cantidad Ordenada]]</f>
        <v>10</v>
      </c>
    </row>
    <row r="129" spans="1:15" x14ac:dyDescent="0.25">
      <c r="A129">
        <v>50</v>
      </c>
      <c r="B129">
        <v>19</v>
      </c>
      <c r="C129" t="s">
        <v>18</v>
      </c>
      <c r="D129" t="s">
        <v>42</v>
      </c>
      <c r="E129" s="1">
        <v>19</v>
      </c>
      <c r="F129" s="1">
        <v>32</v>
      </c>
      <c r="G129">
        <v>1</v>
      </c>
      <c r="H129">
        <v>6</v>
      </c>
      <c r="I129">
        <f>+Tabla1[[#This Row],[Tiempo de Preparación]]/60</f>
        <v>0.1</v>
      </c>
      <c r="J129" s="9" t="str">
        <f>+TEXT(Tabla1[[#This Row],[Columna1]]/24, "h:mm")</f>
        <v>0:06</v>
      </c>
      <c r="K129" t="s">
        <v>6</v>
      </c>
      <c r="L129" s="1">
        <f>+(Tabla1[[#This Row],[Precio Unitario]]-Tabla1[[#This Row],[Costo Unitario]])*Tabla1[[#This Row],[Cantidad Ordenada]]</f>
        <v>13</v>
      </c>
      <c r="M129" s="1">
        <f>+Tabla1[[#This Row],[Precio Unitario]]*Tabla1[[#This Row],[Cantidad Ordenada]]</f>
        <v>32</v>
      </c>
      <c r="N129" s="2">
        <f>+Tabla1[[#This Row],[Ganancia neta]]/(Tabla1[[#This Row],[Ganacia Bruta]])</f>
        <v>0.40625</v>
      </c>
      <c r="O129" s="1">
        <f>+Tabla1[[#This Row],[Costo Unitario]]*Tabla1[[#This Row],[Cantidad Ordenada]]</f>
        <v>19</v>
      </c>
    </row>
    <row r="130" spans="1:15" x14ac:dyDescent="0.25">
      <c r="A130">
        <v>50</v>
      </c>
      <c r="B130">
        <v>19</v>
      </c>
      <c r="C130" t="s">
        <v>19</v>
      </c>
      <c r="D130" t="s">
        <v>43</v>
      </c>
      <c r="E130" s="1">
        <v>13</v>
      </c>
      <c r="F130" s="1">
        <v>22</v>
      </c>
      <c r="G130">
        <v>2</v>
      </c>
      <c r="H130">
        <v>15</v>
      </c>
      <c r="I130">
        <f>+Tabla1[[#This Row],[Tiempo de Preparación]]/60</f>
        <v>0.25</v>
      </c>
      <c r="J130" s="9" t="str">
        <f>+TEXT(Tabla1[[#This Row],[Columna1]]/24, "h:mm")</f>
        <v>0:15</v>
      </c>
      <c r="K130" t="s">
        <v>6</v>
      </c>
      <c r="L130" s="1">
        <f>+(Tabla1[[#This Row],[Precio Unitario]]-Tabla1[[#This Row],[Costo Unitario]])*Tabla1[[#This Row],[Cantidad Ordenada]]</f>
        <v>18</v>
      </c>
      <c r="M130" s="1">
        <f>+Tabla1[[#This Row],[Precio Unitario]]*Tabla1[[#This Row],[Cantidad Ordenada]]</f>
        <v>44</v>
      </c>
      <c r="N130" s="2">
        <f>+Tabla1[[#This Row],[Ganancia neta]]/(Tabla1[[#This Row],[Ganacia Bruta]])</f>
        <v>0.40909090909090912</v>
      </c>
      <c r="O130" s="1">
        <f>+Tabla1[[#This Row],[Costo Unitario]]*Tabla1[[#This Row],[Cantidad Ordenada]]</f>
        <v>26</v>
      </c>
    </row>
    <row r="131" spans="1:15" x14ac:dyDescent="0.25">
      <c r="A131">
        <v>51</v>
      </c>
      <c r="B131">
        <v>12</v>
      </c>
      <c r="C131" t="s">
        <v>22</v>
      </c>
      <c r="D131" t="s">
        <v>46</v>
      </c>
      <c r="E131" s="1">
        <v>14</v>
      </c>
      <c r="F131" s="1">
        <v>23</v>
      </c>
      <c r="G131">
        <v>2</v>
      </c>
      <c r="H131">
        <v>33</v>
      </c>
      <c r="I131">
        <f>+Tabla1[[#This Row],[Tiempo de Preparación]]/60</f>
        <v>0.55000000000000004</v>
      </c>
      <c r="J131" s="9" t="str">
        <f>+TEXT(Tabla1[[#This Row],[Columna1]]/24, "h:mm")</f>
        <v>0:33</v>
      </c>
      <c r="K131" t="s">
        <v>8</v>
      </c>
      <c r="L131" s="1">
        <f>+(Tabla1[[#This Row],[Precio Unitario]]-Tabla1[[#This Row],[Costo Unitario]])*Tabla1[[#This Row],[Cantidad Ordenada]]</f>
        <v>18</v>
      </c>
      <c r="M131" s="1">
        <f>+Tabla1[[#This Row],[Precio Unitario]]*Tabla1[[#This Row],[Cantidad Ordenada]]</f>
        <v>46</v>
      </c>
      <c r="N131" s="2">
        <f>+Tabla1[[#This Row],[Ganancia neta]]/(Tabla1[[#This Row],[Ganacia Bruta]])</f>
        <v>0.39130434782608697</v>
      </c>
      <c r="O131" s="1">
        <f>+Tabla1[[#This Row],[Costo Unitario]]*Tabla1[[#This Row],[Cantidad Ordenada]]</f>
        <v>28</v>
      </c>
    </row>
    <row r="132" spans="1:15" x14ac:dyDescent="0.25">
      <c r="A132">
        <v>51</v>
      </c>
      <c r="B132">
        <v>12</v>
      </c>
      <c r="C132" t="s">
        <v>14</v>
      </c>
      <c r="D132" t="s">
        <v>38</v>
      </c>
      <c r="E132" s="1">
        <v>20</v>
      </c>
      <c r="F132" s="1">
        <v>33</v>
      </c>
      <c r="G132">
        <v>3</v>
      </c>
      <c r="H132">
        <v>56</v>
      </c>
      <c r="I132">
        <f>+Tabla1[[#This Row],[Tiempo de Preparación]]/60</f>
        <v>0.93333333333333335</v>
      </c>
      <c r="J132" s="9" t="str">
        <f>+TEXT(Tabla1[[#This Row],[Columna1]]/24, "h:mm")</f>
        <v>0:56</v>
      </c>
      <c r="K132" t="s">
        <v>6</v>
      </c>
      <c r="L132" s="1">
        <f>+(Tabla1[[#This Row],[Precio Unitario]]-Tabla1[[#This Row],[Costo Unitario]])*Tabla1[[#This Row],[Cantidad Ordenada]]</f>
        <v>39</v>
      </c>
      <c r="M132" s="1">
        <f>+Tabla1[[#This Row],[Precio Unitario]]*Tabla1[[#This Row],[Cantidad Ordenada]]</f>
        <v>99</v>
      </c>
      <c r="N132" s="2">
        <f>+Tabla1[[#This Row],[Ganancia neta]]/(Tabla1[[#This Row],[Ganacia Bruta]])</f>
        <v>0.39393939393939392</v>
      </c>
      <c r="O132" s="1">
        <f>+Tabla1[[#This Row],[Costo Unitario]]*Tabla1[[#This Row],[Cantidad Ordenada]]</f>
        <v>60</v>
      </c>
    </row>
    <row r="133" spans="1:15" x14ac:dyDescent="0.25">
      <c r="A133">
        <v>51</v>
      </c>
      <c r="B133">
        <v>12</v>
      </c>
      <c r="C133" t="s">
        <v>19</v>
      </c>
      <c r="D133" t="s">
        <v>43</v>
      </c>
      <c r="E133" s="1">
        <v>13</v>
      </c>
      <c r="F133" s="1">
        <v>22</v>
      </c>
      <c r="G133">
        <v>2</v>
      </c>
      <c r="H133">
        <v>53</v>
      </c>
      <c r="I133">
        <f>+Tabla1[[#This Row],[Tiempo de Preparación]]/60</f>
        <v>0.8833333333333333</v>
      </c>
      <c r="J133" s="9" t="str">
        <f>+TEXT(Tabla1[[#This Row],[Columna1]]/24, "h:mm")</f>
        <v>0:53</v>
      </c>
      <c r="K133" t="s">
        <v>6</v>
      </c>
      <c r="L133" s="1">
        <f>+(Tabla1[[#This Row],[Precio Unitario]]-Tabla1[[#This Row],[Costo Unitario]])*Tabla1[[#This Row],[Cantidad Ordenada]]</f>
        <v>18</v>
      </c>
      <c r="M133" s="1">
        <f>+Tabla1[[#This Row],[Precio Unitario]]*Tabla1[[#This Row],[Cantidad Ordenada]]</f>
        <v>44</v>
      </c>
      <c r="N133" s="2">
        <f>+Tabla1[[#This Row],[Ganancia neta]]/(Tabla1[[#This Row],[Ganacia Bruta]])</f>
        <v>0.40909090909090912</v>
      </c>
      <c r="O133" s="1">
        <f>+Tabla1[[#This Row],[Costo Unitario]]*Tabla1[[#This Row],[Cantidad Ordenada]]</f>
        <v>26</v>
      </c>
    </row>
    <row r="134" spans="1:15" x14ac:dyDescent="0.25">
      <c r="A134">
        <v>51</v>
      </c>
      <c r="B134">
        <v>12</v>
      </c>
      <c r="C134" t="s">
        <v>24</v>
      </c>
      <c r="D134" t="s">
        <v>48</v>
      </c>
      <c r="E134" s="1">
        <v>10</v>
      </c>
      <c r="F134" s="1">
        <v>18</v>
      </c>
      <c r="G134">
        <v>2</v>
      </c>
      <c r="H134">
        <v>22</v>
      </c>
      <c r="I134">
        <f>+Tabla1[[#This Row],[Tiempo de Preparación]]/60</f>
        <v>0.36666666666666664</v>
      </c>
      <c r="J134" s="9" t="str">
        <f>+TEXT(Tabla1[[#This Row],[Columna1]]/24, "h:mm")</f>
        <v>0:22</v>
      </c>
      <c r="K134" t="s">
        <v>6</v>
      </c>
      <c r="L134" s="1">
        <f>+(Tabla1[[#This Row],[Precio Unitario]]-Tabla1[[#This Row],[Costo Unitario]])*Tabla1[[#This Row],[Cantidad Ordenada]]</f>
        <v>16</v>
      </c>
      <c r="M134" s="1">
        <f>+Tabla1[[#This Row],[Precio Unitario]]*Tabla1[[#This Row],[Cantidad Ordenada]]</f>
        <v>36</v>
      </c>
      <c r="N134" s="2">
        <f>+Tabla1[[#This Row],[Ganancia neta]]/(Tabla1[[#This Row],[Ganacia Bruta]])</f>
        <v>0.44444444444444442</v>
      </c>
      <c r="O134" s="1">
        <f>+Tabla1[[#This Row],[Costo Unitario]]*Tabla1[[#This Row],[Cantidad Ordenada]]</f>
        <v>20</v>
      </c>
    </row>
    <row r="135" spans="1:15" x14ac:dyDescent="0.25">
      <c r="A135">
        <v>52</v>
      </c>
      <c r="B135">
        <v>7</v>
      </c>
      <c r="C135" t="s">
        <v>14</v>
      </c>
      <c r="D135" t="s">
        <v>38</v>
      </c>
      <c r="E135" s="1">
        <v>20</v>
      </c>
      <c r="F135" s="1">
        <v>33</v>
      </c>
      <c r="G135">
        <v>3</v>
      </c>
      <c r="H135">
        <v>13</v>
      </c>
      <c r="I135">
        <f>+Tabla1[[#This Row],[Tiempo de Preparación]]/60</f>
        <v>0.21666666666666667</v>
      </c>
      <c r="J135" s="9" t="str">
        <f>+TEXT(Tabla1[[#This Row],[Columna1]]/24, "h:mm")</f>
        <v>0:13</v>
      </c>
      <c r="K135" t="s">
        <v>6</v>
      </c>
      <c r="L135" s="1">
        <f>+(Tabla1[[#This Row],[Precio Unitario]]-Tabla1[[#This Row],[Costo Unitario]])*Tabla1[[#This Row],[Cantidad Ordenada]]</f>
        <v>39</v>
      </c>
      <c r="M135" s="1">
        <f>+Tabla1[[#This Row],[Precio Unitario]]*Tabla1[[#This Row],[Cantidad Ordenada]]</f>
        <v>99</v>
      </c>
      <c r="N135" s="2">
        <f>+Tabla1[[#This Row],[Ganancia neta]]/(Tabla1[[#This Row],[Ganacia Bruta]])</f>
        <v>0.39393939393939392</v>
      </c>
      <c r="O135" s="1">
        <f>+Tabla1[[#This Row],[Costo Unitario]]*Tabla1[[#This Row],[Cantidad Ordenada]]</f>
        <v>60</v>
      </c>
    </row>
    <row r="136" spans="1:15" x14ac:dyDescent="0.25">
      <c r="A136">
        <v>52</v>
      </c>
      <c r="B136">
        <v>7</v>
      </c>
      <c r="C136" t="s">
        <v>9</v>
      </c>
      <c r="D136" t="s">
        <v>33</v>
      </c>
      <c r="E136" s="1">
        <v>19</v>
      </c>
      <c r="F136" s="1">
        <v>31</v>
      </c>
      <c r="G136">
        <v>2</v>
      </c>
      <c r="H136">
        <v>17</v>
      </c>
      <c r="I136">
        <f>+Tabla1[[#This Row],[Tiempo de Preparación]]/60</f>
        <v>0.28333333333333333</v>
      </c>
      <c r="J136" s="9" t="str">
        <f>+TEXT(Tabla1[[#This Row],[Columna1]]/24, "h:mm")</f>
        <v>0:17</v>
      </c>
      <c r="K136" t="s">
        <v>8</v>
      </c>
      <c r="L136" s="1">
        <f>+(Tabla1[[#This Row],[Precio Unitario]]-Tabla1[[#This Row],[Costo Unitario]])*Tabla1[[#This Row],[Cantidad Ordenada]]</f>
        <v>24</v>
      </c>
      <c r="M136" s="1">
        <f>+Tabla1[[#This Row],[Precio Unitario]]*Tabla1[[#This Row],[Cantidad Ordenada]]</f>
        <v>62</v>
      </c>
      <c r="N136" s="2">
        <f>+Tabla1[[#This Row],[Ganancia neta]]/(Tabla1[[#This Row],[Ganacia Bruta]])</f>
        <v>0.38709677419354838</v>
      </c>
      <c r="O136" s="1">
        <f>+Tabla1[[#This Row],[Costo Unitario]]*Tabla1[[#This Row],[Cantidad Ordenada]]</f>
        <v>38</v>
      </c>
    </row>
    <row r="137" spans="1:15" x14ac:dyDescent="0.25">
      <c r="A137">
        <v>52</v>
      </c>
      <c r="B137">
        <v>7</v>
      </c>
      <c r="C137" t="s">
        <v>20</v>
      </c>
      <c r="D137" t="s">
        <v>44</v>
      </c>
      <c r="E137" s="1">
        <v>20</v>
      </c>
      <c r="F137" s="1">
        <v>34</v>
      </c>
      <c r="G137">
        <v>3</v>
      </c>
      <c r="H137">
        <v>32</v>
      </c>
      <c r="I137">
        <f>+Tabla1[[#This Row],[Tiempo de Preparación]]/60</f>
        <v>0.53333333333333333</v>
      </c>
      <c r="J137" s="9" t="str">
        <f>+TEXT(Tabla1[[#This Row],[Columna1]]/24, "h:mm")</f>
        <v>0:32</v>
      </c>
      <c r="K137" t="s">
        <v>6</v>
      </c>
      <c r="L137" s="1">
        <f>+(Tabla1[[#This Row],[Precio Unitario]]-Tabla1[[#This Row],[Costo Unitario]])*Tabla1[[#This Row],[Cantidad Ordenada]]</f>
        <v>42</v>
      </c>
      <c r="M137" s="1">
        <f>+Tabla1[[#This Row],[Precio Unitario]]*Tabla1[[#This Row],[Cantidad Ordenada]]</f>
        <v>102</v>
      </c>
      <c r="N137" s="2">
        <f>+Tabla1[[#This Row],[Ganancia neta]]/(Tabla1[[#This Row],[Ganacia Bruta]])</f>
        <v>0.41176470588235292</v>
      </c>
      <c r="O137" s="1">
        <f>+Tabla1[[#This Row],[Costo Unitario]]*Tabla1[[#This Row],[Cantidad Ordenada]]</f>
        <v>60</v>
      </c>
    </row>
    <row r="138" spans="1:15" x14ac:dyDescent="0.25">
      <c r="A138">
        <v>53</v>
      </c>
      <c r="B138">
        <v>16</v>
      </c>
      <c r="C138" t="s">
        <v>22</v>
      </c>
      <c r="D138" t="s">
        <v>46</v>
      </c>
      <c r="E138" s="1">
        <v>14</v>
      </c>
      <c r="F138" s="1">
        <v>23</v>
      </c>
      <c r="G138">
        <v>3</v>
      </c>
      <c r="H138">
        <v>47</v>
      </c>
      <c r="I138">
        <f>+Tabla1[[#This Row],[Tiempo de Preparación]]/60</f>
        <v>0.78333333333333333</v>
      </c>
      <c r="J138" s="9" t="str">
        <f>+TEXT(Tabla1[[#This Row],[Columna1]]/24, "h:mm")</f>
        <v>0:47</v>
      </c>
      <c r="K138" t="s">
        <v>8</v>
      </c>
      <c r="L138" s="1">
        <f>+(Tabla1[[#This Row],[Precio Unitario]]-Tabla1[[#This Row],[Costo Unitario]])*Tabla1[[#This Row],[Cantidad Ordenada]]</f>
        <v>27</v>
      </c>
      <c r="M138" s="1">
        <f>+Tabla1[[#This Row],[Precio Unitario]]*Tabla1[[#This Row],[Cantidad Ordenada]]</f>
        <v>69</v>
      </c>
      <c r="N138" s="2">
        <f>+Tabla1[[#This Row],[Ganancia neta]]/(Tabla1[[#This Row],[Ganacia Bruta]])</f>
        <v>0.39130434782608697</v>
      </c>
      <c r="O138" s="1">
        <f>+Tabla1[[#This Row],[Costo Unitario]]*Tabla1[[#This Row],[Cantidad Ordenada]]</f>
        <v>42</v>
      </c>
    </row>
    <row r="139" spans="1:15" x14ac:dyDescent="0.25">
      <c r="A139">
        <v>53</v>
      </c>
      <c r="B139">
        <v>16</v>
      </c>
      <c r="C139" t="s">
        <v>7</v>
      </c>
      <c r="D139" t="s">
        <v>32</v>
      </c>
      <c r="E139" s="1">
        <v>18</v>
      </c>
      <c r="F139" s="1">
        <v>30</v>
      </c>
      <c r="G139">
        <v>3</v>
      </c>
      <c r="H139">
        <v>39</v>
      </c>
      <c r="I139">
        <f>+Tabla1[[#This Row],[Tiempo de Preparación]]/60</f>
        <v>0.65</v>
      </c>
      <c r="J139" s="9" t="str">
        <f>+TEXT(Tabla1[[#This Row],[Columna1]]/24, "h:mm")</f>
        <v>0:39</v>
      </c>
      <c r="K139" t="s">
        <v>8</v>
      </c>
      <c r="L139" s="1">
        <f>+(Tabla1[[#This Row],[Precio Unitario]]-Tabla1[[#This Row],[Costo Unitario]])*Tabla1[[#This Row],[Cantidad Ordenada]]</f>
        <v>36</v>
      </c>
      <c r="M139" s="1">
        <f>+Tabla1[[#This Row],[Precio Unitario]]*Tabla1[[#This Row],[Cantidad Ordenada]]</f>
        <v>90</v>
      </c>
      <c r="N139" s="2">
        <f>+Tabla1[[#This Row],[Ganancia neta]]/(Tabla1[[#This Row],[Ganacia Bruta]])</f>
        <v>0.4</v>
      </c>
      <c r="O139" s="1">
        <f>+Tabla1[[#This Row],[Costo Unitario]]*Tabla1[[#This Row],[Cantidad Ordenada]]</f>
        <v>54</v>
      </c>
    </row>
    <row r="140" spans="1:15" x14ac:dyDescent="0.25">
      <c r="A140">
        <v>53</v>
      </c>
      <c r="B140">
        <v>16</v>
      </c>
      <c r="C140" t="s">
        <v>12</v>
      </c>
      <c r="D140" t="s">
        <v>36</v>
      </c>
      <c r="E140" s="1">
        <v>22</v>
      </c>
      <c r="F140" s="1">
        <v>36</v>
      </c>
      <c r="G140">
        <v>3</v>
      </c>
      <c r="H140">
        <v>26</v>
      </c>
      <c r="I140">
        <f>+Tabla1[[#This Row],[Tiempo de Preparación]]/60</f>
        <v>0.43333333333333335</v>
      </c>
      <c r="J140" s="9" t="str">
        <f>+TEXT(Tabla1[[#This Row],[Columna1]]/24, "h:mm")</f>
        <v>0:26</v>
      </c>
      <c r="K140" t="s">
        <v>6</v>
      </c>
      <c r="L140" s="1">
        <f>+(Tabla1[[#This Row],[Precio Unitario]]-Tabla1[[#This Row],[Costo Unitario]])*Tabla1[[#This Row],[Cantidad Ordenada]]</f>
        <v>42</v>
      </c>
      <c r="M140" s="1">
        <f>+Tabla1[[#This Row],[Precio Unitario]]*Tabla1[[#This Row],[Cantidad Ordenada]]</f>
        <v>108</v>
      </c>
      <c r="N140" s="2">
        <f>+Tabla1[[#This Row],[Ganancia neta]]/(Tabla1[[#This Row],[Ganacia Bruta]])</f>
        <v>0.3888888888888889</v>
      </c>
      <c r="O140" s="1">
        <f>+Tabla1[[#This Row],[Costo Unitario]]*Tabla1[[#This Row],[Cantidad Ordenada]]</f>
        <v>66</v>
      </c>
    </row>
    <row r="141" spans="1:15" x14ac:dyDescent="0.25">
      <c r="A141">
        <v>54</v>
      </c>
      <c r="B141">
        <v>6</v>
      </c>
      <c r="C141" t="s">
        <v>17</v>
      </c>
      <c r="D141" t="s">
        <v>41</v>
      </c>
      <c r="E141" s="1">
        <v>21</v>
      </c>
      <c r="F141" s="1">
        <v>35</v>
      </c>
      <c r="G141">
        <v>3</v>
      </c>
      <c r="H141">
        <v>47</v>
      </c>
      <c r="I141">
        <f>+Tabla1[[#This Row],[Tiempo de Preparación]]/60</f>
        <v>0.78333333333333333</v>
      </c>
      <c r="J141" s="9" t="str">
        <f>+TEXT(Tabla1[[#This Row],[Columna1]]/24, "h:mm")</f>
        <v>0:47</v>
      </c>
      <c r="K141" t="s">
        <v>6</v>
      </c>
      <c r="L141" s="1">
        <f>+(Tabla1[[#This Row],[Precio Unitario]]-Tabla1[[#This Row],[Costo Unitario]])*Tabla1[[#This Row],[Cantidad Ordenada]]</f>
        <v>42</v>
      </c>
      <c r="M141" s="1">
        <f>+Tabla1[[#This Row],[Precio Unitario]]*Tabla1[[#This Row],[Cantidad Ordenada]]</f>
        <v>105</v>
      </c>
      <c r="N141" s="2">
        <f>+Tabla1[[#This Row],[Ganancia neta]]/(Tabla1[[#This Row],[Ganacia Bruta]])</f>
        <v>0.4</v>
      </c>
      <c r="O141" s="1">
        <f>+Tabla1[[#This Row],[Costo Unitario]]*Tabla1[[#This Row],[Cantidad Ordenada]]</f>
        <v>63</v>
      </c>
    </row>
    <row r="142" spans="1:15" x14ac:dyDescent="0.25">
      <c r="A142">
        <v>54</v>
      </c>
      <c r="B142">
        <v>6</v>
      </c>
      <c r="C142" t="s">
        <v>9</v>
      </c>
      <c r="D142" t="s">
        <v>33</v>
      </c>
      <c r="E142" s="1">
        <v>19</v>
      </c>
      <c r="F142" s="1">
        <v>31</v>
      </c>
      <c r="G142">
        <v>1</v>
      </c>
      <c r="H142">
        <v>55</v>
      </c>
      <c r="I142">
        <f>+Tabla1[[#This Row],[Tiempo de Preparación]]/60</f>
        <v>0.91666666666666663</v>
      </c>
      <c r="J142" s="9" t="str">
        <f>+TEXT(Tabla1[[#This Row],[Columna1]]/24, "h:mm")</f>
        <v>0:55</v>
      </c>
      <c r="K142" t="s">
        <v>8</v>
      </c>
      <c r="L142" s="1">
        <f>+(Tabla1[[#This Row],[Precio Unitario]]-Tabla1[[#This Row],[Costo Unitario]])*Tabla1[[#This Row],[Cantidad Ordenada]]</f>
        <v>12</v>
      </c>
      <c r="M142" s="1">
        <f>+Tabla1[[#This Row],[Precio Unitario]]*Tabla1[[#This Row],[Cantidad Ordenada]]</f>
        <v>31</v>
      </c>
      <c r="N142" s="2">
        <f>+Tabla1[[#This Row],[Ganancia neta]]/(Tabla1[[#This Row],[Ganacia Bruta]])</f>
        <v>0.38709677419354838</v>
      </c>
      <c r="O142" s="1">
        <f>+Tabla1[[#This Row],[Costo Unitario]]*Tabla1[[#This Row],[Cantidad Ordenada]]</f>
        <v>19</v>
      </c>
    </row>
    <row r="143" spans="1:15" x14ac:dyDescent="0.25">
      <c r="A143">
        <v>54</v>
      </c>
      <c r="B143">
        <v>6</v>
      </c>
      <c r="C143" t="s">
        <v>24</v>
      </c>
      <c r="D143" t="s">
        <v>48</v>
      </c>
      <c r="E143" s="1">
        <v>10</v>
      </c>
      <c r="F143" s="1">
        <v>18</v>
      </c>
      <c r="G143">
        <v>1</v>
      </c>
      <c r="H143">
        <v>55</v>
      </c>
      <c r="I143">
        <f>+Tabla1[[#This Row],[Tiempo de Preparación]]/60</f>
        <v>0.91666666666666663</v>
      </c>
      <c r="J143" s="9" t="str">
        <f>+TEXT(Tabla1[[#This Row],[Columna1]]/24, "h:mm")</f>
        <v>0:55</v>
      </c>
      <c r="K143" t="s">
        <v>8</v>
      </c>
      <c r="L143" s="1">
        <f>+(Tabla1[[#This Row],[Precio Unitario]]-Tabla1[[#This Row],[Costo Unitario]])*Tabla1[[#This Row],[Cantidad Ordenada]]</f>
        <v>8</v>
      </c>
      <c r="M143" s="1">
        <f>+Tabla1[[#This Row],[Precio Unitario]]*Tabla1[[#This Row],[Cantidad Ordenada]]</f>
        <v>18</v>
      </c>
      <c r="N143" s="2">
        <f>+Tabla1[[#This Row],[Ganancia neta]]/(Tabla1[[#This Row],[Ganacia Bruta]])</f>
        <v>0.44444444444444442</v>
      </c>
      <c r="O143" s="1">
        <f>+Tabla1[[#This Row],[Costo Unitario]]*Tabla1[[#This Row],[Cantidad Ordenada]]</f>
        <v>10</v>
      </c>
    </row>
    <row r="144" spans="1:15" x14ac:dyDescent="0.25">
      <c r="A144">
        <v>54</v>
      </c>
      <c r="B144">
        <v>6</v>
      </c>
      <c r="C144" t="s">
        <v>14</v>
      </c>
      <c r="D144" t="s">
        <v>38</v>
      </c>
      <c r="E144" s="1">
        <v>20</v>
      </c>
      <c r="F144" s="1">
        <v>33</v>
      </c>
      <c r="G144">
        <v>1</v>
      </c>
      <c r="H144">
        <v>46</v>
      </c>
      <c r="I144">
        <f>+Tabla1[[#This Row],[Tiempo de Preparación]]/60</f>
        <v>0.76666666666666672</v>
      </c>
      <c r="J144" s="9" t="str">
        <f>+TEXT(Tabla1[[#This Row],[Columna1]]/24, "h:mm")</f>
        <v>0:46</v>
      </c>
      <c r="K144" t="s">
        <v>8</v>
      </c>
      <c r="L144" s="1">
        <f>+(Tabla1[[#This Row],[Precio Unitario]]-Tabla1[[#This Row],[Costo Unitario]])*Tabla1[[#This Row],[Cantidad Ordenada]]</f>
        <v>13</v>
      </c>
      <c r="M144" s="1">
        <f>+Tabla1[[#This Row],[Precio Unitario]]*Tabla1[[#This Row],[Cantidad Ordenada]]</f>
        <v>33</v>
      </c>
      <c r="N144" s="2">
        <f>+Tabla1[[#This Row],[Ganancia neta]]/(Tabla1[[#This Row],[Ganacia Bruta]])</f>
        <v>0.39393939393939392</v>
      </c>
      <c r="O144" s="1">
        <f>+Tabla1[[#This Row],[Costo Unitario]]*Tabla1[[#This Row],[Cantidad Ordenada]]</f>
        <v>20</v>
      </c>
    </row>
    <row r="145" spans="1:15" x14ac:dyDescent="0.25">
      <c r="A145">
        <v>55</v>
      </c>
      <c r="B145">
        <v>20</v>
      </c>
      <c r="C145" t="s">
        <v>14</v>
      </c>
      <c r="D145" t="s">
        <v>38</v>
      </c>
      <c r="E145" s="1">
        <v>20</v>
      </c>
      <c r="F145" s="1">
        <v>33</v>
      </c>
      <c r="G145">
        <v>3</v>
      </c>
      <c r="H145">
        <v>27</v>
      </c>
      <c r="I145">
        <f>+Tabla1[[#This Row],[Tiempo de Preparación]]/60</f>
        <v>0.45</v>
      </c>
      <c r="J145" s="9" t="str">
        <f>+TEXT(Tabla1[[#This Row],[Columna1]]/24, "h:mm")</f>
        <v>0:27</v>
      </c>
      <c r="K145" t="s">
        <v>8</v>
      </c>
      <c r="L145" s="1">
        <f>+(Tabla1[[#This Row],[Precio Unitario]]-Tabla1[[#This Row],[Costo Unitario]])*Tabla1[[#This Row],[Cantidad Ordenada]]</f>
        <v>39</v>
      </c>
      <c r="M145" s="1">
        <f>+Tabla1[[#This Row],[Precio Unitario]]*Tabla1[[#This Row],[Cantidad Ordenada]]</f>
        <v>99</v>
      </c>
      <c r="N145" s="2">
        <f>+Tabla1[[#This Row],[Ganancia neta]]/(Tabla1[[#This Row],[Ganacia Bruta]])</f>
        <v>0.39393939393939392</v>
      </c>
      <c r="O145" s="1">
        <f>+Tabla1[[#This Row],[Costo Unitario]]*Tabla1[[#This Row],[Cantidad Ordenada]]</f>
        <v>60</v>
      </c>
    </row>
    <row r="146" spans="1:15" x14ac:dyDescent="0.25">
      <c r="A146">
        <v>55</v>
      </c>
      <c r="B146">
        <v>20</v>
      </c>
      <c r="C146" t="s">
        <v>5</v>
      </c>
      <c r="D146" t="s">
        <v>31</v>
      </c>
      <c r="E146" s="1">
        <v>14</v>
      </c>
      <c r="F146" s="1">
        <v>24</v>
      </c>
      <c r="G146">
        <v>1</v>
      </c>
      <c r="H146">
        <v>5</v>
      </c>
      <c r="I146">
        <f>+Tabla1[[#This Row],[Tiempo de Preparación]]/60</f>
        <v>8.3333333333333329E-2</v>
      </c>
      <c r="J146" s="9" t="str">
        <f>+TEXT(Tabla1[[#This Row],[Columna1]]/24, "h:mm")</f>
        <v>0:05</v>
      </c>
      <c r="K146" t="s">
        <v>6</v>
      </c>
      <c r="L146" s="1">
        <f>+(Tabla1[[#This Row],[Precio Unitario]]-Tabla1[[#This Row],[Costo Unitario]])*Tabla1[[#This Row],[Cantidad Ordenada]]</f>
        <v>10</v>
      </c>
      <c r="M146" s="1">
        <f>+Tabla1[[#This Row],[Precio Unitario]]*Tabla1[[#This Row],[Cantidad Ordenada]]</f>
        <v>24</v>
      </c>
      <c r="N146" s="2">
        <f>+Tabla1[[#This Row],[Ganancia neta]]/(Tabla1[[#This Row],[Ganacia Bruta]])</f>
        <v>0.41666666666666669</v>
      </c>
      <c r="O146" s="1">
        <f>+Tabla1[[#This Row],[Costo Unitario]]*Tabla1[[#This Row],[Cantidad Ordenada]]</f>
        <v>14</v>
      </c>
    </row>
    <row r="147" spans="1:15" x14ac:dyDescent="0.25">
      <c r="A147">
        <v>55</v>
      </c>
      <c r="B147">
        <v>20</v>
      </c>
      <c r="C147" t="s">
        <v>12</v>
      </c>
      <c r="D147" t="s">
        <v>36</v>
      </c>
      <c r="E147" s="1">
        <v>22</v>
      </c>
      <c r="F147" s="1">
        <v>36</v>
      </c>
      <c r="G147">
        <v>1</v>
      </c>
      <c r="H147">
        <v>51</v>
      </c>
      <c r="I147">
        <f>+Tabla1[[#This Row],[Tiempo de Preparación]]/60</f>
        <v>0.85</v>
      </c>
      <c r="J147" s="9" t="str">
        <f>+TEXT(Tabla1[[#This Row],[Columna1]]/24, "h:mm")</f>
        <v>0:51</v>
      </c>
      <c r="K147" t="s">
        <v>8</v>
      </c>
      <c r="L147" s="1">
        <f>+(Tabla1[[#This Row],[Precio Unitario]]-Tabla1[[#This Row],[Costo Unitario]])*Tabla1[[#This Row],[Cantidad Ordenada]]</f>
        <v>14</v>
      </c>
      <c r="M147" s="1">
        <f>+Tabla1[[#This Row],[Precio Unitario]]*Tabla1[[#This Row],[Cantidad Ordenada]]</f>
        <v>36</v>
      </c>
      <c r="N147" s="2">
        <f>+Tabla1[[#This Row],[Ganancia neta]]/(Tabla1[[#This Row],[Ganacia Bruta]])</f>
        <v>0.3888888888888889</v>
      </c>
      <c r="O147" s="1">
        <f>+Tabla1[[#This Row],[Costo Unitario]]*Tabla1[[#This Row],[Cantidad Ordenada]]</f>
        <v>22</v>
      </c>
    </row>
    <row r="148" spans="1:15" x14ac:dyDescent="0.25">
      <c r="A148">
        <v>55</v>
      </c>
      <c r="B148">
        <v>20</v>
      </c>
      <c r="C148" t="s">
        <v>18</v>
      </c>
      <c r="D148" t="s">
        <v>42</v>
      </c>
      <c r="E148" s="1">
        <v>19</v>
      </c>
      <c r="F148" s="1">
        <v>32</v>
      </c>
      <c r="G148">
        <v>3</v>
      </c>
      <c r="H148">
        <v>13</v>
      </c>
      <c r="I148">
        <f>+Tabla1[[#This Row],[Tiempo de Preparación]]/60</f>
        <v>0.21666666666666667</v>
      </c>
      <c r="J148" s="9" t="str">
        <f>+TEXT(Tabla1[[#This Row],[Columna1]]/24, "h:mm")</f>
        <v>0:13</v>
      </c>
      <c r="K148" t="s">
        <v>6</v>
      </c>
      <c r="L148" s="1">
        <f>+(Tabla1[[#This Row],[Precio Unitario]]-Tabla1[[#This Row],[Costo Unitario]])*Tabla1[[#This Row],[Cantidad Ordenada]]</f>
        <v>39</v>
      </c>
      <c r="M148" s="1">
        <f>+Tabla1[[#This Row],[Precio Unitario]]*Tabla1[[#This Row],[Cantidad Ordenada]]</f>
        <v>96</v>
      </c>
      <c r="N148" s="2">
        <f>+Tabla1[[#This Row],[Ganancia neta]]/(Tabla1[[#This Row],[Ganacia Bruta]])</f>
        <v>0.40625</v>
      </c>
      <c r="O148" s="1">
        <f>+Tabla1[[#This Row],[Costo Unitario]]*Tabla1[[#This Row],[Cantidad Ordenada]]</f>
        <v>57</v>
      </c>
    </row>
    <row r="149" spans="1:15" x14ac:dyDescent="0.25">
      <c r="A149">
        <v>56</v>
      </c>
      <c r="B149">
        <v>1</v>
      </c>
      <c r="C149" t="s">
        <v>13</v>
      </c>
      <c r="D149" t="s">
        <v>37</v>
      </c>
      <c r="E149" s="1">
        <v>17</v>
      </c>
      <c r="F149" s="1">
        <v>29</v>
      </c>
      <c r="G149">
        <v>1</v>
      </c>
      <c r="H149">
        <v>38</v>
      </c>
      <c r="I149">
        <f>+Tabla1[[#This Row],[Tiempo de Preparación]]/60</f>
        <v>0.6333333333333333</v>
      </c>
      <c r="J149" s="9" t="str">
        <f>+TEXT(Tabla1[[#This Row],[Columna1]]/24, "h:mm")</f>
        <v>0:38</v>
      </c>
      <c r="K149" t="s">
        <v>6</v>
      </c>
      <c r="L149" s="1">
        <f>+(Tabla1[[#This Row],[Precio Unitario]]-Tabla1[[#This Row],[Costo Unitario]])*Tabla1[[#This Row],[Cantidad Ordenada]]</f>
        <v>12</v>
      </c>
      <c r="M149" s="1">
        <f>+Tabla1[[#This Row],[Precio Unitario]]*Tabla1[[#This Row],[Cantidad Ordenada]]</f>
        <v>29</v>
      </c>
      <c r="N149" s="2">
        <f>+Tabla1[[#This Row],[Ganancia neta]]/(Tabla1[[#This Row],[Ganacia Bruta]])</f>
        <v>0.41379310344827586</v>
      </c>
      <c r="O149" s="1">
        <f>+Tabla1[[#This Row],[Costo Unitario]]*Tabla1[[#This Row],[Cantidad Ordenada]]</f>
        <v>17</v>
      </c>
    </row>
    <row r="150" spans="1:15" x14ac:dyDescent="0.25">
      <c r="A150">
        <v>56</v>
      </c>
      <c r="B150">
        <v>1</v>
      </c>
      <c r="C150" t="s">
        <v>16</v>
      </c>
      <c r="D150" t="s">
        <v>40</v>
      </c>
      <c r="E150" s="1">
        <v>11</v>
      </c>
      <c r="F150" s="1">
        <v>19</v>
      </c>
      <c r="G150">
        <v>1</v>
      </c>
      <c r="H150">
        <v>40</v>
      </c>
      <c r="I150">
        <f>+Tabla1[[#This Row],[Tiempo de Preparación]]/60</f>
        <v>0.66666666666666663</v>
      </c>
      <c r="J150" s="9" t="str">
        <f>+TEXT(Tabla1[[#This Row],[Columna1]]/24, "h:mm")</f>
        <v>0:40</v>
      </c>
      <c r="K150" t="s">
        <v>8</v>
      </c>
      <c r="L150" s="1">
        <f>+(Tabla1[[#This Row],[Precio Unitario]]-Tabla1[[#This Row],[Costo Unitario]])*Tabla1[[#This Row],[Cantidad Ordenada]]</f>
        <v>8</v>
      </c>
      <c r="M150" s="1">
        <f>+Tabla1[[#This Row],[Precio Unitario]]*Tabla1[[#This Row],[Cantidad Ordenada]]</f>
        <v>19</v>
      </c>
      <c r="N150" s="2">
        <f>+Tabla1[[#This Row],[Ganancia neta]]/(Tabla1[[#This Row],[Ganacia Bruta]])</f>
        <v>0.42105263157894735</v>
      </c>
      <c r="O150" s="1">
        <f>+Tabla1[[#This Row],[Costo Unitario]]*Tabla1[[#This Row],[Cantidad Ordenada]]</f>
        <v>11</v>
      </c>
    </row>
    <row r="151" spans="1:15" x14ac:dyDescent="0.25">
      <c r="A151">
        <v>57</v>
      </c>
      <c r="B151">
        <v>18</v>
      </c>
      <c r="C151" t="s">
        <v>17</v>
      </c>
      <c r="D151" t="s">
        <v>41</v>
      </c>
      <c r="E151" s="1">
        <v>21</v>
      </c>
      <c r="F151" s="1">
        <v>35</v>
      </c>
      <c r="G151">
        <v>1</v>
      </c>
      <c r="H151">
        <v>21</v>
      </c>
      <c r="I151">
        <f>+Tabla1[[#This Row],[Tiempo de Preparación]]/60</f>
        <v>0.35</v>
      </c>
      <c r="J151" s="9" t="str">
        <f>+TEXT(Tabla1[[#This Row],[Columna1]]/24, "h:mm")</f>
        <v>0:21</v>
      </c>
      <c r="K151" t="s">
        <v>8</v>
      </c>
      <c r="L151" s="1">
        <f>+(Tabla1[[#This Row],[Precio Unitario]]-Tabla1[[#This Row],[Costo Unitario]])*Tabla1[[#This Row],[Cantidad Ordenada]]</f>
        <v>14</v>
      </c>
      <c r="M151" s="1">
        <f>+Tabla1[[#This Row],[Precio Unitario]]*Tabla1[[#This Row],[Cantidad Ordenada]]</f>
        <v>35</v>
      </c>
      <c r="N151" s="2">
        <f>+Tabla1[[#This Row],[Ganancia neta]]/(Tabla1[[#This Row],[Ganacia Bruta]])</f>
        <v>0.4</v>
      </c>
      <c r="O151" s="1">
        <f>+Tabla1[[#This Row],[Costo Unitario]]*Tabla1[[#This Row],[Cantidad Ordenada]]</f>
        <v>21</v>
      </c>
    </row>
    <row r="152" spans="1:15" x14ac:dyDescent="0.25">
      <c r="A152">
        <v>57</v>
      </c>
      <c r="B152">
        <v>18</v>
      </c>
      <c r="C152" t="s">
        <v>11</v>
      </c>
      <c r="D152" t="s">
        <v>35</v>
      </c>
      <c r="E152" s="1">
        <v>25</v>
      </c>
      <c r="F152" s="1">
        <v>40</v>
      </c>
      <c r="G152">
        <v>1</v>
      </c>
      <c r="H152">
        <v>30</v>
      </c>
      <c r="I152">
        <f>+Tabla1[[#This Row],[Tiempo de Preparación]]/60</f>
        <v>0.5</v>
      </c>
      <c r="J152" s="9" t="str">
        <f>+TEXT(Tabla1[[#This Row],[Columna1]]/24, "h:mm")</f>
        <v>0:30</v>
      </c>
      <c r="K152" t="s">
        <v>8</v>
      </c>
      <c r="L152" s="1">
        <f>+(Tabla1[[#This Row],[Precio Unitario]]-Tabla1[[#This Row],[Costo Unitario]])*Tabla1[[#This Row],[Cantidad Ordenada]]</f>
        <v>15</v>
      </c>
      <c r="M152" s="1">
        <f>+Tabla1[[#This Row],[Precio Unitario]]*Tabla1[[#This Row],[Cantidad Ordenada]]</f>
        <v>40</v>
      </c>
      <c r="N152" s="2">
        <f>+Tabla1[[#This Row],[Ganancia neta]]/(Tabla1[[#This Row],[Ganacia Bruta]])</f>
        <v>0.375</v>
      </c>
      <c r="O152" s="1">
        <f>+Tabla1[[#This Row],[Costo Unitario]]*Tabla1[[#This Row],[Cantidad Ordenada]]</f>
        <v>25</v>
      </c>
    </row>
    <row r="153" spans="1:15" x14ac:dyDescent="0.25">
      <c r="A153">
        <v>57</v>
      </c>
      <c r="B153">
        <v>18</v>
      </c>
      <c r="C153" t="s">
        <v>19</v>
      </c>
      <c r="D153" t="s">
        <v>43</v>
      </c>
      <c r="E153" s="1">
        <v>13</v>
      </c>
      <c r="F153" s="1">
        <v>22</v>
      </c>
      <c r="G153">
        <v>1</v>
      </c>
      <c r="H153">
        <v>10</v>
      </c>
      <c r="I153">
        <f>+Tabla1[[#This Row],[Tiempo de Preparación]]/60</f>
        <v>0.16666666666666666</v>
      </c>
      <c r="J153" s="9" t="str">
        <f>+TEXT(Tabla1[[#This Row],[Columna1]]/24, "h:mm")</f>
        <v>0:10</v>
      </c>
      <c r="K153" t="s">
        <v>6</v>
      </c>
      <c r="L153" s="1">
        <f>+(Tabla1[[#This Row],[Precio Unitario]]-Tabla1[[#This Row],[Costo Unitario]])*Tabla1[[#This Row],[Cantidad Ordenada]]</f>
        <v>9</v>
      </c>
      <c r="M153" s="1">
        <f>+Tabla1[[#This Row],[Precio Unitario]]*Tabla1[[#This Row],[Cantidad Ordenada]]</f>
        <v>22</v>
      </c>
      <c r="N153" s="2">
        <f>+Tabla1[[#This Row],[Ganancia neta]]/(Tabla1[[#This Row],[Ganacia Bruta]])</f>
        <v>0.40909090909090912</v>
      </c>
      <c r="O153" s="1">
        <f>+Tabla1[[#This Row],[Costo Unitario]]*Tabla1[[#This Row],[Cantidad Ordenada]]</f>
        <v>13</v>
      </c>
    </row>
    <row r="154" spans="1:15" x14ac:dyDescent="0.25">
      <c r="A154">
        <v>57</v>
      </c>
      <c r="B154">
        <v>18</v>
      </c>
      <c r="C154" t="s">
        <v>12</v>
      </c>
      <c r="D154" t="s">
        <v>36</v>
      </c>
      <c r="E154" s="1">
        <v>22</v>
      </c>
      <c r="F154" s="1">
        <v>36</v>
      </c>
      <c r="G154">
        <v>2</v>
      </c>
      <c r="H154">
        <v>7</v>
      </c>
      <c r="I154">
        <f>+Tabla1[[#This Row],[Tiempo de Preparación]]/60</f>
        <v>0.11666666666666667</v>
      </c>
      <c r="J154" s="9" t="str">
        <f>+TEXT(Tabla1[[#This Row],[Columna1]]/24, "h:mm")</f>
        <v>0:07</v>
      </c>
      <c r="K154" t="s">
        <v>8</v>
      </c>
      <c r="L154" s="1">
        <f>+(Tabla1[[#This Row],[Precio Unitario]]-Tabla1[[#This Row],[Costo Unitario]])*Tabla1[[#This Row],[Cantidad Ordenada]]</f>
        <v>28</v>
      </c>
      <c r="M154" s="1">
        <f>+Tabla1[[#This Row],[Precio Unitario]]*Tabla1[[#This Row],[Cantidad Ordenada]]</f>
        <v>72</v>
      </c>
      <c r="N154" s="2">
        <f>+Tabla1[[#This Row],[Ganancia neta]]/(Tabla1[[#This Row],[Ganacia Bruta]])</f>
        <v>0.3888888888888889</v>
      </c>
      <c r="O154" s="1">
        <f>+Tabla1[[#This Row],[Costo Unitario]]*Tabla1[[#This Row],[Cantidad Ordenada]]</f>
        <v>44</v>
      </c>
    </row>
    <row r="155" spans="1:15" x14ac:dyDescent="0.25">
      <c r="A155">
        <v>58</v>
      </c>
      <c r="B155">
        <v>8</v>
      </c>
      <c r="C155" t="s">
        <v>19</v>
      </c>
      <c r="D155" t="s">
        <v>43</v>
      </c>
      <c r="E155" s="1">
        <v>13</v>
      </c>
      <c r="F155" s="1">
        <v>22</v>
      </c>
      <c r="G155">
        <v>1</v>
      </c>
      <c r="H155">
        <v>17</v>
      </c>
      <c r="I155">
        <f>+Tabla1[[#This Row],[Tiempo de Preparación]]/60</f>
        <v>0.28333333333333333</v>
      </c>
      <c r="J155" s="9" t="str">
        <f>+TEXT(Tabla1[[#This Row],[Columna1]]/24, "h:mm")</f>
        <v>0:17</v>
      </c>
      <c r="K155" t="s">
        <v>8</v>
      </c>
      <c r="L155" s="1">
        <f>+(Tabla1[[#This Row],[Precio Unitario]]-Tabla1[[#This Row],[Costo Unitario]])*Tabla1[[#This Row],[Cantidad Ordenada]]</f>
        <v>9</v>
      </c>
      <c r="M155" s="1">
        <f>+Tabla1[[#This Row],[Precio Unitario]]*Tabla1[[#This Row],[Cantidad Ordenada]]</f>
        <v>22</v>
      </c>
      <c r="N155" s="2">
        <f>+Tabla1[[#This Row],[Ganancia neta]]/(Tabla1[[#This Row],[Ganacia Bruta]])</f>
        <v>0.40909090909090912</v>
      </c>
      <c r="O155" s="1">
        <f>+Tabla1[[#This Row],[Costo Unitario]]*Tabla1[[#This Row],[Cantidad Ordenada]]</f>
        <v>13</v>
      </c>
    </row>
    <row r="156" spans="1:15" x14ac:dyDescent="0.25">
      <c r="A156">
        <v>58</v>
      </c>
      <c r="B156">
        <v>8</v>
      </c>
      <c r="C156" t="s">
        <v>21</v>
      </c>
      <c r="D156" t="s">
        <v>45</v>
      </c>
      <c r="E156" s="1">
        <v>12</v>
      </c>
      <c r="F156" s="1">
        <v>20</v>
      </c>
      <c r="G156">
        <v>3</v>
      </c>
      <c r="H156">
        <v>56</v>
      </c>
      <c r="I156">
        <f>+Tabla1[[#This Row],[Tiempo de Preparación]]/60</f>
        <v>0.93333333333333335</v>
      </c>
      <c r="J156" s="9" t="str">
        <f>+TEXT(Tabla1[[#This Row],[Columna1]]/24, "h:mm")</f>
        <v>0:56</v>
      </c>
      <c r="K156" t="s">
        <v>8</v>
      </c>
      <c r="L156" s="1">
        <f>+(Tabla1[[#This Row],[Precio Unitario]]-Tabla1[[#This Row],[Costo Unitario]])*Tabla1[[#This Row],[Cantidad Ordenada]]</f>
        <v>24</v>
      </c>
      <c r="M156" s="1">
        <f>+Tabla1[[#This Row],[Precio Unitario]]*Tabla1[[#This Row],[Cantidad Ordenada]]</f>
        <v>60</v>
      </c>
      <c r="N156" s="2">
        <f>+Tabla1[[#This Row],[Ganancia neta]]/(Tabla1[[#This Row],[Ganacia Bruta]])</f>
        <v>0.4</v>
      </c>
      <c r="O156" s="1">
        <f>+Tabla1[[#This Row],[Costo Unitario]]*Tabla1[[#This Row],[Cantidad Ordenada]]</f>
        <v>36</v>
      </c>
    </row>
    <row r="157" spans="1:15" x14ac:dyDescent="0.25">
      <c r="A157">
        <v>59</v>
      </c>
      <c r="B157">
        <v>8</v>
      </c>
      <c r="C157" t="s">
        <v>16</v>
      </c>
      <c r="D157" t="s">
        <v>40</v>
      </c>
      <c r="E157" s="1">
        <v>11</v>
      </c>
      <c r="F157" s="1">
        <v>19</v>
      </c>
      <c r="G157">
        <v>2</v>
      </c>
      <c r="H157">
        <v>13</v>
      </c>
      <c r="I157">
        <f>+Tabla1[[#This Row],[Tiempo de Preparación]]/60</f>
        <v>0.21666666666666667</v>
      </c>
      <c r="J157" s="9" t="str">
        <f>+TEXT(Tabla1[[#This Row],[Columna1]]/24, "h:mm")</f>
        <v>0:13</v>
      </c>
      <c r="K157" t="s">
        <v>6</v>
      </c>
      <c r="L157" s="1">
        <f>+(Tabla1[[#This Row],[Precio Unitario]]-Tabla1[[#This Row],[Costo Unitario]])*Tabla1[[#This Row],[Cantidad Ordenada]]</f>
        <v>16</v>
      </c>
      <c r="M157" s="1">
        <f>+Tabla1[[#This Row],[Precio Unitario]]*Tabla1[[#This Row],[Cantidad Ordenada]]</f>
        <v>38</v>
      </c>
      <c r="N157" s="2">
        <f>+Tabla1[[#This Row],[Ganancia neta]]/(Tabla1[[#This Row],[Ganacia Bruta]])</f>
        <v>0.42105263157894735</v>
      </c>
      <c r="O157" s="1">
        <f>+Tabla1[[#This Row],[Costo Unitario]]*Tabla1[[#This Row],[Cantidad Ordenada]]</f>
        <v>22</v>
      </c>
    </row>
    <row r="158" spans="1:15" x14ac:dyDescent="0.25">
      <c r="A158">
        <v>59</v>
      </c>
      <c r="B158">
        <v>8</v>
      </c>
      <c r="C158" t="s">
        <v>22</v>
      </c>
      <c r="D158" t="s">
        <v>46</v>
      </c>
      <c r="E158" s="1">
        <v>14</v>
      </c>
      <c r="F158" s="1">
        <v>23</v>
      </c>
      <c r="G158">
        <v>2</v>
      </c>
      <c r="H158">
        <v>9</v>
      </c>
      <c r="I158">
        <f>+Tabla1[[#This Row],[Tiempo de Preparación]]/60</f>
        <v>0.15</v>
      </c>
      <c r="J158" s="9" t="str">
        <f>+TEXT(Tabla1[[#This Row],[Columna1]]/24, "h:mm")</f>
        <v>0:09</v>
      </c>
      <c r="K158" t="s">
        <v>6</v>
      </c>
      <c r="L158" s="1">
        <f>+(Tabla1[[#This Row],[Precio Unitario]]-Tabla1[[#This Row],[Costo Unitario]])*Tabla1[[#This Row],[Cantidad Ordenada]]</f>
        <v>18</v>
      </c>
      <c r="M158" s="1">
        <f>+Tabla1[[#This Row],[Precio Unitario]]*Tabla1[[#This Row],[Cantidad Ordenada]]</f>
        <v>46</v>
      </c>
      <c r="N158" s="2">
        <f>+Tabla1[[#This Row],[Ganancia neta]]/(Tabla1[[#This Row],[Ganacia Bruta]])</f>
        <v>0.39130434782608697</v>
      </c>
      <c r="O158" s="1">
        <f>+Tabla1[[#This Row],[Costo Unitario]]*Tabla1[[#This Row],[Cantidad Ordenada]]</f>
        <v>28</v>
      </c>
    </row>
    <row r="159" spans="1:15" x14ac:dyDescent="0.25">
      <c r="A159">
        <v>59</v>
      </c>
      <c r="B159">
        <v>8</v>
      </c>
      <c r="C159" t="s">
        <v>24</v>
      </c>
      <c r="D159" t="s">
        <v>48</v>
      </c>
      <c r="E159" s="1">
        <v>10</v>
      </c>
      <c r="F159" s="1">
        <v>18</v>
      </c>
      <c r="G159">
        <v>2</v>
      </c>
      <c r="H159">
        <v>13</v>
      </c>
      <c r="I159">
        <f>+Tabla1[[#This Row],[Tiempo de Preparación]]/60</f>
        <v>0.21666666666666667</v>
      </c>
      <c r="J159" s="9" t="str">
        <f>+TEXT(Tabla1[[#This Row],[Columna1]]/24, "h:mm")</f>
        <v>0:13</v>
      </c>
      <c r="K159" t="s">
        <v>8</v>
      </c>
      <c r="L159" s="1">
        <f>+(Tabla1[[#This Row],[Precio Unitario]]-Tabla1[[#This Row],[Costo Unitario]])*Tabla1[[#This Row],[Cantidad Ordenada]]</f>
        <v>16</v>
      </c>
      <c r="M159" s="1">
        <f>+Tabla1[[#This Row],[Precio Unitario]]*Tabla1[[#This Row],[Cantidad Ordenada]]</f>
        <v>36</v>
      </c>
      <c r="N159" s="2">
        <f>+Tabla1[[#This Row],[Ganancia neta]]/(Tabla1[[#This Row],[Ganacia Bruta]])</f>
        <v>0.44444444444444442</v>
      </c>
      <c r="O159" s="1">
        <f>+Tabla1[[#This Row],[Costo Unitario]]*Tabla1[[#This Row],[Cantidad Ordenada]]</f>
        <v>20</v>
      </c>
    </row>
    <row r="160" spans="1:15" x14ac:dyDescent="0.25">
      <c r="A160">
        <v>59</v>
      </c>
      <c r="B160">
        <v>8</v>
      </c>
      <c r="C160" t="s">
        <v>11</v>
      </c>
      <c r="D160" t="s">
        <v>35</v>
      </c>
      <c r="E160" s="1">
        <v>25</v>
      </c>
      <c r="F160" s="1">
        <v>40</v>
      </c>
      <c r="G160">
        <v>1</v>
      </c>
      <c r="H160">
        <v>13</v>
      </c>
      <c r="I160">
        <f>+Tabla1[[#This Row],[Tiempo de Preparación]]/60</f>
        <v>0.21666666666666667</v>
      </c>
      <c r="J160" s="9" t="str">
        <f>+TEXT(Tabla1[[#This Row],[Columna1]]/24, "h:mm")</f>
        <v>0:13</v>
      </c>
      <c r="K160" t="s">
        <v>8</v>
      </c>
      <c r="L160" s="1">
        <f>+(Tabla1[[#This Row],[Precio Unitario]]-Tabla1[[#This Row],[Costo Unitario]])*Tabla1[[#This Row],[Cantidad Ordenada]]</f>
        <v>15</v>
      </c>
      <c r="M160" s="1">
        <f>+Tabla1[[#This Row],[Precio Unitario]]*Tabla1[[#This Row],[Cantidad Ordenada]]</f>
        <v>40</v>
      </c>
      <c r="N160" s="2">
        <f>+Tabla1[[#This Row],[Ganancia neta]]/(Tabla1[[#This Row],[Ganacia Bruta]])</f>
        <v>0.375</v>
      </c>
      <c r="O160" s="1">
        <f>+Tabla1[[#This Row],[Costo Unitario]]*Tabla1[[#This Row],[Cantidad Ordenada]]</f>
        <v>25</v>
      </c>
    </row>
    <row r="161" spans="1:15" x14ac:dyDescent="0.25">
      <c r="A161">
        <v>60</v>
      </c>
      <c r="B161">
        <v>6</v>
      </c>
      <c r="C161" t="s">
        <v>24</v>
      </c>
      <c r="D161" t="s">
        <v>48</v>
      </c>
      <c r="E161" s="1">
        <v>10</v>
      </c>
      <c r="F161" s="1">
        <v>18</v>
      </c>
      <c r="G161">
        <v>2</v>
      </c>
      <c r="H161">
        <v>23</v>
      </c>
      <c r="I161">
        <f>+Tabla1[[#This Row],[Tiempo de Preparación]]/60</f>
        <v>0.38333333333333336</v>
      </c>
      <c r="J161" s="9" t="str">
        <f>+TEXT(Tabla1[[#This Row],[Columna1]]/24, "h:mm")</f>
        <v>0:23</v>
      </c>
      <c r="K161" t="s">
        <v>6</v>
      </c>
      <c r="L161" s="1">
        <f>+(Tabla1[[#This Row],[Precio Unitario]]-Tabla1[[#This Row],[Costo Unitario]])*Tabla1[[#This Row],[Cantidad Ordenada]]</f>
        <v>16</v>
      </c>
      <c r="M161" s="1">
        <f>+Tabla1[[#This Row],[Precio Unitario]]*Tabla1[[#This Row],[Cantidad Ordenada]]</f>
        <v>36</v>
      </c>
      <c r="N161" s="2">
        <f>+Tabla1[[#This Row],[Ganancia neta]]/(Tabla1[[#This Row],[Ganacia Bruta]])</f>
        <v>0.44444444444444442</v>
      </c>
      <c r="O161" s="1">
        <f>+Tabla1[[#This Row],[Costo Unitario]]*Tabla1[[#This Row],[Cantidad Ordenada]]</f>
        <v>20</v>
      </c>
    </row>
    <row r="162" spans="1:15" x14ac:dyDescent="0.25">
      <c r="A162">
        <v>60</v>
      </c>
      <c r="B162">
        <v>6</v>
      </c>
      <c r="C162" t="s">
        <v>14</v>
      </c>
      <c r="D162" t="s">
        <v>38</v>
      </c>
      <c r="E162" s="1">
        <v>20</v>
      </c>
      <c r="F162" s="1">
        <v>33</v>
      </c>
      <c r="G162">
        <v>2</v>
      </c>
      <c r="H162">
        <v>20</v>
      </c>
      <c r="I162">
        <f>+Tabla1[[#This Row],[Tiempo de Preparación]]/60</f>
        <v>0.33333333333333331</v>
      </c>
      <c r="J162" s="9" t="str">
        <f>+TEXT(Tabla1[[#This Row],[Columna1]]/24, "h:mm")</f>
        <v>0:20</v>
      </c>
      <c r="K162" t="s">
        <v>8</v>
      </c>
      <c r="L162" s="1">
        <f>+(Tabla1[[#This Row],[Precio Unitario]]-Tabla1[[#This Row],[Costo Unitario]])*Tabla1[[#This Row],[Cantidad Ordenada]]</f>
        <v>26</v>
      </c>
      <c r="M162" s="1">
        <f>+Tabla1[[#This Row],[Precio Unitario]]*Tabla1[[#This Row],[Cantidad Ordenada]]</f>
        <v>66</v>
      </c>
      <c r="N162" s="2">
        <f>+Tabla1[[#This Row],[Ganancia neta]]/(Tabla1[[#This Row],[Ganacia Bruta]])</f>
        <v>0.39393939393939392</v>
      </c>
      <c r="O162" s="1">
        <f>+Tabla1[[#This Row],[Costo Unitario]]*Tabla1[[#This Row],[Cantidad Ordenada]]</f>
        <v>40</v>
      </c>
    </row>
    <row r="163" spans="1:15" x14ac:dyDescent="0.25">
      <c r="A163">
        <v>61</v>
      </c>
      <c r="B163">
        <v>10</v>
      </c>
      <c r="C163" t="s">
        <v>11</v>
      </c>
      <c r="D163" t="s">
        <v>35</v>
      </c>
      <c r="E163" s="1">
        <v>25</v>
      </c>
      <c r="F163" s="1">
        <v>40</v>
      </c>
      <c r="G163">
        <v>2</v>
      </c>
      <c r="H163">
        <v>56</v>
      </c>
      <c r="I163">
        <f>+Tabla1[[#This Row],[Tiempo de Preparación]]/60</f>
        <v>0.93333333333333335</v>
      </c>
      <c r="J163" s="9" t="str">
        <f>+TEXT(Tabla1[[#This Row],[Columna1]]/24, "h:mm")</f>
        <v>0:56</v>
      </c>
      <c r="K163" t="s">
        <v>6</v>
      </c>
      <c r="L163" s="1">
        <f>+(Tabla1[[#This Row],[Precio Unitario]]-Tabla1[[#This Row],[Costo Unitario]])*Tabla1[[#This Row],[Cantidad Ordenada]]</f>
        <v>30</v>
      </c>
      <c r="M163" s="1">
        <f>+Tabla1[[#This Row],[Precio Unitario]]*Tabla1[[#This Row],[Cantidad Ordenada]]</f>
        <v>80</v>
      </c>
      <c r="N163" s="2">
        <f>+Tabla1[[#This Row],[Ganancia neta]]/(Tabla1[[#This Row],[Ganacia Bruta]])</f>
        <v>0.375</v>
      </c>
      <c r="O163" s="1">
        <f>+Tabla1[[#This Row],[Costo Unitario]]*Tabla1[[#This Row],[Cantidad Ordenada]]</f>
        <v>50</v>
      </c>
    </row>
    <row r="164" spans="1:15" x14ac:dyDescent="0.25">
      <c r="A164">
        <v>61</v>
      </c>
      <c r="B164">
        <v>10</v>
      </c>
      <c r="C164" t="s">
        <v>24</v>
      </c>
      <c r="D164" t="s">
        <v>48</v>
      </c>
      <c r="E164" s="1">
        <v>10</v>
      </c>
      <c r="F164" s="1">
        <v>18</v>
      </c>
      <c r="G164">
        <v>1</v>
      </c>
      <c r="H164">
        <v>39</v>
      </c>
      <c r="I164">
        <f>+Tabla1[[#This Row],[Tiempo de Preparación]]/60</f>
        <v>0.65</v>
      </c>
      <c r="J164" s="9" t="str">
        <f>+TEXT(Tabla1[[#This Row],[Columna1]]/24, "h:mm")</f>
        <v>0:39</v>
      </c>
      <c r="K164" t="s">
        <v>8</v>
      </c>
      <c r="L164" s="1">
        <f>+(Tabla1[[#This Row],[Precio Unitario]]-Tabla1[[#This Row],[Costo Unitario]])*Tabla1[[#This Row],[Cantidad Ordenada]]</f>
        <v>8</v>
      </c>
      <c r="M164" s="1">
        <f>+Tabla1[[#This Row],[Precio Unitario]]*Tabla1[[#This Row],[Cantidad Ordenada]]</f>
        <v>18</v>
      </c>
      <c r="N164" s="2">
        <f>+Tabla1[[#This Row],[Ganancia neta]]/(Tabla1[[#This Row],[Ganacia Bruta]])</f>
        <v>0.44444444444444442</v>
      </c>
      <c r="O164" s="1">
        <f>+Tabla1[[#This Row],[Costo Unitario]]*Tabla1[[#This Row],[Cantidad Ordenada]]</f>
        <v>10</v>
      </c>
    </row>
    <row r="165" spans="1:15" x14ac:dyDescent="0.25">
      <c r="A165">
        <v>61</v>
      </c>
      <c r="B165">
        <v>10</v>
      </c>
      <c r="C165" t="s">
        <v>7</v>
      </c>
      <c r="D165" t="s">
        <v>32</v>
      </c>
      <c r="E165" s="1">
        <v>18</v>
      </c>
      <c r="F165" s="1">
        <v>30</v>
      </c>
      <c r="G165">
        <v>2</v>
      </c>
      <c r="H165">
        <v>13</v>
      </c>
      <c r="I165">
        <f>+Tabla1[[#This Row],[Tiempo de Preparación]]/60</f>
        <v>0.21666666666666667</v>
      </c>
      <c r="J165" s="9" t="str">
        <f>+TEXT(Tabla1[[#This Row],[Columna1]]/24, "h:mm")</f>
        <v>0:13</v>
      </c>
      <c r="K165" t="s">
        <v>6</v>
      </c>
      <c r="L165" s="1">
        <f>+(Tabla1[[#This Row],[Precio Unitario]]-Tabla1[[#This Row],[Costo Unitario]])*Tabla1[[#This Row],[Cantidad Ordenada]]</f>
        <v>24</v>
      </c>
      <c r="M165" s="1">
        <f>+Tabla1[[#This Row],[Precio Unitario]]*Tabla1[[#This Row],[Cantidad Ordenada]]</f>
        <v>60</v>
      </c>
      <c r="N165" s="2">
        <f>+Tabla1[[#This Row],[Ganancia neta]]/(Tabla1[[#This Row],[Ganacia Bruta]])</f>
        <v>0.4</v>
      </c>
      <c r="O165" s="1">
        <f>+Tabla1[[#This Row],[Costo Unitario]]*Tabla1[[#This Row],[Cantidad Ordenada]]</f>
        <v>36</v>
      </c>
    </row>
    <row r="166" spans="1:15" x14ac:dyDescent="0.25">
      <c r="A166">
        <v>61</v>
      </c>
      <c r="B166">
        <v>10</v>
      </c>
      <c r="C166" t="s">
        <v>15</v>
      </c>
      <c r="D166" t="s">
        <v>39</v>
      </c>
      <c r="E166" s="1">
        <v>16</v>
      </c>
      <c r="F166" s="1">
        <v>28</v>
      </c>
      <c r="G166">
        <v>3</v>
      </c>
      <c r="H166">
        <v>51</v>
      </c>
      <c r="I166">
        <f>+Tabla1[[#This Row],[Tiempo de Preparación]]/60</f>
        <v>0.85</v>
      </c>
      <c r="J166" s="9" t="str">
        <f>+TEXT(Tabla1[[#This Row],[Columna1]]/24, "h:mm")</f>
        <v>0:51</v>
      </c>
      <c r="K166" t="s">
        <v>8</v>
      </c>
      <c r="L166" s="1">
        <f>+(Tabla1[[#This Row],[Precio Unitario]]-Tabla1[[#This Row],[Costo Unitario]])*Tabla1[[#This Row],[Cantidad Ordenada]]</f>
        <v>36</v>
      </c>
      <c r="M166" s="1">
        <f>+Tabla1[[#This Row],[Precio Unitario]]*Tabla1[[#This Row],[Cantidad Ordenada]]</f>
        <v>84</v>
      </c>
      <c r="N166" s="2">
        <f>+Tabla1[[#This Row],[Ganancia neta]]/(Tabla1[[#This Row],[Ganacia Bruta]])</f>
        <v>0.42857142857142855</v>
      </c>
      <c r="O166" s="1">
        <f>+Tabla1[[#This Row],[Costo Unitario]]*Tabla1[[#This Row],[Cantidad Ordenada]]</f>
        <v>48</v>
      </c>
    </row>
    <row r="167" spans="1:15" x14ac:dyDescent="0.25">
      <c r="A167">
        <v>62</v>
      </c>
      <c r="B167">
        <v>2</v>
      </c>
      <c r="C167" t="s">
        <v>7</v>
      </c>
      <c r="D167" t="s">
        <v>32</v>
      </c>
      <c r="E167" s="1">
        <v>18</v>
      </c>
      <c r="F167" s="1">
        <v>30</v>
      </c>
      <c r="G167">
        <v>2</v>
      </c>
      <c r="H167">
        <v>59</v>
      </c>
      <c r="I167">
        <f>+Tabla1[[#This Row],[Tiempo de Preparación]]/60</f>
        <v>0.98333333333333328</v>
      </c>
      <c r="J167" s="9" t="str">
        <f>+TEXT(Tabla1[[#This Row],[Columna1]]/24, "h:mm")</f>
        <v>0:59</v>
      </c>
      <c r="K167" t="s">
        <v>8</v>
      </c>
      <c r="L167" s="1">
        <f>+(Tabla1[[#This Row],[Precio Unitario]]-Tabla1[[#This Row],[Costo Unitario]])*Tabla1[[#This Row],[Cantidad Ordenada]]</f>
        <v>24</v>
      </c>
      <c r="M167" s="1">
        <f>+Tabla1[[#This Row],[Precio Unitario]]*Tabla1[[#This Row],[Cantidad Ordenada]]</f>
        <v>60</v>
      </c>
      <c r="N167" s="2">
        <f>+Tabla1[[#This Row],[Ganancia neta]]/(Tabla1[[#This Row],[Ganacia Bruta]])</f>
        <v>0.4</v>
      </c>
      <c r="O167" s="1">
        <f>+Tabla1[[#This Row],[Costo Unitario]]*Tabla1[[#This Row],[Cantidad Ordenada]]</f>
        <v>36</v>
      </c>
    </row>
    <row r="168" spans="1:15" x14ac:dyDescent="0.25">
      <c r="A168">
        <v>62</v>
      </c>
      <c r="B168">
        <v>2</v>
      </c>
      <c r="C168" t="s">
        <v>16</v>
      </c>
      <c r="D168" t="s">
        <v>40</v>
      </c>
      <c r="E168" s="1">
        <v>11</v>
      </c>
      <c r="F168" s="1">
        <v>19</v>
      </c>
      <c r="G168">
        <v>3</v>
      </c>
      <c r="H168">
        <v>46</v>
      </c>
      <c r="I168">
        <f>+Tabla1[[#This Row],[Tiempo de Preparación]]/60</f>
        <v>0.76666666666666672</v>
      </c>
      <c r="J168" s="9" t="str">
        <f>+TEXT(Tabla1[[#This Row],[Columna1]]/24, "h:mm")</f>
        <v>0:46</v>
      </c>
      <c r="K168" t="s">
        <v>8</v>
      </c>
      <c r="L168" s="1">
        <f>+(Tabla1[[#This Row],[Precio Unitario]]-Tabla1[[#This Row],[Costo Unitario]])*Tabla1[[#This Row],[Cantidad Ordenada]]</f>
        <v>24</v>
      </c>
      <c r="M168" s="1">
        <f>+Tabla1[[#This Row],[Precio Unitario]]*Tabla1[[#This Row],[Cantidad Ordenada]]</f>
        <v>57</v>
      </c>
      <c r="N168" s="2">
        <f>+Tabla1[[#This Row],[Ganancia neta]]/(Tabla1[[#This Row],[Ganacia Bruta]])</f>
        <v>0.42105263157894735</v>
      </c>
      <c r="O168" s="1">
        <f>+Tabla1[[#This Row],[Costo Unitario]]*Tabla1[[#This Row],[Cantidad Ordenada]]</f>
        <v>33</v>
      </c>
    </row>
    <row r="169" spans="1:15" x14ac:dyDescent="0.25">
      <c r="A169">
        <v>62</v>
      </c>
      <c r="B169">
        <v>2</v>
      </c>
      <c r="C169" t="s">
        <v>9</v>
      </c>
      <c r="D169" t="s">
        <v>33</v>
      </c>
      <c r="E169" s="1">
        <v>19</v>
      </c>
      <c r="F169" s="1">
        <v>31</v>
      </c>
      <c r="G169">
        <v>1</v>
      </c>
      <c r="H169">
        <v>50</v>
      </c>
      <c r="I169">
        <f>+Tabla1[[#This Row],[Tiempo de Preparación]]/60</f>
        <v>0.83333333333333337</v>
      </c>
      <c r="J169" s="9" t="str">
        <f>+TEXT(Tabla1[[#This Row],[Columna1]]/24, "h:mm")</f>
        <v>0:50</v>
      </c>
      <c r="K169" t="s">
        <v>8</v>
      </c>
      <c r="L169" s="1">
        <f>+(Tabla1[[#This Row],[Precio Unitario]]-Tabla1[[#This Row],[Costo Unitario]])*Tabla1[[#This Row],[Cantidad Ordenada]]</f>
        <v>12</v>
      </c>
      <c r="M169" s="1">
        <f>+Tabla1[[#This Row],[Precio Unitario]]*Tabla1[[#This Row],[Cantidad Ordenada]]</f>
        <v>31</v>
      </c>
      <c r="N169" s="2">
        <f>+Tabla1[[#This Row],[Ganancia neta]]/(Tabla1[[#This Row],[Ganacia Bruta]])</f>
        <v>0.38709677419354838</v>
      </c>
      <c r="O169" s="1">
        <f>+Tabla1[[#This Row],[Costo Unitario]]*Tabla1[[#This Row],[Cantidad Ordenada]]</f>
        <v>19</v>
      </c>
    </row>
    <row r="170" spans="1:15" x14ac:dyDescent="0.25">
      <c r="A170">
        <v>63</v>
      </c>
      <c r="B170">
        <v>17</v>
      </c>
      <c r="C170" t="s">
        <v>21</v>
      </c>
      <c r="D170" t="s">
        <v>45</v>
      </c>
      <c r="E170" s="1">
        <v>12</v>
      </c>
      <c r="F170" s="1">
        <v>20</v>
      </c>
      <c r="G170">
        <v>1</v>
      </c>
      <c r="H170">
        <v>10</v>
      </c>
      <c r="I170">
        <f>+Tabla1[[#This Row],[Tiempo de Preparación]]/60</f>
        <v>0.16666666666666666</v>
      </c>
      <c r="J170" s="9" t="str">
        <f>+TEXT(Tabla1[[#This Row],[Columna1]]/24, "h:mm")</f>
        <v>0:10</v>
      </c>
      <c r="K170" t="s">
        <v>8</v>
      </c>
      <c r="L170" s="1">
        <f>+(Tabla1[[#This Row],[Precio Unitario]]-Tabla1[[#This Row],[Costo Unitario]])*Tabla1[[#This Row],[Cantidad Ordenada]]</f>
        <v>8</v>
      </c>
      <c r="M170" s="1">
        <f>+Tabla1[[#This Row],[Precio Unitario]]*Tabla1[[#This Row],[Cantidad Ordenada]]</f>
        <v>20</v>
      </c>
      <c r="N170" s="2">
        <f>+Tabla1[[#This Row],[Ganancia neta]]/(Tabla1[[#This Row],[Ganacia Bruta]])</f>
        <v>0.4</v>
      </c>
      <c r="O170" s="1">
        <f>+Tabla1[[#This Row],[Costo Unitario]]*Tabla1[[#This Row],[Cantidad Ordenada]]</f>
        <v>12</v>
      </c>
    </row>
    <row r="171" spans="1:15" x14ac:dyDescent="0.25">
      <c r="A171">
        <v>63</v>
      </c>
      <c r="B171">
        <v>17</v>
      </c>
      <c r="C171" t="s">
        <v>17</v>
      </c>
      <c r="D171" t="s">
        <v>41</v>
      </c>
      <c r="E171" s="1">
        <v>21</v>
      </c>
      <c r="F171" s="1">
        <v>35</v>
      </c>
      <c r="G171">
        <v>1</v>
      </c>
      <c r="H171">
        <v>20</v>
      </c>
      <c r="I171">
        <f>+Tabla1[[#This Row],[Tiempo de Preparación]]/60</f>
        <v>0.33333333333333331</v>
      </c>
      <c r="J171" s="9" t="str">
        <f>+TEXT(Tabla1[[#This Row],[Columna1]]/24, "h:mm")</f>
        <v>0:20</v>
      </c>
      <c r="K171" t="s">
        <v>6</v>
      </c>
      <c r="L171" s="1">
        <f>+(Tabla1[[#This Row],[Precio Unitario]]-Tabla1[[#This Row],[Costo Unitario]])*Tabla1[[#This Row],[Cantidad Ordenada]]</f>
        <v>14</v>
      </c>
      <c r="M171" s="1">
        <f>+Tabla1[[#This Row],[Precio Unitario]]*Tabla1[[#This Row],[Cantidad Ordenada]]</f>
        <v>35</v>
      </c>
      <c r="N171" s="2">
        <f>+Tabla1[[#This Row],[Ganancia neta]]/(Tabla1[[#This Row],[Ganacia Bruta]])</f>
        <v>0.4</v>
      </c>
      <c r="O171" s="1">
        <f>+Tabla1[[#This Row],[Costo Unitario]]*Tabla1[[#This Row],[Cantidad Ordenada]]</f>
        <v>21</v>
      </c>
    </row>
    <row r="172" spans="1:15" x14ac:dyDescent="0.25">
      <c r="A172">
        <v>64</v>
      </c>
      <c r="B172">
        <v>3</v>
      </c>
      <c r="C172" t="s">
        <v>21</v>
      </c>
      <c r="D172" t="s">
        <v>45</v>
      </c>
      <c r="E172" s="1">
        <v>12</v>
      </c>
      <c r="F172" s="1">
        <v>20</v>
      </c>
      <c r="G172">
        <v>3</v>
      </c>
      <c r="H172">
        <v>25</v>
      </c>
      <c r="I172">
        <f>+Tabla1[[#This Row],[Tiempo de Preparación]]/60</f>
        <v>0.41666666666666669</v>
      </c>
      <c r="J172" s="9" t="str">
        <f>+TEXT(Tabla1[[#This Row],[Columna1]]/24, "h:mm")</f>
        <v>0:25</v>
      </c>
      <c r="K172" t="s">
        <v>6</v>
      </c>
      <c r="L172" s="1">
        <f>+(Tabla1[[#This Row],[Precio Unitario]]-Tabla1[[#This Row],[Costo Unitario]])*Tabla1[[#This Row],[Cantidad Ordenada]]</f>
        <v>24</v>
      </c>
      <c r="M172" s="1">
        <f>+Tabla1[[#This Row],[Precio Unitario]]*Tabla1[[#This Row],[Cantidad Ordenada]]</f>
        <v>60</v>
      </c>
      <c r="N172" s="2">
        <f>+Tabla1[[#This Row],[Ganancia neta]]/(Tabla1[[#This Row],[Ganacia Bruta]])</f>
        <v>0.4</v>
      </c>
      <c r="O172" s="1">
        <f>+Tabla1[[#This Row],[Costo Unitario]]*Tabla1[[#This Row],[Cantidad Ordenada]]</f>
        <v>36</v>
      </c>
    </row>
    <row r="173" spans="1:15" x14ac:dyDescent="0.25">
      <c r="A173">
        <v>64</v>
      </c>
      <c r="B173">
        <v>3</v>
      </c>
      <c r="C173" t="s">
        <v>11</v>
      </c>
      <c r="D173" t="s">
        <v>35</v>
      </c>
      <c r="E173" s="1">
        <v>25</v>
      </c>
      <c r="F173" s="1">
        <v>40</v>
      </c>
      <c r="G173">
        <v>3</v>
      </c>
      <c r="H173">
        <v>47</v>
      </c>
      <c r="I173">
        <f>+Tabla1[[#This Row],[Tiempo de Preparación]]/60</f>
        <v>0.78333333333333333</v>
      </c>
      <c r="J173" s="9" t="str">
        <f>+TEXT(Tabla1[[#This Row],[Columna1]]/24, "h:mm")</f>
        <v>0:47</v>
      </c>
      <c r="K173" t="s">
        <v>8</v>
      </c>
      <c r="L173" s="1">
        <f>+(Tabla1[[#This Row],[Precio Unitario]]-Tabla1[[#This Row],[Costo Unitario]])*Tabla1[[#This Row],[Cantidad Ordenada]]</f>
        <v>45</v>
      </c>
      <c r="M173" s="1">
        <f>+Tabla1[[#This Row],[Precio Unitario]]*Tabla1[[#This Row],[Cantidad Ordenada]]</f>
        <v>120</v>
      </c>
      <c r="N173" s="2">
        <f>+Tabla1[[#This Row],[Ganancia neta]]/(Tabla1[[#This Row],[Ganacia Bruta]])</f>
        <v>0.375</v>
      </c>
      <c r="O173" s="1">
        <f>+Tabla1[[#This Row],[Costo Unitario]]*Tabla1[[#This Row],[Cantidad Ordenada]]</f>
        <v>75</v>
      </c>
    </row>
    <row r="174" spans="1:15" x14ac:dyDescent="0.25">
      <c r="A174">
        <v>64</v>
      </c>
      <c r="B174">
        <v>3</v>
      </c>
      <c r="C174" t="s">
        <v>12</v>
      </c>
      <c r="D174" t="s">
        <v>36</v>
      </c>
      <c r="E174" s="1">
        <v>22</v>
      </c>
      <c r="F174" s="1">
        <v>36</v>
      </c>
      <c r="G174">
        <v>3</v>
      </c>
      <c r="H174">
        <v>10</v>
      </c>
      <c r="I174">
        <f>+Tabla1[[#This Row],[Tiempo de Preparación]]/60</f>
        <v>0.16666666666666666</v>
      </c>
      <c r="J174" s="9" t="str">
        <f>+TEXT(Tabla1[[#This Row],[Columna1]]/24, "h:mm")</f>
        <v>0:10</v>
      </c>
      <c r="K174" t="s">
        <v>6</v>
      </c>
      <c r="L174" s="1">
        <f>+(Tabla1[[#This Row],[Precio Unitario]]-Tabla1[[#This Row],[Costo Unitario]])*Tabla1[[#This Row],[Cantidad Ordenada]]</f>
        <v>42</v>
      </c>
      <c r="M174" s="1">
        <f>+Tabla1[[#This Row],[Precio Unitario]]*Tabla1[[#This Row],[Cantidad Ordenada]]</f>
        <v>108</v>
      </c>
      <c r="N174" s="2">
        <f>+Tabla1[[#This Row],[Ganancia neta]]/(Tabla1[[#This Row],[Ganacia Bruta]])</f>
        <v>0.3888888888888889</v>
      </c>
      <c r="O174" s="1">
        <f>+Tabla1[[#This Row],[Costo Unitario]]*Tabla1[[#This Row],[Cantidad Ordenada]]</f>
        <v>66</v>
      </c>
    </row>
    <row r="175" spans="1:15" x14ac:dyDescent="0.25">
      <c r="A175">
        <v>65</v>
      </c>
      <c r="B175">
        <v>5</v>
      </c>
      <c r="C175" t="s">
        <v>15</v>
      </c>
      <c r="D175" t="s">
        <v>39</v>
      </c>
      <c r="E175" s="1">
        <v>16</v>
      </c>
      <c r="F175" s="1">
        <v>28</v>
      </c>
      <c r="G175">
        <v>1</v>
      </c>
      <c r="H175">
        <v>32</v>
      </c>
      <c r="I175">
        <f>+Tabla1[[#This Row],[Tiempo de Preparación]]/60</f>
        <v>0.53333333333333333</v>
      </c>
      <c r="J175" s="9" t="str">
        <f>+TEXT(Tabla1[[#This Row],[Columna1]]/24, "h:mm")</f>
        <v>0:32</v>
      </c>
      <c r="K175" t="s">
        <v>8</v>
      </c>
      <c r="L175" s="1">
        <f>+(Tabla1[[#This Row],[Precio Unitario]]-Tabla1[[#This Row],[Costo Unitario]])*Tabla1[[#This Row],[Cantidad Ordenada]]</f>
        <v>12</v>
      </c>
      <c r="M175" s="1">
        <f>+Tabla1[[#This Row],[Precio Unitario]]*Tabla1[[#This Row],[Cantidad Ordenada]]</f>
        <v>28</v>
      </c>
      <c r="N175" s="2">
        <f>+Tabla1[[#This Row],[Ganancia neta]]/(Tabla1[[#This Row],[Ganacia Bruta]])</f>
        <v>0.42857142857142855</v>
      </c>
      <c r="O175" s="1">
        <f>+Tabla1[[#This Row],[Costo Unitario]]*Tabla1[[#This Row],[Cantidad Ordenada]]</f>
        <v>16</v>
      </c>
    </row>
    <row r="176" spans="1:15" x14ac:dyDescent="0.25">
      <c r="A176">
        <v>65</v>
      </c>
      <c r="B176">
        <v>5</v>
      </c>
      <c r="C176" t="s">
        <v>9</v>
      </c>
      <c r="D176" t="s">
        <v>33</v>
      </c>
      <c r="E176" s="1">
        <v>19</v>
      </c>
      <c r="F176" s="1">
        <v>31</v>
      </c>
      <c r="G176">
        <v>1</v>
      </c>
      <c r="H176">
        <v>55</v>
      </c>
      <c r="I176">
        <f>+Tabla1[[#This Row],[Tiempo de Preparación]]/60</f>
        <v>0.91666666666666663</v>
      </c>
      <c r="J176" s="9" t="str">
        <f>+TEXT(Tabla1[[#This Row],[Columna1]]/24, "h:mm")</f>
        <v>0:55</v>
      </c>
      <c r="K176" t="s">
        <v>8</v>
      </c>
      <c r="L176" s="1">
        <f>+(Tabla1[[#This Row],[Precio Unitario]]-Tabla1[[#This Row],[Costo Unitario]])*Tabla1[[#This Row],[Cantidad Ordenada]]</f>
        <v>12</v>
      </c>
      <c r="M176" s="1">
        <f>+Tabla1[[#This Row],[Precio Unitario]]*Tabla1[[#This Row],[Cantidad Ordenada]]</f>
        <v>31</v>
      </c>
      <c r="N176" s="2">
        <f>+Tabla1[[#This Row],[Ganancia neta]]/(Tabla1[[#This Row],[Ganacia Bruta]])</f>
        <v>0.38709677419354838</v>
      </c>
      <c r="O176" s="1">
        <f>+Tabla1[[#This Row],[Costo Unitario]]*Tabla1[[#This Row],[Cantidad Ordenada]]</f>
        <v>19</v>
      </c>
    </row>
    <row r="177" spans="1:15" x14ac:dyDescent="0.25">
      <c r="A177">
        <v>65</v>
      </c>
      <c r="B177">
        <v>5</v>
      </c>
      <c r="C177" t="s">
        <v>16</v>
      </c>
      <c r="D177" t="s">
        <v>40</v>
      </c>
      <c r="E177" s="1">
        <v>11</v>
      </c>
      <c r="F177" s="1">
        <v>19</v>
      </c>
      <c r="G177">
        <v>3</v>
      </c>
      <c r="H177">
        <v>51</v>
      </c>
      <c r="I177">
        <f>+Tabla1[[#This Row],[Tiempo de Preparación]]/60</f>
        <v>0.85</v>
      </c>
      <c r="J177" s="9" t="str">
        <f>+TEXT(Tabla1[[#This Row],[Columna1]]/24, "h:mm")</f>
        <v>0:51</v>
      </c>
      <c r="K177" t="s">
        <v>6</v>
      </c>
      <c r="L177" s="1">
        <f>+(Tabla1[[#This Row],[Precio Unitario]]-Tabla1[[#This Row],[Costo Unitario]])*Tabla1[[#This Row],[Cantidad Ordenada]]</f>
        <v>24</v>
      </c>
      <c r="M177" s="1">
        <f>+Tabla1[[#This Row],[Precio Unitario]]*Tabla1[[#This Row],[Cantidad Ordenada]]</f>
        <v>57</v>
      </c>
      <c r="N177" s="2">
        <f>+Tabla1[[#This Row],[Ganancia neta]]/(Tabla1[[#This Row],[Ganacia Bruta]])</f>
        <v>0.42105263157894735</v>
      </c>
      <c r="O177" s="1">
        <f>+Tabla1[[#This Row],[Costo Unitario]]*Tabla1[[#This Row],[Cantidad Ordenada]]</f>
        <v>33</v>
      </c>
    </row>
    <row r="178" spans="1:15" x14ac:dyDescent="0.25">
      <c r="A178">
        <v>65</v>
      </c>
      <c r="B178">
        <v>5</v>
      </c>
      <c r="C178" t="s">
        <v>11</v>
      </c>
      <c r="D178" t="s">
        <v>35</v>
      </c>
      <c r="E178" s="1">
        <v>25</v>
      </c>
      <c r="F178" s="1">
        <v>40</v>
      </c>
      <c r="G178">
        <v>2</v>
      </c>
      <c r="H178">
        <v>17</v>
      </c>
      <c r="I178">
        <f>+Tabla1[[#This Row],[Tiempo de Preparación]]/60</f>
        <v>0.28333333333333333</v>
      </c>
      <c r="J178" s="9" t="str">
        <f>+TEXT(Tabla1[[#This Row],[Columna1]]/24, "h:mm")</f>
        <v>0:17</v>
      </c>
      <c r="K178" t="s">
        <v>6</v>
      </c>
      <c r="L178" s="1">
        <f>+(Tabla1[[#This Row],[Precio Unitario]]-Tabla1[[#This Row],[Costo Unitario]])*Tabla1[[#This Row],[Cantidad Ordenada]]</f>
        <v>30</v>
      </c>
      <c r="M178" s="1">
        <f>+Tabla1[[#This Row],[Precio Unitario]]*Tabla1[[#This Row],[Cantidad Ordenada]]</f>
        <v>80</v>
      </c>
      <c r="N178" s="2">
        <f>+Tabla1[[#This Row],[Ganancia neta]]/(Tabla1[[#This Row],[Ganacia Bruta]])</f>
        <v>0.375</v>
      </c>
      <c r="O178" s="1">
        <f>+Tabla1[[#This Row],[Costo Unitario]]*Tabla1[[#This Row],[Cantidad Ordenada]]</f>
        <v>50</v>
      </c>
    </row>
    <row r="179" spans="1:15" x14ac:dyDescent="0.25">
      <c r="A179">
        <v>66</v>
      </c>
      <c r="B179">
        <v>18</v>
      </c>
      <c r="C179" t="s">
        <v>12</v>
      </c>
      <c r="D179" t="s">
        <v>36</v>
      </c>
      <c r="E179" s="1">
        <v>22</v>
      </c>
      <c r="F179" s="1">
        <v>36</v>
      </c>
      <c r="G179">
        <v>1</v>
      </c>
      <c r="H179">
        <v>29</v>
      </c>
      <c r="I179">
        <f>+Tabla1[[#This Row],[Tiempo de Preparación]]/60</f>
        <v>0.48333333333333334</v>
      </c>
      <c r="J179" s="9" t="str">
        <f>+TEXT(Tabla1[[#This Row],[Columna1]]/24, "h:mm")</f>
        <v>0:29</v>
      </c>
      <c r="K179" t="s">
        <v>6</v>
      </c>
      <c r="L179" s="1">
        <f>+(Tabla1[[#This Row],[Precio Unitario]]-Tabla1[[#This Row],[Costo Unitario]])*Tabla1[[#This Row],[Cantidad Ordenada]]</f>
        <v>14</v>
      </c>
      <c r="M179" s="1">
        <f>+Tabla1[[#This Row],[Precio Unitario]]*Tabla1[[#This Row],[Cantidad Ordenada]]</f>
        <v>36</v>
      </c>
      <c r="N179" s="2">
        <f>+Tabla1[[#This Row],[Ganancia neta]]/(Tabla1[[#This Row],[Ganacia Bruta]])</f>
        <v>0.3888888888888889</v>
      </c>
      <c r="O179" s="1">
        <f>+Tabla1[[#This Row],[Costo Unitario]]*Tabla1[[#This Row],[Cantidad Ordenada]]</f>
        <v>22</v>
      </c>
    </row>
    <row r="180" spans="1:15" x14ac:dyDescent="0.25">
      <c r="A180">
        <v>66</v>
      </c>
      <c r="B180">
        <v>18</v>
      </c>
      <c r="C180" t="s">
        <v>11</v>
      </c>
      <c r="D180" t="s">
        <v>35</v>
      </c>
      <c r="E180" s="1">
        <v>25</v>
      </c>
      <c r="F180" s="1">
        <v>40</v>
      </c>
      <c r="G180">
        <v>3</v>
      </c>
      <c r="H180">
        <v>30</v>
      </c>
      <c r="I180">
        <f>+Tabla1[[#This Row],[Tiempo de Preparación]]/60</f>
        <v>0.5</v>
      </c>
      <c r="J180" s="9" t="str">
        <f>+TEXT(Tabla1[[#This Row],[Columna1]]/24, "h:mm")</f>
        <v>0:30</v>
      </c>
      <c r="K180" t="s">
        <v>6</v>
      </c>
      <c r="L180" s="1">
        <f>+(Tabla1[[#This Row],[Precio Unitario]]-Tabla1[[#This Row],[Costo Unitario]])*Tabla1[[#This Row],[Cantidad Ordenada]]</f>
        <v>45</v>
      </c>
      <c r="M180" s="1">
        <f>+Tabla1[[#This Row],[Precio Unitario]]*Tabla1[[#This Row],[Cantidad Ordenada]]</f>
        <v>120</v>
      </c>
      <c r="N180" s="2">
        <f>+Tabla1[[#This Row],[Ganancia neta]]/(Tabla1[[#This Row],[Ganacia Bruta]])</f>
        <v>0.375</v>
      </c>
      <c r="O180" s="1">
        <f>+Tabla1[[#This Row],[Costo Unitario]]*Tabla1[[#This Row],[Cantidad Ordenada]]</f>
        <v>75</v>
      </c>
    </row>
    <row r="181" spans="1:15" x14ac:dyDescent="0.25">
      <c r="A181">
        <v>66</v>
      </c>
      <c r="B181">
        <v>18</v>
      </c>
      <c r="C181" t="s">
        <v>24</v>
      </c>
      <c r="D181" t="s">
        <v>48</v>
      </c>
      <c r="E181" s="1">
        <v>10</v>
      </c>
      <c r="F181" s="1">
        <v>18</v>
      </c>
      <c r="G181">
        <v>3</v>
      </c>
      <c r="H181">
        <v>55</v>
      </c>
      <c r="I181">
        <f>+Tabla1[[#This Row],[Tiempo de Preparación]]/60</f>
        <v>0.91666666666666663</v>
      </c>
      <c r="J181" s="9" t="str">
        <f>+TEXT(Tabla1[[#This Row],[Columna1]]/24, "h:mm")</f>
        <v>0:55</v>
      </c>
      <c r="K181" t="s">
        <v>8</v>
      </c>
      <c r="L181" s="1">
        <f>+(Tabla1[[#This Row],[Precio Unitario]]-Tabla1[[#This Row],[Costo Unitario]])*Tabla1[[#This Row],[Cantidad Ordenada]]</f>
        <v>24</v>
      </c>
      <c r="M181" s="1">
        <f>+Tabla1[[#This Row],[Precio Unitario]]*Tabla1[[#This Row],[Cantidad Ordenada]]</f>
        <v>54</v>
      </c>
      <c r="N181" s="2">
        <f>+Tabla1[[#This Row],[Ganancia neta]]/(Tabla1[[#This Row],[Ganacia Bruta]])</f>
        <v>0.44444444444444442</v>
      </c>
      <c r="O181" s="1">
        <f>+Tabla1[[#This Row],[Costo Unitario]]*Tabla1[[#This Row],[Cantidad Ordenada]]</f>
        <v>30</v>
      </c>
    </row>
    <row r="182" spans="1:15" x14ac:dyDescent="0.25">
      <c r="A182">
        <v>67</v>
      </c>
      <c r="B182">
        <v>2</v>
      </c>
      <c r="C182" t="s">
        <v>11</v>
      </c>
      <c r="D182" t="s">
        <v>35</v>
      </c>
      <c r="E182" s="1">
        <v>25</v>
      </c>
      <c r="F182" s="1">
        <v>40</v>
      </c>
      <c r="G182">
        <v>1</v>
      </c>
      <c r="H182">
        <v>22</v>
      </c>
      <c r="I182">
        <f>+Tabla1[[#This Row],[Tiempo de Preparación]]/60</f>
        <v>0.36666666666666664</v>
      </c>
      <c r="J182" s="9" t="str">
        <f>+TEXT(Tabla1[[#This Row],[Columna1]]/24, "h:mm")</f>
        <v>0:22</v>
      </c>
      <c r="K182" t="s">
        <v>6</v>
      </c>
      <c r="L182" s="1">
        <f>+(Tabla1[[#This Row],[Precio Unitario]]-Tabla1[[#This Row],[Costo Unitario]])*Tabla1[[#This Row],[Cantidad Ordenada]]</f>
        <v>15</v>
      </c>
      <c r="M182" s="1">
        <f>+Tabla1[[#This Row],[Precio Unitario]]*Tabla1[[#This Row],[Cantidad Ordenada]]</f>
        <v>40</v>
      </c>
      <c r="N182" s="2">
        <f>+Tabla1[[#This Row],[Ganancia neta]]/(Tabla1[[#This Row],[Ganacia Bruta]])</f>
        <v>0.375</v>
      </c>
      <c r="O182" s="1">
        <f>+Tabla1[[#This Row],[Costo Unitario]]*Tabla1[[#This Row],[Cantidad Ordenada]]</f>
        <v>25</v>
      </c>
    </row>
    <row r="183" spans="1:15" x14ac:dyDescent="0.25">
      <c r="A183">
        <v>67</v>
      </c>
      <c r="B183">
        <v>2</v>
      </c>
      <c r="C183" t="s">
        <v>12</v>
      </c>
      <c r="D183" t="s">
        <v>36</v>
      </c>
      <c r="E183" s="1">
        <v>22</v>
      </c>
      <c r="F183" s="1">
        <v>36</v>
      </c>
      <c r="G183">
        <v>3</v>
      </c>
      <c r="H183">
        <v>59</v>
      </c>
      <c r="I183">
        <f>+Tabla1[[#This Row],[Tiempo de Preparación]]/60</f>
        <v>0.98333333333333328</v>
      </c>
      <c r="J183" s="9" t="str">
        <f>+TEXT(Tabla1[[#This Row],[Columna1]]/24, "h:mm")</f>
        <v>0:59</v>
      </c>
      <c r="K183" t="s">
        <v>8</v>
      </c>
      <c r="L183" s="1">
        <f>+(Tabla1[[#This Row],[Precio Unitario]]-Tabla1[[#This Row],[Costo Unitario]])*Tabla1[[#This Row],[Cantidad Ordenada]]</f>
        <v>42</v>
      </c>
      <c r="M183" s="1">
        <f>+Tabla1[[#This Row],[Precio Unitario]]*Tabla1[[#This Row],[Cantidad Ordenada]]</f>
        <v>108</v>
      </c>
      <c r="N183" s="2">
        <f>+Tabla1[[#This Row],[Ganancia neta]]/(Tabla1[[#This Row],[Ganacia Bruta]])</f>
        <v>0.3888888888888889</v>
      </c>
      <c r="O183" s="1">
        <f>+Tabla1[[#This Row],[Costo Unitario]]*Tabla1[[#This Row],[Cantidad Ordenada]]</f>
        <v>66</v>
      </c>
    </row>
    <row r="184" spans="1:15" x14ac:dyDescent="0.25">
      <c r="A184">
        <v>67</v>
      </c>
      <c r="B184">
        <v>2</v>
      </c>
      <c r="C184" t="s">
        <v>25</v>
      </c>
      <c r="D184" t="s">
        <v>49</v>
      </c>
      <c r="E184" s="1">
        <v>15</v>
      </c>
      <c r="F184" s="1">
        <v>26</v>
      </c>
      <c r="G184">
        <v>3</v>
      </c>
      <c r="H184">
        <v>15</v>
      </c>
      <c r="I184">
        <f>+Tabla1[[#This Row],[Tiempo de Preparación]]/60</f>
        <v>0.25</v>
      </c>
      <c r="J184" s="9" t="str">
        <f>+TEXT(Tabla1[[#This Row],[Columna1]]/24, "h:mm")</f>
        <v>0:15</v>
      </c>
      <c r="K184" t="s">
        <v>8</v>
      </c>
      <c r="L184" s="1">
        <f>+(Tabla1[[#This Row],[Precio Unitario]]-Tabla1[[#This Row],[Costo Unitario]])*Tabla1[[#This Row],[Cantidad Ordenada]]</f>
        <v>33</v>
      </c>
      <c r="M184" s="1">
        <f>+Tabla1[[#This Row],[Precio Unitario]]*Tabla1[[#This Row],[Cantidad Ordenada]]</f>
        <v>78</v>
      </c>
      <c r="N184" s="2">
        <f>+Tabla1[[#This Row],[Ganancia neta]]/(Tabla1[[#This Row],[Ganacia Bruta]])</f>
        <v>0.42307692307692307</v>
      </c>
      <c r="O184" s="1">
        <f>+Tabla1[[#This Row],[Costo Unitario]]*Tabla1[[#This Row],[Cantidad Ordenada]]</f>
        <v>45</v>
      </c>
    </row>
    <row r="185" spans="1:15" x14ac:dyDescent="0.25">
      <c r="A185">
        <v>67</v>
      </c>
      <c r="B185">
        <v>2</v>
      </c>
      <c r="C185" t="s">
        <v>7</v>
      </c>
      <c r="D185" t="s">
        <v>32</v>
      </c>
      <c r="E185" s="1">
        <v>18</v>
      </c>
      <c r="F185" s="1">
        <v>30</v>
      </c>
      <c r="G185">
        <v>1</v>
      </c>
      <c r="H185">
        <v>35</v>
      </c>
      <c r="I185">
        <f>+Tabla1[[#This Row],[Tiempo de Preparación]]/60</f>
        <v>0.58333333333333337</v>
      </c>
      <c r="J185" s="9" t="str">
        <f>+TEXT(Tabla1[[#This Row],[Columna1]]/24, "h:mm")</f>
        <v>0:35</v>
      </c>
      <c r="K185" t="s">
        <v>8</v>
      </c>
      <c r="L185" s="1">
        <f>+(Tabla1[[#This Row],[Precio Unitario]]-Tabla1[[#This Row],[Costo Unitario]])*Tabla1[[#This Row],[Cantidad Ordenada]]</f>
        <v>12</v>
      </c>
      <c r="M185" s="1">
        <f>+Tabla1[[#This Row],[Precio Unitario]]*Tabla1[[#This Row],[Cantidad Ordenada]]</f>
        <v>30</v>
      </c>
      <c r="N185" s="2">
        <f>+Tabla1[[#This Row],[Ganancia neta]]/(Tabla1[[#This Row],[Ganacia Bruta]])</f>
        <v>0.4</v>
      </c>
      <c r="O185" s="1">
        <f>+Tabla1[[#This Row],[Costo Unitario]]*Tabla1[[#This Row],[Cantidad Ordenada]]</f>
        <v>18</v>
      </c>
    </row>
    <row r="186" spans="1:15" x14ac:dyDescent="0.25">
      <c r="A186">
        <v>68</v>
      </c>
      <c r="B186">
        <v>8</v>
      </c>
      <c r="C186" t="s">
        <v>22</v>
      </c>
      <c r="D186" t="s">
        <v>46</v>
      </c>
      <c r="E186" s="1">
        <v>14</v>
      </c>
      <c r="F186" s="1">
        <v>23</v>
      </c>
      <c r="G186">
        <v>3</v>
      </c>
      <c r="H186">
        <v>43</v>
      </c>
      <c r="I186">
        <f>+Tabla1[[#This Row],[Tiempo de Preparación]]/60</f>
        <v>0.71666666666666667</v>
      </c>
      <c r="J186" s="9" t="str">
        <f>+TEXT(Tabla1[[#This Row],[Columna1]]/24, "h:mm")</f>
        <v>0:43</v>
      </c>
      <c r="K186" t="s">
        <v>6</v>
      </c>
      <c r="L186" s="1">
        <f>+(Tabla1[[#This Row],[Precio Unitario]]-Tabla1[[#This Row],[Costo Unitario]])*Tabla1[[#This Row],[Cantidad Ordenada]]</f>
        <v>27</v>
      </c>
      <c r="M186" s="1">
        <f>+Tabla1[[#This Row],[Precio Unitario]]*Tabla1[[#This Row],[Cantidad Ordenada]]</f>
        <v>69</v>
      </c>
      <c r="N186" s="2">
        <f>+Tabla1[[#This Row],[Ganancia neta]]/(Tabla1[[#This Row],[Ganacia Bruta]])</f>
        <v>0.39130434782608697</v>
      </c>
      <c r="O186" s="1">
        <f>+Tabla1[[#This Row],[Costo Unitario]]*Tabla1[[#This Row],[Cantidad Ordenada]]</f>
        <v>42</v>
      </c>
    </row>
    <row r="187" spans="1:15" x14ac:dyDescent="0.25">
      <c r="A187">
        <v>68</v>
      </c>
      <c r="B187">
        <v>8</v>
      </c>
      <c r="C187" t="s">
        <v>15</v>
      </c>
      <c r="D187" t="s">
        <v>39</v>
      </c>
      <c r="E187" s="1">
        <v>16</v>
      </c>
      <c r="F187" s="1">
        <v>28</v>
      </c>
      <c r="G187">
        <v>1</v>
      </c>
      <c r="H187">
        <v>19</v>
      </c>
      <c r="I187">
        <f>+Tabla1[[#This Row],[Tiempo de Preparación]]/60</f>
        <v>0.31666666666666665</v>
      </c>
      <c r="J187" s="9" t="str">
        <f>+TEXT(Tabla1[[#This Row],[Columna1]]/24, "h:mm")</f>
        <v>0:19</v>
      </c>
      <c r="K187" t="s">
        <v>8</v>
      </c>
      <c r="L187" s="1">
        <f>+(Tabla1[[#This Row],[Precio Unitario]]-Tabla1[[#This Row],[Costo Unitario]])*Tabla1[[#This Row],[Cantidad Ordenada]]</f>
        <v>12</v>
      </c>
      <c r="M187" s="1">
        <f>+Tabla1[[#This Row],[Precio Unitario]]*Tabla1[[#This Row],[Cantidad Ordenada]]</f>
        <v>28</v>
      </c>
      <c r="N187" s="2">
        <f>+Tabla1[[#This Row],[Ganancia neta]]/(Tabla1[[#This Row],[Ganacia Bruta]])</f>
        <v>0.42857142857142855</v>
      </c>
      <c r="O187" s="1">
        <f>+Tabla1[[#This Row],[Costo Unitario]]*Tabla1[[#This Row],[Cantidad Ordenada]]</f>
        <v>16</v>
      </c>
    </row>
    <row r="188" spans="1:15" x14ac:dyDescent="0.25">
      <c r="A188">
        <v>68</v>
      </c>
      <c r="B188">
        <v>8</v>
      </c>
      <c r="C188" t="s">
        <v>18</v>
      </c>
      <c r="D188" t="s">
        <v>42</v>
      </c>
      <c r="E188" s="1">
        <v>19</v>
      </c>
      <c r="F188" s="1">
        <v>32</v>
      </c>
      <c r="G188">
        <v>3</v>
      </c>
      <c r="H188">
        <v>57</v>
      </c>
      <c r="I188">
        <f>+Tabla1[[#This Row],[Tiempo de Preparación]]/60</f>
        <v>0.95</v>
      </c>
      <c r="J188" s="9" t="str">
        <f>+TEXT(Tabla1[[#This Row],[Columna1]]/24, "h:mm")</f>
        <v>0:57</v>
      </c>
      <c r="K188" t="s">
        <v>8</v>
      </c>
      <c r="L188" s="1">
        <f>+(Tabla1[[#This Row],[Precio Unitario]]-Tabla1[[#This Row],[Costo Unitario]])*Tabla1[[#This Row],[Cantidad Ordenada]]</f>
        <v>39</v>
      </c>
      <c r="M188" s="1">
        <f>+Tabla1[[#This Row],[Precio Unitario]]*Tabla1[[#This Row],[Cantidad Ordenada]]</f>
        <v>96</v>
      </c>
      <c r="N188" s="2">
        <f>+Tabla1[[#This Row],[Ganancia neta]]/(Tabla1[[#This Row],[Ganacia Bruta]])</f>
        <v>0.40625</v>
      </c>
      <c r="O188" s="1">
        <f>+Tabla1[[#This Row],[Costo Unitario]]*Tabla1[[#This Row],[Cantidad Ordenada]]</f>
        <v>57</v>
      </c>
    </row>
    <row r="189" spans="1:15" x14ac:dyDescent="0.25">
      <c r="A189">
        <v>68</v>
      </c>
      <c r="B189">
        <v>8</v>
      </c>
      <c r="C189" t="s">
        <v>26</v>
      </c>
      <c r="D189" t="s">
        <v>50</v>
      </c>
      <c r="E189" s="1">
        <v>15</v>
      </c>
      <c r="F189" s="1">
        <v>25</v>
      </c>
      <c r="G189">
        <v>1</v>
      </c>
      <c r="H189">
        <v>26</v>
      </c>
      <c r="I189">
        <f>+Tabla1[[#This Row],[Tiempo de Preparación]]/60</f>
        <v>0.43333333333333335</v>
      </c>
      <c r="J189" s="9" t="str">
        <f>+TEXT(Tabla1[[#This Row],[Columna1]]/24, "h:mm")</f>
        <v>0:26</v>
      </c>
      <c r="K189" t="s">
        <v>8</v>
      </c>
      <c r="L189" s="1">
        <f>+(Tabla1[[#This Row],[Precio Unitario]]-Tabla1[[#This Row],[Costo Unitario]])*Tabla1[[#This Row],[Cantidad Ordenada]]</f>
        <v>10</v>
      </c>
      <c r="M189" s="1">
        <f>+Tabla1[[#This Row],[Precio Unitario]]*Tabla1[[#This Row],[Cantidad Ordenada]]</f>
        <v>25</v>
      </c>
      <c r="N189" s="2">
        <f>+Tabla1[[#This Row],[Ganancia neta]]/(Tabla1[[#This Row],[Ganacia Bruta]])</f>
        <v>0.4</v>
      </c>
      <c r="O189" s="1">
        <f>+Tabla1[[#This Row],[Costo Unitario]]*Tabla1[[#This Row],[Cantidad Ordenada]]</f>
        <v>15</v>
      </c>
    </row>
    <row r="190" spans="1:15" x14ac:dyDescent="0.25">
      <c r="A190">
        <v>69</v>
      </c>
      <c r="B190">
        <v>5</v>
      </c>
      <c r="C190" t="s">
        <v>23</v>
      </c>
      <c r="D190" t="s">
        <v>47</v>
      </c>
      <c r="E190" s="1">
        <v>13</v>
      </c>
      <c r="F190" s="1">
        <v>21</v>
      </c>
      <c r="G190">
        <v>3</v>
      </c>
      <c r="H190">
        <v>20</v>
      </c>
      <c r="I190">
        <f>+Tabla1[[#This Row],[Tiempo de Preparación]]/60</f>
        <v>0.33333333333333331</v>
      </c>
      <c r="J190" s="9" t="str">
        <f>+TEXT(Tabla1[[#This Row],[Columna1]]/24, "h:mm")</f>
        <v>0:20</v>
      </c>
      <c r="K190" t="s">
        <v>6</v>
      </c>
      <c r="L190" s="1">
        <f>+(Tabla1[[#This Row],[Precio Unitario]]-Tabla1[[#This Row],[Costo Unitario]])*Tabla1[[#This Row],[Cantidad Ordenada]]</f>
        <v>24</v>
      </c>
      <c r="M190" s="1">
        <f>+Tabla1[[#This Row],[Precio Unitario]]*Tabla1[[#This Row],[Cantidad Ordenada]]</f>
        <v>63</v>
      </c>
      <c r="N190" s="2">
        <f>+Tabla1[[#This Row],[Ganancia neta]]/(Tabla1[[#This Row],[Ganacia Bruta]])</f>
        <v>0.38095238095238093</v>
      </c>
      <c r="O190" s="1">
        <f>+Tabla1[[#This Row],[Costo Unitario]]*Tabla1[[#This Row],[Cantidad Ordenada]]</f>
        <v>39</v>
      </c>
    </row>
    <row r="191" spans="1:15" x14ac:dyDescent="0.25">
      <c r="A191">
        <v>69</v>
      </c>
      <c r="B191">
        <v>5</v>
      </c>
      <c r="C191" t="s">
        <v>5</v>
      </c>
      <c r="D191" t="s">
        <v>31</v>
      </c>
      <c r="E191" s="1">
        <v>14</v>
      </c>
      <c r="F191" s="1">
        <v>24</v>
      </c>
      <c r="G191">
        <v>3</v>
      </c>
      <c r="H191">
        <v>48</v>
      </c>
      <c r="I191">
        <f>+Tabla1[[#This Row],[Tiempo de Preparación]]/60</f>
        <v>0.8</v>
      </c>
      <c r="J191" s="9" t="str">
        <f>+TEXT(Tabla1[[#This Row],[Columna1]]/24, "h:mm")</f>
        <v>0:48</v>
      </c>
      <c r="K191" t="s">
        <v>8</v>
      </c>
      <c r="L191" s="1">
        <f>+(Tabla1[[#This Row],[Precio Unitario]]-Tabla1[[#This Row],[Costo Unitario]])*Tabla1[[#This Row],[Cantidad Ordenada]]</f>
        <v>30</v>
      </c>
      <c r="M191" s="1">
        <f>+Tabla1[[#This Row],[Precio Unitario]]*Tabla1[[#This Row],[Cantidad Ordenada]]</f>
        <v>72</v>
      </c>
      <c r="N191" s="2">
        <f>+Tabla1[[#This Row],[Ganancia neta]]/(Tabla1[[#This Row],[Ganacia Bruta]])</f>
        <v>0.41666666666666669</v>
      </c>
      <c r="O191" s="1">
        <f>+Tabla1[[#This Row],[Costo Unitario]]*Tabla1[[#This Row],[Cantidad Ordenada]]</f>
        <v>42</v>
      </c>
    </row>
    <row r="192" spans="1:15" x14ac:dyDescent="0.25">
      <c r="A192">
        <v>69</v>
      </c>
      <c r="B192">
        <v>5</v>
      </c>
      <c r="C192" t="s">
        <v>14</v>
      </c>
      <c r="D192" t="s">
        <v>38</v>
      </c>
      <c r="E192" s="1">
        <v>20</v>
      </c>
      <c r="F192" s="1">
        <v>33</v>
      </c>
      <c r="G192">
        <v>3</v>
      </c>
      <c r="H192">
        <v>24</v>
      </c>
      <c r="I192">
        <f>+Tabla1[[#This Row],[Tiempo de Preparación]]/60</f>
        <v>0.4</v>
      </c>
      <c r="J192" s="9" t="str">
        <f>+TEXT(Tabla1[[#This Row],[Columna1]]/24, "h:mm")</f>
        <v>0:24</v>
      </c>
      <c r="K192" t="s">
        <v>8</v>
      </c>
      <c r="L192" s="1">
        <f>+(Tabla1[[#This Row],[Precio Unitario]]-Tabla1[[#This Row],[Costo Unitario]])*Tabla1[[#This Row],[Cantidad Ordenada]]</f>
        <v>39</v>
      </c>
      <c r="M192" s="1">
        <f>+Tabla1[[#This Row],[Precio Unitario]]*Tabla1[[#This Row],[Cantidad Ordenada]]</f>
        <v>99</v>
      </c>
      <c r="N192" s="2">
        <f>+Tabla1[[#This Row],[Ganancia neta]]/(Tabla1[[#This Row],[Ganacia Bruta]])</f>
        <v>0.39393939393939392</v>
      </c>
      <c r="O192" s="1">
        <f>+Tabla1[[#This Row],[Costo Unitario]]*Tabla1[[#This Row],[Cantidad Ordenada]]</f>
        <v>60</v>
      </c>
    </row>
    <row r="193" spans="1:15" x14ac:dyDescent="0.25">
      <c r="A193">
        <v>70</v>
      </c>
      <c r="B193">
        <v>17</v>
      </c>
      <c r="C193" t="s">
        <v>26</v>
      </c>
      <c r="D193" t="s">
        <v>50</v>
      </c>
      <c r="E193" s="1">
        <v>15</v>
      </c>
      <c r="F193" s="1">
        <v>25</v>
      </c>
      <c r="G193">
        <v>2</v>
      </c>
      <c r="H193">
        <v>19</v>
      </c>
      <c r="I193">
        <f>+Tabla1[[#This Row],[Tiempo de Preparación]]/60</f>
        <v>0.31666666666666665</v>
      </c>
      <c r="J193" s="9" t="str">
        <f>+TEXT(Tabla1[[#This Row],[Columna1]]/24, "h:mm")</f>
        <v>0:19</v>
      </c>
      <c r="K193" t="s">
        <v>8</v>
      </c>
      <c r="L193" s="1">
        <f>+(Tabla1[[#This Row],[Precio Unitario]]-Tabla1[[#This Row],[Costo Unitario]])*Tabla1[[#This Row],[Cantidad Ordenada]]</f>
        <v>20</v>
      </c>
      <c r="M193" s="1">
        <f>+Tabla1[[#This Row],[Precio Unitario]]*Tabla1[[#This Row],[Cantidad Ordenada]]</f>
        <v>50</v>
      </c>
      <c r="N193" s="2">
        <f>+Tabla1[[#This Row],[Ganancia neta]]/(Tabla1[[#This Row],[Ganacia Bruta]])</f>
        <v>0.4</v>
      </c>
      <c r="O193" s="1">
        <f>+Tabla1[[#This Row],[Costo Unitario]]*Tabla1[[#This Row],[Cantidad Ordenada]]</f>
        <v>30</v>
      </c>
    </row>
    <row r="194" spans="1:15" x14ac:dyDescent="0.25">
      <c r="A194">
        <v>70</v>
      </c>
      <c r="B194">
        <v>17</v>
      </c>
      <c r="C194" t="s">
        <v>20</v>
      </c>
      <c r="D194" t="s">
        <v>44</v>
      </c>
      <c r="E194" s="1">
        <v>20</v>
      </c>
      <c r="F194" s="1">
        <v>34</v>
      </c>
      <c r="G194">
        <v>2</v>
      </c>
      <c r="H194">
        <v>21</v>
      </c>
      <c r="I194">
        <f>+Tabla1[[#This Row],[Tiempo de Preparación]]/60</f>
        <v>0.35</v>
      </c>
      <c r="J194" s="9" t="str">
        <f>+TEXT(Tabla1[[#This Row],[Columna1]]/24, "h:mm")</f>
        <v>0:21</v>
      </c>
      <c r="K194" t="s">
        <v>8</v>
      </c>
      <c r="L194" s="1">
        <f>+(Tabla1[[#This Row],[Precio Unitario]]-Tabla1[[#This Row],[Costo Unitario]])*Tabla1[[#This Row],[Cantidad Ordenada]]</f>
        <v>28</v>
      </c>
      <c r="M194" s="1">
        <f>+Tabla1[[#This Row],[Precio Unitario]]*Tabla1[[#This Row],[Cantidad Ordenada]]</f>
        <v>68</v>
      </c>
      <c r="N194" s="2">
        <f>+Tabla1[[#This Row],[Ganancia neta]]/(Tabla1[[#This Row],[Ganacia Bruta]])</f>
        <v>0.41176470588235292</v>
      </c>
      <c r="O194" s="1">
        <f>+Tabla1[[#This Row],[Costo Unitario]]*Tabla1[[#This Row],[Cantidad Ordenada]]</f>
        <v>40</v>
      </c>
    </row>
    <row r="195" spans="1:15" x14ac:dyDescent="0.25">
      <c r="A195">
        <v>71</v>
      </c>
      <c r="B195">
        <v>18</v>
      </c>
      <c r="C195" t="s">
        <v>7</v>
      </c>
      <c r="D195" t="s">
        <v>32</v>
      </c>
      <c r="E195" s="1">
        <v>18</v>
      </c>
      <c r="F195" s="1">
        <v>30</v>
      </c>
      <c r="G195">
        <v>3</v>
      </c>
      <c r="H195">
        <v>20</v>
      </c>
      <c r="I195">
        <f>+Tabla1[[#This Row],[Tiempo de Preparación]]/60</f>
        <v>0.33333333333333331</v>
      </c>
      <c r="J195" s="9" t="str">
        <f>+TEXT(Tabla1[[#This Row],[Columna1]]/24, "h:mm")</f>
        <v>0:20</v>
      </c>
      <c r="K195" t="s">
        <v>8</v>
      </c>
      <c r="L195" s="1">
        <f>+(Tabla1[[#This Row],[Precio Unitario]]-Tabla1[[#This Row],[Costo Unitario]])*Tabla1[[#This Row],[Cantidad Ordenada]]</f>
        <v>36</v>
      </c>
      <c r="M195" s="1">
        <f>+Tabla1[[#This Row],[Precio Unitario]]*Tabla1[[#This Row],[Cantidad Ordenada]]</f>
        <v>90</v>
      </c>
      <c r="N195" s="2">
        <f>+Tabla1[[#This Row],[Ganancia neta]]/(Tabla1[[#This Row],[Ganacia Bruta]])</f>
        <v>0.4</v>
      </c>
      <c r="O195" s="1">
        <f>+Tabla1[[#This Row],[Costo Unitario]]*Tabla1[[#This Row],[Cantidad Ordenada]]</f>
        <v>54</v>
      </c>
    </row>
    <row r="196" spans="1:15" x14ac:dyDescent="0.25">
      <c r="A196">
        <v>71</v>
      </c>
      <c r="B196">
        <v>18</v>
      </c>
      <c r="C196" t="s">
        <v>22</v>
      </c>
      <c r="D196" t="s">
        <v>46</v>
      </c>
      <c r="E196" s="1">
        <v>14</v>
      </c>
      <c r="F196" s="1">
        <v>23</v>
      </c>
      <c r="G196">
        <v>2</v>
      </c>
      <c r="H196">
        <v>29</v>
      </c>
      <c r="I196">
        <f>+Tabla1[[#This Row],[Tiempo de Preparación]]/60</f>
        <v>0.48333333333333334</v>
      </c>
      <c r="J196" s="9" t="str">
        <f>+TEXT(Tabla1[[#This Row],[Columna1]]/24, "h:mm")</f>
        <v>0:29</v>
      </c>
      <c r="K196" t="s">
        <v>8</v>
      </c>
      <c r="L196" s="1">
        <f>+(Tabla1[[#This Row],[Precio Unitario]]-Tabla1[[#This Row],[Costo Unitario]])*Tabla1[[#This Row],[Cantidad Ordenada]]</f>
        <v>18</v>
      </c>
      <c r="M196" s="1">
        <f>+Tabla1[[#This Row],[Precio Unitario]]*Tabla1[[#This Row],[Cantidad Ordenada]]</f>
        <v>46</v>
      </c>
      <c r="N196" s="2">
        <f>+Tabla1[[#This Row],[Ganancia neta]]/(Tabla1[[#This Row],[Ganacia Bruta]])</f>
        <v>0.39130434782608697</v>
      </c>
      <c r="O196" s="1">
        <f>+Tabla1[[#This Row],[Costo Unitario]]*Tabla1[[#This Row],[Cantidad Ordenada]]</f>
        <v>28</v>
      </c>
    </row>
    <row r="197" spans="1:15" x14ac:dyDescent="0.25">
      <c r="A197">
        <v>72</v>
      </c>
      <c r="B197">
        <v>17</v>
      </c>
      <c r="C197" t="s">
        <v>23</v>
      </c>
      <c r="D197" t="s">
        <v>47</v>
      </c>
      <c r="E197" s="1">
        <v>13</v>
      </c>
      <c r="F197" s="1">
        <v>21</v>
      </c>
      <c r="G197">
        <v>1</v>
      </c>
      <c r="H197">
        <v>17</v>
      </c>
      <c r="I197">
        <f>+Tabla1[[#This Row],[Tiempo de Preparación]]/60</f>
        <v>0.28333333333333333</v>
      </c>
      <c r="J197" s="9" t="str">
        <f>+TEXT(Tabla1[[#This Row],[Columna1]]/24, "h:mm")</f>
        <v>0:17</v>
      </c>
      <c r="K197" t="s">
        <v>8</v>
      </c>
      <c r="L197" s="1">
        <f>+(Tabla1[[#This Row],[Precio Unitario]]-Tabla1[[#This Row],[Costo Unitario]])*Tabla1[[#This Row],[Cantidad Ordenada]]</f>
        <v>8</v>
      </c>
      <c r="M197" s="1">
        <f>+Tabla1[[#This Row],[Precio Unitario]]*Tabla1[[#This Row],[Cantidad Ordenada]]</f>
        <v>21</v>
      </c>
      <c r="N197" s="2">
        <f>+Tabla1[[#This Row],[Ganancia neta]]/(Tabla1[[#This Row],[Ganacia Bruta]])</f>
        <v>0.38095238095238093</v>
      </c>
      <c r="O197" s="1">
        <f>+Tabla1[[#This Row],[Costo Unitario]]*Tabla1[[#This Row],[Cantidad Ordenada]]</f>
        <v>13</v>
      </c>
    </row>
    <row r="198" spans="1:15" x14ac:dyDescent="0.25">
      <c r="A198">
        <v>72</v>
      </c>
      <c r="B198">
        <v>17</v>
      </c>
      <c r="C198" t="s">
        <v>24</v>
      </c>
      <c r="D198" t="s">
        <v>48</v>
      </c>
      <c r="E198" s="1">
        <v>10</v>
      </c>
      <c r="F198" s="1">
        <v>18</v>
      </c>
      <c r="G198">
        <v>3</v>
      </c>
      <c r="H198">
        <v>37</v>
      </c>
      <c r="I198">
        <f>+Tabla1[[#This Row],[Tiempo de Preparación]]/60</f>
        <v>0.6166666666666667</v>
      </c>
      <c r="J198" s="9" t="str">
        <f>+TEXT(Tabla1[[#This Row],[Columna1]]/24, "h:mm")</f>
        <v>0:37</v>
      </c>
      <c r="K198" t="s">
        <v>8</v>
      </c>
      <c r="L198" s="1">
        <f>+(Tabla1[[#This Row],[Precio Unitario]]-Tabla1[[#This Row],[Costo Unitario]])*Tabla1[[#This Row],[Cantidad Ordenada]]</f>
        <v>24</v>
      </c>
      <c r="M198" s="1">
        <f>+Tabla1[[#This Row],[Precio Unitario]]*Tabla1[[#This Row],[Cantidad Ordenada]]</f>
        <v>54</v>
      </c>
      <c r="N198" s="2">
        <f>+Tabla1[[#This Row],[Ganancia neta]]/(Tabla1[[#This Row],[Ganacia Bruta]])</f>
        <v>0.44444444444444442</v>
      </c>
      <c r="O198" s="1">
        <f>+Tabla1[[#This Row],[Costo Unitario]]*Tabla1[[#This Row],[Cantidad Ordenada]]</f>
        <v>30</v>
      </c>
    </row>
    <row r="199" spans="1:15" x14ac:dyDescent="0.25">
      <c r="A199">
        <v>73</v>
      </c>
      <c r="B199">
        <v>1</v>
      </c>
      <c r="C199" t="s">
        <v>10</v>
      </c>
      <c r="D199" t="s">
        <v>34</v>
      </c>
      <c r="E199" s="1">
        <v>16</v>
      </c>
      <c r="F199" s="1">
        <v>27</v>
      </c>
      <c r="G199">
        <v>3</v>
      </c>
      <c r="H199">
        <v>20</v>
      </c>
      <c r="I199">
        <f>+Tabla1[[#This Row],[Tiempo de Preparación]]/60</f>
        <v>0.33333333333333331</v>
      </c>
      <c r="J199" s="9" t="str">
        <f>+TEXT(Tabla1[[#This Row],[Columna1]]/24, "h:mm")</f>
        <v>0:20</v>
      </c>
      <c r="K199" t="s">
        <v>6</v>
      </c>
      <c r="L199" s="1">
        <f>+(Tabla1[[#This Row],[Precio Unitario]]-Tabla1[[#This Row],[Costo Unitario]])*Tabla1[[#This Row],[Cantidad Ordenada]]</f>
        <v>33</v>
      </c>
      <c r="M199" s="1">
        <f>+Tabla1[[#This Row],[Precio Unitario]]*Tabla1[[#This Row],[Cantidad Ordenada]]</f>
        <v>81</v>
      </c>
      <c r="N199" s="2">
        <f>+Tabla1[[#This Row],[Ganancia neta]]/(Tabla1[[#This Row],[Ganacia Bruta]])</f>
        <v>0.40740740740740738</v>
      </c>
      <c r="O199" s="1">
        <f>+Tabla1[[#This Row],[Costo Unitario]]*Tabla1[[#This Row],[Cantidad Ordenada]]</f>
        <v>48</v>
      </c>
    </row>
    <row r="200" spans="1:15" x14ac:dyDescent="0.25">
      <c r="A200">
        <v>74</v>
      </c>
      <c r="B200">
        <v>19</v>
      </c>
      <c r="C200" t="s">
        <v>25</v>
      </c>
      <c r="D200" t="s">
        <v>49</v>
      </c>
      <c r="E200" s="1">
        <v>15</v>
      </c>
      <c r="F200" s="1">
        <v>26</v>
      </c>
      <c r="G200">
        <v>2</v>
      </c>
      <c r="H200">
        <v>39</v>
      </c>
      <c r="I200">
        <f>+Tabla1[[#This Row],[Tiempo de Preparación]]/60</f>
        <v>0.65</v>
      </c>
      <c r="J200" s="9" t="str">
        <f>+TEXT(Tabla1[[#This Row],[Columna1]]/24, "h:mm")</f>
        <v>0:39</v>
      </c>
      <c r="K200" t="s">
        <v>8</v>
      </c>
      <c r="L200" s="1">
        <f>+(Tabla1[[#This Row],[Precio Unitario]]-Tabla1[[#This Row],[Costo Unitario]])*Tabla1[[#This Row],[Cantidad Ordenada]]</f>
        <v>22</v>
      </c>
      <c r="M200" s="1">
        <f>+Tabla1[[#This Row],[Precio Unitario]]*Tabla1[[#This Row],[Cantidad Ordenada]]</f>
        <v>52</v>
      </c>
      <c r="N200" s="2">
        <f>+Tabla1[[#This Row],[Ganancia neta]]/(Tabla1[[#This Row],[Ganacia Bruta]])</f>
        <v>0.42307692307692307</v>
      </c>
      <c r="O200" s="1">
        <f>+Tabla1[[#This Row],[Costo Unitario]]*Tabla1[[#This Row],[Cantidad Ordenada]]</f>
        <v>30</v>
      </c>
    </row>
    <row r="201" spans="1:15" x14ac:dyDescent="0.25">
      <c r="A201">
        <v>74</v>
      </c>
      <c r="B201">
        <v>19</v>
      </c>
      <c r="C201" t="s">
        <v>20</v>
      </c>
      <c r="D201" t="s">
        <v>44</v>
      </c>
      <c r="E201" s="1">
        <v>20</v>
      </c>
      <c r="F201" s="1">
        <v>34</v>
      </c>
      <c r="G201">
        <v>3</v>
      </c>
      <c r="H201">
        <v>37</v>
      </c>
      <c r="I201">
        <f>+Tabla1[[#This Row],[Tiempo de Preparación]]/60</f>
        <v>0.6166666666666667</v>
      </c>
      <c r="J201" s="9" t="str">
        <f>+TEXT(Tabla1[[#This Row],[Columna1]]/24, "h:mm")</f>
        <v>0:37</v>
      </c>
      <c r="K201" t="s">
        <v>6</v>
      </c>
      <c r="L201" s="1">
        <f>+(Tabla1[[#This Row],[Precio Unitario]]-Tabla1[[#This Row],[Costo Unitario]])*Tabla1[[#This Row],[Cantidad Ordenada]]</f>
        <v>42</v>
      </c>
      <c r="M201" s="1">
        <f>+Tabla1[[#This Row],[Precio Unitario]]*Tabla1[[#This Row],[Cantidad Ordenada]]</f>
        <v>102</v>
      </c>
      <c r="N201" s="2">
        <f>+Tabla1[[#This Row],[Ganancia neta]]/(Tabla1[[#This Row],[Ganacia Bruta]])</f>
        <v>0.41176470588235292</v>
      </c>
      <c r="O201" s="1">
        <f>+Tabla1[[#This Row],[Costo Unitario]]*Tabla1[[#This Row],[Cantidad Ordenada]]</f>
        <v>60</v>
      </c>
    </row>
    <row r="202" spans="1:15" x14ac:dyDescent="0.25">
      <c r="A202">
        <v>74</v>
      </c>
      <c r="B202">
        <v>19</v>
      </c>
      <c r="C202" t="s">
        <v>18</v>
      </c>
      <c r="D202" t="s">
        <v>42</v>
      </c>
      <c r="E202" s="1">
        <v>19</v>
      </c>
      <c r="F202" s="1">
        <v>32</v>
      </c>
      <c r="G202">
        <v>2</v>
      </c>
      <c r="H202">
        <v>24</v>
      </c>
      <c r="I202">
        <f>+Tabla1[[#This Row],[Tiempo de Preparación]]/60</f>
        <v>0.4</v>
      </c>
      <c r="J202" s="9" t="str">
        <f>+TEXT(Tabla1[[#This Row],[Columna1]]/24, "h:mm")</f>
        <v>0:24</v>
      </c>
      <c r="K202" t="s">
        <v>8</v>
      </c>
      <c r="L202" s="1">
        <f>+(Tabla1[[#This Row],[Precio Unitario]]-Tabla1[[#This Row],[Costo Unitario]])*Tabla1[[#This Row],[Cantidad Ordenada]]</f>
        <v>26</v>
      </c>
      <c r="M202" s="1">
        <f>+Tabla1[[#This Row],[Precio Unitario]]*Tabla1[[#This Row],[Cantidad Ordenada]]</f>
        <v>64</v>
      </c>
      <c r="N202" s="2">
        <f>+Tabla1[[#This Row],[Ganancia neta]]/(Tabla1[[#This Row],[Ganacia Bruta]])</f>
        <v>0.40625</v>
      </c>
      <c r="O202" s="1">
        <f>+Tabla1[[#This Row],[Costo Unitario]]*Tabla1[[#This Row],[Cantidad Ordenada]]</f>
        <v>38</v>
      </c>
    </row>
    <row r="203" spans="1:15" x14ac:dyDescent="0.25">
      <c r="A203">
        <v>75</v>
      </c>
      <c r="B203">
        <v>19</v>
      </c>
      <c r="C203" t="s">
        <v>11</v>
      </c>
      <c r="D203" t="s">
        <v>35</v>
      </c>
      <c r="E203" s="1">
        <v>25</v>
      </c>
      <c r="F203" s="1">
        <v>40</v>
      </c>
      <c r="G203">
        <v>1</v>
      </c>
      <c r="H203">
        <v>35</v>
      </c>
      <c r="I203">
        <f>+Tabla1[[#This Row],[Tiempo de Preparación]]/60</f>
        <v>0.58333333333333337</v>
      </c>
      <c r="J203" s="9" t="str">
        <f>+TEXT(Tabla1[[#This Row],[Columna1]]/24, "h:mm")</f>
        <v>0:35</v>
      </c>
      <c r="K203" t="s">
        <v>6</v>
      </c>
      <c r="L203" s="1">
        <f>+(Tabla1[[#This Row],[Precio Unitario]]-Tabla1[[#This Row],[Costo Unitario]])*Tabla1[[#This Row],[Cantidad Ordenada]]</f>
        <v>15</v>
      </c>
      <c r="M203" s="1">
        <f>+Tabla1[[#This Row],[Precio Unitario]]*Tabla1[[#This Row],[Cantidad Ordenada]]</f>
        <v>40</v>
      </c>
      <c r="N203" s="2">
        <f>+Tabla1[[#This Row],[Ganancia neta]]/(Tabla1[[#This Row],[Ganacia Bruta]])</f>
        <v>0.375</v>
      </c>
      <c r="O203" s="1">
        <f>+Tabla1[[#This Row],[Costo Unitario]]*Tabla1[[#This Row],[Cantidad Ordenada]]</f>
        <v>25</v>
      </c>
    </row>
    <row r="204" spans="1:15" x14ac:dyDescent="0.25">
      <c r="A204">
        <v>75</v>
      </c>
      <c r="B204">
        <v>19</v>
      </c>
      <c r="C204" t="s">
        <v>22</v>
      </c>
      <c r="D204" t="s">
        <v>46</v>
      </c>
      <c r="E204" s="1">
        <v>14</v>
      </c>
      <c r="F204" s="1">
        <v>23</v>
      </c>
      <c r="G204">
        <v>3</v>
      </c>
      <c r="H204">
        <v>16</v>
      </c>
      <c r="I204">
        <f>+Tabla1[[#This Row],[Tiempo de Preparación]]/60</f>
        <v>0.26666666666666666</v>
      </c>
      <c r="J204" s="9" t="str">
        <f>+TEXT(Tabla1[[#This Row],[Columna1]]/24, "h:mm")</f>
        <v>0:16</v>
      </c>
      <c r="K204" t="s">
        <v>8</v>
      </c>
      <c r="L204" s="1">
        <f>+(Tabla1[[#This Row],[Precio Unitario]]-Tabla1[[#This Row],[Costo Unitario]])*Tabla1[[#This Row],[Cantidad Ordenada]]</f>
        <v>27</v>
      </c>
      <c r="M204" s="1">
        <f>+Tabla1[[#This Row],[Precio Unitario]]*Tabla1[[#This Row],[Cantidad Ordenada]]</f>
        <v>69</v>
      </c>
      <c r="N204" s="2">
        <f>+Tabla1[[#This Row],[Ganancia neta]]/(Tabla1[[#This Row],[Ganacia Bruta]])</f>
        <v>0.39130434782608697</v>
      </c>
      <c r="O204" s="1">
        <f>+Tabla1[[#This Row],[Costo Unitario]]*Tabla1[[#This Row],[Cantidad Ordenada]]</f>
        <v>42</v>
      </c>
    </row>
    <row r="205" spans="1:15" x14ac:dyDescent="0.25">
      <c r="A205">
        <v>76</v>
      </c>
      <c r="B205">
        <v>17</v>
      </c>
      <c r="C205" t="s">
        <v>7</v>
      </c>
      <c r="D205" t="s">
        <v>32</v>
      </c>
      <c r="E205" s="1">
        <v>18</v>
      </c>
      <c r="F205" s="1">
        <v>30</v>
      </c>
      <c r="G205">
        <v>3</v>
      </c>
      <c r="H205">
        <v>13</v>
      </c>
      <c r="I205">
        <f>+Tabla1[[#This Row],[Tiempo de Preparación]]/60</f>
        <v>0.21666666666666667</v>
      </c>
      <c r="J205" s="9" t="str">
        <f>+TEXT(Tabla1[[#This Row],[Columna1]]/24, "h:mm")</f>
        <v>0:13</v>
      </c>
      <c r="K205" t="s">
        <v>8</v>
      </c>
      <c r="L205" s="1">
        <f>+(Tabla1[[#This Row],[Precio Unitario]]-Tabla1[[#This Row],[Costo Unitario]])*Tabla1[[#This Row],[Cantidad Ordenada]]</f>
        <v>36</v>
      </c>
      <c r="M205" s="1">
        <f>+Tabla1[[#This Row],[Precio Unitario]]*Tabla1[[#This Row],[Cantidad Ordenada]]</f>
        <v>90</v>
      </c>
      <c r="N205" s="2">
        <f>+Tabla1[[#This Row],[Ganancia neta]]/(Tabla1[[#This Row],[Ganacia Bruta]])</f>
        <v>0.4</v>
      </c>
      <c r="O205" s="1">
        <f>+Tabla1[[#This Row],[Costo Unitario]]*Tabla1[[#This Row],[Cantidad Ordenada]]</f>
        <v>54</v>
      </c>
    </row>
    <row r="206" spans="1:15" x14ac:dyDescent="0.25">
      <c r="A206">
        <v>76</v>
      </c>
      <c r="B206">
        <v>17</v>
      </c>
      <c r="C206" t="s">
        <v>24</v>
      </c>
      <c r="D206" t="s">
        <v>48</v>
      </c>
      <c r="E206" s="1">
        <v>10</v>
      </c>
      <c r="F206" s="1">
        <v>18</v>
      </c>
      <c r="G206">
        <v>1</v>
      </c>
      <c r="H206">
        <v>34</v>
      </c>
      <c r="I206">
        <f>+Tabla1[[#This Row],[Tiempo de Preparación]]/60</f>
        <v>0.56666666666666665</v>
      </c>
      <c r="J206" s="9" t="str">
        <f>+TEXT(Tabla1[[#This Row],[Columna1]]/24, "h:mm")</f>
        <v>0:34</v>
      </c>
      <c r="K206" t="s">
        <v>8</v>
      </c>
      <c r="L206" s="1">
        <f>+(Tabla1[[#This Row],[Precio Unitario]]-Tabla1[[#This Row],[Costo Unitario]])*Tabla1[[#This Row],[Cantidad Ordenada]]</f>
        <v>8</v>
      </c>
      <c r="M206" s="1">
        <f>+Tabla1[[#This Row],[Precio Unitario]]*Tabla1[[#This Row],[Cantidad Ordenada]]</f>
        <v>18</v>
      </c>
      <c r="N206" s="2">
        <f>+Tabla1[[#This Row],[Ganancia neta]]/(Tabla1[[#This Row],[Ganacia Bruta]])</f>
        <v>0.44444444444444442</v>
      </c>
      <c r="O206" s="1">
        <f>+Tabla1[[#This Row],[Costo Unitario]]*Tabla1[[#This Row],[Cantidad Ordenada]]</f>
        <v>10</v>
      </c>
    </row>
    <row r="207" spans="1:15" x14ac:dyDescent="0.25">
      <c r="A207">
        <v>76</v>
      </c>
      <c r="B207">
        <v>17</v>
      </c>
      <c r="C207" t="s">
        <v>5</v>
      </c>
      <c r="D207" t="s">
        <v>31</v>
      </c>
      <c r="E207" s="1">
        <v>14</v>
      </c>
      <c r="F207" s="1">
        <v>24</v>
      </c>
      <c r="G207">
        <v>1</v>
      </c>
      <c r="H207">
        <v>20</v>
      </c>
      <c r="I207">
        <f>+Tabla1[[#This Row],[Tiempo de Preparación]]/60</f>
        <v>0.33333333333333331</v>
      </c>
      <c r="J207" s="9" t="str">
        <f>+TEXT(Tabla1[[#This Row],[Columna1]]/24, "h:mm")</f>
        <v>0:20</v>
      </c>
      <c r="K207" t="s">
        <v>6</v>
      </c>
      <c r="L207" s="1">
        <f>+(Tabla1[[#This Row],[Precio Unitario]]-Tabla1[[#This Row],[Costo Unitario]])*Tabla1[[#This Row],[Cantidad Ordenada]]</f>
        <v>10</v>
      </c>
      <c r="M207" s="1">
        <f>+Tabla1[[#This Row],[Precio Unitario]]*Tabla1[[#This Row],[Cantidad Ordenada]]</f>
        <v>24</v>
      </c>
      <c r="N207" s="2">
        <f>+Tabla1[[#This Row],[Ganancia neta]]/(Tabla1[[#This Row],[Ganacia Bruta]])</f>
        <v>0.41666666666666669</v>
      </c>
      <c r="O207" s="1">
        <f>+Tabla1[[#This Row],[Costo Unitario]]*Tabla1[[#This Row],[Cantidad Ordenada]]</f>
        <v>14</v>
      </c>
    </row>
    <row r="208" spans="1:15" x14ac:dyDescent="0.25">
      <c r="A208">
        <v>76</v>
      </c>
      <c r="B208">
        <v>17</v>
      </c>
      <c r="C208" t="s">
        <v>25</v>
      </c>
      <c r="D208" t="s">
        <v>49</v>
      </c>
      <c r="E208" s="1">
        <v>15</v>
      </c>
      <c r="F208" s="1">
        <v>26</v>
      </c>
      <c r="G208">
        <v>1</v>
      </c>
      <c r="H208">
        <v>30</v>
      </c>
      <c r="I208">
        <f>+Tabla1[[#This Row],[Tiempo de Preparación]]/60</f>
        <v>0.5</v>
      </c>
      <c r="J208" s="9" t="str">
        <f>+TEXT(Tabla1[[#This Row],[Columna1]]/24, "h:mm")</f>
        <v>0:30</v>
      </c>
      <c r="K208" t="s">
        <v>6</v>
      </c>
      <c r="L208" s="1">
        <f>+(Tabla1[[#This Row],[Precio Unitario]]-Tabla1[[#This Row],[Costo Unitario]])*Tabla1[[#This Row],[Cantidad Ordenada]]</f>
        <v>11</v>
      </c>
      <c r="M208" s="1">
        <f>+Tabla1[[#This Row],[Precio Unitario]]*Tabla1[[#This Row],[Cantidad Ordenada]]</f>
        <v>26</v>
      </c>
      <c r="N208" s="2">
        <f>+Tabla1[[#This Row],[Ganancia neta]]/(Tabla1[[#This Row],[Ganacia Bruta]])</f>
        <v>0.42307692307692307</v>
      </c>
      <c r="O208" s="1">
        <f>+Tabla1[[#This Row],[Costo Unitario]]*Tabla1[[#This Row],[Cantidad Ordenada]]</f>
        <v>15</v>
      </c>
    </row>
    <row r="209" spans="1:15" x14ac:dyDescent="0.25">
      <c r="A209">
        <v>77</v>
      </c>
      <c r="B209">
        <v>3</v>
      </c>
      <c r="C209" t="s">
        <v>24</v>
      </c>
      <c r="D209" t="s">
        <v>48</v>
      </c>
      <c r="E209" s="1">
        <v>10</v>
      </c>
      <c r="F209" s="1">
        <v>18</v>
      </c>
      <c r="G209">
        <v>1</v>
      </c>
      <c r="H209">
        <v>34</v>
      </c>
      <c r="I209">
        <f>+Tabla1[[#This Row],[Tiempo de Preparación]]/60</f>
        <v>0.56666666666666665</v>
      </c>
      <c r="J209" s="9" t="str">
        <f>+TEXT(Tabla1[[#This Row],[Columna1]]/24, "h:mm")</f>
        <v>0:34</v>
      </c>
      <c r="K209" t="s">
        <v>8</v>
      </c>
      <c r="L209" s="1">
        <f>+(Tabla1[[#This Row],[Precio Unitario]]-Tabla1[[#This Row],[Costo Unitario]])*Tabla1[[#This Row],[Cantidad Ordenada]]</f>
        <v>8</v>
      </c>
      <c r="M209" s="1">
        <f>+Tabla1[[#This Row],[Precio Unitario]]*Tabla1[[#This Row],[Cantidad Ordenada]]</f>
        <v>18</v>
      </c>
      <c r="N209" s="2">
        <f>+Tabla1[[#This Row],[Ganancia neta]]/(Tabla1[[#This Row],[Ganacia Bruta]])</f>
        <v>0.44444444444444442</v>
      </c>
      <c r="O209" s="1">
        <f>+Tabla1[[#This Row],[Costo Unitario]]*Tabla1[[#This Row],[Cantidad Ordenada]]</f>
        <v>10</v>
      </c>
    </row>
    <row r="210" spans="1:15" x14ac:dyDescent="0.25">
      <c r="A210">
        <v>77</v>
      </c>
      <c r="B210">
        <v>3</v>
      </c>
      <c r="C210" t="s">
        <v>5</v>
      </c>
      <c r="D210" t="s">
        <v>31</v>
      </c>
      <c r="E210" s="1">
        <v>14</v>
      </c>
      <c r="F210" s="1">
        <v>24</v>
      </c>
      <c r="G210">
        <v>2</v>
      </c>
      <c r="H210">
        <v>55</v>
      </c>
      <c r="I210">
        <f>+Tabla1[[#This Row],[Tiempo de Preparación]]/60</f>
        <v>0.91666666666666663</v>
      </c>
      <c r="J210" s="9" t="str">
        <f>+TEXT(Tabla1[[#This Row],[Columna1]]/24, "h:mm")</f>
        <v>0:55</v>
      </c>
      <c r="K210" t="s">
        <v>6</v>
      </c>
      <c r="L210" s="1">
        <f>+(Tabla1[[#This Row],[Precio Unitario]]-Tabla1[[#This Row],[Costo Unitario]])*Tabla1[[#This Row],[Cantidad Ordenada]]</f>
        <v>20</v>
      </c>
      <c r="M210" s="1">
        <f>+Tabla1[[#This Row],[Precio Unitario]]*Tabla1[[#This Row],[Cantidad Ordenada]]</f>
        <v>48</v>
      </c>
      <c r="N210" s="2">
        <f>+Tabla1[[#This Row],[Ganancia neta]]/(Tabla1[[#This Row],[Ganacia Bruta]])</f>
        <v>0.41666666666666669</v>
      </c>
      <c r="O210" s="1">
        <f>+Tabla1[[#This Row],[Costo Unitario]]*Tabla1[[#This Row],[Cantidad Ordenada]]</f>
        <v>28</v>
      </c>
    </row>
    <row r="211" spans="1:15" x14ac:dyDescent="0.25">
      <c r="A211">
        <v>77</v>
      </c>
      <c r="B211">
        <v>3</v>
      </c>
      <c r="C211" t="s">
        <v>14</v>
      </c>
      <c r="D211" t="s">
        <v>38</v>
      </c>
      <c r="E211" s="1">
        <v>20</v>
      </c>
      <c r="F211" s="1">
        <v>33</v>
      </c>
      <c r="G211">
        <v>1</v>
      </c>
      <c r="H211">
        <v>8</v>
      </c>
      <c r="I211">
        <f>+Tabla1[[#This Row],[Tiempo de Preparación]]/60</f>
        <v>0.13333333333333333</v>
      </c>
      <c r="J211" s="9" t="str">
        <f>+TEXT(Tabla1[[#This Row],[Columna1]]/24, "h:mm")</f>
        <v>0:08</v>
      </c>
      <c r="K211" t="s">
        <v>8</v>
      </c>
      <c r="L211" s="1">
        <f>+(Tabla1[[#This Row],[Precio Unitario]]-Tabla1[[#This Row],[Costo Unitario]])*Tabla1[[#This Row],[Cantidad Ordenada]]</f>
        <v>13</v>
      </c>
      <c r="M211" s="1">
        <f>+Tabla1[[#This Row],[Precio Unitario]]*Tabla1[[#This Row],[Cantidad Ordenada]]</f>
        <v>33</v>
      </c>
      <c r="N211" s="2">
        <f>+Tabla1[[#This Row],[Ganancia neta]]/(Tabla1[[#This Row],[Ganacia Bruta]])</f>
        <v>0.39393939393939392</v>
      </c>
      <c r="O211" s="1">
        <f>+Tabla1[[#This Row],[Costo Unitario]]*Tabla1[[#This Row],[Cantidad Ordenada]]</f>
        <v>20</v>
      </c>
    </row>
    <row r="212" spans="1:15" x14ac:dyDescent="0.25">
      <c r="A212">
        <v>78</v>
      </c>
      <c r="B212">
        <v>7</v>
      </c>
      <c r="C212" t="s">
        <v>16</v>
      </c>
      <c r="D212" t="s">
        <v>40</v>
      </c>
      <c r="E212" s="1">
        <v>11</v>
      </c>
      <c r="F212" s="1">
        <v>19</v>
      </c>
      <c r="G212">
        <v>3</v>
      </c>
      <c r="H212">
        <v>54</v>
      </c>
      <c r="I212">
        <f>+Tabla1[[#This Row],[Tiempo de Preparación]]/60</f>
        <v>0.9</v>
      </c>
      <c r="J212" s="9" t="str">
        <f>+TEXT(Tabla1[[#This Row],[Columna1]]/24, "h:mm")</f>
        <v>0:54</v>
      </c>
      <c r="K212" t="s">
        <v>8</v>
      </c>
      <c r="L212" s="1">
        <f>+(Tabla1[[#This Row],[Precio Unitario]]-Tabla1[[#This Row],[Costo Unitario]])*Tabla1[[#This Row],[Cantidad Ordenada]]</f>
        <v>24</v>
      </c>
      <c r="M212" s="1">
        <f>+Tabla1[[#This Row],[Precio Unitario]]*Tabla1[[#This Row],[Cantidad Ordenada]]</f>
        <v>57</v>
      </c>
      <c r="N212" s="2">
        <f>+Tabla1[[#This Row],[Ganancia neta]]/(Tabla1[[#This Row],[Ganacia Bruta]])</f>
        <v>0.42105263157894735</v>
      </c>
      <c r="O212" s="1">
        <f>+Tabla1[[#This Row],[Costo Unitario]]*Tabla1[[#This Row],[Cantidad Ordenada]]</f>
        <v>33</v>
      </c>
    </row>
    <row r="213" spans="1:15" x14ac:dyDescent="0.25">
      <c r="A213">
        <v>79</v>
      </c>
      <c r="B213">
        <v>16</v>
      </c>
      <c r="C213" t="s">
        <v>13</v>
      </c>
      <c r="D213" t="s">
        <v>37</v>
      </c>
      <c r="E213" s="1">
        <v>17</v>
      </c>
      <c r="F213" s="1">
        <v>29</v>
      </c>
      <c r="G213">
        <v>3</v>
      </c>
      <c r="H213">
        <v>14</v>
      </c>
      <c r="I213">
        <f>+Tabla1[[#This Row],[Tiempo de Preparación]]/60</f>
        <v>0.23333333333333334</v>
      </c>
      <c r="J213" s="9" t="str">
        <f>+TEXT(Tabla1[[#This Row],[Columna1]]/24, "h:mm")</f>
        <v>0:14</v>
      </c>
      <c r="K213" t="s">
        <v>6</v>
      </c>
      <c r="L213" s="1">
        <f>+(Tabla1[[#This Row],[Precio Unitario]]-Tabla1[[#This Row],[Costo Unitario]])*Tabla1[[#This Row],[Cantidad Ordenada]]</f>
        <v>36</v>
      </c>
      <c r="M213" s="1">
        <f>+Tabla1[[#This Row],[Precio Unitario]]*Tabla1[[#This Row],[Cantidad Ordenada]]</f>
        <v>87</v>
      </c>
      <c r="N213" s="2">
        <f>+Tabla1[[#This Row],[Ganancia neta]]/(Tabla1[[#This Row],[Ganacia Bruta]])</f>
        <v>0.41379310344827586</v>
      </c>
      <c r="O213" s="1">
        <f>+Tabla1[[#This Row],[Costo Unitario]]*Tabla1[[#This Row],[Cantidad Ordenada]]</f>
        <v>51</v>
      </c>
    </row>
    <row r="214" spans="1:15" x14ac:dyDescent="0.25">
      <c r="A214">
        <v>79</v>
      </c>
      <c r="B214">
        <v>16</v>
      </c>
      <c r="C214" t="s">
        <v>14</v>
      </c>
      <c r="D214" t="s">
        <v>38</v>
      </c>
      <c r="E214" s="1">
        <v>20</v>
      </c>
      <c r="F214" s="1">
        <v>33</v>
      </c>
      <c r="G214">
        <v>3</v>
      </c>
      <c r="H214">
        <v>14</v>
      </c>
      <c r="I214">
        <f>+Tabla1[[#This Row],[Tiempo de Preparación]]/60</f>
        <v>0.23333333333333334</v>
      </c>
      <c r="J214" s="9" t="str">
        <f>+TEXT(Tabla1[[#This Row],[Columna1]]/24, "h:mm")</f>
        <v>0:14</v>
      </c>
      <c r="K214" t="s">
        <v>8</v>
      </c>
      <c r="L214" s="1">
        <f>+(Tabla1[[#This Row],[Precio Unitario]]-Tabla1[[#This Row],[Costo Unitario]])*Tabla1[[#This Row],[Cantidad Ordenada]]</f>
        <v>39</v>
      </c>
      <c r="M214" s="1">
        <f>+Tabla1[[#This Row],[Precio Unitario]]*Tabla1[[#This Row],[Cantidad Ordenada]]</f>
        <v>99</v>
      </c>
      <c r="N214" s="2">
        <f>+Tabla1[[#This Row],[Ganancia neta]]/(Tabla1[[#This Row],[Ganacia Bruta]])</f>
        <v>0.39393939393939392</v>
      </c>
      <c r="O214" s="1">
        <f>+Tabla1[[#This Row],[Costo Unitario]]*Tabla1[[#This Row],[Cantidad Ordenada]]</f>
        <v>60</v>
      </c>
    </row>
    <row r="215" spans="1:15" x14ac:dyDescent="0.25">
      <c r="A215">
        <v>79</v>
      </c>
      <c r="B215">
        <v>16</v>
      </c>
      <c r="C215" t="s">
        <v>21</v>
      </c>
      <c r="D215" t="s">
        <v>45</v>
      </c>
      <c r="E215" s="1">
        <v>12</v>
      </c>
      <c r="F215" s="1">
        <v>20</v>
      </c>
      <c r="G215">
        <v>3</v>
      </c>
      <c r="H215">
        <v>25</v>
      </c>
      <c r="I215">
        <f>+Tabla1[[#This Row],[Tiempo de Preparación]]/60</f>
        <v>0.41666666666666669</v>
      </c>
      <c r="J215" s="9" t="str">
        <f>+TEXT(Tabla1[[#This Row],[Columna1]]/24, "h:mm")</f>
        <v>0:25</v>
      </c>
      <c r="K215" t="s">
        <v>6</v>
      </c>
      <c r="L215" s="1">
        <f>+(Tabla1[[#This Row],[Precio Unitario]]-Tabla1[[#This Row],[Costo Unitario]])*Tabla1[[#This Row],[Cantidad Ordenada]]</f>
        <v>24</v>
      </c>
      <c r="M215" s="1">
        <f>+Tabla1[[#This Row],[Precio Unitario]]*Tabla1[[#This Row],[Cantidad Ordenada]]</f>
        <v>60</v>
      </c>
      <c r="N215" s="2">
        <f>+Tabla1[[#This Row],[Ganancia neta]]/(Tabla1[[#This Row],[Ganacia Bruta]])</f>
        <v>0.4</v>
      </c>
      <c r="O215" s="1">
        <f>+Tabla1[[#This Row],[Costo Unitario]]*Tabla1[[#This Row],[Cantidad Ordenada]]</f>
        <v>36</v>
      </c>
    </row>
    <row r="216" spans="1:15" x14ac:dyDescent="0.25">
      <c r="A216">
        <v>79</v>
      </c>
      <c r="B216">
        <v>16</v>
      </c>
      <c r="C216" t="s">
        <v>23</v>
      </c>
      <c r="D216" t="s">
        <v>47</v>
      </c>
      <c r="E216" s="1">
        <v>13</v>
      </c>
      <c r="F216" s="1">
        <v>21</v>
      </c>
      <c r="G216">
        <v>3</v>
      </c>
      <c r="H216">
        <v>43</v>
      </c>
      <c r="I216">
        <f>+Tabla1[[#This Row],[Tiempo de Preparación]]/60</f>
        <v>0.71666666666666667</v>
      </c>
      <c r="J216" s="9" t="str">
        <f>+TEXT(Tabla1[[#This Row],[Columna1]]/24, "h:mm")</f>
        <v>0:43</v>
      </c>
      <c r="K216" t="s">
        <v>6</v>
      </c>
      <c r="L216" s="1">
        <f>+(Tabla1[[#This Row],[Precio Unitario]]-Tabla1[[#This Row],[Costo Unitario]])*Tabla1[[#This Row],[Cantidad Ordenada]]</f>
        <v>24</v>
      </c>
      <c r="M216" s="1">
        <f>+Tabla1[[#This Row],[Precio Unitario]]*Tabla1[[#This Row],[Cantidad Ordenada]]</f>
        <v>63</v>
      </c>
      <c r="N216" s="2">
        <f>+Tabla1[[#This Row],[Ganancia neta]]/(Tabla1[[#This Row],[Ganacia Bruta]])</f>
        <v>0.38095238095238093</v>
      </c>
      <c r="O216" s="1">
        <f>+Tabla1[[#This Row],[Costo Unitario]]*Tabla1[[#This Row],[Cantidad Ordenada]]</f>
        <v>39</v>
      </c>
    </row>
    <row r="217" spans="1:15" x14ac:dyDescent="0.25">
      <c r="A217">
        <v>80</v>
      </c>
      <c r="B217">
        <v>18</v>
      </c>
      <c r="C217" t="s">
        <v>19</v>
      </c>
      <c r="D217" t="s">
        <v>43</v>
      </c>
      <c r="E217" s="1">
        <v>13</v>
      </c>
      <c r="F217" s="1">
        <v>22</v>
      </c>
      <c r="G217">
        <v>2</v>
      </c>
      <c r="H217">
        <v>5</v>
      </c>
      <c r="I217">
        <f>+Tabla1[[#This Row],[Tiempo de Preparación]]/60</f>
        <v>8.3333333333333329E-2</v>
      </c>
      <c r="J217" s="9" t="str">
        <f>+TEXT(Tabla1[[#This Row],[Columna1]]/24, "h:mm")</f>
        <v>0:05</v>
      </c>
      <c r="K217" t="s">
        <v>6</v>
      </c>
      <c r="L217" s="1">
        <f>+(Tabla1[[#This Row],[Precio Unitario]]-Tabla1[[#This Row],[Costo Unitario]])*Tabla1[[#This Row],[Cantidad Ordenada]]</f>
        <v>18</v>
      </c>
      <c r="M217" s="1">
        <f>+Tabla1[[#This Row],[Precio Unitario]]*Tabla1[[#This Row],[Cantidad Ordenada]]</f>
        <v>44</v>
      </c>
      <c r="N217" s="2">
        <f>+Tabla1[[#This Row],[Ganancia neta]]/(Tabla1[[#This Row],[Ganacia Bruta]])</f>
        <v>0.40909090909090912</v>
      </c>
      <c r="O217" s="1">
        <f>+Tabla1[[#This Row],[Costo Unitario]]*Tabla1[[#This Row],[Cantidad Ordenada]]</f>
        <v>26</v>
      </c>
    </row>
    <row r="218" spans="1:15" x14ac:dyDescent="0.25">
      <c r="A218">
        <v>80</v>
      </c>
      <c r="B218">
        <v>18</v>
      </c>
      <c r="C218" t="s">
        <v>13</v>
      </c>
      <c r="D218" t="s">
        <v>37</v>
      </c>
      <c r="E218" s="1">
        <v>17</v>
      </c>
      <c r="F218" s="1">
        <v>29</v>
      </c>
      <c r="G218">
        <v>1</v>
      </c>
      <c r="H218">
        <v>34</v>
      </c>
      <c r="I218">
        <f>+Tabla1[[#This Row],[Tiempo de Preparación]]/60</f>
        <v>0.56666666666666665</v>
      </c>
      <c r="J218" s="9" t="str">
        <f>+TEXT(Tabla1[[#This Row],[Columna1]]/24, "h:mm")</f>
        <v>0:34</v>
      </c>
      <c r="K218" t="s">
        <v>8</v>
      </c>
      <c r="L218" s="1">
        <f>+(Tabla1[[#This Row],[Precio Unitario]]-Tabla1[[#This Row],[Costo Unitario]])*Tabla1[[#This Row],[Cantidad Ordenada]]</f>
        <v>12</v>
      </c>
      <c r="M218" s="1">
        <f>+Tabla1[[#This Row],[Precio Unitario]]*Tabla1[[#This Row],[Cantidad Ordenada]]</f>
        <v>29</v>
      </c>
      <c r="N218" s="2">
        <f>+Tabla1[[#This Row],[Ganancia neta]]/(Tabla1[[#This Row],[Ganacia Bruta]])</f>
        <v>0.41379310344827586</v>
      </c>
      <c r="O218" s="1">
        <f>+Tabla1[[#This Row],[Costo Unitario]]*Tabla1[[#This Row],[Cantidad Ordenada]]</f>
        <v>17</v>
      </c>
    </row>
    <row r="219" spans="1:15" x14ac:dyDescent="0.25">
      <c r="A219">
        <v>80</v>
      </c>
      <c r="B219">
        <v>18</v>
      </c>
      <c r="C219" t="s">
        <v>5</v>
      </c>
      <c r="D219" t="s">
        <v>31</v>
      </c>
      <c r="E219" s="1">
        <v>14</v>
      </c>
      <c r="F219" s="1">
        <v>24</v>
      </c>
      <c r="G219">
        <v>2</v>
      </c>
      <c r="H219">
        <v>28</v>
      </c>
      <c r="I219">
        <f>+Tabla1[[#This Row],[Tiempo de Preparación]]/60</f>
        <v>0.46666666666666667</v>
      </c>
      <c r="J219" s="9" t="str">
        <f>+TEXT(Tabla1[[#This Row],[Columna1]]/24, "h:mm")</f>
        <v>0:28</v>
      </c>
      <c r="K219" t="s">
        <v>6</v>
      </c>
      <c r="L219" s="1">
        <f>+(Tabla1[[#This Row],[Precio Unitario]]-Tabla1[[#This Row],[Costo Unitario]])*Tabla1[[#This Row],[Cantidad Ordenada]]</f>
        <v>20</v>
      </c>
      <c r="M219" s="1">
        <f>+Tabla1[[#This Row],[Precio Unitario]]*Tabla1[[#This Row],[Cantidad Ordenada]]</f>
        <v>48</v>
      </c>
      <c r="N219" s="2">
        <f>+Tabla1[[#This Row],[Ganancia neta]]/(Tabla1[[#This Row],[Ganacia Bruta]])</f>
        <v>0.41666666666666669</v>
      </c>
      <c r="O219" s="1">
        <f>+Tabla1[[#This Row],[Costo Unitario]]*Tabla1[[#This Row],[Cantidad Ordenada]]</f>
        <v>28</v>
      </c>
    </row>
    <row r="220" spans="1:15" x14ac:dyDescent="0.25">
      <c r="A220">
        <v>81</v>
      </c>
      <c r="B220">
        <v>17</v>
      </c>
      <c r="C220" t="s">
        <v>9</v>
      </c>
      <c r="D220" t="s">
        <v>33</v>
      </c>
      <c r="E220" s="1">
        <v>19</v>
      </c>
      <c r="F220" s="1">
        <v>31</v>
      </c>
      <c r="G220">
        <v>2</v>
      </c>
      <c r="H220">
        <v>59</v>
      </c>
      <c r="I220">
        <f>+Tabla1[[#This Row],[Tiempo de Preparación]]/60</f>
        <v>0.98333333333333328</v>
      </c>
      <c r="J220" s="9" t="str">
        <f>+TEXT(Tabla1[[#This Row],[Columna1]]/24, "h:mm")</f>
        <v>0:59</v>
      </c>
      <c r="K220" t="s">
        <v>8</v>
      </c>
      <c r="L220" s="1">
        <f>+(Tabla1[[#This Row],[Precio Unitario]]-Tabla1[[#This Row],[Costo Unitario]])*Tabla1[[#This Row],[Cantidad Ordenada]]</f>
        <v>24</v>
      </c>
      <c r="M220" s="1">
        <f>+Tabla1[[#This Row],[Precio Unitario]]*Tabla1[[#This Row],[Cantidad Ordenada]]</f>
        <v>62</v>
      </c>
      <c r="N220" s="2">
        <f>+Tabla1[[#This Row],[Ganancia neta]]/(Tabla1[[#This Row],[Ganacia Bruta]])</f>
        <v>0.38709677419354838</v>
      </c>
      <c r="O220" s="1">
        <f>+Tabla1[[#This Row],[Costo Unitario]]*Tabla1[[#This Row],[Cantidad Ordenada]]</f>
        <v>38</v>
      </c>
    </row>
    <row r="221" spans="1:15" x14ac:dyDescent="0.25">
      <c r="A221">
        <v>82</v>
      </c>
      <c r="B221">
        <v>16</v>
      </c>
      <c r="C221" t="s">
        <v>26</v>
      </c>
      <c r="D221" t="s">
        <v>50</v>
      </c>
      <c r="E221" s="1">
        <v>15</v>
      </c>
      <c r="F221" s="1">
        <v>25</v>
      </c>
      <c r="G221">
        <v>2</v>
      </c>
      <c r="H221">
        <v>11</v>
      </c>
      <c r="I221">
        <f>+Tabla1[[#This Row],[Tiempo de Preparación]]/60</f>
        <v>0.18333333333333332</v>
      </c>
      <c r="J221" s="9" t="str">
        <f>+TEXT(Tabla1[[#This Row],[Columna1]]/24, "h:mm")</f>
        <v>0:11</v>
      </c>
      <c r="K221" t="s">
        <v>8</v>
      </c>
      <c r="L221" s="1">
        <f>+(Tabla1[[#This Row],[Precio Unitario]]-Tabla1[[#This Row],[Costo Unitario]])*Tabla1[[#This Row],[Cantidad Ordenada]]</f>
        <v>20</v>
      </c>
      <c r="M221" s="1">
        <f>+Tabla1[[#This Row],[Precio Unitario]]*Tabla1[[#This Row],[Cantidad Ordenada]]</f>
        <v>50</v>
      </c>
      <c r="N221" s="2">
        <f>+Tabla1[[#This Row],[Ganancia neta]]/(Tabla1[[#This Row],[Ganacia Bruta]])</f>
        <v>0.4</v>
      </c>
      <c r="O221" s="1">
        <f>+Tabla1[[#This Row],[Costo Unitario]]*Tabla1[[#This Row],[Cantidad Ordenada]]</f>
        <v>30</v>
      </c>
    </row>
    <row r="222" spans="1:15" x14ac:dyDescent="0.25">
      <c r="A222">
        <v>82</v>
      </c>
      <c r="B222">
        <v>16</v>
      </c>
      <c r="C222" t="s">
        <v>7</v>
      </c>
      <c r="D222" t="s">
        <v>32</v>
      </c>
      <c r="E222" s="1">
        <v>18</v>
      </c>
      <c r="F222" s="1">
        <v>30</v>
      </c>
      <c r="G222">
        <v>1</v>
      </c>
      <c r="H222">
        <v>8</v>
      </c>
      <c r="I222">
        <f>+Tabla1[[#This Row],[Tiempo de Preparación]]/60</f>
        <v>0.13333333333333333</v>
      </c>
      <c r="J222" s="9" t="str">
        <f>+TEXT(Tabla1[[#This Row],[Columna1]]/24, "h:mm")</f>
        <v>0:08</v>
      </c>
      <c r="K222" t="s">
        <v>8</v>
      </c>
      <c r="L222" s="1">
        <f>+(Tabla1[[#This Row],[Precio Unitario]]-Tabla1[[#This Row],[Costo Unitario]])*Tabla1[[#This Row],[Cantidad Ordenada]]</f>
        <v>12</v>
      </c>
      <c r="M222" s="1">
        <f>+Tabla1[[#This Row],[Precio Unitario]]*Tabla1[[#This Row],[Cantidad Ordenada]]</f>
        <v>30</v>
      </c>
      <c r="N222" s="2">
        <f>+Tabla1[[#This Row],[Ganancia neta]]/(Tabla1[[#This Row],[Ganacia Bruta]])</f>
        <v>0.4</v>
      </c>
      <c r="O222" s="1">
        <f>+Tabla1[[#This Row],[Costo Unitario]]*Tabla1[[#This Row],[Cantidad Ordenada]]</f>
        <v>18</v>
      </c>
    </row>
    <row r="223" spans="1:15" x14ac:dyDescent="0.25">
      <c r="A223">
        <v>83</v>
      </c>
      <c r="B223">
        <v>15</v>
      </c>
      <c r="C223" t="s">
        <v>10</v>
      </c>
      <c r="D223" t="s">
        <v>34</v>
      </c>
      <c r="E223" s="1">
        <v>16</v>
      </c>
      <c r="F223" s="1">
        <v>27</v>
      </c>
      <c r="G223">
        <v>2</v>
      </c>
      <c r="H223">
        <v>14</v>
      </c>
      <c r="I223">
        <f>+Tabla1[[#This Row],[Tiempo de Preparación]]/60</f>
        <v>0.23333333333333334</v>
      </c>
      <c r="J223" s="9" t="str">
        <f>+TEXT(Tabla1[[#This Row],[Columna1]]/24, "h:mm")</f>
        <v>0:14</v>
      </c>
      <c r="K223" t="s">
        <v>6</v>
      </c>
      <c r="L223" s="1">
        <f>+(Tabla1[[#This Row],[Precio Unitario]]-Tabla1[[#This Row],[Costo Unitario]])*Tabla1[[#This Row],[Cantidad Ordenada]]</f>
        <v>22</v>
      </c>
      <c r="M223" s="1">
        <f>+Tabla1[[#This Row],[Precio Unitario]]*Tabla1[[#This Row],[Cantidad Ordenada]]</f>
        <v>54</v>
      </c>
      <c r="N223" s="2">
        <f>+Tabla1[[#This Row],[Ganancia neta]]/(Tabla1[[#This Row],[Ganacia Bruta]])</f>
        <v>0.40740740740740738</v>
      </c>
      <c r="O223" s="1">
        <f>+Tabla1[[#This Row],[Costo Unitario]]*Tabla1[[#This Row],[Cantidad Ordenada]]</f>
        <v>32</v>
      </c>
    </row>
    <row r="224" spans="1:15" x14ac:dyDescent="0.25">
      <c r="A224">
        <v>83</v>
      </c>
      <c r="B224">
        <v>15</v>
      </c>
      <c r="C224" t="s">
        <v>21</v>
      </c>
      <c r="D224" t="s">
        <v>45</v>
      </c>
      <c r="E224" s="1">
        <v>12</v>
      </c>
      <c r="F224" s="1">
        <v>20</v>
      </c>
      <c r="G224">
        <v>1</v>
      </c>
      <c r="H224">
        <v>30</v>
      </c>
      <c r="I224">
        <f>+Tabla1[[#This Row],[Tiempo de Preparación]]/60</f>
        <v>0.5</v>
      </c>
      <c r="J224" s="9" t="str">
        <f>+TEXT(Tabla1[[#This Row],[Columna1]]/24, "h:mm")</f>
        <v>0:30</v>
      </c>
      <c r="K224" t="s">
        <v>8</v>
      </c>
      <c r="L224" s="1">
        <f>+(Tabla1[[#This Row],[Precio Unitario]]-Tabla1[[#This Row],[Costo Unitario]])*Tabla1[[#This Row],[Cantidad Ordenada]]</f>
        <v>8</v>
      </c>
      <c r="M224" s="1">
        <f>+Tabla1[[#This Row],[Precio Unitario]]*Tabla1[[#This Row],[Cantidad Ordenada]]</f>
        <v>20</v>
      </c>
      <c r="N224" s="2">
        <f>+Tabla1[[#This Row],[Ganancia neta]]/(Tabla1[[#This Row],[Ganacia Bruta]])</f>
        <v>0.4</v>
      </c>
      <c r="O224" s="1">
        <f>+Tabla1[[#This Row],[Costo Unitario]]*Tabla1[[#This Row],[Cantidad Ordenada]]</f>
        <v>12</v>
      </c>
    </row>
    <row r="225" spans="1:15" x14ac:dyDescent="0.25">
      <c r="A225">
        <v>83</v>
      </c>
      <c r="B225">
        <v>15</v>
      </c>
      <c r="C225" t="s">
        <v>18</v>
      </c>
      <c r="D225" t="s">
        <v>42</v>
      </c>
      <c r="E225" s="1">
        <v>19</v>
      </c>
      <c r="F225" s="1">
        <v>32</v>
      </c>
      <c r="G225">
        <v>3</v>
      </c>
      <c r="H225">
        <v>50</v>
      </c>
      <c r="I225">
        <f>+Tabla1[[#This Row],[Tiempo de Preparación]]/60</f>
        <v>0.83333333333333337</v>
      </c>
      <c r="J225" s="9" t="str">
        <f>+TEXT(Tabla1[[#This Row],[Columna1]]/24, "h:mm")</f>
        <v>0:50</v>
      </c>
      <c r="K225" t="s">
        <v>6</v>
      </c>
      <c r="L225" s="1">
        <f>+(Tabla1[[#This Row],[Precio Unitario]]-Tabla1[[#This Row],[Costo Unitario]])*Tabla1[[#This Row],[Cantidad Ordenada]]</f>
        <v>39</v>
      </c>
      <c r="M225" s="1">
        <f>+Tabla1[[#This Row],[Precio Unitario]]*Tabla1[[#This Row],[Cantidad Ordenada]]</f>
        <v>96</v>
      </c>
      <c r="N225" s="2">
        <f>+Tabla1[[#This Row],[Ganancia neta]]/(Tabla1[[#This Row],[Ganacia Bruta]])</f>
        <v>0.40625</v>
      </c>
      <c r="O225" s="1">
        <f>+Tabla1[[#This Row],[Costo Unitario]]*Tabla1[[#This Row],[Cantidad Ordenada]]</f>
        <v>57</v>
      </c>
    </row>
    <row r="226" spans="1:15" x14ac:dyDescent="0.25">
      <c r="A226">
        <v>84</v>
      </c>
      <c r="B226">
        <v>19</v>
      </c>
      <c r="C226" t="s">
        <v>7</v>
      </c>
      <c r="D226" t="s">
        <v>32</v>
      </c>
      <c r="E226" s="1">
        <v>18</v>
      </c>
      <c r="F226" s="1">
        <v>30</v>
      </c>
      <c r="G226">
        <v>2</v>
      </c>
      <c r="H226">
        <v>10</v>
      </c>
      <c r="I226">
        <f>+Tabla1[[#This Row],[Tiempo de Preparación]]/60</f>
        <v>0.16666666666666666</v>
      </c>
      <c r="J226" s="9" t="str">
        <f>+TEXT(Tabla1[[#This Row],[Columna1]]/24, "h:mm")</f>
        <v>0:10</v>
      </c>
      <c r="K226" t="s">
        <v>8</v>
      </c>
      <c r="L226" s="1">
        <f>+(Tabla1[[#This Row],[Precio Unitario]]-Tabla1[[#This Row],[Costo Unitario]])*Tabla1[[#This Row],[Cantidad Ordenada]]</f>
        <v>24</v>
      </c>
      <c r="M226" s="1">
        <f>+Tabla1[[#This Row],[Precio Unitario]]*Tabla1[[#This Row],[Cantidad Ordenada]]</f>
        <v>60</v>
      </c>
      <c r="N226" s="2">
        <f>+Tabla1[[#This Row],[Ganancia neta]]/(Tabla1[[#This Row],[Ganacia Bruta]])</f>
        <v>0.4</v>
      </c>
      <c r="O226" s="1">
        <f>+Tabla1[[#This Row],[Costo Unitario]]*Tabla1[[#This Row],[Cantidad Ordenada]]</f>
        <v>36</v>
      </c>
    </row>
    <row r="227" spans="1:15" x14ac:dyDescent="0.25">
      <c r="A227">
        <v>85</v>
      </c>
      <c r="B227">
        <v>8</v>
      </c>
      <c r="C227" t="s">
        <v>15</v>
      </c>
      <c r="D227" t="s">
        <v>39</v>
      </c>
      <c r="E227" s="1">
        <v>16</v>
      </c>
      <c r="F227" s="1">
        <v>28</v>
      </c>
      <c r="G227">
        <v>3</v>
      </c>
      <c r="H227">
        <v>26</v>
      </c>
      <c r="I227">
        <f>+Tabla1[[#This Row],[Tiempo de Preparación]]/60</f>
        <v>0.43333333333333335</v>
      </c>
      <c r="J227" s="9" t="str">
        <f>+TEXT(Tabla1[[#This Row],[Columna1]]/24, "h:mm")</f>
        <v>0:26</v>
      </c>
      <c r="K227" t="s">
        <v>8</v>
      </c>
      <c r="L227" s="1">
        <f>+(Tabla1[[#This Row],[Precio Unitario]]-Tabla1[[#This Row],[Costo Unitario]])*Tabla1[[#This Row],[Cantidad Ordenada]]</f>
        <v>36</v>
      </c>
      <c r="M227" s="1">
        <f>+Tabla1[[#This Row],[Precio Unitario]]*Tabla1[[#This Row],[Cantidad Ordenada]]</f>
        <v>84</v>
      </c>
      <c r="N227" s="2">
        <f>+Tabla1[[#This Row],[Ganancia neta]]/(Tabla1[[#This Row],[Ganacia Bruta]])</f>
        <v>0.42857142857142855</v>
      </c>
      <c r="O227" s="1">
        <f>+Tabla1[[#This Row],[Costo Unitario]]*Tabla1[[#This Row],[Cantidad Ordenada]]</f>
        <v>48</v>
      </c>
    </row>
    <row r="228" spans="1:15" x14ac:dyDescent="0.25">
      <c r="A228">
        <v>85</v>
      </c>
      <c r="B228">
        <v>8</v>
      </c>
      <c r="C228" t="s">
        <v>12</v>
      </c>
      <c r="D228" t="s">
        <v>36</v>
      </c>
      <c r="E228" s="1">
        <v>22</v>
      </c>
      <c r="F228" s="1">
        <v>36</v>
      </c>
      <c r="G228">
        <v>2</v>
      </c>
      <c r="H228">
        <v>33</v>
      </c>
      <c r="I228">
        <f>+Tabla1[[#This Row],[Tiempo de Preparación]]/60</f>
        <v>0.55000000000000004</v>
      </c>
      <c r="J228" s="9" t="str">
        <f>+TEXT(Tabla1[[#This Row],[Columna1]]/24, "h:mm")</f>
        <v>0:33</v>
      </c>
      <c r="K228" t="s">
        <v>8</v>
      </c>
      <c r="L228" s="1">
        <f>+(Tabla1[[#This Row],[Precio Unitario]]-Tabla1[[#This Row],[Costo Unitario]])*Tabla1[[#This Row],[Cantidad Ordenada]]</f>
        <v>28</v>
      </c>
      <c r="M228" s="1">
        <f>+Tabla1[[#This Row],[Precio Unitario]]*Tabla1[[#This Row],[Cantidad Ordenada]]</f>
        <v>72</v>
      </c>
      <c r="N228" s="2">
        <f>+Tabla1[[#This Row],[Ganancia neta]]/(Tabla1[[#This Row],[Ganacia Bruta]])</f>
        <v>0.3888888888888889</v>
      </c>
      <c r="O228" s="1">
        <f>+Tabla1[[#This Row],[Costo Unitario]]*Tabla1[[#This Row],[Cantidad Ordenada]]</f>
        <v>44</v>
      </c>
    </row>
    <row r="229" spans="1:15" x14ac:dyDescent="0.25">
      <c r="A229">
        <v>85</v>
      </c>
      <c r="B229">
        <v>8</v>
      </c>
      <c r="C229" t="s">
        <v>21</v>
      </c>
      <c r="D229" t="s">
        <v>45</v>
      </c>
      <c r="E229" s="1">
        <v>12</v>
      </c>
      <c r="F229" s="1">
        <v>20</v>
      </c>
      <c r="G229">
        <v>1</v>
      </c>
      <c r="H229">
        <v>54</v>
      </c>
      <c r="I229">
        <f>+Tabla1[[#This Row],[Tiempo de Preparación]]/60</f>
        <v>0.9</v>
      </c>
      <c r="J229" s="9" t="str">
        <f>+TEXT(Tabla1[[#This Row],[Columna1]]/24, "h:mm")</f>
        <v>0:54</v>
      </c>
      <c r="K229" t="s">
        <v>8</v>
      </c>
      <c r="L229" s="1">
        <f>+(Tabla1[[#This Row],[Precio Unitario]]-Tabla1[[#This Row],[Costo Unitario]])*Tabla1[[#This Row],[Cantidad Ordenada]]</f>
        <v>8</v>
      </c>
      <c r="M229" s="1">
        <f>+Tabla1[[#This Row],[Precio Unitario]]*Tabla1[[#This Row],[Cantidad Ordenada]]</f>
        <v>20</v>
      </c>
      <c r="N229" s="2">
        <f>+Tabla1[[#This Row],[Ganancia neta]]/(Tabla1[[#This Row],[Ganacia Bruta]])</f>
        <v>0.4</v>
      </c>
      <c r="O229" s="1">
        <f>+Tabla1[[#This Row],[Costo Unitario]]*Tabla1[[#This Row],[Cantidad Ordenada]]</f>
        <v>12</v>
      </c>
    </row>
    <row r="230" spans="1:15" x14ac:dyDescent="0.25">
      <c r="A230">
        <v>85</v>
      </c>
      <c r="B230">
        <v>8</v>
      </c>
      <c r="C230" t="s">
        <v>18</v>
      </c>
      <c r="D230" t="s">
        <v>42</v>
      </c>
      <c r="E230" s="1">
        <v>19</v>
      </c>
      <c r="F230" s="1">
        <v>32</v>
      </c>
      <c r="G230">
        <v>1</v>
      </c>
      <c r="H230">
        <v>29</v>
      </c>
      <c r="I230">
        <f>+Tabla1[[#This Row],[Tiempo de Preparación]]/60</f>
        <v>0.48333333333333334</v>
      </c>
      <c r="J230" s="9" t="str">
        <f>+TEXT(Tabla1[[#This Row],[Columna1]]/24, "h:mm")</f>
        <v>0:29</v>
      </c>
      <c r="K230" t="s">
        <v>8</v>
      </c>
      <c r="L230" s="1">
        <f>+(Tabla1[[#This Row],[Precio Unitario]]-Tabla1[[#This Row],[Costo Unitario]])*Tabla1[[#This Row],[Cantidad Ordenada]]</f>
        <v>13</v>
      </c>
      <c r="M230" s="1">
        <f>+Tabla1[[#This Row],[Precio Unitario]]*Tabla1[[#This Row],[Cantidad Ordenada]]</f>
        <v>32</v>
      </c>
      <c r="N230" s="2">
        <f>+Tabla1[[#This Row],[Ganancia neta]]/(Tabla1[[#This Row],[Ganacia Bruta]])</f>
        <v>0.40625</v>
      </c>
      <c r="O230" s="1">
        <f>+Tabla1[[#This Row],[Costo Unitario]]*Tabla1[[#This Row],[Cantidad Ordenada]]</f>
        <v>19</v>
      </c>
    </row>
    <row r="231" spans="1:15" x14ac:dyDescent="0.25">
      <c r="A231">
        <v>86</v>
      </c>
      <c r="B231">
        <v>20</v>
      </c>
      <c r="C231" t="s">
        <v>26</v>
      </c>
      <c r="D231" t="s">
        <v>50</v>
      </c>
      <c r="E231" s="1">
        <v>15</v>
      </c>
      <c r="F231" s="1">
        <v>25</v>
      </c>
      <c r="G231">
        <v>2</v>
      </c>
      <c r="H231">
        <v>8</v>
      </c>
      <c r="I231">
        <f>+Tabla1[[#This Row],[Tiempo de Preparación]]/60</f>
        <v>0.13333333333333333</v>
      </c>
      <c r="J231" s="9" t="str">
        <f>+TEXT(Tabla1[[#This Row],[Columna1]]/24, "h:mm")</f>
        <v>0:08</v>
      </c>
      <c r="K231" t="s">
        <v>8</v>
      </c>
      <c r="L231" s="1">
        <f>+(Tabla1[[#This Row],[Precio Unitario]]-Tabla1[[#This Row],[Costo Unitario]])*Tabla1[[#This Row],[Cantidad Ordenada]]</f>
        <v>20</v>
      </c>
      <c r="M231" s="1">
        <f>+Tabla1[[#This Row],[Precio Unitario]]*Tabla1[[#This Row],[Cantidad Ordenada]]</f>
        <v>50</v>
      </c>
      <c r="N231" s="2">
        <f>+Tabla1[[#This Row],[Ganancia neta]]/(Tabla1[[#This Row],[Ganacia Bruta]])</f>
        <v>0.4</v>
      </c>
      <c r="O231" s="1">
        <f>+Tabla1[[#This Row],[Costo Unitario]]*Tabla1[[#This Row],[Cantidad Ordenada]]</f>
        <v>30</v>
      </c>
    </row>
    <row r="232" spans="1:15" x14ac:dyDescent="0.25">
      <c r="A232">
        <v>87</v>
      </c>
      <c r="B232">
        <v>3</v>
      </c>
      <c r="C232" t="s">
        <v>24</v>
      </c>
      <c r="D232" t="s">
        <v>48</v>
      </c>
      <c r="E232" s="1">
        <v>10</v>
      </c>
      <c r="F232" s="1">
        <v>18</v>
      </c>
      <c r="G232">
        <v>2</v>
      </c>
      <c r="H232">
        <v>55</v>
      </c>
      <c r="I232">
        <f>+Tabla1[[#This Row],[Tiempo de Preparación]]/60</f>
        <v>0.91666666666666663</v>
      </c>
      <c r="J232" s="9" t="str">
        <f>+TEXT(Tabla1[[#This Row],[Columna1]]/24, "h:mm")</f>
        <v>0:55</v>
      </c>
      <c r="K232" t="s">
        <v>6</v>
      </c>
      <c r="L232" s="1">
        <f>+(Tabla1[[#This Row],[Precio Unitario]]-Tabla1[[#This Row],[Costo Unitario]])*Tabla1[[#This Row],[Cantidad Ordenada]]</f>
        <v>16</v>
      </c>
      <c r="M232" s="1">
        <f>+Tabla1[[#This Row],[Precio Unitario]]*Tabla1[[#This Row],[Cantidad Ordenada]]</f>
        <v>36</v>
      </c>
      <c r="N232" s="2">
        <f>+Tabla1[[#This Row],[Ganancia neta]]/(Tabla1[[#This Row],[Ganacia Bruta]])</f>
        <v>0.44444444444444442</v>
      </c>
      <c r="O232" s="1">
        <f>+Tabla1[[#This Row],[Costo Unitario]]*Tabla1[[#This Row],[Cantidad Ordenada]]</f>
        <v>20</v>
      </c>
    </row>
    <row r="233" spans="1:15" x14ac:dyDescent="0.25">
      <c r="A233">
        <v>87</v>
      </c>
      <c r="B233">
        <v>3</v>
      </c>
      <c r="C233" t="s">
        <v>18</v>
      </c>
      <c r="D233" t="s">
        <v>42</v>
      </c>
      <c r="E233" s="1">
        <v>19</v>
      </c>
      <c r="F233" s="1">
        <v>32</v>
      </c>
      <c r="G233">
        <v>1</v>
      </c>
      <c r="H233">
        <v>5</v>
      </c>
      <c r="I233">
        <f>+Tabla1[[#This Row],[Tiempo de Preparación]]/60</f>
        <v>8.3333333333333329E-2</v>
      </c>
      <c r="J233" s="9" t="str">
        <f>+TEXT(Tabla1[[#This Row],[Columna1]]/24, "h:mm")</f>
        <v>0:05</v>
      </c>
      <c r="K233" t="s">
        <v>8</v>
      </c>
      <c r="L233" s="1">
        <f>+(Tabla1[[#This Row],[Precio Unitario]]-Tabla1[[#This Row],[Costo Unitario]])*Tabla1[[#This Row],[Cantidad Ordenada]]</f>
        <v>13</v>
      </c>
      <c r="M233" s="1">
        <f>+Tabla1[[#This Row],[Precio Unitario]]*Tabla1[[#This Row],[Cantidad Ordenada]]</f>
        <v>32</v>
      </c>
      <c r="N233" s="2">
        <f>+Tabla1[[#This Row],[Ganancia neta]]/(Tabla1[[#This Row],[Ganacia Bruta]])</f>
        <v>0.40625</v>
      </c>
      <c r="O233" s="1">
        <f>+Tabla1[[#This Row],[Costo Unitario]]*Tabla1[[#This Row],[Cantidad Ordenada]]</f>
        <v>19</v>
      </c>
    </row>
    <row r="234" spans="1:15" x14ac:dyDescent="0.25">
      <c r="A234">
        <v>87</v>
      </c>
      <c r="B234">
        <v>3</v>
      </c>
      <c r="C234" t="s">
        <v>9</v>
      </c>
      <c r="D234" t="s">
        <v>33</v>
      </c>
      <c r="E234" s="1">
        <v>19</v>
      </c>
      <c r="F234" s="1">
        <v>31</v>
      </c>
      <c r="G234">
        <v>1</v>
      </c>
      <c r="H234">
        <v>11</v>
      </c>
      <c r="I234">
        <f>+Tabla1[[#This Row],[Tiempo de Preparación]]/60</f>
        <v>0.18333333333333332</v>
      </c>
      <c r="J234" s="9" t="str">
        <f>+TEXT(Tabla1[[#This Row],[Columna1]]/24, "h:mm")</f>
        <v>0:11</v>
      </c>
      <c r="K234" t="s">
        <v>6</v>
      </c>
      <c r="L234" s="1">
        <f>+(Tabla1[[#This Row],[Precio Unitario]]-Tabla1[[#This Row],[Costo Unitario]])*Tabla1[[#This Row],[Cantidad Ordenada]]</f>
        <v>12</v>
      </c>
      <c r="M234" s="1">
        <f>+Tabla1[[#This Row],[Precio Unitario]]*Tabla1[[#This Row],[Cantidad Ordenada]]</f>
        <v>31</v>
      </c>
      <c r="N234" s="2">
        <f>+Tabla1[[#This Row],[Ganancia neta]]/(Tabla1[[#This Row],[Ganacia Bruta]])</f>
        <v>0.38709677419354838</v>
      </c>
      <c r="O234" s="1">
        <f>+Tabla1[[#This Row],[Costo Unitario]]*Tabla1[[#This Row],[Cantidad Ordenada]]</f>
        <v>19</v>
      </c>
    </row>
    <row r="235" spans="1:15" x14ac:dyDescent="0.25">
      <c r="A235">
        <v>88</v>
      </c>
      <c r="B235">
        <v>18</v>
      </c>
      <c r="C235" t="s">
        <v>11</v>
      </c>
      <c r="D235" t="s">
        <v>35</v>
      </c>
      <c r="E235" s="1">
        <v>25</v>
      </c>
      <c r="F235" s="1">
        <v>40</v>
      </c>
      <c r="G235">
        <v>1</v>
      </c>
      <c r="H235">
        <v>12</v>
      </c>
      <c r="I235">
        <f>+Tabla1[[#This Row],[Tiempo de Preparación]]/60</f>
        <v>0.2</v>
      </c>
      <c r="J235" s="9" t="str">
        <f>+TEXT(Tabla1[[#This Row],[Columna1]]/24, "h:mm")</f>
        <v>0:12</v>
      </c>
      <c r="K235" t="s">
        <v>6</v>
      </c>
      <c r="L235" s="1">
        <f>+(Tabla1[[#This Row],[Precio Unitario]]-Tabla1[[#This Row],[Costo Unitario]])*Tabla1[[#This Row],[Cantidad Ordenada]]</f>
        <v>15</v>
      </c>
      <c r="M235" s="1">
        <f>+Tabla1[[#This Row],[Precio Unitario]]*Tabla1[[#This Row],[Cantidad Ordenada]]</f>
        <v>40</v>
      </c>
      <c r="N235" s="2">
        <f>+Tabla1[[#This Row],[Ganancia neta]]/(Tabla1[[#This Row],[Ganacia Bruta]])</f>
        <v>0.375</v>
      </c>
      <c r="O235" s="1">
        <f>+Tabla1[[#This Row],[Costo Unitario]]*Tabla1[[#This Row],[Cantidad Ordenada]]</f>
        <v>25</v>
      </c>
    </row>
    <row r="236" spans="1:15" x14ac:dyDescent="0.25">
      <c r="A236">
        <v>88</v>
      </c>
      <c r="B236">
        <v>18</v>
      </c>
      <c r="C236" t="s">
        <v>16</v>
      </c>
      <c r="D236" t="s">
        <v>40</v>
      </c>
      <c r="E236" s="1">
        <v>11</v>
      </c>
      <c r="F236" s="1">
        <v>19</v>
      </c>
      <c r="G236">
        <v>3</v>
      </c>
      <c r="H236">
        <v>46</v>
      </c>
      <c r="I236">
        <f>+Tabla1[[#This Row],[Tiempo de Preparación]]/60</f>
        <v>0.76666666666666672</v>
      </c>
      <c r="J236" s="9" t="str">
        <f>+TEXT(Tabla1[[#This Row],[Columna1]]/24, "h:mm")</f>
        <v>0:46</v>
      </c>
      <c r="K236" t="s">
        <v>8</v>
      </c>
      <c r="L236" s="1">
        <f>+(Tabla1[[#This Row],[Precio Unitario]]-Tabla1[[#This Row],[Costo Unitario]])*Tabla1[[#This Row],[Cantidad Ordenada]]</f>
        <v>24</v>
      </c>
      <c r="M236" s="1">
        <f>+Tabla1[[#This Row],[Precio Unitario]]*Tabla1[[#This Row],[Cantidad Ordenada]]</f>
        <v>57</v>
      </c>
      <c r="N236" s="2">
        <f>+Tabla1[[#This Row],[Ganancia neta]]/(Tabla1[[#This Row],[Ganacia Bruta]])</f>
        <v>0.42105263157894735</v>
      </c>
      <c r="O236" s="1">
        <f>+Tabla1[[#This Row],[Costo Unitario]]*Tabla1[[#This Row],[Cantidad Ordenada]]</f>
        <v>33</v>
      </c>
    </row>
    <row r="237" spans="1:15" x14ac:dyDescent="0.25">
      <c r="A237">
        <v>88</v>
      </c>
      <c r="B237">
        <v>18</v>
      </c>
      <c r="C237" t="s">
        <v>25</v>
      </c>
      <c r="D237" t="s">
        <v>49</v>
      </c>
      <c r="E237" s="1">
        <v>15</v>
      </c>
      <c r="F237" s="1">
        <v>26</v>
      </c>
      <c r="G237">
        <v>1</v>
      </c>
      <c r="H237">
        <v>59</v>
      </c>
      <c r="I237">
        <f>+Tabla1[[#This Row],[Tiempo de Preparación]]/60</f>
        <v>0.98333333333333328</v>
      </c>
      <c r="J237" s="9" t="str">
        <f>+TEXT(Tabla1[[#This Row],[Columna1]]/24, "h:mm")</f>
        <v>0:59</v>
      </c>
      <c r="K237" t="s">
        <v>6</v>
      </c>
      <c r="L237" s="1">
        <f>+(Tabla1[[#This Row],[Precio Unitario]]-Tabla1[[#This Row],[Costo Unitario]])*Tabla1[[#This Row],[Cantidad Ordenada]]</f>
        <v>11</v>
      </c>
      <c r="M237" s="1">
        <f>+Tabla1[[#This Row],[Precio Unitario]]*Tabla1[[#This Row],[Cantidad Ordenada]]</f>
        <v>26</v>
      </c>
      <c r="N237" s="2">
        <f>+Tabla1[[#This Row],[Ganancia neta]]/(Tabla1[[#This Row],[Ganacia Bruta]])</f>
        <v>0.42307692307692307</v>
      </c>
      <c r="O237" s="1">
        <f>+Tabla1[[#This Row],[Costo Unitario]]*Tabla1[[#This Row],[Cantidad Ordenada]]</f>
        <v>15</v>
      </c>
    </row>
    <row r="238" spans="1:15" x14ac:dyDescent="0.25">
      <c r="A238">
        <v>89</v>
      </c>
      <c r="B238">
        <v>11</v>
      </c>
      <c r="C238" t="s">
        <v>22</v>
      </c>
      <c r="D238" t="s">
        <v>46</v>
      </c>
      <c r="E238" s="1">
        <v>14</v>
      </c>
      <c r="F238" s="1">
        <v>23</v>
      </c>
      <c r="G238">
        <v>3</v>
      </c>
      <c r="H238">
        <v>44</v>
      </c>
      <c r="I238">
        <f>+Tabla1[[#This Row],[Tiempo de Preparación]]/60</f>
        <v>0.73333333333333328</v>
      </c>
      <c r="J238" s="9" t="str">
        <f>+TEXT(Tabla1[[#This Row],[Columna1]]/24, "h:mm")</f>
        <v>0:44</v>
      </c>
      <c r="K238" t="s">
        <v>8</v>
      </c>
      <c r="L238" s="1">
        <f>+(Tabla1[[#This Row],[Precio Unitario]]-Tabla1[[#This Row],[Costo Unitario]])*Tabla1[[#This Row],[Cantidad Ordenada]]</f>
        <v>27</v>
      </c>
      <c r="M238" s="1">
        <f>+Tabla1[[#This Row],[Precio Unitario]]*Tabla1[[#This Row],[Cantidad Ordenada]]</f>
        <v>69</v>
      </c>
      <c r="N238" s="2">
        <f>+Tabla1[[#This Row],[Ganancia neta]]/(Tabla1[[#This Row],[Ganacia Bruta]])</f>
        <v>0.39130434782608697</v>
      </c>
      <c r="O238" s="1">
        <f>+Tabla1[[#This Row],[Costo Unitario]]*Tabla1[[#This Row],[Cantidad Ordenada]]</f>
        <v>42</v>
      </c>
    </row>
    <row r="239" spans="1:15" x14ac:dyDescent="0.25">
      <c r="A239">
        <v>89</v>
      </c>
      <c r="B239">
        <v>11</v>
      </c>
      <c r="C239" t="s">
        <v>20</v>
      </c>
      <c r="D239" t="s">
        <v>44</v>
      </c>
      <c r="E239" s="1">
        <v>20</v>
      </c>
      <c r="F239" s="1">
        <v>34</v>
      </c>
      <c r="G239">
        <v>2</v>
      </c>
      <c r="H239">
        <v>58</v>
      </c>
      <c r="I239">
        <f>+Tabla1[[#This Row],[Tiempo de Preparación]]/60</f>
        <v>0.96666666666666667</v>
      </c>
      <c r="J239" s="9" t="str">
        <f>+TEXT(Tabla1[[#This Row],[Columna1]]/24, "h:mm")</f>
        <v>0:58</v>
      </c>
      <c r="K239" t="s">
        <v>6</v>
      </c>
      <c r="L239" s="1">
        <f>+(Tabla1[[#This Row],[Precio Unitario]]-Tabla1[[#This Row],[Costo Unitario]])*Tabla1[[#This Row],[Cantidad Ordenada]]</f>
        <v>28</v>
      </c>
      <c r="M239" s="1">
        <f>+Tabla1[[#This Row],[Precio Unitario]]*Tabla1[[#This Row],[Cantidad Ordenada]]</f>
        <v>68</v>
      </c>
      <c r="N239" s="2">
        <f>+Tabla1[[#This Row],[Ganancia neta]]/(Tabla1[[#This Row],[Ganacia Bruta]])</f>
        <v>0.41176470588235292</v>
      </c>
      <c r="O239" s="1">
        <f>+Tabla1[[#This Row],[Costo Unitario]]*Tabla1[[#This Row],[Cantidad Ordenada]]</f>
        <v>40</v>
      </c>
    </row>
    <row r="240" spans="1:15" x14ac:dyDescent="0.25">
      <c r="A240">
        <v>89</v>
      </c>
      <c r="B240">
        <v>11</v>
      </c>
      <c r="C240" t="s">
        <v>19</v>
      </c>
      <c r="D240" t="s">
        <v>43</v>
      </c>
      <c r="E240" s="1">
        <v>13</v>
      </c>
      <c r="F240" s="1">
        <v>22</v>
      </c>
      <c r="G240">
        <v>1</v>
      </c>
      <c r="H240">
        <v>40</v>
      </c>
      <c r="I240">
        <f>+Tabla1[[#This Row],[Tiempo de Preparación]]/60</f>
        <v>0.66666666666666663</v>
      </c>
      <c r="J240" s="9" t="str">
        <f>+TEXT(Tabla1[[#This Row],[Columna1]]/24, "h:mm")</f>
        <v>0:40</v>
      </c>
      <c r="K240" t="s">
        <v>8</v>
      </c>
      <c r="L240" s="1">
        <f>+(Tabla1[[#This Row],[Precio Unitario]]-Tabla1[[#This Row],[Costo Unitario]])*Tabla1[[#This Row],[Cantidad Ordenada]]</f>
        <v>9</v>
      </c>
      <c r="M240" s="1">
        <f>+Tabla1[[#This Row],[Precio Unitario]]*Tabla1[[#This Row],[Cantidad Ordenada]]</f>
        <v>22</v>
      </c>
      <c r="N240" s="2">
        <f>+Tabla1[[#This Row],[Ganancia neta]]/(Tabla1[[#This Row],[Ganacia Bruta]])</f>
        <v>0.40909090909090912</v>
      </c>
      <c r="O240" s="1">
        <f>+Tabla1[[#This Row],[Costo Unitario]]*Tabla1[[#This Row],[Cantidad Ordenada]]</f>
        <v>13</v>
      </c>
    </row>
    <row r="241" spans="1:15" x14ac:dyDescent="0.25">
      <c r="A241">
        <v>90</v>
      </c>
      <c r="B241">
        <v>6</v>
      </c>
      <c r="C241" t="s">
        <v>20</v>
      </c>
      <c r="D241" t="s">
        <v>44</v>
      </c>
      <c r="E241" s="1">
        <v>20</v>
      </c>
      <c r="F241" s="1">
        <v>34</v>
      </c>
      <c r="G241">
        <v>1</v>
      </c>
      <c r="H241">
        <v>48</v>
      </c>
      <c r="I241">
        <f>+Tabla1[[#This Row],[Tiempo de Preparación]]/60</f>
        <v>0.8</v>
      </c>
      <c r="J241" s="9" t="str">
        <f>+TEXT(Tabla1[[#This Row],[Columna1]]/24, "h:mm")</f>
        <v>0:48</v>
      </c>
      <c r="K241" t="s">
        <v>8</v>
      </c>
      <c r="L241" s="1">
        <f>+(Tabla1[[#This Row],[Precio Unitario]]-Tabla1[[#This Row],[Costo Unitario]])*Tabla1[[#This Row],[Cantidad Ordenada]]</f>
        <v>14</v>
      </c>
      <c r="M241" s="1">
        <f>+Tabla1[[#This Row],[Precio Unitario]]*Tabla1[[#This Row],[Cantidad Ordenada]]</f>
        <v>34</v>
      </c>
      <c r="N241" s="2">
        <f>+Tabla1[[#This Row],[Ganancia neta]]/(Tabla1[[#This Row],[Ganacia Bruta]])</f>
        <v>0.41176470588235292</v>
      </c>
      <c r="O241" s="1">
        <f>+Tabla1[[#This Row],[Costo Unitario]]*Tabla1[[#This Row],[Cantidad Ordenada]]</f>
        <v>20</v>
      </c>
    </row>
    <row r="242" spans="1:15" x14ac:dyDescent="0.25">
      <c r="A242">
        <v>91</v>
      </c>
      <c r="B242">
        <v>1</v>
      </c>
      <c r="C242" t="s">
        <v>17</v>
      </c>
      <c r="D242" t="s">
        <v>41</v>
      </c>
      <c r="E242" s="1">
        <v>21</v>
      </c>
      <c r="F242" s="1">
        <v>35</v>
      </c>
      <c r="G242">
        <v>3</v>
      </c>
      <c r="H242">
        <v>21</v>
      </c>
      <c r="I242">
        <f>+Tabla1[[#This Row],[Tiempo de Preparación]]/60</f>
        <v>0.35</v>
      </c>
      <c r="J242" s="9" t="str">
        <f>+TEXT(Tabla1[[#This Row],[Columna1]]/24, "h:mm")</f>
        <v>0:21</v>
      </c>
      <c r="K242" t="s">
        <v>8</v>
      </c>
      <c r="L242" s="1">
        <f>+(Tabla1[[#This Row],[Precio Unitario]]-Tabla1[[#This Row],[Costo Unitario]])*Tabla1[[#This Row],[Cantidad Ordenada]]</f>
        <v>42</v>
      </c>
      <c r="M242" s="1">
        <f>+Tabla1[[#This Row],[Precio Unitario]]*Tabla1[[#This Row],[Cantidad Ordenada]]</f>
        <v>105</v>
      </c>
      <c r="N242" s="2">
        <f>+Tabla1[[#This Row],[Ganancia neta]]/(Tabla1[[#This Row],[Ganacia Bruta]])</f>
        <v>0.4</v>
      </c>
      <c r="O242" s="1">
        <f>+Tabla1[[#This Row],[Costo Unitario]]*Tabla1[[#This Row],[Cantidad Ordenada]]</f>
        <v>63</v>
      </c>
    </row>
    <row r="243" spans="1:15" x14ac:dyDescent="0.25">
      <c r="A243">
        <v>91</v>
      </c>
      <c r="B243">
        <v>1</v>
      </c>
      <c r="C243" t="s">
        <v>23</v>
      </c>
      <c r="D243" t="s">
        <v>47</v>
      </c>
      <c r="E243" s="1">
        <v>13</v>
      </c>
      <c r="F243" s="1">
        <v>21</v>
      </c>
      <c r="G243">
        <v>3</v>
      </c>
      <c r="H243">
        <v>52</v>
      </c>
      <c r="I243">
        <f>+Tabla1[[#This Row],[Tiempo de Preparación]]/60</f>
        <v>0.8666666666666667</v>
      </c>
      <c r="J243" s="9" t="str">
        <f>+TEXT(Tabla1[[#This Row],[Columna1]]/24, "h:mm")</f>
        <v>0:52</v>
      </c>
      <c r="K243" t="s">
        <v>6</v>
      </c>
      <c r="L243" s="1">
        <f>+(Tabla1[[#This Row],[Precio Unitario]]-Tabla1[[#This Row],[Costo Unitario]])*Tabla1[[#This Row],[Cantidad Ordenada]]</f>
        <v>24</v>
      </c>
      <c r="M243" s="1">
        <f>+Tabla1[[#This Row],[Precio Unitario]]*Tabla1[[#This Row],[Cantidad Ordenada]]</f>
        <v>63</v>
      </c>
      <c r="N243" s="2">
        <f>+Tabla1[[#This Row],[Ganancia neta]]/(Tabla1[[#This Row],[Ganacia Bruta]])</f>
        <v>0.38095238095238093</v>
      </c>
      <c r="O243" s="1">
        <f>+Tabla1[[#This Row],[Costo Unitario]]*Tabla1[[#This Row],[Cantidad Ordenada]]</f>
        <v>39</v>
      </c>
    </row>
    <row r="244" spans="1:15" x14ac:dyDescent="0.25">
      <c r="A244">
        <v>91</v>
      </c>
      <c r="B244">
        <v>1</v>
      </c>
      <c r="C244" t="s">
        <v>19</v>
      </c>
      <c r="D244" t="s">
        <v>43</v>
      </c>
      <c r="E244" s="1">
        <v>13</v>
      </c>
      <c r="F244" s="1">
        <v>22</v>
      </c>
      <c r="G244">
        <v>2</v>
      </c>
      <c r="H244">
        <v>11</v>
      </c>
      <c r="I244">
        <f>+Tabla1[[#This Row],[Tiempo de Preparación]]/60</f>
        <v>0.18333333333333332</v>
      </c>
      <c r="J244" s="9" t="str">
        <f>+TEXT(Tabla1[[#This Row],[Columna1]]/24, "h:mm")</f>
        <v>0:11</v>
      </c>
      <c r="K244" t="s">
        <v>6</v>
      </c>
      <c r="L244" s="1">
        <f>+(Tabla1[[#This Row],[Precio Unitario]]-Tabla1[[#This Row],[Costo Unitario]])*Tabla1[[#This Row],[Cantidad Ordenada]]</f>
        <v>18</v>
      </c>
      <c r="M244" s="1">
        <f>+Tabla1[[#This Row],[Precio Unitario]]*Tabla1[[#This Row],[Cantidad Ordenada]]</f>
        <v>44</v>
      </c>
      <c r="N244" s="2">
        <f>+Tabla1[[#This Row],[Ganancia neta]]/(Tabla1[[#This Row],[Ganacia Bruta]])</f>
        <v>0.40909090909090912</v>
      </c>
      <c r="O244" s="1">
        <f>+Tabla1[[#This Row],[Costo Unitario]]*Tabla1[[#This Row],[Cantidad Ordenada]]</f>
        <v>26</v>
      </c>
    </row>
    <row r="245" spans="1:15" x14ac:dyDescent="0.25">
      <c r="A245">
        <v>91</v>
      </c>
      <c r="B245">
        <v>1</v>
      </c>
      <c r="C245" t="s">
        <v>10</v>
      </c>
      <c r="D245" t="s">
        <v>34</v>
      </c>
      <c r="E245" s="1">
        <v>16</v>
      </c>
      <c r="F245" s="1">
        <v>27</v>
      </c>
      <c r="G245">
        <v>3</v>
      </c>
      <c r="H245">
        <v>48</v>
      </c>
      <c r="I245">
        <f>+Tabla1[[#This Row],[Tiempo de Preparación]]/60</f>
        <v>0.8</v>
      </c>
      <c r="J245" s="9" t="str">
        <f>+TEXT(Tabla1[[#This Row],[Columna1]]/24, "h:mm")</f>
        <v>0:48</v>
      </c>
      <c r="K245" t="s">
        <v>6</v>
      </c>
      <c r="L245" s="1">
        <f>+(Tabla1[[#This Row],[Precio Unitario]]-Tabla1[[#This Row],[Costo Unitario]])*Tabla1[[#This Row],[Cantidad Ordenada]]</f>
        <v>33</v>
      </c>
      <c r="M245" s="1">
        <f>+Tabla1[[#This Row],[Precio Unitario]]*Tabla1[[#This Row],[Cantidad Ordenada]]</f>
        <v>81</v>
      </c>
      <c r="N245" s="2">
        <f>+Tabla1[[#This Row],[Ganancia neta]]/(Tabla1[[#This Row],[Ganacia Bruta]])</f>
        <v>0.40740740740740738</v>
      </c>
      <c r="O245" s="1">
        <f>+Tabla1[[#This Row],[Costo Unitario]]*Tabla1[[#This Row],[Cantidad Ordenada]]</f>
        <v>48</v>
      </c>
    </row>
    <row r="246" spans="1:15" x14ac:dyDescent="0.25">
      <c r="A246">
        <v>92</v>
      </c>
      <c r="B246">
        <v>6</v>
      </c>
      <c r="C246" t="s">
        <v>13</v>
      </c>
      <c r="D246" t="s">
        <v>37</v>
      </c>
      <c r="E246" s="1">
        <v>17</v>
      </c>
      <c r="F246" s="1">
        <v>29</v>
      </c>
      <c r="G246">
        <v>2</v>
      </c>
      <c r="H246">
        <v>36</v>
      </c>
      <c r="I246">
        <f>+Tabla1[[#This Row],[Tiempo de Preparación]]/60</f>
        <v>0.6</v>
      </c>
      <c r="J246" s="9" t="str">
        <f>+TEXT(Tabla1[[#This Row],[Columna1]]/24, "h:mm")</f>
        <v>0:36</v>
      </c>
      <c r="K246" t="s">
        <v>6</v>
      </c>
      <c r="L246" s="1">
        <f>+(Tabla1[[#This Row],[Precio Unitario]]-Tabla1[[#This Row],[Costo Unitario]])*Tabla1[[#This Row],[Cantidad Ordenada]]</f>
        <v>24</v>
      </c>
      <c r="M246" s="1">
        <f>+Tabla1[[#This Row],[Precio Unitario]]*Tabla1[[#This Row],[Cantidad Ordenada]]</f>
        <v>58</v>
      </c>
      <c r="N246" s="2">
        <f>+Tabla1[[#This Row],[Ganancia neta]]/(Tabla1[[#This Row],[Ganacia Bruta]])</f>
        <v>0.41379310344827586</v>
      </c>
      <c r="O246" s="1">
        <f>+Tabla1[[#This Row],[Costo Unitario]]*Tabla1[[#This Row],[Cantidad Ordenada]]</f>
        <v>34</v>
      </c>
    </row>
    <row r="247" spans="1:15" x14ac:dyDescent="0.25">
      <c r="A247">
        <v>92</v>
      </c>
      <c r="B247">
        <v>6</v>
      </c>
      <c r="C247" t="s">
        <v>5</v>
      </c>
      <c r="D247" t="s">
        <v>31</v>
      </c>
      <c r="E247" s="1">
        <v>14</v>
      </c>
      <c r="F247" s="1">
        <v>24</v>
      </c>
      <c r="G247">
        <v>1</v>
      </c>
      <c r="H247">
        <v>6</v>
      </c>
      <c r="I247">
        <f>+Tabla1[[#This Row],[Tiempo de Preparación]]/60</f>
        <v>0.1</v>
      </c>
      <c r="J247" s="9" t="str">
        <f>+TEXT(Tabla1[[#This Row],[Columna1]]/24, "h:mm")</f>
        <v>0:06</v>
      </c>
      <c r="K247" t="s">
        <v>8</v>
      </c>
      <c r="L247" s="1">
        <f>+(Tabla1[[#This Row],[Precio Unitario]]-Tabla1[[#This Row],[Costo Unitario]])*Tabla1[[#This Row],[Cantidad Ordenada]]</f>
        <v>10</v>
      </c>
      <c r="M247" s="1">
        <f>+Tabla1[[#This Row],[Precio Unitario]]*Tabla1[[#This Row],[Cantidad Ordenada]]</f>
        <v>24</v>
      </c>
      <c r="N247" s="2">
        <f>+Tabla1[[#This Row],[Ganancia neta]]/(Tabla1[[#This Row],[Ganacia Bruta]])</f>
        <v>0.41666666666666669</v>
      </c>
      <c r="O247" s="1">
        <f>+Tabla1[[#This Row],[Costo Unitario]]*Tabla1[[#This Row],[Cantidad Ordenada]]</f>
        <v>14</v>
      </c>
    </row>
    <row r="248" spans="1:15" x14ac:dyDescent="0.25">
      <c r="A248">
        <v>93</v>
      </c>
      <c r="B248">
        <v>2</v>
      </c>
      <c r="C248" t="s">
        <v>13</v>
      </c>
      <c r="D248" t="s">
        <v>37</v>
      </c>
      <c r="E248" s="1">
        <v>17</v>
      </c>
      <c r="F248" s="1">
        <v>29</v>
      </c>
      <c r="G248">
        <v>1</v>
      </c>
      <c r="H248">
        <v>18</v>
      </c>
      <c r="I248">
        <f>+Tabla1[[#This Row],[Tiempo de Preparación]]/60</f>
        <v>0.3</v>
      </c>
      <c r="J248" s="9" t="str">
        <f>+TEXT(Tabla1[[#This Row],[Columna1]]/24, "h:mm")</f>
        <v>0:18</v>
      </c>
      <c r="K248" t="s">
        <v>8</v>
      </c>
      <c r="L248" s="1">
        <f>+(Tabla1[[#This Row],[Precio Unitario]]-Tabla1[[#This Row],[Costo Unitario]])*Tabla1[[#This Row],[Cantidad Ordenada]]</f>
        <v>12</v>
      </c>
      <c r="M248" s="1">
        <f>+Tabla1[[#This Row],[Precio Unitario]]*Tabla1[[#This Row],[Cantidad Ordenada]]</f>
        <v>29</v>
      </c>
      <c r="N248" s="2">
        <f>+Tabla1[[#This Row],[Ganancia neta]]/(Tabla1[[#This Row],[Ganacia Bruta]])</f>
        <v>0.41379310344827586</v>
      </c>
      <c r="O248" s="1">
        <f>+Tabla1[[#This Row],[Costo Unitario]]*Tabla1[[#This Row],[Cantidad Ordenada]]</f>
        <v>17</v>
      </c>
    </row>
    <row r="249" spans="1:15" x14ac:dyDescent="0.25">
      <c r="A249">
        <v>94</v>
      </c>
      <c r="B249">
        <v>12</v>
      </c>
      <c r="C249" t="s">
        <v>7</v>
      </c>
      <c r="D249" t="s">
        <v>32</v>
      </c>
      <c r="E249" s="1">
        <v>18</v>
      </c>
      <c r="F249" s="1">
        <v>30</v>
      </c>
      <c r="G249">
        <v>3</v>
      </c>
      <c r="H249">
        <v>19</v>
      </c>
      <c r="I249">
        <f>+Tabla1[[#This Row],[Tiempo de Preparación]]/60</f>
        <v>0.31666666666666665</v>
      </c>
      <c r="J249" s="9" t="str">
        <f>+TEXT(Tabla1[[#This Row],[Columna1]]/24, "h:mm")</f>
        <v>0:19</v>
      </c>
      <c r="K249" t="s">
        <v>8</v>
      </c>
      <c r="L249" s="1">
        <f>+(Tabla1[[#This Row],[Precio Unitario]]-Tabla1[[#This Row],[Costo Unitario]])*Tabla1[[#This Row],[Cantidad Ordenada]]</f>
        <v>36</v>
      </c>
      <c r="M249" s="1">
        <f>+Tabla1[[#This Row],[Precio Unitario]]*Tabla1[[#This Row],[Cantidad Ordenada]]</f>
        <v>90</v>
      </c>
      <c r="N249" s="2">
        <f>+Tabla1[[#This Row],[Ganancia neta]]/(Tabla1[[#This Row],[Ganacia Bruta]])</f>
        <v>0.4</v>
      </c>
      <c r="O249" s="1">
        <f>+Tabla1[[#This Row],[Costo Unitario]]*Tabla1[[#This Row],[Cantidad Ordenada]]</f>
        <v>54</v>
      </c>
    </row>
    <row r="250" spans="1:15" x14ac:dyDescent="0.25">
      <c r="A250">
        <v>94</v>
      </c>
      <c r="B250">
        <v>12</v>
      </c>
      <c r="C250" t="s">
        <v>18</v>
      </c>
      <c r="D250" t="s">
        <v>42</v>
      </c>
      <c r="E250" s="1">
        <v>19</v>
      </c>
      <c r="F250" s="1">
        <v>32</v>
      </c>
      <c r="G250">
        <v>2</v>
      </c>
      <c r="H250">
        <v>56</v>
      </c>
      <c r="I250">
        <f>+Tabla1[[#This Row],[Tiempo de Preparación]]/60</f>
        <v>0.93333333333333335</v>
      </c>
      <c r="J250" s="9" t="str">
        <f>+TEXT(Tabla1[[#This Row],[Columna1]]/24, "h:mm")</f>
        <v>0:56</v>
      </c>
      <c r="K250" t="s">
        <v>8</v>
      </c>
      <c r="L250" s="1">
        <f>+(Tabla1[[#This Row],[Precio Unitario]]-Tabla1[[#This Row],[Costo Unitario]])*Tabla1[[#This Row],[Cantidad Ordenada]]</f>
        <v>26</v>
      </c>
      <c r="M250" s="1">
        <f>+Tabla1[[#This Row],[Precio Unitario]]*Tabla1[[#This Row],[Cantidad Ordenada]]</f>
        <v>64</v>
      </c>
      <c r="N250" s="2">
        <f>+Tabla1[[#This Row],[Ganancia neta]]/(Tabla1[[#This Row],[Ganacia Bruta]])</f>
        <v>0.40625</v>
      </c>
      <c r="O250" s="1">
        <f>+Tabla1[[#This Row],[Costo Unitario]]*Tabla1[[#This Row],[Cantidad Ordenada]]</f>
        <v>38</v>
      </c>
    </row>
    <row r="251" spans="1:15" x14ac:dyDescent="0.25">
      <c r="A251">
        <v>94</v>
      </c>
      <c r="B251">
        <v>12</v>
      </c>
      <c r="C251" t="s">
        <v>14</v>
      </c>
      <c r="D251" t="s">
        <v>38</v>
      </c>
      <c r="E251" s="1">
        <v>20</v>
      </c>
      <c r="F251" s="1">
        <v>33</v>
      </c>
      <c r="G251">
        <v>3</v>
      </c>
      <c r="H251">
        <v>54</v>
      </c>
      <c r="I251">
        <f>+Tabla1[[#This Row],[Tiempo de Preparación]]/60</f>
        <v>0.9</v>
      </c>
      <c r="J251" s="9" t="str">
        <f>+TEXT(Tabla1[[#This Row],[Columna1]]/24, "h:mm")</f>
        <v>0:54</v>
      </c>
      <c r="K251" t="s">
        <v>8</v>
      </c>
      <c r="L251" s="1">
        <f>+(Tabla1[[#This Row],[Precio Unitario]]-Tabla1[[#This Row],[Costo Unitario]])*Tabla1[[#This Row],[Cantidad Ordenada]]</f>
        <v>39</v>
      </c>
      <c r="M251" s="1">
        <f>+Tabla1[[#This Row],[Precio Unitario]]*Tabla1[[#This Row],[Cantidad Ordenada]]</f>
        <v>99</v>
      </c>
      <c r="N251" s="2">
        <f>+Tabla1[[#This Row],[Ganancia neta]]/(Tabla1[[#This Row],[Ganacia Bruta]])</f>
        <v>0.39393939393939392</v>
      </c>
      <c r="O251" s="1">
        <f>+Tabla1[[#This Row],[Costo Unitario]]*Tabla1[[#This Row],[Cantidad Ordenada]]</f>
        <v>60</v>
      </c>
    </row>
    <row r="252" spans="1:15" x14ac:dyDescent="0.25">
      <c r="A252">
        <v>95</v>
      </c>
      <c r="B252">
        <v>12</v>
      </c>
      <c r="C252" t="s">
        <v>16</v>
      </c>
      <c r="D252" t="s">
        <v>40</v>
      </c>
      <c r="E252" s="1">
        <v>11</v>
      </c>
      <c r="F252" s="1">
        <v>19</v>
      </c>
      <c r="G252">
        <v>3</v>
      </c>
      <c r="H252">
        <v>19</v>
      </c>
      <c r="I252">
        <f>+Tabla1[[#This Row],[Tiempo de Preparación]]/60</f>
        <v>0.31666666666666665</v>
      </c>
      <c r="J252" s="9" t="str">
        <f>+TEXT(Tabla1[[#This Row],[Columna1]]/24, "h:mm")</f>
        <v>0:19</v>
      </c>
      <c r="K252" t="s">
        <v>8</v>
      </c>
      <c r="L252" s="1">
        <f>+(Tabla1[[#This Row],[Precio Unitario]]-Tabla1[[#This Row],[Costo Unitario]])*Tabla1[[#This Row],[Cantidad Ordenada]]</f>
        <v>24</v>
      </c>
      <c r="M252" s="1">
        <f>+Tabla1[[#This Row],[Precio Unitario]]*Tabla1[[#This Row],[Cantidad Ordenada]]</f>
        <v>57</v>
      </c>
      <c r="N252" s="2">
        <f>+Tabla1[[#This Row],[Ganancia neta]]/(Tabla1[[#This Row],[Ganacia Bruta]])</f>
        <v>0.42105263157894735</v>
      </c>
      <c r="O252" s="1">
        <f>+Tabla1[[#This Row],[Costo Unitario]]*Tabla1[[#This Row],[Cantidad Ordenada]]</f>
        <v>33</v>
      </c>
    </row>
    <row r="253" spans="1:15" x14ac:dyDescent="0.25">
      <c r="A253">
        <v>95</v>
      </c>
      <c r="B253">
        <v>12</v>
      </c>
      <c r="C253" t="s">
        <v>18</v>
      </c>
      <c r="D253" t="s">
        <v>42</v>
      </c>
      <c r="E253" s="1">
        <v>19</v>
      </c>
      <c r="F253" s="1">
        <v>32</v>
      </c>
      <c r="G253">
        <v>3</v>
      </c>
      <c r="H253">
        <v>22</v>
      </c>
      <c r="I253">
        <f>+Tabla1[[#This Row],[Tiempo de Preparación]]/60</f>
        <v>0.36666666666666664</v>
      </c>
      <c r="J253" s="9" t="str">
        <f>+TEXT(Tabla1[[#This Row],[Columna1]]/24, "h:mm")</f>
        <v>0:22</v>
      </c>
      <c r="K253" t="s">
        <v>8</v>
      </c>
      <c r="L253" s="1">
        <f>+(Tabla1[[#This Row],[Precio Unitario]]-Tabla1[[#This Row],[Costo Unitario]])*Tabla1[[#This Row],[Cantidad Ordenada]]</f>
        <v>39</v>
      </c>
      <c r="M253" s="1">
        <f>+Tabla1[[#This Row],[Precio Unitario]]*Tabla1[[#This Row],[Cantidad Ordenada]]</f>
        <v>96</v>
      </c>
      <c r="N253" s="2">
        <f>+Tabla1[[#This Row],[Ganancia neta]]/(Tabla1[[#This Row],[Ganacia Bruta]])</f>
        <v>0.40625</v>
      </c>
      <c r="O253" s="1">
        <f>+Tabla1[[#This Row],[Costo Unitario]]*Tabla1[[#This Row],[Cantidad Ordenada]]</f>
        <v>57</v>
      </c>
    </row>
    <row r="254" spans="1:15" x14ac:dyDescent="0.25">
      <c r="A254">
        <v>96</v>
      </c>
      <c r="B254">
        <v>16</v>
      </c>
      <c r="C254" t="s">
        <v>14</v>
      </c>
      <c r="D254" t="s">
        <v>38</v>
      </c>
      <c r="E254" s="1">
        <v>20</v>
      </c>
      <c r="F254" s="1">
        <v>33</v>
      </c>
      <c r="G254">
        <v>2</v>
      </c>
      <c r="H254">
        <v>47</v>
      </c>
      <c r="I254">
        <f>+Tabla1[[#This Row],[Tiempo de Preparación]]/60</f>
        <v>0.78333333333333333</v>
      </c>
      <c r="J254" s="9" t="str">
        <f>+TEXT(Tabla1[[#This Row],[Columna1]]/24, "h:mm")</f>
        <v>0:47</v>
      </c>
      <c r="K254" t="s">
        <v>6</v>
      </c>
      <c r="L254" s="1">
        <f>+(Tabla1[[#This Row],[Precio Unitario]]-Tabla1[[#This Row],[Costo Unitario]])*Tabla1[[#This Row],[Cantidad Ordenada]]</f>
        <v>26</v>
      </c>
      <c r="M254" s="1">
        <f>+Tabla1[[#This Row],[Precio Unitario]]*Tabla1[[#This Row],[Cantidad Ordenada]]</f>
        <v>66</v>
      </c>
      <c r="N254" s="2">
        <f>+Tabla1[[#This Row],[Ganancia neta]]/(Tabla1[[#This Row],[Ganacia Bruta]])</f>
        <v>0.39393939393939392</v>
      </c>
      <c r="O254" s="1">
        <f>+Tabla1[[#This Row],[Costo Unitario]]*Tabla1[[#This Row],[Cantidad Ordenada]]</f>
        <v>40</v>
      </c>
    </row>
    <row r="255" spans="1:15" x14ac:dyDescent="0.25">
      <c r="A255">
        <v>96</v>
      </c>
      <c r="B255">
        <v>16</v>
      </c>
      <c r="C255" t="s">
        <v>16</v>
      </c>
      <c r="D255" t="s">
        <v>40</v>
      </c>
      <c r="E255" s="1">
        <v>11</v>
      </c>
      <c r="F255" s="1">
        <v>19</v>
      </c>
      <c r="G255">
        <v>2</v>
      </c>
      <c r="H255">
        <v>10</v>
      </c>
      <c r="I255">
        <f>+Tabla1[[#This Row],[Tiempo de Preparación]]/60</f>
        <v>0.16666666666666666</v>
      </c>
      <c r="J255" s="9" t="str">
        <f>+TEXT(Tabla1[[#This Row],[Columna1]]/24, "h:mm")</f>
        <v>0:10</v>
      </c>
      <c r="K255" t="s">
        <v>6</v>
      </c>
      <c r="L255" s="1">
        <f>+(Tabla1[[#This Row],[Precio Unitario]]-Tabla1[[#This Row],[Costo Unitario]])*Tabla1[[#This Row],[Cantidad Ordenada]]</f>
        <v>16</v>
      </c>
      <c r="M255" s="1">
        <f>+Tabla1[[#This Row],[Precio Unitario]]*Tabla1[[#This Row],[Cantidad Ordenada]]</f>
        <v>38</v>
      </c>
      <c r="N255" s="2">
        <f>+Tabla1[[#This Row],[Ganancia neta]]/(Tabla1[[#This Row],[Ganacia Bruta]])</f>
        <v>0.42105263157894735</v>
      </c>
      <c r="O255" s="1">
        <f>+Tabla1[[#This Row],[Costo Unitario]]*Tabla1[[#This Row],[Cantidad Ordenada]]</f>
        <v>22</v>
      </c>
    </row>
    <row r="256" spans="1:15" x14ac:dyDescent="0.25">
      <c r="A256">
        <v>96</v>
      </c>
      <c r="B256">
        <v>16</v>
      </c>
      <c r="C256" t="s">
        <v>5</v>
      </c>
      <c r="D256" t="s">
        <v>31</v>
      </c>
      <c r="E256" s="1">
        <v>14</v>
      </c>
      <c r="F256" s="1">
        <v>24</v>
      </c>
      <c r="G256">
        <v>3</v>
      </c>
      <c r="H256">
        <v>19</v>
      </c>
      <c r="I256">
        <f>+Tabla1[[#This Row],[Tiempo de Preparación]]/60</f>
        <v>0.31666666666666665</v>
      </c>
      <c r="J256" s="9" t="str">
        <f>+TEXT(Tabla1[[#This Row],[Columna1]]/24, "h:mm")</f>
        <v>0:19</v>
      </c>
      <c r="K256" t="s">
        <v>8</v>
      </c>
      <c r="L256" s="1">
        <f>+(Tabla1[[#This Row],[Precio Unitario]]-Tabla1[[#This Row],[Costo Unitario]])*Tabla1[[#This Row],[Cantidad Ordenada]]</f>
        <v>30</v>
      </c>
      <c r="M256" s="1">
        <f>+Tabla1[[#This Row],[Precio Unitario]]*Tabla1[[#This Row],[Cantidad Ordenada]]</f>
        <v>72</v>
      </c>
      <c r="N256" s="2">
        <f>+Tabla1[[#This Row],[Ganancia neta]]/(Tabla1[[#This Row],[Ganacia Bruta]])</f>
        <v>0.41666666666666669</v>
      </c>
      <c r="O256" s="1">
        <f>+Tabla1[[#This Row],[Costo Unitario]]*Tabla1[[#This Row],[Cantidad Ordenada]]</f>
        <v>42</v>
      </c>
    </row>
    <row r="257" spans="1:15" x14ac:dyDescent="0.25">
      <c r="A257">
        <v>97</v>
      </c>
      <c r="B257">
        <v>14</v>
      </c>
      <c r="C257" t="s">
        <v>25</v>
      </c>
      <c r="D257" t="s">
        <v>49</v>
      </c>
      <c r="E257" s="1">
        <v>15</v>
      </c>
      <c r="F257" s="1">
        <v>26</v>
      </c>
      <c r="G257">
        <v>1</v>
      </c>
      <c r="H257">
        <v>17</v>
      </c>
      <c r="I257">
        <f>+Tabla1[[#This Row],[Tiempo de Preparación]]/60</f>
        <v>0.28333333333333333</v>
      </c>
      <c r="J257" s="9" t="str">
        <f>+TEXT(Tabla1[[#This Row],[Columna1]]/24, "h:mm")</f>
        <v>0:17</v>
      </c>
      <c r="K257" t="s">
        <v>8</v>
      </c>
      <c r="L257" s="1">
        <f>+(Tabla1[[#This Row],[Precio Unitario]]-Tabla1[[#This Row],[Costo Unitario]])*Tabla1[[#This Row],[Cantidad Ordenada]]</f>
        <v>11</v>
      </c>
      <c r="M257" s="1">
        <f>+Tabla1[[#This Row],[Precio Unitario]]*Tabla1[[#This Row],[Cantidad Ordenada]]</f>
        <v>26</v>
      </c>
      <c r="N257" s="2">
        <f>+Tabla1[[#This Row],[Ganancia neta]]/(Tabla1[[#This Row],[Ganacia Bruta]])</f>
        <v>0.42307692307692307</v>
      </c>
      <c r="O257" s="1">
        <f>+Tabla1[[#This Row],[Costo Unitario]]*Tabla1[[#This Row],[Cantidad Ordenada]]</f>
        <v>15</v>
      </c>
    </row>
    <row r="258" spans="1:15" x14ac:dyDescent="0.25">
      <c r="A258">
        <v>97</v>
      </c>
      <c r="B258">
        <v>14</v>
      </c>
      <c r="C258" t="s">
        <v>21</v>
      </c>
      <c r="D258" t="s">
        <v>45</v>
      </c>
      <c r="E258" s="1">
        <v>12</v>
      </c>
      <c r="F258" s="1">
        <v>20</v>
      </c>
      <c r="G258">
        <v>3</v>
      </c>
      <c r="H258">
        <v>5</v>
      </c>
      <c r="I258">
        <f>+Tabla1[[#This Row],[Tiempo de Preparación]]/60</f>
        <v>8.3333333333333329E-2</v>
      </c>
      <c r="J258" s="9" t="str">
        <f>+TEXT(Tabla1[[#This Row],[Columna1]]/24, "h:mm")</f>
        <v>0:05</v>
      </c>
      <c r="K258" t="s">
        <v>6</v>
      </c>
      <c r="L258" s="1">
        <f>+(Tabla1[[#This Row],[Precio Unitario]]-Tabla1[[#This Row],[Costo Unitario]])*Tabla1[[#This Row],[Cantidad Ordenada]]</f>
        <v>24</v>
      </c>
      <c r="M258" s="1">
        <f>+Tabla1[[#This Row],[Precio Unitario]]*Tabla1[[#This Row],[Cantidad Ordenada]]</f>
        <v>60</v>
      </c>
      <c r="N258" s="2">
        <f>+Tabla1[[#This Row],[Ganancia neta]]/(Tabla1[[#This Row],[Ganacia Bruta]])</f>
        <v>0.4</v>
      </c>
      <c r="O258" s="1">
        <f>+Tabla1[[#This Row],[Costo Unitario]]*Tabla1[[#This Row],[Cantidad Ordenada]]</f>
        <v>36</v>
      </c>
    </row>
    <row r="259" spans="1:15" x14ac:dyDescent="0.25">
      <c r="A259">
        <v>97</v>
      </c>
      <c r="B259">
        <v>14</v>
      </c>
      <c r="C259" t="s">
        <v>20</v>
      </c>
      <c r="D259" t="s">
        <v>44</v>
      </c>
      <c r="E259" s="1">
        <v>20</v>
      </c>
      <c r="F259" s="1">
        <v>34</v>
      </c>
      <c r="G259">
        <v>3</v>
      </c>
      <c r="H259">
        <v>57</v>
      </c>
      <c r="I259">
        <f>+Tabla1[[#This Row],[Tiempo de Preparación]]/60</f>
        <v>0.95</v>
      </c>
      <c r="J259" s="9" t="str">
        <f>+TEXT(Tabla1[[#This Row],[Columna1]]/24, "h:mm")</f>
        <v>0:57</v>
      </c>
      <c r="K259" t="s">
        <v>6</v>
      </c>
      <c r="L259" s="1">
        <f>+(Tabla1[[#This Row],[Precio Unitario]]-Tabla1[[#This Row],[Costo Unitario]])*Tabla1[[#This Row],[Cantidad Ordenada]]</f>
        <v>42</v>
      </c>
      <c r="M259" s="1">
        <f>+Tabla1[[#This Row],[Precio Unitario]]*Tabla1[[#This Row],[Cantidad Ordenada]]</f>
        <v>102</v>
      </c>
      <c r="N259" s="2">
        <f>+Tabla1[[#This Row],[Ganancia neta]]/(Tabla1[[#This Row],[Ganacia Bruta]])</f>
        <v>0.41176470588235292</v>
      </c>
      <c r="O259" s="1">
        <f>+Tabla1[[#This Row],[Costo Unitario]]*Tabla1[[#This Row],[Cantidad Ordenada]]</f>
        <v>60</v>
      </c>
    </row>
    <row r="260" spans="1:15" x14ac:dyDescent="0.25">
      <c r="A260">
        <v>98</v>
      </c>
      <c r="B260">
        <v>7</v>
      </c>
      <c r="C260" t="s">
        <v>21</v>
      </c>
      <c r="D260" t="s">
        <v>45</v>
      </c>
      <c r="E260" s="1">
        <v>12</v>
      </c>
      <c r="F260" s="1">
        <v>20</v>
      </c>
      <c r="G260">
        <v>3</v>
      </c>
      <c r="H260">
        <v>56</v>
      </c>
      <c r="I260">
        <f>+Tabla1[[#This Row],[Tiempo de Preparación]]/60</f>
        <v>0.93333333333333335</v>
      </c>
      <c r="J260" s="9" t="str">
        <f>+TEXT(Tabla1[[#This Row],[Columna1]]/24, "h:mm")</f>
        <v>0:56</v>
      </c>
      <c r="K260" t="s">
        <v>8</v>
      </c>
      <c r="L260" s="1">
        <f>+(Tabla1[[#This Row],[Precio Unitario]]-Tabla1[[#This Row],[Costo Unitario]])*Tabla1[[#This Row],[Cantidad Ordenada]]</f>
        <v>24</v>
      </c>
      <c r="M260" s="1">
        <f>+Tabla1[[#This Row],[Precio Unitario]]*Tabla1[[#This Row],[Cantidad Ordenada]]</f>
        <v>60</v>
      </c>
      <c r="N260" s="2">
        <f>+Tabla1[[#This Row],[Ganancia neta]]/(Tabla1[[#This Row],[Ganacia Bruta]])</f>
        <v>0.4</v>
      </c>
      <c r="O260" s="1">
        <f>+Tabla1[[#This Row],[Costo Unitario]]*Tabla1[[#This Row],[Cantidad Ordenada]]</f>
        <v>36</v>
      </c>
    </row>
    <row r="261" spans="1:15" x14ac:dyDescent="0.25">
      <c r="A261">
        <v>98</v>
      </c>
      <c r="B261">
        <v>7</v>
      </c>
      <c r="C261" t="s">
        <v>13</v>
      </c>
      <c r="D261" t="s">
        <v>37</v>
      </c>
      <c r="E261" s="1">
        <v>17</v>
      </c>
      <c r="F261" s="1">
        <v>29</v>
      </c>
      <c r="G261">
        <v>3</v>
      </c>
      <c r="H261">
        <v>33</v>
      </c>
      <c r="I261">
        <f>+Tabla1[[#This Row],[Tiempo de Preparación]]/60</f>
        <v>0.55000000000000004</v>
      </c>
      <c r="J261" s="9" t="str">
        <f>+TEXT(Tabla1[[#This Row],[Columna1]]/24, "h:mm")</f>
        <v>0:33</v>
      </c>
      <c r="K261" t="s">
        <v>8</v>
      </c>
      <c r="L261" s="1">
        <f>+(Tabla1[[#This Row],[Precio Unitario]]-Tabla1[[#This Row],[Costo Unitario]])*Tabla1[[#This Row],[Cantidad Ordenada]]</f>
        <v>36</v>
      </c>
      <c r="M261" s="1">
        <f>+Tabla1[[#This Row],[Precio Unitario]]*Tabla1[[#This Row],[Cantidad Ordenada]]</f>
        <v>87</v>
      </c>
      <c r="N261" s="2">
        <f>+Tabla1[[#This Row],[Ganancia neta]]/(Tabla1[[#This Row],[Ganacia Bruta]])</f>
        <v>0.41379310344827586</v>
      </c>
      <c r="O261" s="1">
        <f>+Tabla1[[#This Row],[Costo Unitario]]*Tabla1[[#This Row],[Cantidad Ordenada]]</f>
        <v>51</v>
      </c>
    </row>
    <row r="262" spans="1:15" x14ac:dyDescent="0.25">
      <c r="A262">
        <v>98</v>
      </c>
      <c r="B262">
        <v>7</v>
      </c>
      <c r="C262" t="s">
        <v>16</v>
      </c>
      <c r="D262" t="s">
        <v>40</v>
      </c>
      <c r="E262" s="1">
        <v>11</v>
      </c>
      <c r="F262" s="1">
        <v>19</v>
      </c>
      <c r="G262">
        <v>1</v>
      </c>
      <c r="H262">
        <v>51</v>
      </c>
      <c r="I262">
        <f>+Tabla1[[#This Row],[Tiempo de Preparación]]/60</f>
        <v>0.85</v>
      </c>
      <c r="J262" s="9" t="str">
        <f>+TEXT(Tabla1[[#This Row],[Columna1]]/24, "h:mm")</f>
        <v>0:51</v>
      </c>
      <c r="K262" t="s">
        <v>8</v>
      </c>
      <c r="L262" s="1">
        <f>+(Tabla1[[#This Row],[Precio Unitario]]-Tabla1[[#This Row],[Costo Unitario]])*Tabla1[[#This Row],[Cantidad Ordenada]]</f>
        <v>8</v>
      </c>
      <c r="M262" s="1">
        <f>+Tabla1[[#This Row],[Precio Unitario]]*Tabla1[[#This Row],[Cantidad Ordenada]]</f>
        <v>19</v>
      </c>
      <c r="N262" s="2">
        <f>+Tabla1[[#This Row],[Ganancia neta]]/(Tabla1[[#This Row],[Ganacia Bruta]])</f>
        <v>0.42105263157894735</v>
      </c>
      <c r="O262" s="1">
        <f>+Tabla1[[#This Row],[Costo Unitario]]*Tabla1[[#This Row],[Cantidad Ordenada]]</f>
        <v>11</v>
      </c>
    </row>
    <row r="263" spans="1:15" x14ac:dyDescent="0.25">
      <c r="A263">
        <v>99</v>
      </c>
      <c r="B263">
        <v>2</v>
      </c>
      <c r="C263" t="s">
        <v>7</v>
      </c>
      <c r="D263" t="s">
        <v>32</v>
      </c>
      <c r="E263" s="1">
        <v>18</v>
      </c>
      <c r="F263" s="1">
        <v>30</v>
      </c>
      <c r="G263">
        <v>2</v>
      </c>
      <c r="H263">
        <v>27</v>
      </c>
      <c r="I263">
        <f>+Tabla1[[#This Row],[Tiempo de Preparación]]/60</f>
        <v>0.45</v>
      </c>
      <c r="J263" s="9" t="str">
        <f>+TEXT(Tabla1[[#This Row],[Columna1]]/24, "h:mm")</f>
        <v>0:27</v>
      </c>
      <c r="K263" t="s">
        <v>8</v>
      </c>
      <c r="L263" s="1">
        <f>+(Tabla1[[#This Row],[Precio Unitario]]-Tabla1[[#This Row],[Costo Unitario]])*Tabla1[[#This Row],[Cantidad Ordenada]]</f>
        <v>24</v>
      </c>
      <c r="M263" s="1">
        <f>+Tabla1[[#This Row],[Precio Unitario]]*Tabla1[[#This Row],[Cantidad Ordenada]]</f>
        <v>60</v>
      </c>
      <c r="N263" s="2">
        <f>+Tabla1[[#This Row],[Ganancia neta]]/(Tabla1[[#This Row],[Ganacia Bruta]])</f>
        <v>0.4</v>
      </c>
      <c r="O263" s="1">
        <f>+Tabla1[[#This Row],[Costo Unitario]]*Tabla1[[#This Row],[Cantidad Ordenada]]</f>
        <v>36</v>
      </c>
    </row>
    <row r="264" spans="1:15" x14ac:dyDescent="0.25">
      <c r="A264">
        <v>99</v>
      </c>
      <c r="B264">
        <v>2</v>
      </c>
      <c r="C264" t="s">
        <v>9</v>
      </c>
      <c r="D264" t="s">
        <v>33</v>
      </c>
      <c r="E264" s="1">
        <v>19</v>
      </c>
      <c r="F264" s="1">
        <v>31</v>
      </c>
      <c r="G264">
        <v>1</v>
      </c>
      <c r="H264">
        <v>5</v>
      </c>
      <c r="I264">
        <f>+Tabla1[[#This Row],[Tiempo de Preparación]]/60</f>
        <v>8.3333333333333329E-2</v>
      </c>
      <c r="J264" s="9" t="str">
        <f>+TEXT(Tabla1[[#This Row],[Columna1]]/24, "h:mm")</f>
        <v>0:05</v>
      </c>
      <c r="K264" t="s">
        <v>8</v>
      </c>
      <c r="L264" s="1">
        <f>+(Tabla1[[#This Row],[Precio Unitario]]-Tabla1[[#This Row],[Costo Unitario]])*Tabla1[[#This Row],[Cantidad Ordenada]]</f>
        <v>12</v>
      </c>
      <c r="M264" s="1">
        <f>+Tabla1[[#This Row],[Precio Unitario]]*Tabla1[[#This Row],[Cantidad Ordenada]]</f>
        <v>31</v>
      </c>
      <c r="N264" s="2">
        <f>+Tabla1[[#This Row],[Ganancia neta]]/(Tabla1[[#This Row],[Ganacia Bruta]])</f>
        <v>0.38709677419354838</v>
      </c>
      <c r="O264" s="1">
        <f>+Tabla1[[#This Row],[Costo Unitario]]*Tabla1[[#This Row],[Cantidad Ordenada]]</f>
        <v>19</v>
      </c>
    </row>
    <row r="265" spans="1:15" x14ac:dyDescent="0.25">
      <c r="A265">
        <v>99</v>
      </c>
      <c r="B265">
        <v>2</v>
      </c>
      <c r="C265" t="s">
        <v>16</v>
      </c>
      <c r="D265" t="s">
        <v>40</v>
      </c>
      <c r="E265" s="1">
        <v>11</v>
      </c>
      <c r="F265" s="1">
        <v>19</v>
      </c>
      <c r="G265">
        <v>1</v>
      </c>
      <c r="H265">
        <v>9</v>
      </c>
      <c r="I265">
        <f>+Tabla1[[#This Row],[Tiempo de Preparación]]/60</f>
        <v>0.15</v>
      </c>
      <c r="J265" s="9" t="str">
        <f>+TEXT(Tabla1[[#This Row],[Columna1]]/24, "h:mm")</f>
        <v>0:09</v>
      </c>
      <c r="K265" t="s">
        <v>6</v>
      </c>
      <c r="L265" s="1">
        <f>+(Tabla1[[#This Row],[Precio Unitario]]-Tabla1[[#This Row],[Costo Unitario]])*Tabla1[[#This Row],[Cantidad Ordenada]]</f>
        <v>8</v>
      </c>
      <c r="M265" s="1">
        <f>+Tabla1[[#This Row],[Precio Unitario]]*Tabla1[[#This Row],[Cantidad Ordenada]]</f>
        <v>19</v>
      </c>
      <c r="N265" s="2">
        <f>+Tabla1[[#This Row],[Ganancia neta]]/(Tabla1[[#This Row],[Ganacia Bruta]])</f>
        <v>0.42105263157894735</v>
      </c>
      <c r="O265" s="1">
        <f>+Tabla1[[#This Row],[Costo Unitario]]*Tabla1[[#This Row],[Cantidad Ordenada]]</f>
        <v>11</v>
      </c>
    </row>
    <row r="266" spans="1:15" x14ac:dyDescent="0.25">
      <c r="A266">
        <v>99</v>
      </c>
      <c r="B266">
        <v>2</v>
      </c>
      <c r="C266" t="s">
        <v>13</v>
      </c>
      <c r="D266" t="s">
        <v>37</v>
      </c>
      <c r="E266" s="1">
        <v>17</v>
      </c>
      <c r="F266" s="1">
        <v>29</v>
      </c>
      <c r="G266">
        <v>1</v>
      </c>
      <c r="H266">
        <v>45</v>
      </c>
      <c r="I266">
        <f>+Tabla1[[#This Row],[Tiempo de Preparación]]/60</f>
        <v>0.75</v>
      </c>
      <c r="J266" s="9" t="str">
        <f>+TEXT(Tabla1[[#This Row],[Columna1]]/24, "h:mm")</f>
        <v>0:45</v>
      </c>
      <c r="K266" t="s">
        <v>6</v>
      </c>
      <c r="L266" s="1">
        <f>+(Tabla1[[#This Row],[Precio Unitario]]-Tabla1[[#This Row],[Costo Unitario]])*Tabla1[[#This Row],[Cantidad Ordenada]]</f>
        <v>12</v>
      </c>
      <c r="M266" s="1">
        <f>+Tabla1[[#This Row],[Precio Unitario]]*Tabla1[[#This Row],[Cantidad Ordenada]]</f>
        <v>29</v>
      </c>
      <c r="N266" s="2">
        <f>+Tabla1[[#This Row],[Ganancia neta]]/(Tabla1[[#This Row],[Ganacia Bruta]])</f>
        <v>0.41379310344827586</v>
      </c>
      <c r="O266" s="1">
        <f>+Tabla1[[#This Row],[Costo Unitario]]*Tabla1[[#This Row],[Cantidad Ordenada]]</f>
        <v>17</v>
      </c>
    </row>
    <row r="267" spans="1:15" x14ac:dyDescent="0.25">
      <c r="A267">
        <v>100</v>
      </c>
      <c r="B267">
        <v>18</v>
      </c>
      <c r="C267" t="s">
        <v>5</v>
      </c>
      <c r="D267" t="s">
        <v>31</v>
      </c>
      <c r="E267" s="1">
        <v>14</v>
      </c>
      <c r="F267" s="1">
        <v>24</v>
      </c>
      <c r="G267">
        <v>3</v>
      </c>
      <c r="H267">
        <v>48</v>
      </c>
      <c r="I267">
        <f>+Tabla1[[#This Row],[Tiempo de Preparación]]/60</f>
        <v>0.8</v>
      </c>
      <c r="J267" s="9" t="str">
        <f>+TEXT(Tabla1[[#This Row],[Columna1]]/24, "h:mm")</f>
        <v>0:48</v>
      </c>
      <c r="K267" t="s">
        <v>8</v>
      </c>
      <c r="L267" s="1">
        <f>+(Tabla1[[#This Row],[Precio Unitario]]-Tabla1[[#This Row],[Costo Unitario]])*Tabla1[[#This Row],[Cantidad Ordenada]]</f>
        <v>30</v>
      </c>
      <c r="M267" s="1">
        <f>+Tabla1[[#This Row],[Precio Unitario]]*Tabla1[[#This Row],[Cantidad Ordenada]]</f>
        <v>72</v>
      </c>
      <c r="N267" s="2">
        <f>+Tabla1[[#This Row],[Ganancia neta]]/(Tabla1[[#This Row],[Ganacia Bruta]])</f>
        <v>0.41666666666666669</v>
      </c>
      <c r="O267" s="1">
        <f>+Tabla1[[#This Row],[Costo Unitario]]*Tabla1[[#This Row],[Cantidad Ordenada]]</f>
        <v>42</v>
      </c>
    </row>
    <row r="268" spans="1:15" x14ac:dyDescent="0.25">
      <c r="A268">
        <v>100</v>
      </c>
      <c r="B268">
        <v>18</v>
      </c>
      <c r="C268" t="s">
        <v>19</v>
      </c>
      <c r="D268" t="s">
        <v>43</v>
      </c>
      <c r="E268" s="1">
        <v>13</v>
      </c>
      <c r="F268" s="1">
        <v>22</v>
      </c>
      <c r="G268">
        <v>2</v>
      </c>
      <c r="H268">
        <v>33</v>
      </c>
      <c r="I268">
        <f>+Tabla1[[#This Row],[Tiempo de Preparación]]/60</f>
        <v>0.55000000000000004</v>
      </c>
      <c r="J268" s="9" t="str">
        <f>+TEXT(Tabla1[[#This Row],[Columna1]]/24, "h:mm")</f>
        <v>0:33</v>
      </c>
      <c r="K268" t="s">
        <v>6</v>
      </c>
      <c r="L268" s="1">
        <f>+(Tabla1[[#This Row],[Precio Unitario]]-Tabla1[[#This Row],[Costo Unitario]])*Tabla1[[#This Row],[Cantidad Ordenada]]</f>
        <v>18</v>
      </c>
      <c r="M268" s="1">
        <f>+Tabla1[[#This Row],[Precio Unitario]]*Tabla1[[#This Row],[Cantidad Ordenada]]</f>
        <v>44</v>
      </c>
      <c r="N268" s="2">
        <f>+Tabla1[[#This Row],[Ganancia neta]]/(Tabla1[[#This Row],[Ganacia Bruta]])</f>
        <v>0.40909090909090912</v>
      </c>
      <c r="O268" s="1">
        <f>+Tabla1[[#This Row],[Costo Unitario]]*Tabla1[[#This Row],[Cantidad Ordenada]]</f>
        <v>26</v>
      </c>
    </row>
    <row r="269" spans="1:15" x14ac:dyDescent="0.25">
      <c r="A269">
        <v>100</v>
      </c>
      <c r="B269">
        <v>18</v>
      </c>
      <c r="C269" t="s">
        <v>26</v>
      </c>
      <c r="D269" t="s">
        <v>50</v>
      </c>
      <c r="E269" s="1">
        <v>15</v>
      </c>
      <c r="F269" s="1">
        <v>25</v>
      </c>
      <c r="G269">
        <v>2</v>
      </c>
      <c r="H269">
        <v>22</v>
      </c>
      <c r="I269">
        <f>+Tabla1[[#This Row],[Tiempo de Preparación]]/60</f>
        <v>0.36666666666666664</v>
      </c>
      <c r="J269" s="9" t="str">
        <f>+TEXT(Tabla1[[#This Row],[Columna1]]/24, "h:mm")</f>
        <v>0:22</v>
      </c>
      <c r="K269" t="s">
        <v>8</v>
      </c>
      <c r="L269" s="1">
        <f>+(Tabla1[[#This Row],[Precio Unitario]]-Tabla1[[#This Row],[Costo Unitario]])*Tabla1[[#This Row],[Cantidad Ordenada]]</f>
        <v>20</v>
      </c>
      <c r="M269" s="1">
        <f>+Tabla1[[#This Row],[Precio Unitario]]*Tabla1[[#This Row],[Cantidad Ordenada]]</f>
        <v>50</v>
      </c>
      <c r="N269" s="2">
        <f>+Tabla1[[#This Row],[Ganancia neta]]/(Tabla1[[#This Row],[Ganacia Bruta]])</f>
        <v>0.4</v>
      </c>
      <c r="O269" s="1">
        <f>+Tabla1[[#This Row],[Costo Unitario]]*Tabla1[[#This Row],[Cantidad Ordenada]]</f>
        <v>30</v>
      </c>
    </row>
    <row r="270" spans="1:15" x14ac:dyDescent="0.25">
      <c r="A270">
        <v>101</v>
      </c>
      <c r="B270">
        <v>1</v>
      </c>
      <c r="C270" t="s">
        <v>9</v>
      </c>
      <c r="D270" t="s">
        <v>33</v>
      </c>
      <c r="E270" s="1">
        <v>19</v>
      </c>
      <c r="F270" s="1">
        <v>31</v>
      </c>
      <c r="G270">
        <v>1</v>
      </c>
      <c r="H270">
        <v>24</v>
      </c>
      <c r="I270">
        <f>+Tabla1[[#This Row],[Tiempo de Preparación]]/60</f>
        <v>0.4</v>
      </c>
      <c r="J270" s="9" t="str">
        <f>+TEXT(Tabla1[[#This Row],[Columna1]]/24, "h:mm")</f>
        <v>0:24</v>
      </c>
      <c r="K270" t="s">
        <v>8</v>
      </c>
      <c r="L270" s="1">
        <f>+(Tabla1[[#This Row],[Precio Unitario]]-Tabla1[[#This Row],[Costo Unitario]])*Tabla1[[#This Row],[Cantidad Ordenada]]</f>
        <v>12</v>
      </c>
      <c r="M270" s="1">
        <f>+Tabla1[[#This Row],[Precio Unitario]]*Tabla1[[#This Row],[Cantidad Ordenada]]</f>
        <v>31</v>
      </c>
      <c r="N270" s="2">
        <f>+Tabla1[[#This Row],[Ganancia neta]]/(Tabla1[[#This Row],[Ganacia Bruta]])</f>
        <v>0.38709677419354838</v>
      </c>
      <c r="O270" s="1">
        <f>+Tabla1[[#This Row],[Costo Unitario]]*Tabla1[[#This Row],[Cantidad Ordenada]]</f>
        <v>19</v>
      </c>
    </row>
    <row r="271" spans="1:15" x14ac:dyDescent="0.25">
      <c r="A271">
        <v>101</v>
      </c>
      <c r="B271">
        <v>1</v>
      </c>
      <c r="C271" t="s">
        <v>26</v>
      </c>
      <c r="D271" t="s">
        <v>50</v>
      </c>
      <c r="E271" s="1">
        <v>15</v>
      </c>
      <c r="F271" s="1">
        <v>25</v>
      </c>
      <c r="G271">
        <v>2</v>
      </c>
      <c r="H271">
        <v>41</v>
      </c>
      <c r="I271">
        <f>+Tabla1[[#This Row],[Tiempo de Preparación]]/60</f>
        <v>0.68333333333333335</v>
      </c>
      <c r="J271" s="9" t="str">
        <f>+TEXT(Tabla1[[#This Row],[Columna1]]/24, "h:mm")</f>
        <v>0:41</v>
      </c>
      <c r="K271" t="s">
        <v>8</v>
      </c>
      <c r="L271" s="1">
        <f>+(Tabla1[[#This Row],[Precio Unitario]]-Tabla1[[#This Row],[Costo Unitario]])*Tabla1[[#This Row],[Cantidad Ordenada]]</f>
        <v>20</v>
      </c>
      <c r="M271" s="1">
        <f>+Tabla1[[#This Row],[Precio Unitario]]*Tabla1[[#This Row],[Cantidad Ordenada]]</f>
        <v>50</v>
      </c>
      <c r="N271" s="2">
        <f>+Tabla1[[#This Row],[Ganancia neta]]/(Tabla1[[#This Row],[Ganacia Bruta]])</f>
        <v>0.4</v>
      </c>
      <c r="O271" s="1">
        <f>+Tabla1[[#This Row],[Costo Unitario]]*Tabla1[[#This Row],[Cantidad Ordenada]]</f>
        <v>30</v>
      </c>
    </row>
    <row r="272" spans="1:15" x14ac:dyDescent="0.25">
      <c r="A272">
        <v>101</v>
      </c>
      <c r="B272">
        <v>1</v>
      </c>
      <c r="C272" t="s">
        <v>19</v>
      </c>
      <c r="D272" t="s">
        <v>43</v>
      </c>
      <c r="E272" s="1">
        <v>13</v>
      </c>
      <c r="F272" s="1">
        <v>22</v>
      </c>
      <c r="G272">
        <v>1</v>
      </c>
      <c r="H272">
        <v>35</v>
      </c>
      <c r="I272">
        <f>+Tabla1[[#This Row],[Tiempo de Preparación]]/60</f>
        <v>0.58333333333333337</v>
      </c>
      <c r="J272" s="9" t="str">
        <f>+TEXT(Tabla1[[#This Row],[Columna1]]/24, "h:mm")</f>
        <v>0:35</v>
      </c>
      <c r="K272" t="s">
        <v>8</v>
      </c>
      <c r="L272" s="1">
        <f>+(Tabla1[[#This Row],[Precio Unitario]]-Tabla1[[#This Row],[Costo Unitario]])*Tabla1[[#This Row],[Cantidad Ordenada]]</f>
        <v>9</v>
      </c>
      <c r="M272" s="1">
        <f>+Tabla1[[#This Row],[Precio Unitario]]*Tabla1[[#This Row],[Cantidad Ordenada]]</f>
        <v>22</v>
      </c>
      <c r="N272" s="2">
        <f>+Tabla1[[#This Row],[Ganancia neta]]/(Tabla1[[#This Row],[Ganacia Bruta]])</f>
        <v>0.40909090909090912</v>
      </c>
      <c r="O272" s="1">
        <f>+Tabla1[[#This Row],[Costo Unitario]]*Tabla1[[#This Row],[Cantidad Ordenada]]</f>
        <v>13</v>
      </c>
    </row>
    <row r="273" spans="1:15" x14ac:dyDescent="0.25">
      <c r="A273">
        <v>101</v>
      </c>
      <c r="B273">
        <v>1</v>
      </c>
      <c r="C273" t="s">
        <v>17</v>
      </c>
      <c r="D273" t="s">
        <v>41</v>
      </c>
      <c r="E273" s="1">
        <v>21</v>
      </c>
      <c r="F273" s="1">
        <v>35</v>
      </c>
      <c r="G273">
        <v>1</v>
      </c>
      <c r="H273">
        <v>34</v>
      </c>
      <c r="I273">
        <f>+Tabla1[[#This Row],[Tiempo de Preparación]]/60</f>
        <v>0.56666666666666665</v>
      </c>
      <c r="J273" s="9" t="str">
        <f>+TEXT(Tabla1[[#This Row],[Columna1]]/24, "h:mm")</f>
        <v>0:34</v>
      </c>
      <c r="K273" t="s">
        <v>8</v>
      </c>
      <c r="L273" s="1">
        <f>+(Tabla1[[#This Row],[Precio Unitario]]-Tabla1[[#This Row],[Costo Unitario]])*Tabla1[[#This Row],[Cantidad Ordenada]]</f>
        <v>14</v>
      </c>
      <c r="M273" s="1">
        <f>+Tabla1[[#This Row],[Precio Unitario]]*Tabla1[[#This Row],[Cantidad Ordenada]]</f>
        <v>35</v>
      </c>
      <c r="N273" s="2">
        <f>+Tabla1[[#This Row],[Ganancia neta]]/(Tabla1[[#This Row],[Ganacia Bruta]])</f>
        <v>0.4</v>
      </c>
      <c r="O273" s="1">
        <f>+Tabla1[[#This Row],[Costo Unitario]]*Tabla1[[#This Row],[Cantidad Ordenada]]</f>
        <v>21</v>
      </c>
    </row>
    <row r="274" spans="1:15" x14ac:dyDescent="0.25">
      <c r="A274">
        <v>102</v>
      </c>
      <c r="B274">
        <v>19</v>
      </c>
      <c r="C274" t="s">
        <v>15</v>
      </c>
      <c r="D274" t="s">
        <v>39</v>
      </c>
      <c r="E274" s="1">
        <v>16</v>
      </c>
      <c r="F274" s="1">
        <v>28</v>
      </c>
      <c r="G274">
        <v>3</v>
      </c>
      <c r="H274">
        <v>17</v>
      </c>
      <c r="I274">
        <f>+Tabla1[[#This Row],[Tiempo de Preparación]]/60</f>
        <v>0.28333333333333333</v>
      </c>
      <c r="J274" s="9" t="str">
        <f>+TEXT(Tabla1[[#This Row],[Columna1]]/24, "h:mm")</f>
        <v>0:17</v>
      </c>
      <c r="K274" t="s">
        <v>8</v>
      </c>
      <c r="L274" s="1">
        <f>+(Tabla1[[#This Row],[Precio Unitario]]-Tabla1[[#This Row],[Costo Unitario]])*Tabla1[[#This Row],[Cantidad Ordenada]]</f>
        <v>36</v>
      </c>
      <c r="M274" s="1">
        <f>+Tabla1[[#This Row],[Precio Unitario]]*Tabla1[[#This Row],[Cantidad Ordenada]]</f>
        <v>84</v>
      </c>
      <c r="N274" s="2">
        <f>+Tabla1[[#This Row],[Ganancia neta]]/(Tabla1[[#This Row],[Ganacia Bruta]])</f>
        <v>0.42857142857142855</v>
      </c>
      <c r="O274" s="1">
        <f>+Tabla1[[#This Row],[Costo Unitario]]*Tabla1[[#This Row],[Cantidad Ordenada]]</f>
        <v>48</v>
      </c>
    </row>
    <row r="275" spans="1:15" x14ac:dyDescent="0.25">
      <c r="A275">
        <v>102</v>
      </c>
      <c r="B275">
        <v>19</v>
      </c>
      <c r="C275" t="s">
        <v>13</v>
      </c>
      <c r="D275" t="s">
        <v>37</v>
      </c>
      <c r="E275" s="1">
        <v>17</v>
      </c>
      <c r="F275" s="1">
        <v>29</v>
      </c>
      <c r="G275">
        <v>3</v>
      </c>
      <c r="H275">
        <v>29</v>
      </c>
      <c r="I275">
        <f>+Tabla1[[#This Row],[Tiempo de Preparación]]/60</f>
        <v>0.48333333333333334</v>
      </c>
      <c r="J275" s="9" t="str">
        <f>+TEXT(Tabla1[[#This Row],[Columna1]]/24, "h:mm")</f>
        <v>0:29</v>
      </c>
      <c r="K275" t="s">
        <v>6</v>
      </c>
      <c r="L275" s="1">
        <f>+(Tabla1[[#This Row],[Precio Unitario]]-Tabla1[[#This Row],[Costo Unitario]])*Tabla1[[#This Row],[Cantidad Ordenada]]</f>
        <v>36</v>
      </c>
      <c r="M275" s="1">
        <f>+Tabla1[[#This Row],[Precio Unitario]]*Tabla1[[#This Row],[Cantidad Ordenada]]</f>
        <v>87</v>
      </c>
      <c r="N275" s="2">
        <f>+Tabla1[[#This Row],[Ganancia neta]]/(Tabla1[[#This Row],[Ganacia Bruta]])</f>
        <v>0.41379310344827586</v>
      </c>
      <c r="O275" s="1">
        <f>+Tabla1[[#This Row],[Costo Unitario]]*Tabla1[[#This Row],[Cantidad Ordenada]]</f>
        <v>51</v>
      </c>
    </row>
    <row r="276" spans="1:15" x14ac:dyDescent="0.25">
      <c r="A276">
        <v>103</v>
      </c>
      <c r="B276">
        <v>13</v>
      </c>
      <c r="C276" t="s">
        <v>23</v>
      </c>
      <c r="D276" t="s">
        <v>47</v>
      </c>
      <c r="E276" s="1">
        <v>13</v>
      </c>
      <c r="F276" s="1">
        <v>21</v>
      </c>
      <c r="G276">
        <v>1</v>
      </c>
      <c r="H276">
        <v>57</v>
      </c>
      <c r="I276">
        <f>+Tabla1[[#This Row],[Tiempo de Preparación]]/60</f>
        <v>0.95</v>
      </c>
      <c r="J276" s="9" t="str">
        <f>+TEXT(Tabla1[[#This Row],[Columna1]]/24, "h:mm")</f>
        <v>0:57</v>
      </c>
      <c r="K276" t="s">
        <v>8</v>
      </c>
      <c r="L276" s="1">
        <f>+(Tabla1[[#This Row],[Precio Unitario]]-Tabla1[[#This Row],[Costo Unitario]])*Tabla1[[#This Row],[Cantidad Ordenada]]</f>
        <v>8</v>
      </c>
      <c r="M276" s="1">
        <f>+Tabla1[[#This Row],[Precio Unitario]]*Tabla1[[#This Row],[Cantidad Ordenada]]</f>
        <v>21</v>
      </c>
      <c r="N276" s="2">
        <f>+Tabla1[[#This Row],[Ganancia neta]]/(Tabla1[[#This Row],[Ganacia Bruta]])</f>
        <v>0.38095238095238093</v>
      </c>
      <c r="O276" s="1">
        <f>+Tabla1[[#This Row],[Costo Unitario]]*Tabla1[[#This Row],[Cantidad Ordenada]]</f>
        <v>13</v>
      </c>
    </row>
    <row r="277" spans="1:15" x14ac:dyDescent="0.25">
      <c r="A277">
        <v>103</v>
      </c>
      <c r="B277">
        <v>13</v>
      </c>
      <c r="C277" t="s">
        <v>20</v>
      </c>
      <c r="D277" t="s">
        <v>44</v>
      </c>
      <c r="E277" s="1">
        <v>20</v>
      </c>
      <c r="F277" s="1">
        <v>34</v>
      </c>
      <c r="G277">
        <v>1</v>
      </c>
      <c r="H277">
        <v>9</v>
      </c>
      <c r="I277">
        <f>+Tabla1[[#This Row],[Tiempo de Preparación]]/60</f>
        <v>0.15</v>
      </c>
      <c r="J277" s="9" t="str">
        <f>+TEXT(Tabla1[[#This Row],[Columna1]]/24, "h:mm")</f>
        <v>0:09</v>
      </c>
      <c r="K277" t="s">
        <v>6</v>
      </c>
      <c r="L277" s="1">
        <f>+(Tabla1[[#This Row],[Precio Unitario]]-Tabla1[[#This Row],[Costo Unitario]])*Tabla1[[#This Row],[Cantidad Ordenada]]</f>
        <v>14</v>
      </c>
      <c r="M277" s="1">
        <f>+Tabla1[[#This Row],[Precio Unitario]]*Tabla1[[#This Row],[Cantidad Ordenada]]</f>
        <v>34</v>
      </c>
      <c r="N277" s="2">
        <f>+Tabla1[[#This Row],[Ganancia neta]]/(Tabla1[[#This Row],[Ganacia Bruta]])</f>
        <v>0.41176470588235292</v>
      </c>
      <c r="O277" s="1">
        <f>+Tabla1[[#This Row],[Costo Unitario]]*Tabla1[[#This Row],[Cantidad Ordenada]]</f>
        <v>20</v>
      </c>
    </row>
    <row r="278" spans="1:15" x14ac:dyDescent="0.25">
      <c r="A278">
        <v>103</v>
      </c>
      <c r="B278">
        <v>13</v>
      </c>
      <c r="C278" t="s">
        <v>24</v>
      </c>
      <c r="D278" t="s">
        <v>48</v>
      </c>
      <c r="E278" s="1">
        <v>10</v>
      </c>
      <c r="F278" s="1">
        <v>18</v>
      </c>
      <c r="G278">
        <v>1</v>
      </c>
      <c r="H278">
        <v>33</v>
      </c>
      <c r="I278">
        <f>+Tabla1[[#This Row],[Tiempo de Preparación]]/60</f>
        <v>0.55000000000000004</v>
      </c>
      <c r="J278" s="9" t="str">
        <f>+TEXT(Tabla1[[#This Row],[Columna1]]/24, "h:mm")</f>
        <v>0:33</v>
      </c>
      <c r="K278" t="s">
        <v>8</v>
      </c>
      <c r="L278" s="1">
        <f>+(Tabla1[[#This Row],[Precio Unitario]]-Tabla1[[#This Row],[Costo Unitario]])*Tabla1[[#This Row],[Cantidad Ordenada]]</f>
        <v>8</v>
      </c>
      <c r="M278" s="1">
        <f>+Tabla1[[#This Row],[Precio Unitario]]*Tabla1[[#This Row],[Cantidad Ordenada]]</f>
        <v>18</v>
      </c>
      <c r="N278" s="2">
        <f>+Tabla1[[#This Row],[Ganancia neta]]/(Tabla1[[#This Row],[Ganacia Bruta]])</f>
        <v>0.44444444444444442</v>
      </c>
      <c r="O278" s="1">
        <f>+Tabla1[[#This Row],[Costo Unitario]]*Tabla1[[#This Row],[Cantidad Ordenada]]</f>
        <v>10</v>
      </c>
    </row>
    <row r="279" spans="1:15" x14ac:dyDescent="0.25">
      <c r="A279">
        <v>104</v>
      </c>
      <c r="B279">
        <v>14</v>
      </c>
      <c r="C279" t="s">
        <v>22</v>
      </c>
      <c r="D279" t="s">
        <v>46</v>
      </c>
      <c r="E279" s="1">
        <v>14</v>
      </c>
      <c r="F279" s="1">
        <v>23</v>
      </c>
      <c r="G279">
        <v>2</v>
      </c>
      <c r="H279">
        <v>43</v>
      </c>
      <c r="I279">
        <f>+Tabla1[[#This Row],[Tiempo de Preparación]]/60</f>
        <v>0.71666666666666667</v>
      </c>
      <c r="J279" s="9" t="str">
        <f>+TEXT(Tabla1[[#This Row],[Columna1]]/24, "h:mm")</f>
        <v>0:43</v>
      </c>
      <c r="K279" t="s">
        <v>8</v>
      </c>
      <c r="L279" s="1">
        <f>+(Tabla1[[#This Row],[Precio Unitario]]-Tabla1[[#This Row],[Costo Unitario]])*Tabla1[[#This Row],[Cantidad Ordenada]]</f>
        <v>18</v>
      </c>
      <c r="M279" s="1">
        <f>+Tabla1[[#This Row],[Precio Unitario]]*Tabla1[[#This Row],[Cantidad Ordenada]]</f>
        <v>46</v>
      </c>
      <c r="N279" s="2">
        <f>+Tabla1[[#This Row],[Ganancia neta]]/(Tabla1[[#This Row],[Ganacia Bruta]])</f>
        <v>0.39130434782608697</v>
      </c>
      <c r="O279" s="1">
        <f>+Tabla1[[#This Row],[Costo Unitario]]*Tabla1[[#This Row],[Cantidad Ordenada]]</f>
        <v>28</v>
      </c>
    </row>
    <row r="280" spans="1:15" x14ac:dyDescent="0.25">
      <c r="A280">
        <v>104</v>
      </c>
      <c r="B280">
        <v>14</v>
      </c>
      <c r="C280" t="s">
        <v>9</v>
      </c>
      <c r="D280" t="s">
        <v>33</v>
      </c>
      <c r="E280" s="1">
        <v>19</v>
      </c>
      <c r="F280" s="1">
        <v>31</v>
      </c>
      <c r="G280">
        <v>1</v>
      </c>
      <c r="H280">
        <v>12</v>
      </c>
      <c r="I280">
        <f>+Tabla1[[#This Row],[Tiempo de Preparación]]/60</f>
        <v>0.2</v>
      </c>
      <c r="J280" s="9" t="str">
        <f>+TEXT(Tabla1[[#This Row],[Columna1]]/24, "h:mm")</f>
        <v>0:12</v>
      </c>
      <c r="K280" t="s">
        <v>6</v>
      </c>
      <c r="L280" s="1">
        <f>+(Tabla1[[#This Row],[Precio Unitario]]-Tabla1[[#This Row],[Costo Unitario]])*Tabla1[[#This Row],[Cantidad Ordenada]]</f>
        <v>12</v>
      </c>
      <c r="M280" s="1">
        <f>+Tabla1[[#This Row],[Precio Unitario]]*Tabla1[[#This Row],[Cantidad Ordenada]]</f>
        <v>31</v>
      </c>
      <c r="N280" s="2">
        <f>+Tabla1[[#This Row],[Ganancia neta]]/(Tabla1[[#This Row],[Ganacia Bruta]])</f>
        <v>0.38709677419354838</v>
      </c>
      <c r="O280" s="1">
        <f>+Tabla1[[#This Row],[Costo Unitario]]*Tabla1[[#This Row],[Cantidad Ordenada]]</f>
        <v>19</v>
      </c>
    </row>
    <row r="281" spans="1:15" x14ac:dyDescent="0.25">
      <c r="A281">
        <v>105</v>
      </c>
      <c r="B281">
        <v>14</v>
      </c>
      <c r="C281" t="s">
        <v>21</v>
      </c>
      <c r="D281" t="s">
        <v>45</v>
      </c>
      <c r="E281" s="1">
        <v>12</v>
      </c>
      <c r="F281" s="1">
        <v>20</v>
      </c>
      <c r="G281">
        <v>3</v>
      </c>
      <c r="H281">
        <v>9</v>
      </c>
      <c r="I281">
        <f>+Tabla1[[#This Row],[Tiempo de Preparación]]/60</f>
        <v>0.15</v>
      </c>
      <c r="J281" s="9" t="str">
        <f>+TEXT(Tabla1[[#This Row],[Columna1]]/24, "h:mm")</f>
        <v>0:09</v>
      </c>
      <c r="K281" t="s">
        <v>6</v>
      </c>
      <c r="L281" s="1">
        <f>+(Tabla1[[#This Row],[Precio Unitario]]-Tabla1[[#This Row],[Costo Unitario]])*Tabla1[[#This Row],[Cantidad Ordenada]]</f>
        <v>24</v>
      </c>
      <c r="M281" s="1">
        <f>+Tabla1[[#This Row],[Precio Unitario]]*Tabla1[[#This Row],[Cantidad Ordenada]]</f>
        <v>60</v>
      </c>
      <c r="N281" s="2">
        <f>+Tabla1[[#This Row],[Ganancia neta]]/(Tabla1[[#This Row],[Ganacia Bruta]])</f>
        <v>0.4</v>
      </c>
      <c r="O281" s="1">
        <f>+Tabla1[[#This Row],[Costo Unitario]]*Tabla1[[#This Row],[Cantidad Ordenada]]</f>
        <v>36</v>
      </c>
    </row>
    <row r="282" spans="1:15" x14ac:dyDescent="0.25">
      <c r="A282">
        <v>105</v>
      </c>
      <c r="B282">
        <v>14</v>
      </c>
      <c r="C282" t="s">
        <v>10</v>
      </c>
      <c r="D282" t="s">
        <v>34</v>
      </c>
      <c r="E282" s="1">
        <v>16</v>
      </c>
      <c r="F282" s="1">
        <v>27</v>
      </c>
      <c r="G282">
        <v>3</v>
      </c>
      <c r="H282">
        <v>34</v>
      </c>
      <c r="I282">
        <f>+Tabla1[[#This Row],[Tiempo de Preparación]]/60</f>
        <v>0.56666666666666665</v>
      </c>
      <c r="J282" s="9" t="str">
        <f>+TEXT(Tabla1[[#This Row],[Columna1]]/24, "h:mm")</f>
        <v>0:34</v>
      </c>
      <c r="K282" t="s">
        <v>6</v>
      </c>
      <c r="L282" s="1">
        <f>+(Tabla1[[#This Row],[Precio Unitario]]-Tabla1[[#This Row],[Costo Unitario]])*Tabla1[[#This Row],[Cantidad Ordenada]]</f>
        <v>33</v>
      </c>
      <c r="M282" s="1">
        <f>+Tabla1[[#This Row],[Precio Unitario]]*Tabla1[[#This Row],[Cantidad Ordenada]]</f>
        <v>81</v>
      </c>
      <c r="N282" s="2">
        <f>+Tabla1[[#This Row],[Ganancia neta]]/(Tabla1[[#This Row],[Ganacia Bruta]])</f>
        <v>0.40740740740740738</v>
      </c>
      <c r="O282" s="1">
        <f>+Tabla1[[#This Row],[Costo Unitario]]*Tabla1[[#This Row],[Cantidad Ordenada]]</f>
        <v>48</v>
      </c>
    </row>
    <row r="283" spans="1:15" x14ac:dyDescent="0.25">
      <c r="A283">
        <v>106</v>
      </c>
      <c r="B283">
        <v>15</v>
      </c>
      <c r="C283" t="s">
        <v>20</v>
      </c>
      <c r="D283" t="s">
        <v>44</v>
      </c>
      <c r="E283" s="1">
        <v>20</v>
      </c>
      <c r="F283" s="1">
        <v>34</v>
      </c>
      <c r="G283">
        <v>2</v>
      </c>
      <c r="H283">
        <v>29</v>
      </c>
      <c r="I283">
        <f>+Tabla1[[#This Row],[Tiempo de Preparación]]/60</f>
        <v>0.48333333333333334</v>
      </c>
      <c r="J283" s="9" t="str">
        <f>+TEXT(Tabla1[[#This Row],[Columna1]]/24, "h:mm")</f>
        <v>0:29</v>
      </c>
      <c r="K283" t="s">
        <v>6</v>
      </c>
      <c r="L283" s="1">
        <f>+(Tabla1[[#This Row],[Precio Unitario]]-Tabla1[[#This Row],[Costo Unitario]])*Tabla1[[#This Row],[Cantidad Ordenada]]</f>
        <v>28</v>
      </c>
      <c r="M283" s="1">
        <f>+Tabla1[[#This Row],[Precio Unitario]]*Tabla1[[#This Row],[Cantidad Ordenada]]</f>
        <v>68</v>
      </c>
      <c r="N283" s="2">
        <f>+Tabla1[[#This Row],[Ganancia neta]]/(Tabla1[[#This Row],[Ganacia Bruta]])</f>
        <v>0.41176470588235292</v>
      </c>
      <c r="O283" s="1">
        <f>+Tabla1[[#This Row],[Costo Unitario]]*Tabla1[[#This Row],[Cantidad Ordenada]]</f>
        <v>40</v>
      </c>
    </row>
    <row r="284" spans="1:15" x14ac:dyDescent="0.25">
      <c r="A284">
        <v>107</v>
      </c>
      <c r="B284">
        <v>11</v>
      </c>
      <c r="C284" t="s">
        <v>18</v>
      </c>
      <c r="D284" t="s">
        <v>42</v>
      </c>
      <c r="E284" s="1">
        <v>19</v>
      </c>
      <c r="F284" s="1">
        <v>32</v>
      </c>
      <c r="G284">
        <v>2</v>
      </c>
      <c r="H284">
        <v>48</v>
      </c>
      <c r="I284">
        <f>+Tabla1[[#This Row],[Tiempo de Preparación]]/60</f>
        <v>0.8</v>
      </c>
      <c r="J284" s="9" t="str">
        <f>+TEXT(Tabla1[[#This Row],[Columna1]]/24, "h:mm")</f>
        <v>0:48</v>
      </c>
      <c r="K284" t="s">
        <v>6</v>
      </c>
      <c r="L284" s="1">
        <f>+(Tabla1[[#This Row],[Precio Unitario]]-Tabla1[[#This Row],[Costo Unitario]])*Tabla1[[#This Row],[Cantidad Ordenada]]</f>
        <v>26</v>
      </c>
      <c r="M284" s="1">
        <f>+Tabla1[[#This Row],[Precio Unitario]]*Tabla1[[#This Row],[Cantidad Ordenada]]</f>
        <v>64</v>
      </c>
      <c r="N284" s="2">
        <f>+Tabla1[[#This Row],[Ganancia neta]]/(Tabla1[[#This Row],[Ganacia Bruta]])</f>
        <v>0.40625</v>
      </c>
      <c r="O284" s="1">
        <f>+Tabla1[[#This Row],[Costo Unitario]]*Tabla1[[#This Row],[Cantidad Ordenada]]</f>
        <v>38</v>
      </c>
    </row>
    <row r="285" spans="1:15" x14ac:dyDescent="0.25">
      <c r="A285">
        <v>107</v>
      </c>
      <c r="B285">
        <v>11</v>
      </c>
      <c r="C285" t="s">
        <v>13</v>
      </c>
      <c r="D285" t="s">
        <v>37</v>
      </c>
      <c r="E285" s="1">
        <v>17</v>
      </c>
      <c r="F285" s="1">
        <v>29</v>
      </c>
      <c r="G285">
        <v>3</v>
      </c>
      <c r="H285">
        <v>51</v>
      </c>
      <c r="I285">
        <f>+Tabla1[[#This Row],[Tiempo de Preparación]]/60</f>
        <v>0.85</v>
      </c>
      <c r="J285" s="9" t="str">
        <f>+TEXT(Tabla1[[#This Row],[Columna1]]/24, "h:mm")</f>
        <v>0:51</v>
      </c>
      <c r="K285" t="s">
        <v>8</v>
      </c>
      <c r="L285" s="1">
        <f>+(Tabla1[[#This Row],[Precio Unitario]]-Tabla1[[#This Row],[Costo Unitario]])*Tabla1[[#This Row],[Cantidad Ordenada]]</f>
        <v>36</v>
      </c>
      <c r="M285" s="1">
        <f>+Tabla1[[#This Row],[Precio Unitario]]*Tabla1[[#This Row],[Cantidad Ordenada]]</f>
        <v>87</v>
      </c>
      <c r="N285" s="2">
        <f>+Tabla1[[#This Row],[Ganancia neta]]/(Tabla1[[#This Row],[Ganacia Bruta]])</f>
        <v>0.41379310344827586</v>
      </c>
      <c r="O285" s="1">
        <f>+Tabla1[[#This Row],[Costo Unitario]]*Tabla1[[#This Row],[Cantidad Ordenada]]</f>
        <v>51</v>
      </c>
    </row>
    <row r="286" spans="1:15" x14ac:dyDescent="0.25">
      <c r="A286">
        <v>107</v>
      </c>
      <c r="B286">
        <v>11</v>
      </c>
      <c r="C286" t="s">
        <v>20</v>
      </c>
      <c r="D286" t="s">
        <v>44</v>
      </c>
      <c r="E286" s="1">
        <v>20</v>
      </c>
      <c r="F286" s="1">
        <v>34</v>
      </c>
      <c r="G286">
        <v>3</v>
      </c>
      <c r="H286">
        <v>42</v>
      </c>
      <c r="I286">
        <f>+Tabla1[[#This Row],[Tiempo de Preparación]]/60</f>
        <v>0.7</v>
      </c>
      <c r="J286" s="9" t="str">
        <f>+TEXT(Tabla1[[#This Row],[Columna1]]/24, "h:mm")</f>
        <v>0:42</v>
      </c>
      <c r="K286" t="s">
        <v>8</v>
      </c>
      <c r="L286" s="1">
        <f>+(Tabla1[[#This Row],[Precio Unitario]]-Tabla1[[#This Row],[Costo Unitario]])*Tabla1[[#This Row],[Cantidad Ordenada]]</f>
        <v>42</v>
      </c>
      <c r="M286" s="1">
        <f>+Tabla1[[#This Row],[Precio Unitario]]*Tabla1[[#This Row],[Cantidad Ordenada]]</f>
        <v>102</v>
      </c>
      <c r="N286" s="2">
        <f>+Tabla1[[#This Row],[Ganancia neta]]/(Tabla1[[#This Row],[Ganacia Bruta]])</f>
        <v>0.41176470588235292</v>
      </c>
      <c r="O286" s="1">
        <f>+Tabla1[[#This Row],[Costo Unitario]]*Tabla1[[#This Row],[Cantidad Ordenada]]</f>
        <v>60</v>
      </c>
    </row>
    <row r="287" spans="1:15" x14ac:dyDescent="0.25">
      <c r="A287">
        <v>108</v>
      </c>
      <c r="B287">
        <v>3</v>
      </c>
      <c r="C287" t="s">
        <v>13</v>
      </c>
      <c r="D287" t="s">
        <v>37</v>
      </c>
      <c r="E287" s="1">
        <v>17</v>
      </c>
      <c r="F287" s="1">
        <v>29</v>
      </c>
      <c r="G287">
        <v>2</v>
      </c>
      <c r="H287">
        <v>23</v>
      </c>
      <c r="I287">
        <f>+Tabla1[[#This Row],[Tiempo de Preparación]]/60</f>
        <v>0.38333333333333336</v>
      </c>
      <c r="J287" s="9" t="str">
        <f>+TEXT(Tabla1[[#This Row],[Columna1]]/24, "h:mm")</f>
        <v>0:23</v>
      </c>
      <c r="K287" t="s">
        <v>6</v>
      </c>
      <c r="L287" s="1">
        <f>+(Tabla1[[#This Row],[Precio Unitario]]-Tabla1[[#This Row],[Costo Unitario]])*Tabla1[[#This Row],[Cantidad Ordenada]]</f>
        <v>24</v>
      </c>
      <c r="M287" s="1">
        <f>+Tabla1[[#This Row],[Precio Unitario]]*Tabla1[[#This Row],[Cantidad Ordenada]]</f>
        <v>58</v>
      </c>
      <c r="N287" s="2">
        <f>+Tabla1[[#This Row],[Ganancia neta]]/(Tabla1[[#This Row],[Ganacia Bruta]])</f>
        <v>0.41379310344827586</v>
      </c>
      <c r="O287" s="1">
        <f>+Tabla1[[#This Row],[Costo Unitario]]*Tabla1[[#This Row],[Cantidad Ordenada]]</f>
        <v>34</v>
      </c>
    </row>
    <row r="288" spans="1:15" x14ac:dyDescent="0.25">
      <c r="A288">
        <v>108</v>
      </c>
      <c r="B288">
        <v>3</v>
      </c>
      <c r="C288" t="s">
        <v>24</v>
      </c>
      <c r="D288" t="s">
        <v>48</v>
      </c>
      <c r="E288" s="1">
        <v>10</v>
      </c>
      <c r="F288" s="1">
        <v>18</v>
      </c>
      <c r="G288">
        <v>1</v>
      </c>
      <c r="H288">
        <v>10</v>
      </c>
      <c r="I288">
        <f>+Tabla1[[#This Row],[Tiempo de Preparación]]/60</f>
        <v>0.16666666666666666</v>
      </c>
      <c r="J288" s="9" t="str">
        <f>+TEXT(Tabla1[[#This Row],[Columna1]]/24, "h:mm")</f>
        <v>0:10</v>
      </c>
      <c r="K288" t="s">
        <v>8</v>
      </c>
      <c r="L288" s="1">
        <f>+(Tabla1[[#This Row],[Precio Unitario]]-Tabla1[[#This Row],[Costo Unitario]])*Tabla1[[#This Row],[Cantidad Ordenada]]</f>
        <v>8</v>
      </c>
      <c r="M288" s="1">
        <f>+Tabla1[[#This Row],[Precio Unitario]]*Tabla1[[#This Row],[Cantidad Ordenada]]</f>
        <v>18</v>
      </c>
      <c r="N288" s="2">
        <f>+Tabla1[[#This Row],[Ganancia neta]]/(Tabla1[[#This Row],[Ganacia Bruta]])</f>
        <v>0.44444444444444442</v>
      </c>
      <c r="O288" s="1">
        <f>+Tabla1[[#This Row],[Costo Unitario]]*Tabla1[[#This Row],[Cantidad Ordenada]]</f>
        <v>10</v>
      </c>
    </row>
    <row r="289" spans="1:15" x14ac:dyDescent="0.25">
      <c r="A289">
        <v>108</v>
      </c>
      <c r="B289">
        <v>3</v>
      </c>
      <c r="C289" t="s">
        <v>21</v>
      </c>
      <c r="D289" t="s">
        <v>45</v>
      </c>
      <c r="E289" s="1">
        <v>12</v>
      </c>
      <c r="F289" s="1">
        <v>20</v>
      </c>
      <c r="G289">
        <v>1</v>
      </c>
      <c r="H289">
        <v>26</v>
      </c>
      <c r="I289">
        <f>+Tabla1[[#This Row],[Tiempo de Preparación]]/60</f>
        <v>0.43333333333333335</v>
      </c>
      <c r="J289" s="9" t="str">
        <f>+TEXT(Tabla1[[#This Row],[Columna1]]/24, "h:mm")</f>
        <v>0:26</v>
      </c>
      <c r="K289" t="s">
        <v>8</v>
      </c>
      <c r="L289" s="1">
        <f>+(Tabla1[[#This Row],[Precio Unitario]]-Tabla1[[#This Row],[Costo Unitario]])*Tabla1[[#This Row],[Cantidad Ordenada]]</f>
        <v>8</v>
      </c>
      <c r="M289" s="1">
        <f>+Tabla1[[#This Row],[Precio Unitario]]*Tabla1[[#This Row],[Cantidad Ordenada]]</f>
        <v>20</v>
      </c>
      <c r="N289" s="2">
        <f>+Tabla1[[#This Row],[Ganancia neta]]/(Tabla1[[#This Row],[Ganacia Bruta]])</f>
        <v>0.4</v>
      </c>
      <c r="O289" s="1">
        <f>+Tabla1[[#This Row],[Costo Unitario]]*Tabla1[[#This Row],[Cantidad Ordenada]]</f>
        <v>12</v>
      </c>
    </row>
    <row r="290" spans="1:15" x14ac:dyDescent="0.25">
      <c r="A290">
        <v>108</v>
      </c>
      <c r="B290">
        <v>3</v>
      </c>
      <c r="C290" t="s">
        <v>15</v>
      </c>
      <c r="D290" t="s">
        <v>39</v>
      </c>
      <c r="E290" s="1">
        <v>16</v>
      </c>
      <c r="F290" s="1">
        <v>28</v>
      </c>
      <c r="G290">
        <v>1</v>
      </c>
      <c r="H290">
        <v>56</v>
      </c>
      <c r="I290">
        <f>+Tabla1[[#This Row],[Tiempo de Preparación]]/60</f>
        <v>0.93333333333333335</v>
      </c>
      <c r="J290" s="9" t="str">
        <f>+TEXT(Tabla1[[#This Row],[Columna1]]/24, "h:mm")</f>
        <v>0:56</v>
      </c>
      <c r="K290" t="s">
        <v>6</v>
      </c>
      <c r="L290" s="1">
        <f>+(Tabla1[[#This Row],[Precio Unitario]]-Tabla1[[#This Row],[Costo Unitario]])*Tabla1[[#This Row],[Cantidad Ordenada]]</f>
        <v>12</v>
      </c>
      <c r="M290" s="1">
        <f>+Tabla1[[#This Row],[Precio Unitario]]*Tabla1[[#This Row],[Cantidad Ordenada]]</f>
        <v>28</v>
      </c>
      <c r="N290" s="2">
        <f>+Tabla1[[#This Row],[Ganancia neta]]/(Tabla1[[#This Row],[Ganacia Bruta]])</f>
        <v>0.42857142857142855</v>
      </c>
      <c r="O290" s="1">
        <f>+Tabla1[[#This Row],[Costo Unitario]]*Tabla1[[#This Row],[Cantidad Ordenada]]</f>
        <v>16</v>
      </c>
    </row>
    <row r="291" spans="1:15" x14ac:dyDescent="0.25">
      <c r="A291">
        <v>109</v>
      </c>
      <c r="B291">
        <v>10</v>
      </c>
      <c r="C291" t="s">
        <v>20</v>
      </c>
      <c r="D291" t="s">
        <v>44</v>
      </c>
      <c r="E291" s="1">
        <v>20</v>
      </c>
      <c r="F291" s="1">
        <v>34</v>
      </c>
      <c r="G291">
        <v>3</v>
      </c>
      <c r="H291">
        <v>54</v>
      </c>
      <c r="I291">
        <f>+Tabla1[[#This Row],[Tiempo de Preparación]]/60</f>
        <v>0.9</v>
      </c>
      <c r="J291" s="9" t="str">
        <f>+TEXT(Tabla1[[#This Row],[Columna1]]/24, "h:mm")</f>
        <v>0:54</v>
      </c>
      <c r="K291" t="s">
        <v>8</v>
      </c>
      <c r="L291" s="1">
        <f>+(Tabla1[[#This Row],[Precio Unitario]]-Tabla1[[#This Row],[Costo Unitario]])*Tabla1[[#This Row],[Cantidad Ordenada]]</f>
        <v>42</v>
      </c>
      <c r="M291" s="1">
        <f>+Tabla1[[#This Row],[Precio Unitario]]*Tabla1[[#This Row],[Cantidad Ordenada]]</f>
        <v>102</v>
      </c>
      <c r="N291" s="2">
        <f>+Tabla1[[#This Row],[Ganancia neta]]/(Tabla1[[#This Row],[Ganacia Bruta]])</f>
        <v>0.41176470588235292</v>
      </c>
      <c r="O291" s="1">
        <f>+Tabla1[[#This Row],[Costo Unitario]]*Tabla1[[#This Row],[Cantidad Ordenada]]</f>
        <v>60</v>
      </c>
    </row>
    <row r="292" spans="1:15" x14ac:dyDescent="0.25">
      <c r="A292">
        <v>109</v>
      </c>
      <c r="B292">
        <v>10</v>
      </c>
      <c r="C292" t="s">
        <v>22</v>
      </c>
      <c r="D292" t="s">
        <v>46</v>
      </c>
      <c r="E292" s="1">
        <v>14</v>
      </c>
      <c r="F292" s="1">
        <v>23</v>
      </c>
      <c r="G292">
        <v>1</v>
      </c>
      <c r="H292">
        <v>26</v>
      </c>
      <c r="I292">
        <f>+Tabla1[[#This Row],[Tiempo de Preparación]]/60</f>
        <v>0.43333333333333335</v>
      </c>
      <c r="J292" s="9" t="str">
        <f>+TEXT(Tabla1[[#This Row],[Columna1]]/24, "h:mm")</f>
        <v>0:26</v>
      </c>
      <c r="K292" t="s">
        <v>8</v>
      </c>
      <c r="L292" s="1">
        <f>+(Tabla1[[#This Row],[Precio Unitario]]-Tabla1[[#This Row],[Costo Unitario]])*Tabla1[[#This Row],[Cantidad Ordenada]]</f>
        <v>9</v>
      </c>
      <c r="M292" s="1">
        <f>+Tabla1[[#This Row],[Precio Unitario]]*Tabla1[[#This Row],[Cantidad Ordenada]]</f>
        <v>23</v>
      </c>
      <c r="N292" s="2">
        <f>+Tabla1[[#This Row],[Ganancia neta]]/(Tabla1[[#This Row],[Ganacia Bruta]])</f>
        <v>0.39130434782608697</v>
      </c>
      <c r="O292" s="1">
        <f>+Tabla1[[#This Row],[Costo Unitario]]*Tabla1[[#This Row],[Cantidad Ordenada]]</f>
        <v>14</v>
      </c>
    </row>
    <row r="293" spans="1:15" x14ac:dyDescent="0.25">
      <c r="A293">
        <v>109</v>
      </c>
      <c r="B293">
        <v>10</v>
      </c>
      <c r="C293" t="s">
        <v>19</v>
      </c>
      <c r="D293" t="s">
        <v>43</v>
      </c>
      <c r="E293" s="1">
        <v>13</v>
      </c>
      <c r="F293" s="1">
        <v>22</v>
      </c>
      <c r="G293">
        <v>2</v>
      </c>
      <c r="H293">
        <v>38</v>
      </c>
      <c r="I293">
        <f>+Tabla1[[#This Row],[Tiempo de Preparación]]/60</f>
        <v>0.6333333333333333</v>
      </c>
      <c r="J293" s="9" t="str">
        <f>+TEXT(Tabla1[[#This Row],[Columna1]]/24, "h:mm")</f>
        <v>0:38</v>
      </c>
      <c r="K293" t="s">
        <v>6</v>
      </c>
      <c r="L293" s="1">
        <f>+(Tabla1[[#This Row],[Precio Unitario]]-Tabla1[[#This Row],[Costo Unitario]])*Tabla1[[#This Row],[Cantidad Ordenada]]</f>
        <v>18</v>
      </c>
      <c r="M293" s="1">
        <f>+Tabla1[[#This Row],[Precio Unitario]]*Tabla1[[#This Row],[Cantidad Ordenada]]</f>
        <v>44</v>
      </c>
      <c r="N293" s="2">
        <f>+Tabla1[[#This Row],[Ganancia neta]]/(Tabla1[[#This Row],[Ganacia Bruta]])</f>
        <v>0.40909090909090912</v>
      </c>
      <c r="O293" s="1">
        <f>+Tabla1[[#This Row],[Costo Unitario]]*Tabla1[[#This Row],[Cantidad Ordenada]]</f>
        <v>26</v>
      </c>
    </row>
    <row r="294" spans="1:15" x14ac:dyDescent="0.25">
      <c r="A294">
        <v>110</v>
      </c>
      <c r="B294">
        <v>5</v>
      </c>
      <c r="C294" t="s">
        <v>13</v>
      </c>
      <c r="D294" t="s">
        <v>37</v>
      </c>
      <c r="E294" s="1">
        <v>17</v>
      </c>
      <c r="F294" s="1">
        <v>29</v>
      </c>
      <c r="G294">
        <v>2</v>
      </c>
      <c r="H294">
        <v>38</v>
      </c>
      <c r="I294">
        <f>+Tabla1[[#This Row],[Tiempo de Preparación]]/60</f>
        <v>0.6333333333333333</v>
      </c>
      <c r="J294" s="9" t="str">
        <f>+TEXT(Tabla1[[#This Row],[Columna1]]/24, "h:mm")</f>
        <v>0:38</v>
      </c>
      <c r="K294" t="s">
        <v>6</v>
      </c>
      <c r="L294" s="1">
        <f>+(Tabla1[[#This Row],[Precio Unitario]]-Tabla1[[#This Row],[Costo Unitario]])*Tabla1[[#This Row],[Cantidad Ordenada]]</f>
        <v>24</v>
      </c>
      <c r="M294" s="1">
        <f>+Tabla1[[#This Row],[Precio Unitario]]*Tabla1[[#This Row],[Cantidad Ordenada]]</f>
        <v>58</v>
      </c>
      <c r="N294" s="2">
        <f>+Tabla1[[#This Row],[Ganancia neta]]/(Tabla1[[#This Row],[Ganacia Bruta]])</f>
        <v>0.41379310344827586</v>
      </c>
      <c r="O294" s="1">
        <f>+Tabla1[[#This Row],[Costo Unitario]]*Tabla1[[#This Row],[Cantidad Ordenada]]</f>
        <v>34</v>
      </c>
    </row>
    <row r="295" spans="1:15" x14ac:dyDescent="0.25">
      <c r="A295">
        <v>110</v>
      </c>
      <c r="B295">
        <v>5</v>
      </c>
      <c r="C295" t="s">
        <v>25</v>
      </c>
      <c r="D295" t="s">
        <v>49</v>
      </c>
      <c r="E295" s="1">
        <v>15</v>
      </c>
      <c r="F295" s="1">
        <v>26</v>
      </c>
      <c r="G295">
        <v>3</v>
      </c>
      <c r="H295">
        <v>27</v>
      </c>
      <c r="I295">
        <f>+Tabla1[[#This Row],[Tiempo de Preparación]]/60</f>
        <v>0.45</v>
      </c>
      <c r="J295" s="9" t="str">
        <f>+TEXT(Tabla1[[#This Row],[Columna1]]/24, "h:mm")</f>
        <v>0:27</v>
      </c>
      <c r="K295" t="s">
        <v>6</v>
      </c>
      <c r="L295" s="1">
        <f>+(Tabla1[[#This Row],[Precio Unitario]]-Tabla1[[#This Row],[Costo Unitario]])*Tabla1[[#This Row],[Cantidad Ordenada]]</f>
        <v>33</v>
      </c>
      <c r="M295" s="1">
        <f>+Tabla1[[#This Row],[Precio Unitario]]*Tabla1[[#This Row],[Cantidad Ordenada]]</f>
        <v>78</v>
      </c>
      <c r="N295" s="2">
        <f>+Tabla1[[#This Row],[Ganancia neta]]/(Tabla1[[#This Row],[Ganacia Bruta]])</f>
        <v>0.42307692307692307</v>
      </c>
      <c r="O295" s="1">
        <f>+Tabla1[[#This Row],[Costo Unitario]]*Tabla1[[#This Row],[Cantidad Ordenada]]</f>
        <v>45</v>
      </c>
    </row>
    <row r="296" spans="1:15" x14ac:dyDescent="0.25">
      <c r="A296">
        <v>110</v>
      </c>
      <c r="B296">
        <v>5</v>
      </c>
      <c r="C296" t="s">
        <v>10</v>
      </c>
      <c r="D296" t="s">
        <v>34</v>
      </c>
      <c r="E296" s="1">
        <v>16</v>
      </c>
      <c r="F296" s="1">
        <v>27</v>
      </c>
      <c r="G296">
        <v>1</v>
      </c>
      <c r="H296">
        <v>56</v>
      </c>
      <c r="I296">
        <f>+Tabla1[[#This Row],[Tiempo de Preparación]]/60</f>
        <v>0.93333333333333335</v>
      </c>
      <c r="J296" s="9" t="str">
        <f>+TEXT(Tabla1[[#This Row],[Columna1]]/24, "h:mm")</f>
        <v>0:56</v>
      </c>
      <c r="K296" t="s">
        <v>8</v>
      </c>
      <c r="L296" s="1">
        <f>+(Tabla1[[#This Row],[Precio Unitario]]-Tabla1[[#This Row],[Costo Unitario]])*Tabla1[[#This Row],[Cantidad Ordenada]]</f>
        <v>11</v>
      </c>
      <c r="M296" s="1">
        <f>+Tabla1[[#This Row],[Precio Unitario]]*Tabla1[[#This Row],[Cantidad Ordenada]]</f>
        <v>27</v>
      </c>
      <c r="N296" s="2">
        <f>+Tabla1[[#This Row],[Ganancia neta]]/(Tabla1[[#This Row],[Ganacia Bruta]])</f>
        <v>0.40740740740740738</v>
      </c>
      <c r="O296" s="1">
        <f>+Tabla1[[#This Row],[Costo Unitario]]*Tabla1[[#This Row],[Cantidad Ordenada]]</f>
        <v>16</v>
      </c>
    </row>
    <row r="297" spans="1:15" x14ac:dyDescent="0.25">
      <c r="A297">
        <v>111</v>
      </c>
      <c r="B297">
        <v>3</v>
      </c>
      <c r="C297" t="s">
        <v>18</v>
      </c>
      <c r="D297" t="s">
        <v>42</v>
      </c>
      <c r="E297" s="1">
        <v>19</v>
      </c>
      <c r="F297" s="1">
        <v>32</v>
      </c>
      <c r="G297">
        <v>1</v>
      </c>
      <c r="H297">
        <v>47</v>
      </c>
      <c r="I297">
        <f>+Tabla1[[#This Row],[Tiempo de Preparación]]/60</f>
        <v>0.78333333333333333</v>
      </c>
      <c r="J297" s="9" t="str">
        <f>+TEXT(Tabla1[[#This Row],[Columna1]]/24, "h:mm")</f>
        <v>0:47</v>
      </c>
      <c r="K297" t="s">
        <v>8</v>
      </c>
      <c r="L297" s="1">
        <f>+(Tabla1[[#This Row],[Precio Unitario]]-Tabla1[[#This Row],[Costo Unitario]])*Tabla1[[#This Row],[Cantidad Ordenada]]</f>
        <v>13</v>
      </c>
      <c r="M297" s="1">
        <f>+Tabla1[[#This Row],[Precio Unitario]]*Tabla1[[#This Row],[Cantidad Ordenada]]</f>
        <v>32</v>
      </c>
      <c r="N297" s="2">
        <f>+Tabla1[[#This Row],[Ganancia neta]]/(Tabla1[[#This Row],[Ganacia Bruta]])</f>
        <v>0.40625</v>
      </c>
      <c r="O297" s="1">
        <f>+Tabla1[[#This Row],[Costo Unitario]]*Tabla1[[#This Row],[Cantidad Ordenada]]</f>
        <v>19</v>
      </c>
    </row>
    <row r="298" spans="1:15" x14ac:dyDescent="0.25">
      <c r="A298">
        <v>111</v>
      </c>
      <c r="B298">
        <v>3</v>
      </c>
      <c r="C298" t="s">
        <v>19</v>
      </c>
      <c r="D298" t="s">
        <v>43</v>
      </c>
      <c r="E298" s="1">
        <v>13</v>
      </c>
      <c r="F298" s="1">
        <v>22</v>
      </c>
      <c r="G298">
        <v>3</v>
      </c>
      <c r="H298">
        <v>5</v>
      </c>
      <c r="I298">
        <f>+Tabla1[[#This Row],[Tiempo de Preparación]]/60</f>
        <v>8.3333333333333329E-2</v>
      </c>
      <c r="J298" s="9" t="str">
        <f>+TEXT(Tabla1[[#This Row],[Columna1]]/24, "h:mm")</f>
        <v>0:05</v>
      </c>
      <c r="K298" t="s">
        <v>6</v>
      </c>
      <c r="L298" s="1">
        <f>+(Tabla1[[#This Row],[Precio Unitario]]-Tabla1[[#This Row],[Costo Unitario]])*Tabla1[[#This Row],[Cantidad Ordenada]]</f>
        <v>27</v>
      </c>
      <c r="M298" s="1">
        <f>+Tabla1[[#This Row],[Precio Unitario]]*Tabla1[[#This Row],[Cantidad Ordenada]]</f>
        <v>66</v>
      </c>
      <c r="N298" s="2">
        <f>+Tabla1[[#This Row],[Ganancia neta]]/(Tabla1[[#This Row],[Ganacia Bruta]])</f>
        <v>0.40909090909090912</v>
      </c>
      <c r="O298" s="1">
        <f>+Tabla1[[#This Row],[Costo Unitario]]*Tabla1[[#This Row],[Cantidad Ordenada]]</f>
        <v>39</v>
      </c>
    </row>
    <row r="299" spans="1:15" x14ac:dyDescent="0.25">
      <c r="A299">
        <v>111</v>
      </c>
      <c r="B299">
        <v>3</v>
      </c>
      <c r="C299" t="s">
        <v>5</v>
      </c>
      <c r="D299" t="s">
        <v>31</v>
      </c>
      <c r="E299" s="1">
        <v>14</v>
      </c>
      <c r="F299" s="1">
        <v>24</v>
      </c>
      <c r="G299">
        <v>2</v>
      </c>
      <c r="H299">
        <v>48</v>
      </c>
      <c r="I299">
        <f>+Tabla1[[#This Row],[Tiempo de Preparación]]/60</f>
        <v>0.8</v>
      </c>
      <c r="J299" s="9" t="str">
        <f>+TEXT(Tabla1[[#This Row],[Columna1]]/24, "h:mm")</f>
        <v>0:48</v>
      </c>
      <c r="K299" t="s">
        <v>6</v>
      </c>
      <c r="L299" s="1">
        <f>+(Tabla1[[#This Row],[Precio Unitario]]-Tabla1[[#This Row],[Costo Unitario]])*Tabla1[[#This Row],[Cantidad Ordenada]]</f>
        <v>20</v>
      </c>
      <c r="M299" s="1">
        <f>+Tabla1[[#This Row],[Precio Unitario]]*Tabla1[[#This Row],[Cantidad Ordenada]]</f>
        <v>48</v>
      </c>
      <c r="N299" s="2">
        <f>+Tabla1[[#This Row],[Ganancia neta]]/(Tabla1[[#This Row],[Ganacia Bruta]])</f>
        <v>0.41666666666666669</v>
      </c>
      <c r="O299" s="1">
        <f>+Tabla1[[#This Row],[Costo Unitario]]*Tabla1[[#This Row],[Cantidad Ordenada]]</f>
        <v>28</v>
      </c>
    </row>
    <row r="300" spans="1:15" x14ac:dyDescent="0.25">
      <c r="A300">
        <v>111</v>
      </c>
      <c r="B300">
        <v>3</v>
      </c>
      <c r="C300" t="s">
        <v>13</v>
      </c>
      <c r="D300" t="s">
        <v>37</v>
      </c>
      <c r="E300" s="1">
        <v>17</v>
      </c>
      <c r="F300" s="1">
        <v>29</v>
      </c>
      <c r="G300">
        <v>2</v>
      </c>
      <c r="H300">
        <v>37</v>
      </c>
      <c r="I300">
        <f>+Tabla1[[#This Row],[Tiempo de Preparación]]/60</f>
        <v>0.6166666666666667</v>
      </c>
      <c r="J300" s="9" t="str">
        <f>+TEXT(Tabla1[[#This Row],[Columna1]]/24, "h:mm")</f>
        <v>0:37</v>
      </c>
      <c r="K300" t="s">
        <v>8</v>
      </c>
      <c r="L300" s="1">
        <f>+(Tabla1[[#This Row],[Precio Unitario]]-Tabla1[[#This Row],[Costo Unitario]])*Tabla1[[#This Row],[Cantidad Ordenada]]</f>
        <v>24</v>
      </c>
      <c r="M300" s="1">
        <f>+Tabla1[[#This Row],[Precio Unitario]]*Tabla1[[#This Row],[Cantidad Ordenada]]</f>
        <v>58</v>
      </c>
      <c r="N300" s="2">
        <f>+Tabla1[[#This Row],[Ganancia neta]]/(Tabla1[[#This Row],[Ganacia Bruta]])</f>
        <v>0.41379310344827586</v>
      </c>
      <c r="O300" s="1">
        <f>+Tabla1[[#This Row],[Costo Unitario]]*Tabla1[[#This Row],[Cantidad Ordenada]]</f>
        <v>34</v>
      </c>
    </row>
    <row r="301" spans="1:15" x14ac:dyDescent="0.25">
      <c r="A301">
        <v>112</v>
      </c>
      <c r="B301">
        <v>6</v>
      </c>
      <c r="C301" t="s">
        <v>21</v>
      </c>
      <c r="D301" t="s">
        <v>45</v>
      </c>
      <c r="E301" s="1">
        <v>12</v>
      </c>
      <c r="F301" s="1">
        <v>20</v>
      </c>
      <c r="G301">
        <v>1</v>
      </c>
      <c r="H301">
        <v>16</v>
      </c>
      <c r="I301">
        <f>+Tabla1[[#This Row],[Tiempo de Preparación]]/60</f>
        <v>0.26666666666666666</v>
      </c>
      <c r="J301" s="9" t="str">
        <f>+TEXT(Tabla1[[#This Row],[Columna1]]/24, "h:mm")</f>
        <v>0:16</v>
      </c>
      <c r="K301" t="s">
        <v>8</v>
      </c>
      <c r="L301" s="1">
        <f>+(Tabla1[[#This Row],[Precio Unitario]]-Tabla1[[#This Row],[Costo Unitario]])*Tabla1[[#This Row],[Cantidad Ordenada]]</f>
        <v>8</v>
      </c>
      <c r="M301" s="1">
        <f>+Tabla1[[#This Row],[Precio Unitario]]*Tabla1[[#This Row],[Cantidad Ordenada]]</f>
        <v>20</v>
      </c>
      <c r="N301" s="2">
        <f>+Tabla1[[#This Row],[Ganancia neta]]/(Tabla1[[#This Row],[Ganacia Bruta]])</f>
        <v>0.4</v>
      </c>
      <c r="O301" s="1">
        <f>+Tabla1[[#This Row],[Costo Unitario]]*Tabla1[[#This Row],[Cantidad Ordenada]]</f>
        <v>12</v>
      </c>
    </row>
    <row r="302" spans="1:15" x14ac:dyDescent="0.25">
      <c r="A302">
        <v>113</v>
      </c>
      <c r="B302">
        <v>4</v>
      </c>
      <c r="C302" t="s">
        <v>20</v>
      </c>
      <c r="D302" t="s">
        <v>44</v>
      </c>
      <c r="E302" s="1">
        <v>20</v>
      </c>
      <c r="F302" s="1">
        <v>34</v>
      </c>
      <c r="G302">
        <v>2</v>
      </c>
      <c r="H302">
        <v>51</v>
      </c>
      <c r="I302">
        <f>+Tabla1[[#This Row],[Tiempo de Preparación]]/60</f>
        <v>0.85</v>
      </c>
      <c r="J302" s="9" t="str">
        <f>+TEXT(Tabla1[[#This Row],[Columna1]]/24, "h:mm")</f>
        <v>0:51</v>
      </c>
      <c r="K302" t="s">
        <v>6</v>
      </c>
      <c r="L302" s="1">
        <f>+(Tabla1[[#This Row],[Precio Unitario]]-Tabla1[[#This Row],[Costo Unitario]])*Tabla1[[#This Row],[Cantidad Ordenada]]</f>
        <v>28</v>
      </c>
      <c r="M302" s="1">
        <f>+Tabla1[[#This Row],[Precio Unitario]]*Tabla1[[#This Row],[Cantidad Ordenada]]</f>
        <v>68</v>
      </c>
      <c r="N302" s="2">
        <f>+Tabla1[[#This Row],[Ganancia neta]]/(Tabla1[[#This Row],[Ganacia Bruta]])</f>
        <v>0.41176470588235292</v>
      </c>
      <c r="O302" s="1">
        <f>+Tabla1[[#This Row],[Costo Unitario]]*Tabla1[[#This Row],[Cantidad Ordenada]]</f>
        <v>40</v>
      </c>
    </row>
    <row r="303" spans="1:15" x14ac:dyDescent="0.25">
      <c r="A303">
        <v>114</v>
      </c>
      <c r="B303">
        <v>7</v>
      </c>
      <c r="C303" t="s">
        <v>7</v>
      </c>
      <c r="D303" t="s">
        <v>32</v>
      </c>
      <c r="E303" s="1">
        <v>18</v>
      </c>
      <c r="F303" s="1">
        <v>30</v>
      </c>
      <c r="G303">
        <v>3</v>
      </c>
      <c r="H303">
        <v>36</v>
      </c>
      <c r="I303">
        <f>+Tabla1[[#This Row],[Tiempo de Preparación]]/60</f>
        <v>0.6</v>
      </c>
      <c r="J303" s="9" t="str">
        <f>+TEXT(Tabla1[[#This Row],[Columna1]]/24, "h:mm")</f>
        <v>0:36</v>
      </c>
      <c r="K303" t="s">
        <v>6</v>
      </c>
      <c r="L303" s="1">
        <f>+(Tabla1[[#This Row],[Precio Unitario]]-Tabla1[[#This Row],[Costo Unitario]])*Tabla1[[#This Row],[Cantidad Ordenada]]</f>
        <v>36</v>
      </c>
      <c r="M303" s="1">
        <f>+Tabla1[[#This Row],[Precio Unitario]]*Tabla1[[#This Row],[Cantidad Ordenada]]</f>
        <v>90</v>
      </c>
      <c r="N303" s="2">
        <f>+Tabla1[[#This Row],[Ganancia neta]]/(Tabla1[[#This Row],[Ganacia Bruta]])</f>
        <v>0.4</v>
      </c>
      <c r="O303" s="1">
        <f>+Tabla1[[#This Row],[Costo Unitario]]*Tabla1[[#This Row],[Cantidad Ordenada]]</f>
        <v>54</v>
      </c>
    </row>
    <row r="304" spans="1:15" x14ac:dyDescent="0.25">
      <c r="A304">
        <v>114</v>
      </c>
      <c r="B304">
        <v>7</v>
      </c>
      <c r="C304" t="s">
        <v>13</v>
      </c>
      <c r="D304" t="s">
        <v>37</v>
      </c>
      <c r="E304" s="1">
        <v>17</v>
      </c>
      <c r="F304" s="1">
        <v>29</v>
      </c>
      <c r="G304">
        <v>3</v>
      </c>
      <c r="H304">
        <v>22</v>
      </c>
      <c r="I304">
        <f>+Tabla1[[#This Row],[Tiempo de Preparación]]/60</f>
        <v>0.36666666666666664</v>
      </c>
      <c r="J304" s="9" t="str">
        <f>+TEXT(Tabla1[[#This Row],[Columna1]]/24, "h:mm")</f>
        <v>0:22</v>
      </c>
      <c r="K304" t="s">
        <v>6</v>
      </c>
      <c r="L304" s="1">
        <f>+(Tabla1[[#This Row],[Precio Unitario]]-Tabla1[[#This Row],[Costo Unitario]])*Tabla1[[#This Row],[Cantidad Ordenada]]</f>
        <v>36</v>
      </c>
      <c r="M304" s="1">
        <f>+Tabla1[[#This Row],[Precio Unitario]]*Tabla1[[#This Row],[Cantidad Ordenada]]</f>
        <v>87</v>
      </c>
      <c r="N304" s="2">
        <f>+Tabla1[[#This Row],[Ganancia neta]]/(Tabla1[[#This Row],[Ganacia Bruta]])</f>
        <v>0.41379310344827586</v>
      </c>
      <c r="O304" s="1">
        <f>+Tabla1[[#This Row],[Costo Unitario]]*Tabla1[[#This Row],[Cantidad Ordenada]]</f>
        <v>51</v>
      </c>
    </row>
    <row r="305" spans="1:15" x14ac:dyDescent="0.25">
      <c r="A305">
        <v>114</v>
      </c>
      <c r="B305">
        <v>7</v>
      </c>
      <c r="C305" t="s">
        <v>24</v>
      </c>
      <c r="D305" t="s">
        <v>48</v>
      </c>
      <c r="E305" s="1">
        <v>10</v>
      </c>
      <c r="F305" s="1">
        <v>18</v>
      </c>
      <c r="G305">
        <v>3</v>
      </c>
      <c r="H305">
        <v>31</v>
      </c>
      <c r="I305">
        <f>+Tabla1[[#This Row],[Tiempo de Preparación]]/60</f>
        <v>0.51666666666666672</v>
      </c>
      <c r="J305" s="9" t="str">
        <f>+TEXT(Tabla1[[#This Row],[Columna1]]/24, "h:mm")</f>
        <v>0:31</v>
      </c>
      <c r="K305" t="s">
        <v>8</v>
      </c>
      <c r="L305" s="1">
        <f>+(Tabla1[[#This Row],[Precio Unitario]]-Tabla1[[#This Row],[Costo Unitario]])*Tabla1[[#This Row],[Cantidad Ordenada]]</f>
        <v>24</v>
      </c>
      <c r="M305" s="1">
        <f>+Tabla1[[#This Row],[Precio Unitario]]*Tabla1[[#This Row],[Cantidad Ordenada]]</f>
        <v>54</v>
      </c>
      <c r="N305" s="2">
        <f>+Tabla1[[#This Row],[Ganancia neta]]/(Tabla1[[#This Row],[Ganacia Bruta]])</f>
        <v>0.44444444444444442</v>
      </c>
      <c r="O305" s="1">
        <f>+Tabla1[[#This Row],[Costo Unitario]]*Tabla1[[#This Row],[Cantidad Ordenada]]</f>
        <v>30</v>
      </c>
    </row>
    <row r="306" spans="1:15" x14ac:dyDescent="0.25">
      <c r="A306">
        <v>114</v>
      </c>
      <c r="B306">
        <v>7</v>
      </c>
      <c r="C306" t="s">
        <v>19</v>
      </c>
      <c r="D306" t="s">
        <v>43</v>
      </c>
      <c r="E306" s="1">
        <v>13</v>
      </c>
      <c r="F306" s="1">
        <v>22</v>
      </c>
      <c r="G306">
        <v>1</v>
      </c>
      <c r="H306">
        <v>42</v>
      </c>
      <c r="I306">
        <f>+Tabla1[[#This Row],[Tiempo de Preparación]]/60</f>
        <v>0.7</v>
      </c>
      <c r="J306" s="9" t="str">
        <f>+TEXT(Tabla1[[#This Row],[Columna1]]/24, "h:mm")</f>
        <v>0:42</v>
      </c>
      <c r="K306" t="s">
        <v>8</v>
      </c>
      <c r="L306" s="1">
        <f>+(Tabla1[[#This Row],[Precio Unitario]]-Tabla1[[#This Row],[Costo Unitario]])*Tabla1[[#This Row],[Cantidad Ordenada]]</f>
        <v>9</v>
      </c>
      <c r="M306" s="1">
        <f>+Tabla1[[#This Row],[Precio Unitario]]*Tabla1[[#This Row],[Cantidad Ordenada]]</f>
        <v>22</v>
      </c>
      <c r="N306" s="2">
        <f>+Tabla1[[#This Row],[Ganancia neta]]/(Tabla1[[#This Row],[Ganacia Bruta]])</f>
        <v>0.40909090909090912</v>
      </c>
      <c r="O306" s="1">
        <f>+Tabla1[[#This Row],[Costo Unitario]]*Tabla1[[#This Row],[Cantidad Ordenada]]</f>
        <v>13</v>
      </c>
    </row>
    <row r="307" spans="1:15" x14ac:dyDescent="0.25">
      <c r="A307">
        <v>115</v>
      </c>
      <c r="B307">
        <v>12</v>
      </c>
      <c r="C307" t="s">
        <v>10</v>
      </c>
      <c r="D307" t="s">
        <v>34</v>
      </c>
      <c r="E307" s="1">
        <v>16</v>
      </c>
      <c r="F307" s="1">
        <v>27</v>
      </c>
      <c r="G307">
        <v>3</v>
      </c>
      <c r="H307">
        <v>23</v>
      </c>
      <c r="I307">
        <f>+Tabla1[[#This Row],[Tiempo de Preparación]]/60</f>
        <v>0.38333333333333336</v>
      </c>
      <c r="J307" s="9" t="str">
        <f>+TEXT(Tabla1[[#This Row],[Columna1]]/24, "h:mm")</f>
        <v>0:23</v>
      </c>
      <c r="K307" t="s">
        <v>8</v>
      </c>
      <c r="L307" s="1">
        <f>+(Tabla1[[#This Row],[Precio Unitario]]-Tabla1[[#This Row],[Costo Unitario]])*Tabla1[[#This Row],[Cantidad Ordenada]]</f>
        <v>33</v>
      </c>
      <c r="M307" s="1">
        <f>+Tabla1[[#This Row],[Precio Unitario]]*Tabla1[[#This Row],[Cantidad Ordenada]]</f>
        <v>81</v>
      </c>
      <c r="N307" s="2">
        <f>+Tabla1[[#This Row],[Ganancia neta]]/(Tabla1[[#This Row],[Ganacia Bruta]])</f>
        <v>0.40740740740740738</v>
      </c>
      <c r="O307" s="1">
        <f>+Tabla1[[#This Row],[Costo Unitario]]*Tabla1[[#This Row],[Cantidad Ordenada]]</f>
        <v>48</v>
      </c>
    </row>
    <row r="308" spans="1:15" x14ac:dyDescent="0.25">
      <c r="A308">
        <v>115</v>
      </c>
      <c r="B308">
        <v>12</v>
      </c>
      <c r="C308" t="s">
        <v>7</v>
      </c>
      <c r="D308" t="s">
        <v>32</v>
      </c>
      <c r="E308" s="1">
        <v>18</v>
      </c>
      <c r="F308" s="1">
        <v>30</v>
      </c>
      <c r="G308">
        <v>2</v>
      </c>
      <c r="H308">
        <v>32</v>
      </c>
      <c r="I308">
        <f>+Tabla1[[#This Row],[Tiempo de Preparación]]/60</f>
        <v>0.53333333333333333</v>
      </c>
      <c r="J308" s="9" t="str">
        <f>+TEXT(Tabla1[[#This Row],[Columna1]]/24, "h:mm")</f>
        <v>0:32</v>
      </c>
      <c r="K308" t="s">
        <v>8</v>
      </c>
      <c r="L308" s="1">
        <f>+(Tabla1[[#This Row],[Precio Unitario]]-Tabla1[[#This Row],[Costo Unitario]])*Tabla1[[#This Row],[Cantidad Ordenada]]</f>
        <v>24</v>
      </c>
      <c r="M308" s="1">
        <f>+Tabla1[[#This Row],[Precio Unitario]]*Tabla1[[#This Row],[Cantidad Ordenada]]</f>
        <v>60</v>
      </c>
      <c r="N308" s="2">
        <f>+Tabla1[[#This Row],[Ganancia neta]]/(Tabla1[[#This Row],[Ganacia Bruta]])</f>
        <v>0.4</v>
      </c>
      <c r="O308" s="1">
        <f>+Tabla1[[#This Row],[Costo Unitario]]*Tabla1[[#This Row],[Cantidad Ordenada]]</f>
        <v>36</v>
      </c>
    </row>
    <row r="309" spans="1:15" x14ac:dyDescent="0.25">
      <c r="A309">
        <v>115</v>
      </c>
      <c r="B309">
        <v>12</v>
      </c>
      <c r="C309" t="s">
        <v>18</v>
      </c>
      <c r="D309" t="s">
        <v>42</v>
      </c>
      <c r="E309" s="1">
        <v>19</v>
      </c>
      <c r="F309" s="1">
        <v>32</v>
      </c>
      <c r="G309">
        <v>3</v>
      </c>
      <c r="H309">
        <v>43</v>
      </c>
      <c r="I309">
        <f>+Tabla1[[#This Row],[Tiempo de Preparación]]/60</f>
        <v>0.71666666666666667</v>
      </c>
      <c r="J309" s="9" t="str">
        <f>+TEXT(Tabla1[[#This Row],[Columna1]]/24, "h:mm")</f>
        <v>0:43</v>
      </c>
      <c r="K309" t="s">
        <v>8</v>
      </c>
      <c r="L309" s="1">
        <f>+(Tabla1[[#This Row],[Precio Unitario]]-Tabla1[[#This Row],[Costo Unitario]])*Tabla1[[#This Row],[Cantidad Ordenada]]</f>
        <v>39</v>
      </c>
      <c r="M309" s="1">
        <f>+Tabla1[[#This Row],[Precio Unitario]]*Tabla1[[#This Row],[Cantidad Ordenada]]</f>
        <v>96</v>
      </c>
      <c r="N309" s="2">
        <f>+Tabla1[[#This Row],[Ganancia neta]]/(Tabla1[[#This Row],[Ganacia Bruta]])</f>
        <v>0.40625</v>
      </c>
      <c r="O309" s="1">
        <f>+Tabla1[[#This Row],[Costo Unitario]]*Tabla1[[#This Row],[Cantidad Ordenada]]</f>
        <v>57</v>
      </c>
    </row>
    <row r="310" spans="1:15" x14ac:dyDescent="0.25">
      <c r="A310">
        <v>116</v>
      </c>
      <c r="B310">
        <v>8</v>
      </c>
      <c r="C310" t="s">
        <v>18</v>
      </c>
      <c r="D310" t="s">
        <v>42</v>
      </c>
      <c r="E310" s="1">
        <v>19</v>
      </c>
      <c r="F310" s="1">
        <v>32</v>
      </c>
      <c r="G310">
        <v>3</v>
      </c>
      <c r="H310">
        <v>54</v>
      </c>
      <c r="I310">
        <f>+Tabla1[[#This Row],[Tiempo de Preparación]]/60</f>
        <v>0.9</v>
      </c>
      <c r="J310" s="9" t="str">
        <f>+TEXT(Tabla1[[#This Row],[Columna1]]/24, "h:mm")</f>
        <v>0:54</v>
      </c>
      <c r="K310" t="s">
        <v>8</v>
      </c>
      <c r="L310" s="1">
        <f>+(Tabla1[[#This Row],[Precio Unitario]]-Tabla1[[#This Row],[Costo Unitario]])*Tabla1[[#This Row],[Cantidad Ordenada]]</f>
        <v>39</v>
      </c>
      <c r="M310" s="1">
        <f>+Tabla1[[#This Row],[Precio Unitario]]*Tabla1[[#This Row],[Cantidad Ordenada]]</f>
        <v>96</v>
      </c>
      <c r="N310" s="2">
        <f>+Tabla1[[#This Row],[Ganancia neta]]/(Tabla1[[#This Row],[Ganacia Bruta]])</f>
        <v>0.40625</v>
      </c>
      <c r="O310" s="1">
        <f>+Tabla1[[#This Row],[Costo Unitario]]*Tabla1[[#This Row],[Cantidad Ordenada]]</f>
        <v>57</v>
      </c>
    </row>
    <row r="311" spans="1:15" x14ac:dyDescent="0.25">
      <c r="A311">
        <v>116</v>
      </c>
      <c r="B311">
        <v>8</v>
      </c>
      <c r="C311" t="s">
        <v>17</v>
      </c>
      <c r="D311" t="s">
        <v>41</v>
      </c>
      <c r="E311" s="1">
        <v>21</v>
      </c>
      <c r="F311" s="1">
        <v>35</v>
      </c>
      <c r="G311">
        <v>1</v>
      </c>
      <c r="H311">
        <v>21</v>
      </c>
      <c r="I311">
        <f>+Tabla1[[#This Row],[Tiempo de Preparación]]/60</f>
        <v>0.35</v>
      </c>
      <c r="J311" s="9" t="str">
        <f>+TEXT(Tabla1[[#This Row],[Columna1]]/24, "h:mm")</f>
        <v>0:21</v>
      </c>
      <c r="K311" t="s">
        <v>6</v>
      </c>
      <c r="L311" s="1">
        <f>+(Tabla1[[#This Row],[Precio Unitario]]-Tabla1[[#This Row],[Costo Unitario]])*Tabla1[[#This Row],[Cantidad Ordenada]]</f>
        <v>14</v>
      </c>
      <c r="M311" s="1">
        <f>+Tabla1[[#This Row],[Precio Unitario]]*Tabla1[[#This Row],[Cantidad Ordenada]]</f>
        <v>35</v>
      </c>
      <c r="N311" s="2">
        <f>+Tabla1[[#This Row],[Ganancia neta]]/(Tabla1[[#This Row],[Ganacia Bruta]])</f>
        <v>0.4</v>
      </c>
      <c r="O311" s="1">
        <f>+Tabla1[[#This Row],[Costo Unitario]]*Tabla1[[#This Row],[Cantidad Ordenada]]</f>
        <v>21</v>
      </c>
    </row>
    <row r="312" spans="1:15" x14ac:dyDescent="0.25">
      <c r="A312">
        <v>116</v>
      </c>
      <c r="B312">
        <v>8</v>
      </c>
      <c r="C312" t="s">
        <v>12</v>
      </c>
      <c r="D312" t="s">
        <v>36</v>
      </c>
      <c r="E312" s="1">
        <v>22</v>
      </c>
      <c r="F312" s="1">
        <v>36</v>
      </c>
      <c r="G312">
        <v>1</v>
      </c>
      <c r="H312">
        <v>26</v>
      </c>
      <c r="I312">
        <f>+Tabla1[[#This Row],[Tiempo de Preparación]]/60</f>
        <v>0.43333333333333335</v>
      </c>
      <c r="J312" s="9" t="str">
        <f>+TEXT(Tabla1[[#This Row],[Columna1]]/24, "h:mm")</f>
        <v>0:26</v>
      </c>
      <c r="K312" t="s">
        <v>8</v>
      </c>
      <c r="L312" s="1">
        <f>+(Tabla1[[#This Row],[Precio Unitario]]-Tabla1[[#This Row],[Costo Unitario]])*Tabla1[[#This Row],[Cantidad Ordenada]]</f>
        <v>14</v>
      </c>
      <c r="M312" s="1">
        <f>+Tabla1[[#This Row],[Precio Unitario]]*Tabla1[[#This Row],[Cantidad Ordenada]]</f>
        <v>36</v>
      </c>
      <c r="N312" s="2">
        <f>+Tabla1[[#This Row],[Ganancia neta]]/(Tabla1[[#This Row],[Ganacia Bruta]])</f>
        <v>0.3888888888888889</v>
      </c>
      <c r="O312" s="1">
        <f>+Tabla1[[#This Row],[Costo Unitario]]*Tabla1[[#This Row],[Cantidad Ordenada]]</f>
        <v>22</v>
      </c>
    </row>
    <row r="313" spans="1:15" x14ac:dyDescent="0.25">
      <c r="A313">
        <v>116</v>
      </c>
      <c r="B313">
        <v>8</v>
      </c>
      <c r="C313" t="s">
        <v>20</v>
      </c>
      <c r="D313" t="s">
        <v>44</v>
      </c>
      <c r="E313" s="1">
        <v>20</v>
      </c>
      <c r="F313" s="1">
        <v>34</v>
      </c>
      <c r="G313">
        <v>3</v>
      </c>
      <c r="H313">
        <v>28</v>
      </c>
      <c r="I313">
        <f>+Tabla1[[#This Row],[Tiempo de Preparación]]/60</f>
        <v>0.46666666666666667</v>
      </c>
      <c r="J313" s="9" t="str">
        <f>+TEXT(Tabla1[[#This Row],[Columna1]]/24, "h:mm")</f>
        <v>0:28</v>
      </c>
      <c r="K313" t="s">
        <v>8</v>
      </c>
      <c r="L313" s="1">
        <f>+(Tabla1[[#This Row],[Precio Unitario]]-Tabla1[[#This Row],[Costo Unitario]])*Tabla1[[#This Row],[Cantidad Ordenada]]</f>
        <v>42</v>
      </c>
      <c r="M313" s="1">
        <f>+Tabla1[[#This Row],[Precio Unitario]]*Tabla1[[#This Row],[Cantidad Ordenada]]</f>
        <v>102</v>
      </c>
      <c r="N313" s="2">
        <f>+Tabla1[[#This Row],[Ganancia neta]]/(Tabla1[[#This Row],[Ganacia Bruta]])</f>
        <v>0.41176470588235292</v>
      </c>
      <c r="O313" s="1">
        <f>+Tabla1[[#This Row],[Costo Unitario]]*Tabla1[[#This Row],[Cantidad Ordenada]]</f>
        <v>60</v>
      </c>
    </row>
    <row r="314" spans="1:15" x14ac:dyDescent="0.25">
      <c r="A314">
        <v>117</v>
      </c>
      <c r="B314">
        <v>8</v>
      </c>
      <c r="C314" t="s">
        <v>17</v>
      </c>
      <c r="D314" t="s">
        <v>41</v>
      </c>
      <c r="E314" s="1">
        <v>21</v>
      </c>
      <c r="F314" s="1">
        <v>35</v>
      </c>
      <c r="G314">
        <v>2</v>
      </c>
      <c r="H314">
        <v>8</v>
      </c>
      <c r="I314">
        <f>+Tabla1[[#This Row],[Tiempo de Preparación]]/60</f>
        <v>0.13333333333333333</v>
      </c>
      <c r="J314" s="9" t="str">
        <f>+TEXT(Tabla1[[#This Row],[Columna1]]/24, "h:mm")</f>
        <v>0:08</v>
      </c>
      <c r="K314" t="s">
        <v>8</v>
      </c>
      <c r="L314" s="1">
        <f>+(Tabla1[[#This Row],[Precio Unitario]]-Tabla1[[#This Row],[Costo Unitario]])*Tabla1[[#This Row],[Cantidad Ordenada]]</f>
        <v>28</v>
      </c>
      <c r="M314" s="1">
        <f>+Tabla1[[#This Row],[Precio Unitario]]*Tabla1[[#This Row],[Cantidad Ordenada]]</f>
        <v>70</v>
      </c>
      <c r="N314" s="2">
        <f>+Tabla1[[#This Row],[Ganancia neta]]/(Tabla1[[#This Row],[Ganacia Bruta]])</f>
        <v>0.4</v>
      </c>
      <c r="O314" s="1">
        <f>+Tabla1[[#This Row],[Costo Unitario]]*Tabla1[[#This Row],[Cantidad Ordenada]]</f>
        <v>42</v>
      </c>
    </row>
    <row r="315" spans="1:15" x14ac:dyDescent="0.25">
      <c r="A315">
        <v>118</v>
      </c>
      <c r="B315">
        <v>13</v>
      </c>
      <c r="C315" t="s">
        <v>24</v>
      </c>
      <c r="D315" t="s">
        <v>48</v>
      </c>
      <c r="E315" s="1">
        <v>10</v>
      </c>
      <c r="F315" s="1">
        <v>18</v>
      </c>
      <c r="G315">
        <v>3</v>
      </c>
      <c r="H315">
        <v>39</v>
      </c>
      <c r="I315">
        <f>+Tabla1[[#This Row],[Tiempo de Preparación]]/60</f>
        <v>0.65</v>
      </c>
      <c r="J315" s="9" t="str">
        <f>+TEXT(Tabla1[[#This Row],[Columna1]]/24, "h:mm")</f>
        <v>0:39</v>
      </c>
      <c r="K315" t="s">
        <v>6</v>
      </c>
      <c r="L315" s="1">
        <f>+(Tabla1[[#This Row],[Precio Unitario]]-Tabla1[[#This Row],[Costo Unitario]])*Tabla1[[#This Row],[Cantidad Ordenada]]</f>
        <v>24</v>
      </c>
      <c r="M315" s="1">
        <f>+Tabla1[[#This Row],[Precio Unitario]]*Tabla1[[#This Row],[Cantidad Ordenada]]</f>
        <v>54</v>
      </c>
      <c r="N315" s="2">
        <f>+Tabla1[[#This Row],[Ganancia neta]]/(Tabla1[[#This Row],[Ganacia Bruta]])</f>
        <v>0.44444444444444442</v>
      </c>
      <c r="O315" s="1">
        <f>+Tabla1[[#This Row],[Costo Unitario]]*Tabla1[[#This Row],[Cantidad Ordenada]]</f>
        <v>30</v>
      </c>
    </row>
    <row r="316" spans="1:15" x14ac:dyDescent="0.25">
      <c r="A316">
        <v>118</v>
      </c>
      <c r="B316">
        <v>13</v>
      </c>
      <c r="C316" t="s">
        <v>22</v>
      </c>
      <c r="D316" t="s">
        <v>46</v>
      </c>
      <c r="E316" s="1">
        <v>14</v>
      </c>
      <c r="F316" s="1">
        <v>23</v>
      </c>
      <c r="G316">
        <v>3</v>
      </c>
      <c r="H316">
        <v>22</v>
      </c>
      <c r="I316">
        <f>+Tabla1[[#This Row],[Tiempo de Preparación]]/60</f>
        <v>0.36666666666666664</v>
      </c>
      <c r="J316" s="9" t="str">
        <f>+TEXT(Tabla1[[#This Row],[Columna1]]/24, "h:mm")</f>
        <v>0:22</v>
      </c>
      <c r="K316" t="s">
        <v>8</v>
      </c>
      <c r="L316" s="1">
        <f>+(Tabla1[[#This Row],[Precio Unitario]]-Tabla1[[#This Row],[Costo Unitario]])*Tabla1[[#This Row],[Cantidad Ordenada]]</f>
        <v>27</v>
      </c>
      <c r="M316" s="1">
        <f>+Tabla1[[#This Row],[Precio Unitario]]*Tabla1[[#This Row],[Cantidad Ordenada]]</f>
        <v>69</v>
      </c>
      <c r="N316" s="2">
        <f>+Tabla1[[#This Row],[Ganancia neta]]/(Tabla1[[#This Row],[Ganacia Bruta]])</f>
        <v>0.39130434782608697</v>
      </c>
      <c r="O316" s="1">
        <f>+Tabla1[[#This Row],[Costo Unitario]]*Tabla1[[#This Row],[Cantidad Ordenada]]</f>
        <v>42</v>
      </c>
    </row>
    <row r="317" spans="1:15" x14ac:dyDescent="0.25">
      <c r="A317">
        <v>118</v>
      </c>
      <c r="B317">
        <v>13</v>
      </c>
      <c r="C317" t="s">
        <v>10</v>
      </c>
      <c r="D317" t="s">
        <v>34</v>
      </c>
      <c r="E317" s="1">
        <v>16</v>
      </c>
      <c r="F317" s="1">
        <v>27</v>
      </c>
      <c r="G317">
        <v>2</v>
      </c>
      <c r="H317">
        <v>52</v>
      </c>
      <c r="I317">
        <f>+Tabla1[[#This Row],[Tiempo de Preparación]]/60</f>
        <v>0.8666666666666667</v>
      </c>
      <c r="J317" s="9" t="str">
        <f>+TEXT(Tabla1[[#This Row],[Columna1]]/24, "h:mm")</f>
        <v>0:52</v>
      </c>
      <c r="K317" t="s">
        <v>8</v>
      </c>
      <c r="L317" s="1">
        <f>+(Tabla1[[#This Row],[Precio Unitario]]-Tabla1[[#This Row],[Costo Unitario]])*Tabla1[[#This Row],[Cantidad Ordenada]]</f>
        <v>22</v>
      </c>
      <c r="M317" s="1">
        <f>+Tabla1[[#This Row],[Precio Unitario]]*Tabla1[[#This Row],[Cantidad Ordenada]]</f>
        <v>54</v>
      </c>
      <c r="N317" s="2">
        <f>+Tabla1[[#This Row],[Ganancia neta]]/(Tabla1[[#This Row],[Ganacia Bruta]])</f>
        <v>0.40740740740740738</v>
      </c>
      <c r="O317" s="1">
        <f>+Tabla1[[#This Row],[Costo Unitario]]*Tabla1[[#This Row],[Cantidad Ordenada]]</f>
        <v>32</v>
      </c>
    </row>
    <row r="318" spans="1:15" x14ac:dyDescent="0.25">
      <c r="A318">
        <v>118</v>
      </c>
      <c r="B318">
        <v>13</v>
      </c>
      <c r="C318" t="s">
        <v>18</v>
      </c>
      <c r="D318" t="s">
        <v>42</v>
      </c>
      <c r="E318" s="1">
        <v>19</v>
      </c>
      <c r="F318" s="1">
        <v>32</v>
      </c>
      <c r="G318">
        <v>1</v>
      </c>
      <c r="H318">
        <v>23</v>
      </c>
      <c r="I318">
        <f>+Tabla1[[#This Row],[Tiempo de Preparación]]/60</f>
        <v>0.38333333333333336</v>
      </c>
      <c r="J318" s="9" t="str">
        <f>+TEXT(Tabla1[[#This Row],[Columna1]]/24, "h:mm")</f>
        <v>0:23</v>
      </c>
      <c r="K318" t="s">
        <v>8</v>
      </c>
      <c r="L318" s="1">
        <f>+(Tabla1[[#This Row],[Precio Unitario]]-Tabla1[[#This Row],[Costo Unitario]])*Tabla1[[#This Row],[Cantidad Ordenada]]</f>
        <v>13</v>
      </c>
      <c r="M318" s="1">
        <f>+Tabla1[[#This Row],[Precio Unitario]]*Tabla1[[#This Row],[Cantidad Ordenada]]</f>
        <v>32</v>
      </c>
      <c r="N318" s="2">
        <f>+Tabla1[[#This Row],[Ganancia neta]]/(Tabla1[[#This Row],[Ganacia Bruta]])</f>
        <v>0.40625</v>
      </c>
      <c r="O318" s="1">
        <f>+Tabla1[[#This Row],[Costo Unitario]]*Tabla1[[#This Row],[Cantidad Ordenada]]</f>
        <v>19</v>
      </c>
    </row>
    <row r="319" spans="1:15" x14ac:dyDescent="0.25">
      <c r="A319">
        <v>119</v>
      </c>
      <c r="B319">
        <v>17</v>
      </c>
      <c r="C319" t="s">
        <v>25</v>
      </c>
      <c r="D319" t="s">
        <v>49</v>
      </c>
      <c r="E319" s="1">
        <v>15</v>
      </c>
      <c r="F319" s="1">
        <v>26</v>
      </c>
      <c r="G319">
        <v>1</v>
      </c>
      <c r="H319">
        <v>7</v>
      </c>
      <c r="I319">
        <f>+Tabla1[[#This Row],[Tiempo de Preparación]]/60</f>
        <v>0.11666666666666667</v>
      </c>
      <c r="J319" s="9" t="str">
        <f>+TEXT(Tabla1[[#This Row],[Columna1]]/24, "h:mm")</f>
        <v>0:07</v>
      </c>
      <c r="K319" t="s">
        <v>6</v>
      </c>
      <c r="L319" s="1">
        <f>+(Tabla1[[#This Row],[Precio Unitario]]-Tabla1[[#This Row],[Costo Unitario]])*Tabla1[[#This Row],[Cantidad Ordenada]]</f>
        <v>11</v>
      </c>
      <c r="M319" s="1">
        <f>+Tabla1[[#This Row],[Precio Unitario]]*Tabla1[[#This Row],[Cantidad Ordenada]]</f>
        <v>26</v>
      </c>
      <c r="N319" s="2">
        <f>+Tabla1[[#This Row],[Ganancia neta]]/(Tabla1[[#This Row],[Ganacia Bruta]])</f>
        <v>0.42307692307692307</v>
      </c>
      <c r="O319" s="1">
        <f>+Tabla1[[#This Row],[Costo Unitario]]*Tabla1[[#This Row],[Cantidad Ordenada]]</f>
        <v>15</v>
      </c>
    </row>
    <row r="320" spans="1:15" x14ac:dyDescent="0.25">
      <c r="A320">
        <v>119</v>
      </c>
      <c r="B320">
        <v>17</v>
      </c>
      <c r="C320" t="s">
        <v>12</v>
      </c>
      <c r="D320" t="s">
        <v>36</v>
      </c>
      <c r="E320" s="1">
        <v>22</v>
      </c>
      <c r="F320" s="1">
        <v>36</v>
      </c>
      <c r="G320">
        <v>2</v>
      </c>
      <c r="H320">
        <v>13</v>
      </c>
      <c r="I320">
        <f>+Tabla1[[#This Row],[Tiempo de Preparación]]/60</f>
        <v>0.21666666666666667</v>
      </c>
      <c r="J320" s="9" t="str">
        <f>+TEXT(Tabla1[[#This Row],[Columna1]]/24, "h:mm")</f>
        <v>0:13</v>
      </c>
      <c r="K320" t="s">
        <v>8</v>
      </c>
      <c r="L320" s="1">
        <f>+(Tabla1[[#This Row],[Precio Unitario]]-Tabla1[[#This Row],[Costo Unitario]])*Tabla1[[#This Row],[Cantidad Ordenada]]</f>
        <v>28</v>
      </c>
      <c r="M320" s="1">
        <f>+Tabla1[[#This Row],[Precio Unitario]]*Tabla1[[#This Row],[Cantidad Ordenada]]</f>
        <v>72</v>
      </c>
      <c r="N320" s="2">
        <f>+Tabla1[[#This Row],[Ganancia neta]]/(Tabla1[[#This Row],[Ganacia Bruta]])</f>
        <v>0.3888888888888889</v>
      </c>
      <c r="O320" s="1">
        <f>+Tabla1[[#This Row],[Costo Unitario]]*Tabla1[[#This Row],[Cantidad Ordenada]]</f>
        <v>44</v>
      </c>
    </row>
    <row r="321" spans="1:15" x14ac:dyDescent="0.25">
      <c r="A321">
        <v>119</v>
      </c>
      <c r="B321">
        <v>17</v>
      </c>
      <c r="C321" t="s">
        <v>24</v>
      </c>
      <c r="D321" t="s">
        <v>48</v>
      </c>
      <c r="E321" s="1">
        <v>10</v>
      </c>
      <c r="F321" s="1">
        <v>18</v>
      </c>
      <c r="G321">
        <v>2</v>
      </c>
      <c r="H321">
        <v>34</v>
      </c>
      <c r="I321">
        <f>+Tabla1[[#This Row],[Tiempo de Preparación]]/60</f>
        <v>0.56666666666666665</v>
      </c>
      <c r="J321" s="9" t="str">
        <f>+TEXT(Tabla1[[#This Row],[Columna1]]/24, "h:mm")</f>
        <v>0:34</v>
      </c>
      <c r="K321" t="s">
        <v>8</v>
      </c>
      <c r="L321" s="1">
        <f>+(Tabla1[[#This Row],[Precio Unitario]]-Tabla1[[#This Row],[Costo Unitario]])*Tabla1[[#This Row],[Cantidad Ordenada]]</f>
        <v>16</v>
      </c>
      <c r="M321" s="1">
        <f>+Tabla1[[#This Row],[Precio Unitario]]*Tabla1[[#This Row],[Cantidad Ordenada]]</f>
        <v>36</v>
      </c>
      <c r="N321" s="2">
        <f>+Tabla1[[#This Row],[Ganancia neta]]/(Tabla1[[#This Row],[Ganacia Bruta]])</f>
        <v>0.44444444444444442</v>
      </c>
      <c r="O321" s="1">
        <f>+Tabla1[[#This Row],[Costo Unitario]]*Tabla1[[#This Row],[Cantidad Ordenada]]</f>
        <v>20</v>
      </c>
    </row>
    <row r="322" spans="1:15" x14ac:dyDescent="0.25">
      <c r="A322">
        <v>120</v>
      </c>
      <c r="B322">
        <v>4</v>
      </c>
      <c r="C322" t="s">
        <v>9</v>
      </c>
      <c r="D322" t="s">
        <v>33</v>
      </c>
      <c r="E322" s="1">
        <v>19</v>
      </c>
      <c r="F322" s="1">
        <v>31</v>
      </c>
      <c r="G322">
        <v>3</v>
      </c>
      <c r="H322">
        <v>56</v>
      </c>
      <c r="I322">
        <f>+Tabla1[[#This Row],[Tiempo de Preparación]]/60</f>
        <v>0.93333333333333335</v>
      </c>
      <c r="J322" s="9" t="str">
        <f>+TEXT(Tabla1[[#This Row],[Columna1]]/24, "h:mm")</f>
        <v>0:56</v>
      </c>
      <c r="K322" t="s">
        <v>8</v>
      </c>
      <c r="L322" s="1">
        <f>+(Tabla1[[#This Row],[Precio Unitario]]-Tabla1[[#This Row],[Costo Unitario]])*Tabla1[[#This Row],[Cantidad Ordenada]]</f>
        <v>36</v>
      </c>
      <c r="M322" s="1">
        <f>+Tabla1[[#This Row],[Precio Unitario]]*Tabla1[[#This Row],[Cantidad Ordenada]]</f>
        <v>93</v>
      </c>
      <c r="N322" s="2">
        <f>+Tabla1[[#This Row],[Ganancia neta]]/(Tabla1[[#This Row],[Ganacia Bruta]])</f>
        <v>0.38709677419354838</v>
      </c>
      <c r="O322" s="1">
        <f>+Tabla1[[#This Row],[Costo Unitario]]*Tabla1[[#This Row],[Cantidad Ordenada]]</f>
        <v>57</v>
      </c>
    </row>
    <row r="323" spans="1:15" x14ac:dyDescent="0.25">
      <c r="A323">
        <v>120</v>
      </c>
      <c r="B323">
        <v>4</v>
      </c>
      <c r="C323" t="s">
        <v>25</v>
      </c>
      <c r="D323" t="s">
        <v>49</v>
      </c>
      <c r="E323" s="1">
        <v>15</v>
      </c>
      <c r="F323" s="1">
        <v>26</v>
      </c>
      <c r="G323">
        <v>2</v>
      </c>
      <c r="H323">
        <v>41</v>
      </c>
      <c r="I323">
        <f>+Tabla1[[#This Row],[Tiempo de Preparación]]/60</f>
        <v>0.68333333333333335</v>
      </c>
      <c r="J323" s="9" t="str">
        <f>+TEXT(Tabla1[[#This Row],[Columna1]]/24, "h:mm")</f>
        <v>0:41</v>
      </c>
      <c r="K323" t="s">
        <v>8</v>
      </c>
      <c r="L323" s="1">
        <f>+(Tabla1[[#This Row],[Precio Unitario]]-Tabla1[[#This Row],[Costo Unitario]])*Tabla1[[#This Row],[Cantidad Ordenada]]</f>
        <v>22</v>
      </c>
      <c r="M323" s="1">
        <f>+Tabla1[[#This Row],[Precio Unitario]]*Tabla1[[#This Row],[Cantidad Ordenada]]</f>
        <v>52</v>
      </c>
      <c r="N323" s="2">
        <f>+Tabla1[[#This Row],[Ganancia neta]]/(Tabla1[[#This Row],[Ganacia Bruta]])</f>
        <v>0.42307692307692307</v>
      </c>
      <c r="O323" s="1">
        <f>+Tabla1[[#This Row],[Costo Unitario]]*Tabla1[[#This Row],[Cantidad Ordenada]]</f>
        <v>30</v>
      </c>
    </row>
    <row r="324" spans="1:15" x14ac:dyDescent="0.25">
      <c r="A324">
        <v>121</v>
      </c>
      <c r="B324">
        <v>5</v>
      </c>
      <c r="C324" t="s">
        <v>25</v>
      </c>
      <c r="D324" t="s">
        <v>49</v>
      </c>
      <c r="E324" s="1">
        <v>15</v>
      </c>
      <c r="F324" s="1">
        <v>26</v>
      </c>
      <c r="G324">
        <v>2</v>
      </c>
      <c r="H324">
        <v>38</v>
      </c>
      <c r="I324">
        <f>+Tabla1[[#This Row],[Tiempo de Preparación]]/60</f>
        <v>0.6333333333333333</v>
      </c>
      <c r="J324" s="9" t="str">
        <f>+TEXT(Tabla1[[#This Row],[Columna1]]/24, "h:mm")</f>
        <v>0:38</v>
      </c>
      <c r="K324" t="s">
        <v>6</v>
      </c>
      <c r="L324" s="1">
        <f>+(Tabla1[[#This Row],[Precio Unitario]]-Tabla1[[#This Row],[Costo Unitario]])*Tabla1[[#This Row],[Cantidad Ordenada]]</f>
        <v>22</v>
      </c>
      <c r="M324" s="1">
        <f>+Tabla1[[#This Row],[Precio Unitario]]*Tabla1[[#This Row],[Cantidad Ordenada]]</f>
        <v>52</v>
      </c>
      <c r="N324" s="2">
        <f>+Tabla1[[#This Row],[Ganancia neta]]/(Tabla1[[#This Row],[Ganacia Bruta]])</f>
        <v>0.42307692307692307</v>
      </c>
      <c r="O324" s="1">
        <f>+Tabla1[[#This Row],[Costo Unitario]]*Tabla1[[#This Row],[Cantidad Ordenada]]</f>
        <v>30</v>
      </c>
    </row>
    <row r="325" spans="1:15" x14ac:dyDescent="0.25">
      <c r="A325">
        <v>122</v>
      </c>
      <c r="B325">
        <v>6</v>
      </c>
      <c r="C325" t="s">
        <v>17</v>
      </c>
      <c r="D325" t="s">
        <v>41</v>
      </c>
      <c r="E325" s="1">
        <v>21</v>
      </c>
      <c r="F325" s="1">
        <v>35</v>
      </c>
      <c r="G325">
        <v>3</v>
      </c>
      <c r="H325">
        <v>32</v>
      </c>
      <c r="I325">
        <f>+Tabla1[[#This Row],[Tiempo de Preparación]]/60</f>
        <v>0.53333333333333333</v>
      </c>
      <c r="J325" s="9" t="str">
        <f>+TEXT(Tabla1[[#This Row],[Columna1]]/24, "h:mm")</f>
        <v>0:32</v>
      </c>
      <c r="K325" t="s">
        <v>6</v>
      </c>
      <c r="L325" s="1">
        <f>+(Tabla1[[#This Row],[Precio Unitario]]-Tabla1[[#This Row],[Costo Unitario]])*Tabla1[[#This Row],[Cantidad Ordenada]]</f>
        <v>42</v>
      </c>
      <c r="M325" s="1">
        <f>+Tabla1[[#This Row],[Precio Unitario]]*Tabla1[[#This Row],[Cantidad Ordenada]]</f>
        <v>105</v>
      </c>
      <c r="N325" s="2">
        <f>+Tabla1[[#This Row],[Ganancia neta]]/(Tabla1[[#This Row],[Ganacia Bruta]])</f>
        <v>0.4</v>
      </c>
      <c r="O325" s="1">
        <f>+Tabla1[[#This Row],[Costo Unitario]]*Tabla1[[#This Row],[Cantidad Ordenada]]</f>
        <v>63</v>
      </c>
    </row>
    <row r="326" spans="1:15" x14ac:dyDescent="0.25">
      <c r="A326">
        <v>123</v>
      </c>
      <c r="B326">
        <v>16</v>
      </c>
      <c r="C326" t="s">
        <v>5</v>
      </c>
      <c r="D326" t="s">
        <v>31</v>
      </c>
      <c r="E326" s="1">
        <v>14</v>
      </c>
      <c r="F326" s="1">
        <v>24</v>
      </c>
      <c r="G326">
        <v>1</v>
      </c>
      <c r="H326">
        <v>33</v>
      </c>
      <c r="I326">
        <f>+Tabla1[[#This Row],[Tiempo de Preparación]]/60</f>
        <v>0.55000000000000004</v>
      </c>
      <c r="J326" s="9" t="str">
        <f>+TEXT(Tabla1[[#This Row],[Columna1]]/24, "h:mm")</f>
        <v>0:33</v>
      </c>
      <c r="K326" t="s">
        <v>8</v>
      </c>
      <c r="L326" s="1">
        <f>+(Tabla1[[#This Row],[Precio Unitario]]-Tabla1[[#This Row],[Costo Unitario]])*Tabla1[[#This Row],[Cantidad Ordenada]]</f>
        <v>10</v>
      </c>
      <c r="M326" s="1">
        <f>+Tabla1[[#This Row],[Precio Unitario]]*Tabla1[[#This Row],[Cantidad Ordenada]]</f>
        <v>24</v>
      </c>
      <c r="N326" s="2">
        <f>+Tabla1[[#This Row],[Ganancia neta]]/(Tabla1[[#This Row],[Ganacia Bruta]])</f>
        <v>0.41666666666666669</v>
      </c>
      <c r="O326" s="1">
        <f>+Tabla1[[#This Row],[Costo Unitario]]*Tabla1[[#This Row],[Cantidad Ordenada]]</f>
        <v>14</v>
      </c>
    </row>
    <row r="327" spans="1:15" x14ac:dyDescent="0.25">
      <c r="A327">
        <v>124</v>
      </c>
      <c r="B327">
        <v>16</v>
      </c>
      <c r="C327" t="s">
        <v>21</v>
      </c>
      <c r="D327" t="s">
        <v>45</v>
      </c>
      <c r="E327" s="1">
        <v>12</v>
      </c>
      <c r="F327" s="1">
        <v>20</v>
      </c>
      <c r="G327">
        <v>2</v>
      </c>
      <c r="H327">
        <v>43</v>
      </c>
      <c r="I327">
        <f>+Tabla1[[#This Row],[Tiempo de Preparación]]/60</f>
        <v>0.71666666666666667</v>
      </c>
      <c r="J327" s="9" t="str">
        <f>+TEXT(Tabla1[[#This Row],[Columna1]]/24, "h:mm")</f>
        <v>0:43</v>
      </c>
      <c r="K327" t="s">
        <v>6</v>
      </c>
      <c r="L327" s="1">
        <f>+(Tabla1[[#This Row],[Precio Unitario]]-Tabla1[[#This Row],[Costo Unitario]])*Tabla1[[#This Row],[Cantidad Ordenada]]</f>
        <v>16</v>
      </c>
      <c r="M327" s="1">
        <f>+Tabla1[[#This Row],[Precio Unitario]]*Tabla1[[#This Row],[Cantidad Ordenada]]</f>
        <v>40</v>
      </c>
      <c r="N327" s="2">
        <f>+Tabla1[[#This Row],[Ganancia neta]]/(Tabla1[[#This Row],[Ganacia Bruta]])</f>
        <v>0.4</v>
      </c>
      <c r="O327" s="1">
        <f>+Tabla1[[#This Row],[Costo Unitario]]*Tabla1[[#This Row],[Cantidad Ordenada]]</f>
        <v>24</v>
      </c>
    </row>
    <row r="328" spans="1:15" x14ac:dyDescent="0.25">
      <c r="A328">
        <v>124</v>
      </c>
      <c r="B328">
        <v>16</v>
      </c>
      <c r="C328" t="s">
        <v>26</v>
      </c>
      <c r="D328" t="s">
        <v>50</v>
      </c>
      <c r="E328" s="1">
        <v>15</v>
      </c>
      <c r="F328" s="1">
        <v>25</v>
      </c>
      <c r="G328">
        <v>1</v>
      </c>
      <c r="H328">
        <v>27</v>
      </c>
      <c r="I328">
        <f>+Tabla1[[#This Row],[Tiempo de Preparación]]/60</f>
        <v>0.45</v>
      </c>
      <c r="J328" s="9" t="str">
        <f>+TEXT(Tabla1[[#This Row],[Columna1]]/24, "h:mm")</f>
        <v>0:27</v>
      </c>
      <c r="K328" t="s">
        <v>8</v>
      </c>
      <c r="L328" s="1">
        <f>+(Tabla1[[#This Row],[Precio Unitario]]-Tabla1[[#This Row],[Costo Unitario]])*Tabla1[[#This Row],[Cantidad Ordenada]]</f>
        <v>10</v>
      </c>
      <c r="M328" s="1">
        <f>+Tabla1[[#This Row],[Precio Unitario]]*Tabla1[[#This Row],[Cantidad Ordenada]]</f>
        <v>25</v>
      </c>
      <c r="N328" s="2">
        <f>+Tabla1[[#This Row],[Ganancia neta]]/(Tabla1[[#This Row],[Ganacia Bruta]])</f>
        <v>0.4</v>
      </c>
      <c r="O328" s="1">
        <f>+Tabla1[[#This Row],[Costo Unitario]]*Tabla1[[#This Row],[Cantidad Ordenada]]</f>
        <v>15</v>
      </c>
    </row>
    <row r="329" spans="1:15" x14ac:dyDescent="0.25">
      <c r="A329">
        <v>124</v>
      </c>
      <c r="B329">
        <v>16</v>
      </c>
      <c r="C329" t="s">
        <v>14</v>
      </c>
      <c r="D329" t="s">
        <v>38</v>
      </c>
      <c r="E329" s="1">
        <v>20</v>
      </c>
      <c r="F329" s="1">
        <v>33</v>
      </c>
      <c r="G329">
        <v>3</v>
      </c>
      <c r="H329">
        <v>9</v>
      </c>
      <c r="I329">
        <f>+Tabla1[[#This Row],[Tiempo de Preparación]]/60</f>
        <v>0.15</v>
      </c>
      <c r="J329" s="9" t="str">
        <f>+TEXT(Tabla1[[#This Row],[Columna1]]/24, "h:mm")</f>
        <v>0:09</v>
      </c>
      <c r="K329" t="s">
        <v>8</v>
      </c>
      <c r="L329" s="1">
        <f>+(Tabla1[[#This Row],[Precio Unitario]]-Tabla1[[#This Row],[Costo Unitario]])*Tabla1[[#This Row],[Cantidad Ordenada]]</f>
        <v>39</v>
      </c>
      <c r="M329" s="1">
        <f>+Tabla1[[#This Row],[Precio Unitario]]*Tabla1[[#This Row],[Cantidad Ordenada]]</f>
        <v>99</v>
      </c>
      <c r="N329" s="2">
        <f>+Tabla1[[#This Row],[Ganancia neta]]/(Tabla1[[#This Row],[Ganacia Bruta]])</f>
        <v>0.39393939393939392</v>
      </c>
      <c r="O329" s="1">
        <f>+Tabla1[[#This Row],[Costo Unitario]]*Tabla1[[#This Row],[Cantidad Ordenada]]</f>
        <v>60</v>
      </c>
    </row>
    <row r="330" spans="1:15" x14ac:dyDescent="0.25">
      <c r="A330">
        <v>124</v>
      </c>
      <c r="B330">
        <v>16</v>
      </c>
      <c r="C330" t="s">
        <v>13</v>
      </c>
      <c r="D330" t="s">
        <v>37</v>
      </c>
      <c r="E330" s="1">
        <v>17</v>
      </c>
      <c r="F330" s="1">
        <v>29</v>
      </c>
      <c r="G330">
        <v>2</v>
      </c>
      <c r="H330">
        <v>59</v>
      </c>
      <c r="I330">
        <f>+Tabla1[[#This Row],[Tiempo de Preparación]]/60</f>
        <v>0.98333333333333328</v>
      </c>
      <c r="J330" s="9" t="str">
        <f>+TEXT(Tabla1[[#This Row],[Columna1]]/24, "h:mm")</f>
        <v>0:59</v>
      </c>
      <c r="K330" t="s">
        <v>8</v>
      </c>
      <c r="L330" s="1">
        <f>+(Tabla1[[#This Row],[Precio Unitario]]-Tabla1[[#This Row],[Costo Unitario]])*Tabla1[[#This Row],[Cantidad Ordenada]]</f>
        <v>24</v>
      </c>
      <c r="M330" s="1">
        <f>+Tabla1[[#This Row],[Precio Unitario]]*Tabla1[[#This Row],[Cantidad Ordenada]]</f>
        <v>58</v>
      </c>
      <c r="N330" s="2">
        <f>+Tabla1[[#This Row],[Ganancia neta]]/(Tabla1[[#This Row],[Ganacia Bruta]])</f>
        <v>0.41379310344827586</v>
      </c>
      <c r="O330" s="1">
        <f>+Tabla1[[#This Row],[Costo Unitario]]*Tabla1[[#This Row],[Cantidad Ordenada]]</f>
        <v>34</v>
      </c>
    </row>
    <row r="331" spans="1:15" x14ac:dyDescent="0.25">
      <c r="A331">
        <v>125</v>
      </c>
      <c r="B331">
        <v>14</v>
      </c>
      <c r="C331" t="s">
        <v>15</v>
      </c>
      <c r="D331" t="s">
        <v>39</v>
      </c>
      <c r="E331" s="1">
        <v>16</v>
      </c>
      <c r="F331" s="1">
        <v>28</v>
      </c>
      <c r="G331">
        <v>2</v>
      </c>
      <c r="H331">
        <v>38</v>
      </c>
      <c r="I331">
        <f>+Tabla1[[#This Row],[Tiempo de Preparación]]/60</f>
        <v>0.6333333333333333</v>
      </c>
      <c r="J331" s="9" t="str">
        <f>+TEXT(Tabla1[[#This Row],[Columna1]]/24, "h:mm")</f>
        <v>0:38</v>
      </c>
      <c r="K331" t="s">
        <v>8</v>
      </c>
      <c r="L331" s="1">
        <f>+(Tabla1[[#This Row],[Precio Unitario]]-Tabla1[[#This Row],[Costo Unitario]])*Tabla1[[#This Row],[Cantidad Ordenada]]</f>
        <v>24</v>
      </c>
      <c r="M331" s="1">
        <f>+Tabla1[[#This Row],[Precio Unitario]]*Tabla1[[#This Row],[Cantidad Ordenada]]</f>
        <v>56</v>
      </c>
      <c r="N331" s="2">
        <f>+Tabla1[[#This Row],[Ganancia neta]]/(Tabla1[[#This Row],[Ganacia Bruta]])</f>
        <v>0.42857142857142855</v>
      </c>
      <c r="O331" s="1">
        <f>+Tabla1[[#This Row],[Costo Unitario]]*Tabla1[[#This Row],[Cantidad Ordenada]]</f>
        <v>32</v>
      </c>
    </row>
    <row r="332" spans="1:15" x14ac:dyDescent="0.25">
      <c r="A332">
        <v>125</v>
      </c>
      <c r="B332">
        <v>14</v>
      </c>
      <c r="C332" t="s">
        <v>20</v>
      </c>
      <c r="D332" t="s">
        <v>44</v>
      </c>
      <c r="E332" s="1">
        <v>20</v>
      </c>
      <c r="F332" s="1">
        <v>34</v>
      </c>
      <c r="G332">
        <v>2</v>
      </c>
      <c r="H332">
        <v>15</v>
      </c>
      <c r="I332">
        <f>+Tabla1[[#This Row],[Tiempo de Preparación]]/60</f>
        <v>0.25</v>
      </c>
      <c r="J332" s="9" t="str">
        <f>+TEXT(Tabla1[[#This Row],[Columna1]]/24, "h:mm")</f>
        <v>0:15</v>
      </c>
      <c r="K332" t="s">
        <v>6</v>
      </c>
      <c r="L332" s="1">
        <f>+(Tabla1[[#This Row],[Precio Unitario]]-Tabla1[[#This Row],[Costo Unitario]])*Tabla1[[#This Row],[Cantidad Ordenada]]</f>
        <v>28</v>
      </c>
      <c r="M332" s="1">
        <f>+Tabla1[[#This Row],[Precio Unitario]]*Tabla1[[#This Row],[Cantidad Ordenada]]</f>
        <v>68</v>
      </c>
      <c r="N332" s="2">
        <f>+Tabla1[[#This Row],[Ganancia neta]]/(Tabla1[[#This Row],[Ganacia Bruta]])</f>
        <v>0.41176470588235292</v>
      </c>
      <c r="O332" s="1">
        <f>+Tabla1[[#This Row],[Costo Unitario]]*Tabla1[[#This Row],[Cantidad Ordenada]]</f>
        <v>40</v>
      </c>
    </row>
    <row r="333" spans="1:15" x14ac:dyDescent="0.25">
      <c r="A333">
        <v>125</v>
      </c>
      <c r="B333">
        <v>14</v>
      </c>
      <c r="C333" t="s">
        <v>21</v>
      </c>
      <c r="D333" t="s">
        <v>45</v>
      </c>
      <c r="E333" s="1">
        <v>12</v>
      </c>
      <c r="F333" s="1">
        <v>20</v>
      </c>
      <c r="G333">
        <v>3</v>
      </c>
      <c r="H333">
        <v>31</v>
      </c>
      <c r="I333">
        <f>+Tabla1[[#This Row],[Tiempo de Preparación]]/60</f>
        <v>0.51666666666666672</v>
      </c>
      <c r="J333" s="9" t="str">
        <f>+TEXT(Tabla1[[#This Row],[Columna1]]/24, "h:mm")</f>
        <v>0:31</v>
      </c>
      <c r="K333" t="s">
        <v>6</v>
      </c>
      <c r="L333" s="1">
        <f>+(Tabla1[[#This Row],[Precio Unitario]]-Tabla1[[#This Row],[Costo Unitario]])*Tabla1[[#This Row],[Cantidad Ordenada]]</f>
        <v>24</v>
      </c>
      <c r="M333" s="1">
        <f>+Tabla1[[#This Row],[Precio Unitario]]*Tabla1[[#This Row],[Cantidad Ordenada]]</f>
        <v>60</v>
      </c>
      <c r="N333" s="2">
        <f>+Tabla1[[#This Row],[Ganancia neta]]/(Tabla1[[#This Row],[Ganacia Bruta]])</f>
        <v>0.4</v>
      </c>
      <c r="O333" s="1">
        <f>+Tabla1[[#This Row],[Costo Unitario]]*Tabla1[[#This Row],[Cantidad Ordenada]]</f>
        <v>36</v>
      </c>
    </row>
    <row r="334" spans="1:15" x14ac:dyDescent="0.25">
      <c r="A334">
        <v>126</v>
      </c>
      <c r="B334">
        <v>18</v>
      </c>
      <c r="C334" t="s">
        <v>15</v>
      </c>
      <c r="D334" t="s">
        <v>39</v>
      </c>
      <c r="E334" s="1">
        <v>16</v>
      </c>
      <c r="F334" s="1">
        <v>28</v>
      </c>
      <c r="G334">
        <v>1</v>
      </c>
      <c r="H334">
        <v>19</v>
      </c>
      <c r="I334">
        <f>+Tabla1[[#This Row],[Tiempo de Preparación]]/60</f>
        <v>0.31666666666666665</v>
      </c>
      <c r="J334" s="9" t="str">
        <f>+TEXT(Tabla1[[#This Row],[Columna1]]/24, "h:mm")</f>
        <v>0:19</v>
      </c>
      <c r="K334" t="s">
        <v>8</v>
      </c>
      <c r="L334" s="1">
        <f>+(Tabla1[[#This Row],[Precio Unitario]]-Tabla1[[#This Row],[Costo Unitario]])*Tabla1[[#This Row],[Cantidad Ordenada]]</f>
        <v>12</v>
      </c>
      <c r="M334" s="1">
        <f>+Tabla1[[#This Row],[Precio Unitario]]*Tabla1[[#This Row],[Cantidad Ordenada]]</f>
        <v>28</v>
      </c>
      <c r="N334" s="2">
        <f>+Tabla1[[#This Row],[Ganancia neta]]/(Tabla1[[#This Row],[Ganacia Bruta]])</f>
        <v>0.42857142857142855</v>
      </c>
      <c r="O334" s="1">
        <f>+Tabla1[[#This Row],[Costo Unitario]]*Tabla1[[#This Row],[Cantidad Ordenada]]</f>
        <v>16</v>
      </c>
    </row>
    <row r="335" spans="1:15" x14ac:dyDescent="0.25">
      <c r="A335">
        <v>126</v>
      </c>
      <c r="B335">
        <v>18</v>
      </c>
      <c r="C335" t="s">
        <v>17</v>
      </c>
      <c r="D335" t="s">
        <v>41</v>
      </c>
      <c r="E335" s="1">
        <v>21</v>
      </c>
      <c r="F335" s="1">
        <v>35</v>
      </c>
      <c r="G335">
        <v>1</v>
      </c>
      <c r="H335">
        <v>40</v>
      </c>
      <c r="I335">
        <f>+Tabla1[[#This Row],[Tiempo de Preparación]]/60</f>
        <v>0.66666666666666663</v>
      </c>
      <c r="J335" s="9" t="str">
        <f>+TEXT(Tabla1[[#This Row],[Columna1]]/24, "h:mm")</f>
        <v>0:40</v>
      </c>
      <c r="K335" t="s">
        <v>8</v>
      </c>
      <c r="L335" s="1">
        <f>+(Tabla1[[#This Row],[Precio Unitario]]-Tabla1[[#This Row],[Costo Unitario]])*Tabla1[[#This Row],[Cantidad Ordenada]]</f>
        <v>14</v>
      </c>
      <c r="M335" s="1">
        <f>+Tabla1[[#This Row],[Precio Unitario]]*Tabla1[[#This Row],[Cantidad Ordenada]]</f>
        <v>35</v>
      </c>
      <c r="N335" s="2">
        <f>+Tabla1[[#This Row],[Ganancia neta]]/(Tabla1[[#This Row],[Ganacia Bruta]])</f>
        <v>0.4</v>
      </c>
      <c r="O335" s="1">
        <f>+Tabla1[[#This Row],[Costo Unitario]]*Tabla1[[#This Row],[Cantidad Ordenada]]</f>
        <v>21</v>
      </c>
    </row>
    <row r="336" spans="1:15" x14ac:dyDescent="0.25">
      <c r="A336">
        <v>126</v>
      </c>
      <c r="B336">
        <v>18</v>
      </c>
      <c r="C336" t="s">
        <v>5</v>
      </c>
      <c r="D336" t="s">
        <v>31</v>
      </c>
      <c r="E336" s="1">
        <v>14</v>
      </c>
      <c r="F336" s="1">
        <v>24</v>
      </c>
      <c r="G336">
        <v>3</v>
      </c>
      <c r="H336">
        <v>27</v>
      </c>
      <c r="I336">
        <f>+Tabla1[[#This Row],[Tiempo de Preparación]]/60</f>
        <v>0.45</v>
      </c>
      <c r="J336" s="9" t="str">
        <f>+TEXT(Tabla1[[#This Row],[Columna1]]/24, "h:mm")</f>
        <v>0:27</v>
      </c>
      <c r="K336" t="s">
        <v>6</v>
      </c>
      <c r="L336" s="1">
        <f>+(Tabla1[[#This Row],[Precio Unitario]]-Tabla1[[#This Row],[Costo Unitario]])*Tabla1[[#This Row],[Cantidad Ordenada]]</f>
        <v>30</v>
      </c>
      <c r="M336" s="1">
        <f>+Tabla1[[#This Row],[Precio Unitario]]*Tabla1[[#This Row],[Cantidad Ordenada]]</f>
        <v>72</v>
      </c>
      <c r="N336" s="2">
        <f>+Tabla1[[#This Row],[Ganancia neta]]/(Tabla1[[#This Row],[Ganacia Bruta]])</f>
        <v>0.41666666666666669</v>
      </c>
      <c r="O336" s="1">
        <f>+Tabla1[[#This Row],[Costo Unitario]]*Tabla1[[#This Row],[Cantidad Ordenada]]</f>
        <v>42</v>
      </c>
    </row>
    <row r="337" spans="1:15" x14ac:dyDescent="0.25">
      <c r="A337">
        <v>126</v>
      </c>
      <c r="B337">
        <v>18</v>
      </c>
      <c r="C337" t="s">
        <v>7</v>
      </c>
      <c r="D337" t="s">
        <v>32</v>
      </c>
      <c r="E337" s="1">
        <v>18</v>
      </c>
      <c r="F337" s="1">
        <v>30</v>
      </c>
      <c r="G337">
        <v>1</v>
      </c>
      <c r="H337">
        <v>53</v>
      </c>
      <c r="I337">
        <f>+Tabla1[[#This Row],[Tiempo de Preparación]]/60</f>
        <v>0.8833333333333333</v>
      </c>
      <c r="J337" s="9" t="str">
        <f>+TEXT(Tabla1[[#This Row],[Columna1]]/24, "h:mm")</f>
        <v>0:53</v>
      </c>
      <c r="K337" t="s">
        <v>6</v>
      </c>
      <c r="L337" s="1">
        <f>+(Tabla1[[#This Row],[Precio Unitario]]-Tabla1[[#This Row],[Costo Unitario]])*Tabla1[[#This Row],[Cantidad Ordenada]]</f>
        <v>12</v>
      </c>
      <c r="M337" s="1">
        <f>+Tabla1[[#This Row],[Precio Unitario]]*Tabla1[[#This Row],[Cantidad Ordenada]]</f>
        <v>30</v>
      </c>
      <c r="N337" s="2">
        <f>+Tabla1[[#This Row],[Ganancia neta]]/(Tabla1[[#This Row],[Ganacia Bruta]])</f>
        <v>0.4</v>
      </c>
      <c r="O337" s="1">
        <f>+Tabla1[[#This Row],[Costo Unitario]]*Tabla1[[#This Row],[Cantidad Ordenada]]</f>
        <v>18</v>
      </c>
    </row>
    <row r="338" spans="1:15" x14ac:dyDescent="0.25">
      <c r="A338">
        <v>127</v>
      </c>
      <c r="B338">
        <v>6</v>
      </c>
      <c r="C338" t="s">
        <v>12</v>
      </c>
      <c r="D338" t="s">
        <v>36</v>
      </c>
      <c r="E338" s="1">
        <v>22</v>
      </c>
      <c r="F338" s="1">
        <v>36</v>
      </c>
      <c r="G338">
        <v>2</v>
      </c>
      <c r="H338">
        <v>30</v>
      </c>
      <c r="I338">
        <f>+Tabla1[[#This Row],[Tiempo de Preparación]]/60</f>
        <v>0.5</v>
      </c>
      <c r="J338" s="9" t="str">
        <f>+TEXT(Tabla1[[#This Row],[Columna1]]/24, "h:mm")</f>
        <v>0:30</v>
      </c>
      <c r="K338" t="s">
        <v>8</v>
      </c>
      <c r="L338" s="1">
        <f>+(Tabla1[[#This Row],[Precio Unitario]]-Tabla1[[#This Row],[Costo Unitario]])*Tabla1[[#This Row],[Cantidad Ordenada]]</f>
        <v>28</v>
      </c>
      <c r="M338" s="1">
        <f>+Tabla1[[#This Row],[Precio Unitario]]*Tabla1[[#This Row],[Cantidad Ordenada]]</f>
        <v>72</v>
      </c>
      <c r="N338" s="2">
        <f>+Tabla1[[#This Row],[Ganancia neta]]/(Tabla1[[#This Row],[Ganacia Bruta]])</f>
        <v>0.3888888888888889</v>
      </c>
      <c r="O338" s="1">
        <f>+Tabla1[[#This Row],[Costo Unitario]]*Tabla1[[#This Row],[Cantidad Ordenada]]</f>
        <v>44</v>
      </c>
    </row>
    <row r="339" spans="1:15" x14ac:dyDescent="0.25">
      <c r="A339">
        <v>128</v>
      </c>
      <c r="B339">
        <v>2</v>
      </c>
      <c r="C339" t="s">
        <v>26</v>
      </c>
      <c r="D339" t="s">
        <v>50</v>
      </c>
      <c r="E339" s="1">
        <v>15</v>
      </c>
      <c r="F339" s="1">
        <v>25</v>
      </c>
      <c r="G339">
        <v>3</v>
      </c>
      <c r="H339">
        <v>53</v>
      </c>
      <c r="I339">
        <f>+Tabla1[[#This Row],[Tiempo de Preparación]]/60</f>
        <v>0.8833333333333333</v>
      </c>
      <c r="J339" s="9" t="str">
        <f>+TEXT(Tabla1[[#This Row],[Columna1]]/24, "h:mm")</f>
        <v>0:53</v>
      </c>
      <c r="K339" t="s">
        <v>6</v>
      </c>
      <c r="L339" s="1">
        <f>+(Tabla1[[#This Row],[Precio Unitario]]-Tabla1[[#This Row],[Costo Unitario]])*Tabla1[[#This Row],[Cantidad Ordenada]]</f>
        <v>30</v>
      </c>
      <c r="M339" s="1">
        <f>+Tabla1[[#This Row],[Precio Unitario]]*Tabla1[[#This Row],[Cantidad Ordenada]]</f>
        <v>75</v>
      </c>
      <c r="N339" s="2">
        <f>+Tabla1[[#This Row],[Ganancia neta]]/(Tabla1[[#This Row],[Ganacia Bruta]])</f>
        <v>0.4</v>
      </c>
      <c r="O339" s="1">
        <f>+Tabla1[[#This Row],[Costo Unitario]]*Tabla1[[#This Row],[Cantidad Ordenada]]</f>
        <v>45</v>
      </c>
    </row>
    <row r="340" spans="1:15" x14ac:dyDescent="0.25">
      <c r="A340">
        <v>128</v>
      </c>
      <c r="B340">
        <v>2</v>
      </c>
      <c r="C340" t="s">
        <v>24</v>
      </c>
      <c r="D340" t="s">
        <v>48</v>
      </c>
      <c r="E340" s="1">
        <v>10</v>
      </c>
      <c r="F340" s="1">
        <v>18</v>
      </c>
      <c r="G340">
        <v>3</v>
      </c>
      <c r="H340">
        <v>50</v>
      </c>
      <c r="I340">
        <f>+Tabla1[[#This Row],[Tiempo de Preparación]]/60</f>
        <v>0.83333333333333337</v>
      </c>
      <c r="J340" s="9" t="str">
        <f>+TEXT(Tabla1[[#This Row],[Columna1]]/24, "h:mm")</f>
        <v>0:50</v>
      </c>
      <c r="K340" t="s">
        <v>8</v>
      </c>
      <c r="L340" s="1">
        <f>+(Tabla1[[#This Row],[Precio Unitario]]-Tabla1[[#This Row],[Costo Unitario]])*Tabla1[[#This Row],[Cantidad Ordenada]]</f>
        <v>24</v>
      </c>
      <c r="M340" s="1">
        <f>+Tabla1[[#This Row],[Precio Unitario]]*Tabla1[[#This Row],[Cantidad Ordenada]]</f>
        <v>54</v>
      </c>
      <c r="N340" s="2">
        <f>+Tabla1[[#This Row],[Ganancia neta]]/(Tabla1[[#This Row],[Ganacia Bruta]])</f>
        <v>0.44444444444444442</v>
      </c>
      <c r="O340" s="1">
        <f>+Tabla1[[#This Row],[Costo Unitario]]*Tabla1[[#This Row],[Cantidad Ordenada]]</f>
        <v>30</v>
      </c>
    </row>
    <row r="341" spans="1:15" x14ac:dyDescent="0.25">
      <c r="A341">
        <v>128</v>
      </c>
      <c r="B341">
        <v>2</v>
      </c>
      <c r="C341" t="s">
        <v>5</v>
      </c>
      <c r="D341" t="s">
        <v>31</v>
      </c>
      <c r="E341" s="1">
        <v>14</v>
      </c>
      <c r="F341" s="1">
        <v>24</v>
      </c>
      <c r="G341">
        <v>2</v>
      </c>
      <c r="H341">
        <v>35</v>
      </c>
      <c r="I341">
        <f>+Tabla1[[#This Row],[Tiempo de Preparación]]/60</f>
        <v>0.58333333333333337</v>
      </c>
      <c r="J341" s="9" t="str">
        <f>+TEXT(Tabla1[[#This Row],[Columna1]]/24, "h:mm")</f>
        <v>0:35</v>
      </c>
      <c r="K341" t="s">
        <v>8</v>
      </c>
      <c r="L341" s="1">
        <f>+(Tabla1[[#This Row],[Precio Unitario]]-Tabla1[[#This Row],[Costo Unitario]])*Tabla1[[#This Row],[Cantidad Ordenada]]</f>
        <v>20</v>
      </c>
      <c r="M341" s="1">
        <f>+Tabla1[[#This Row],[Precio Unitario]]*Tabla1[[#This Row],[Cantidad Ordenada]]</f>
        <v>48</v>
      </c>
      <c r="N341" s="2">
        <f>+Tabla1[[#This Row],[Ganancia neta]]/(Tabla1[[#This Row],[Ganacia Bruta]])</f>
        <v>0.41666666666666669</v>
      </c>
      <c r="O341" s="1">
        <f>+Tabla1[[#This Row],[Costo Unitario]]*Tabla1[[#This Row],[Cantidad Ordenada]]</f>
        <v>28</v>
      </c>
    </row>
    <row r="342" spans="1:15" x14ac:dyDescent="0.25">
      <c r="A342">
        <v>128</v>
      </c>
      <c r="B342">
        <v>2</v>
      </c>
      <c r="C342" t="s">
        <v>9</v>
      </c>
      <c r="D342" t="s">
        <v>33</v>
      </c>
      <c r="E342" s="1">
        <v>19</v>
      </c>
      <c r="F342" s="1">
        <v>31</v>
      </c>
      <c r="G342">
        <v>2</v>
      </c>
      <c r="H342">
        <v>34</v>
      </c>
      <c r="I342">
        <f>+Tabla1[[#This Row],[Tiempo de Preparación]]/60</f>
        <v>0.56666666666666665</v>
      </c>
      <c r="J342" s="9" t="str">
        <f>+TEXT(Tabla1[[#This Row],[Columna1]]/24, "h:mm")</f>
        <v>0:34</v>
      </c>
      <c r="K342" t="s">
        <v>8</v>
      </c>
      <c r="L342" s="1">
        <f>+(Tabla1[[#This Row],[Precio Unitario]]-Tabla1[[#This Row],[Costo Unitario]])*Tabla1[[#This Row],[Cantidad Ordenada]]</f>
        <v>24</v>
      </c>
      <c r="M342" s="1">
        <f>+Tabla1[[#This Row],[Precio Unitario]]*Tabla1[[#This Row],[Cantidad Ordenada]]</f>
        <v>62</v>
      </c>
      <c r="N342" s="2">
        <f>+Tabla1[[#This Row],[Ganancia neta]]/(Tabla1[[#This Row],[Ganacia Bruta]])</f>
        <v>0.38709677419354838</v>
      </c>
      <c r="O342" s="1">
        <f>+Tabla1[[#This Row],[Costo Unitario]]*Tabla1[[#This Row],[Cantidad Ordenada]]</f>
        <v>38</v>
      </c>
    </row>
    <row r="343" spans="1:15" x14ac:dyDescent="0.25">
      <c r="A343">
        <v>129</v>
      </c>
      <c r="B343">
        <v>16</v>
      </c>
      <c r="C343" t="s">
        <v>16</v>
      </c>
      <c r="D343" t="s">
        <v>40</v>
      </c>
      <c r="E343" s="1">
        <v>11</v>
      </c>
      <c r="F343" s="1">
        <v>19</v>
      </c>
      <c r="G343">
        <v>3</v>
      </c>
      <c r="H343">
        <v>6</v>
      </c>
      <c r="I343">
        <f>+Tabla1[[#This Row],[Tiempo de Preparación]]/60</f>
        <v>0.1</v>
      </c>
      <c r="J343" s="9" t="str">
        <f>+TEXT(Tabla1[[#This Row],[Columna1]]/24, "h:mm")</f>
        <v>0:06</v>
      </c>
      <c r="K343" t="s">
        <v>8</v>
      </c>
      <c r="L343" s="1">
        <f>+(Tabla1[[#This Row],[Precio Unitario]]-Tabla1[[#This Row],[Costo Unitario]])*Tabla1[[#This Row],[Cantidad Ordenada]]</f>
        <v>24</v>
      </c>
      <c r="M343" s="1">
        <f>+Tabla1[[#This Row],[Precio Unitario]]*Tabla1[[#This Row],[Cantidad Ordenada]]</f>
        <v>57</v>
      </c>
      <c r="N343" s="2">
        <f>+Tabla1[[#This Row],[Ganancia neta]]/(Tabla1[[#This Row],[Ganacia Bruta]])</f>
        <v>0.42105263157894735</v>
      </c>
      <c r="O343" s="1">
        <f>+Tabla1[[#This Row],[Costo Unitario]]*Tabla1[[#This Row],[Cantidad Ordenada]]</f>
        <v>33</v>
      </c>
    </row>
    <row r="344" spans="1:15" x14ac:dyDescent="0.25">
      <c r="A344">
        <v>129</v>
      </c>
      <c r="B344">
        <v>16</v>
      </c>
      <c r="C344" t="s">
        <v>21</v>
      </c>
      <c r="D344" t="s">
        <v>45</v>
      </c>
      <c r="E344" s="1">
        <v>12</v>
      </c>
      <c r="F344" s="1">
        <v>20</v>
      </c>
      <c r="G344">
        <v>1</v>
      </c>
      <c r="H344">
        <v>24</v>
      </c>
      <c r="I344">
        <f>+Tabla1[[#This Row],[Tiempo de Preparación]]/60</f>
        <v>0.4</v>
      </c>
      <c r="J344" s="9" t="str">
        <f>+TEXT(Tabla1[[#This Row],[Columna1]]/24, "h:mm")</f>
        <v>0:24</v>
      </c>
      <c r="K344" t="s">
        <v>6</v>
      </c>
      <c r="L344" s="1">
        <f>+(Tabla1[[#This Row],[Precio Unitario]]-Tabla1[[#This Row],[Costo Unitario]])*Tabla1[[#This Row],[Cantidad Ordenada]]</f>
        <v>8</v>
      </c>
      <c r="M344" s="1">
        <f>+Tabla1[[#This Row],[Precio Unitario]]*Tabla1[[#This Row],[Cantidad Ordenada]]</f>
        <v>20</v>
      </c>
      <c r="N344" s="2">
        <f>+Tabla1[[#This Row],[Ganancia neta]]/(Tabla1[[#This Row],[Ganacia Bruta]])</f>
        <v>0.4</v>
      </c>
      <c r="O344" s="1">
        <f>+Tabla1[[#This Row],[Costo Unitario]]*Tabla1[[#This Row],[Cantidad Ordenada]]</f>
        <v>12</v>
      </c>
    </row>
    <row r="345" spans="1:15" x14ac:dyDescent="0.25">
      <c r="A345">
        <v>129</v>
      </c>
      <c r="B345">
        <v>16</v>
      </c>
      <c r="C345" t="s">
        <v>13</v>
      </c>
      <c r="D345" t="s">
        <v>37</v>
      </c>
      <c r="E345" s="1">
        <v>17</v>
      </c>
      <c r="F345" s="1">
        <v>29</v>
      </c>
      <c r="G345">
        <v>1</v>
      </c>
      <c r="H345">
        <v>50</v>
      </c>
      <c r="I345">
        <f>+Tabla1[[#This Row],[Tiempo de Preparación]]/60</f>
        <v>0.83333333333333337</v>
      </c>
      <c r="J345" s="9" t="str">
        <f>+TEXT(Tabla1[[#This Row],[Columna1]]/24, "h:mm")</f>
        <v>0:50</v>
      </c>
      <c r="K345" t="s">
        <v>6</v>
      </c>
      <c r="L345" s="1">
        <f>+(Tabla1[[#This Row],[Precio Unitario]]-Tabla1[[#This Row],[Costo Unitario]])*Tabla1[[#This Row],[Cantidad Ordenada]]</f>
        <v>12</v>
      </c>
      <c r="M345" s="1">
        <f>+Tabla1[[#This Row],[Precio Unitario]]*Tabla1[[#This Row],[Cantidad Ordenada]]</f>
        <v>29</v>
      </c>
      <c r="N345" s="2">
        <f>+Tabla1[[#This Row],[Ganancia neta]]/(Tabla1[[#This Row],[Ganacia Bruta]])</f>
        <v>0.41379310344827586</v>
      </c>
      <c r="O345" s="1">
        <f>+Tabla1[[#This Row],[Costo Unitario]]*Tabla1[[#This Row],[Cantidad Ordenada]]</f>
        <v>17</v>
      </c>
    </row>
    <row r="346" spans="1:15" x14ac:dyDescent="0.25">
      <c r="A346">
        <v>130</v>
      </c>
      <c r="B346">
        <v>10</v>
      </c>
      <c r="C346" t="s">
        <v>17</v>
      </c>
      <c r="D346" t="s">
        <v>41</v>
      </c>
      <c r="E346" s="1">
        <v>21</v>
      </c>
      <c r="F346" s="1">
        <v>35</v>
      </c>
      <c r="G346">
        <v>1</v>
      </c>
      <c r="H346">
        <v>25</v>
      </c>
      <c r="I346">
        <f>+Tabla1[[#This Row],[Tiempo de Preparación]]/60</f>
        <v>0.41666666666666669</v>
      </c>
      <c r="J346" s="9" t="str">
        <f>+TEXT(Tabla1[[#This Row],[Columna1]]/24, "h:mm")</f>
        <v>0:25</v>
      </c>
      <c r="K346" t="s">
        <v>8</v>
      </c>
      <c r="L346" s="1">
        <f>+(Tabla1[[#This Row],[Precio Unitario]]-Tabla1[[#This Row],[Costo Unitario]])*Tabla1[[#This Row],[Cantidad Ordenada]]</f>
        <v>14</v>
      </c>
      <c r="M346" s="1">
        <f>+Tabla1[[#This Row],[Precio Unitario]]*Tabla1[[#This Row],[Cantidad Ordenada]]</f>
        <v>35</v>
      </c>
      <c r="N346" s="2">
        <f>+Tabla1[[#This Row],[Ganancia neta]]/(Tabla1[[#This Row],[Ganacia Bruta]])</f>
        <v>0.4</v>
      </c>
      <c r="O346" s="1">
        <f>+Tabla1[[#This Row],[Costo Unitario]]*Tabla1[[#This Row],[Cantidad Ordenada]]</f>
        <v>21</v>
      </c>
    </row>
    <row r="347" spans="1:15" x14ac:dyDescent="0.25">
      <c r="A347">
        <v>131</v>
      </c>
      <c r="B347">
        <v>7</v>
      </c>
      <c r="C347" t="s">
        <v>11</v>
      </c>
      <c r="D347" t="s">
        <v>35</v>
      </c>
      <c r="E347" s="1">
        <v>25</v>
      </c>
      <c r="F347" s="1">
        <v>40</v>
      </c>
      <c r="G347">
        <v>1</v>
      </c>
      <c r="H347">
        <v>43</v>
      </c>
      <c r="I347">
        <f>+Tabla1[[#This Row],[Tiempo de Preparación]]/60</f>
        <v>0.71666666666666667</v>
      </c>
      <c r="J347" s="9" t="str">
        <f>+TEXT(Tabla1[[#This Row],[Columna1]]/24, "h:mm")</f>
        <v>0:43</v>
      </c>
      <c r="K347" t="s">
        <v>8</v>
      </c>
      <c r="L347" s="1">
        <f>+(Tabla1[[#This Row],[Precio Unitario]]-Tabla1[[#This Row],[Costo Unitario]])*Tabla1[[#This Row],[Cantidad Ordenada]]</f>
        <v>15</v>
      </c>
      <c r="M347" s="1">
        <f>+Tabla1[[#This Row],[Precio Unitario]]*Tabla1[[#This Row],[Cantidad Ordenada]]</f>
        <v>40</v>
      </c>
      <c r="N347" s="2">
        <f>+Tabla1[[#This Row],[Ganancia neta]]/(Tabla1[[#This Row],[Ganacia Bruta]])</f>
        <v>0.375</v>
      </c>
      <c r="O347" s="1">
        <f>+Tabla1[[#This Row],[Costo Unitario]]*Tabla1[[#This Row],[Cantidad Ordenada]]</f>
        <v>25</v>
      </c>
    </row>
    <row r="348" spans="1:15" x14ac:dyDescent="0.25">
      <c r="A348">
        <v>131</v>
      </c>
      <c r="B348">
        <v>7</v>
      </c>
      <c r="C348" t="s">
        <v>24</v>
      </c>
      <c r="D348" t="s">
        <v>48</v>
      </c>
      <c r="E348" s="1">
        <v>10</v>
      </c>
      <c r="F348" s="1">
        <v>18</v>
      </c>
      <c r="G348">
        <v>3</v>
      </c>
      <c r="H348">
        <v>20</v>
      </c>
      <c r="I348">
        <f>+Tabla1[[#This Row],[Tiempo de Preparación]]/60</f>
        <v>0.33333333333333331</v>
      </c>
      <c r="J348" s="9" t="str">
        <f>+TEXT(Tabla1[[#This Row],[Columna1]]/24, "h:mm")</f>
        <v>0:20</v>
      </c>
      <c r="K348" t="s">
        <v>6</v>
      </c>
      <c r="L348" s="1">
        <f>+(Tabla1[[#This Row],[Precio Unitario]]-Tabla1[[#This Row],[Costo Unitario]])*Tabla1[[#This Row],[Cantidad Ordenada]]</f>
        <v>24</v>
      </c>
      <c r="M348" s="1">
        <f>+Tabla1[[#This Row],[Precio Unitario]]*Tabla1[[#This Row],[Cantidad Ordenada]]</f>
        <v>54</v>
      </c>
      <c r="N348" s="2">
        <f>+Tabla1[[#This Row],[Ganancia neta]]/(Tabla1[[#This Row],[Ganacia Bruta]])</f>
        <v>0.44444444444444442</v>
      </c>
      <c r="O348" s="1">
        <f>+Tabla1[[#This Row],[Costo Unitario]]*Tabla1[[#This Row],[Cantidad Ordenada]]</f>
        <v>30</v>
      </c>
    </row>
    <row r="349" spans="1:15" x14ac:dyDescent="0.25">
      <c r="A349">
        <v>131</v>
      </c>
      <c r="B349">
        <v>7</v>
      </c>
      <c r="C349" t="s">
        <v>23</v>
      </c>
      <c r="D349" t="s">
        <v>47</v>
      </c>
      <c r="E349" s="1">
        <v>13</v>
      </c>
      <c r="F349" s="1">
        <v>21</v>
      </c>
      <c r="G349">
        <v>3</v>
      </c>
      <c r="H349">
        <v>57</v>
      </c>
      <c r="I349">
        <f>+Tabla1[[#This Row],[Tiempo de Preparación]]/60</f>
        <v>0.95</v>
      </c>
      <c r="J349" s="9" t="str">
        <f>+TEXT(Tabla1[[#This Row],[Columna1]]/24, "h:mm")</f>
        <v>0:57</v>
      </c>
      <c r="K349" t="s">
        <v>8</v>
      </c>
      <c r="L349" s="1">
        <f>+(Tabla1[[#This Row],[Precio Unitario]]-Tabla1[[#This Row],[Costo Unitario]])*Tabla1[[#This Row],[Cantidad Ordenada]]</f>
        <v>24</v>
      </c>
      <c r="M349" s="1">
        <f>+Tabla1[[#This Row],[Precio Unitario]]*Tabla1[[#This Row],[Cantidad Ordenada]]</f>
        <v>63</v>
      </c>
      <c r="N349" s="2">
        <f>+Tabla1[[#This Row],[Ganancia neta]]/(Tabla1[[#This Row],[Ganacia Bruta]])</f>
        <v>0.38095238095238093</v>
      </c>
      <c r="O349" s="1">
        <f>+Tabla1[[#This Row],[Costo Unitario]]*Tabla1[[#This Row],[Cantidad Ordenada]]</f>
        <v>39</v>
      </c>
    </row>
    <row r="350" spans="1:15" x14ac:dyDescent="0.25">
      <c r="A350">
        <v>132</v>
      </c>
      <c r="B350">
        <v>9</v>
      </c>
      <c r="C350" t="s">
        <v>22</v>
      </c>
      <c r="D350" t="s">
        <v>46</v>
      </c>
      <c r="E350" s="1">
        <v>14</v>
      </c>
      <c r="F350" s="1">
        <v>23</v>
      </c>
      <c r="G350">
        <v>1</v>
      </c>
      <c r="H350">
        <v>6</v>
      </c>
      <c r="I350">
        <f>+Tabla1[[#This Row],[Tiempo de Preparación]]/60</f>
        <v>0.1</v>
      </c>
      <c r="J350" s="9" t="str">
        <f>+TEXT(Tabla1[[#This Row],[Columna1]]/24, "h:mm")</f>
        <v>0:06</v>
      </c>
      <c r="K350" t="s">
        <v>8</v>
      </c>
      <c r="L350" s="1">
        <f>+(Tabla1[[#This Row],[Precio Unitario]]-Tabla1[[#This Row],[Costo Unitario]])*Tabla1[[#This Row],[Cantidad Ordenada]]</f>
        <v>9</v>
      </c>
      <c r="M350" s="1">
        <f>+Tabla1[[#This Row],[Precio Unitario]]*Tabla1[[#This Row],[Cantidad Ordenada]]</f>
        <v>23</v>
      </c>
      <c r="N350" s="2">
        <f>+Tabla1[[#This Row],[Ganancia neta]]/(Tabla1[[#This Row],[Ganacia Bruta]])</f>
        <v>0.39130434782608697</v>
      </c>
      <c r="O350" s="1">
        <f>+Tabla1[[#This Row],[Costo Unitario]]*Tabla1[[#This Row],[Cantidad Ordenada]]</f>
        <v>14</v>
      </c>
    </row>
    <row r="351" spans="1:15" x14ac:dyDescent="0.25">
      <c r="A351">
        <v>132</v>
      </c>
      <c r="B351">
        <v>9</v>
      </c>
      <c r="C351" t="s">
        <v>12</v>
      </c>
      <c r="D351" t="s">
        <v>36</v>
      </c>
      <c r="E351" s="1">
        <v>22</v>
      </c>
      <c r="F351" s="1">
        <v>36</v>
      </c>
      <c r="G351">
        <v>1</v>
      </c>
      <c r="H351">
        <v>18</v>
      </c>
      <c r="I351">
        <f>+Tabla1[[#This Row],[Tiempo de Preparación]]/60</f>
        <v>0.3</v>
      </c>
      <c r="J351" s="9" t="str">
        <f>+TEXT(Tabla1[[#This Row],[Columna1]]/24, "h:mm")</f>
        <v>0:18</v>
      </c>
      <c r="K351" t="s">
        <v>6</v>
      </c>
      <c r="L351" s="1">
        <f>+(Tabla1[[#This Row],[Precio Unitario]]-Tabla1[[#This Row],[Costo Unitario]])*Tabla1[[#This Row],[Cantidad Ordenada]]</f>
        <v>14</v>
      </c>
      <c r="M351" s="1">
        <f>+Tabla1[[#This Row],[Precio Unitario]]*Tabla1[[#This Row],[Cantidad Ordenada]]</f>
        <v>36</v>
      </c>
      <c r="N351" s="2">
        <f>+Tabla1[[#This Row],[Ganancia neta]]/(Tabla1[[#This Row],[Ganacia Bruta]])</f>
        <v>0.3888888888888889</v>
      </c>
      <c r="O351" s="1">
        <f>+Tabla1[[#This Row],[Costo Unitario]]*Tabla1[[#This Row],[Cantidad Ordenada]]</f>
        <v>22</v>
      </c>
    </row>
    <row r="352" spans="1:15" x14ac:dyDescent="0.25">
      <c r="A352">
        <v>132</v>
      </c>
      <c r="B352">
        <v>9</v>
      </c>
      <c r="C352" t="s">
        <v>23</v>
      </c>
      <c r="D352" t="s">
        <v>47</v>
      </c>
      <c r="E352" s="1">
        <v>13</v>
      </c>
      <c r="F352" s="1">
        <v>21</v>
      </c>
      <c r="G352">
        <v>2</v>
      </c>
      <c r="H352">
        <v>53</v>
      </c>
      <c r="I352">
        <f>+Tabla1[[#This Row],[Tiempo de Preparación]]/60</f>
        <v>0.8833333333333333</v>
      </c>
      <c r="J352" s="9" t="str">
        <f>+TEXT(Tabla1[[#This Row],[Columna1]]/24, "h:mm")</f>
        <v>0:53</v>
      </c>
      <c r="K352" t="s">
        <v>6</v>
      </c>
      <c r="L352" s="1">
        <f>+(Tabla1[[#This Row],[Precio Unitario]]-Tabla1[[#This Row],[Costo Unitario]])*Tabla1[[#This Row],[Cantidad Ordenada]]</f>
        <v>16</v>
      </c>
      <c r="M352" s="1">
        <f>+Tabla1[[#This Row],[Precio Unitario]]*Tabla1[[#This Row],[Cantidad Ordenada]]</f>
        <v>42</v>
      </c>
      <c r="N352" s="2">
        <f>+Tabla1[[#This Row],[Ganancia neta]]/(Tabla1[[#This Row],[Ganacia Bruta]])</f>
        <v>0.38095238095238093</v>
      </c>
      <c r="O352" s="1">
        <f>+Tabla1[[#This Row],[Costo Unitario]]*Tabla1[[#This Row],[Cantidad Ordenada]]</f>
        <v>26</v>
      </c>
    </row>
    <row r="353" spans="1:15" x14ac:dyDescent="0.25">
      <c r="A353">
        <v>132</v>
      </c>
      <c r="B353">
        <v>9</v>
      </c>
      <c r="C353" t="s">
        <v>17</v>
      </c>
      <c r="D353" t="s">
        <v>41</v>
      </c>
      <c r="E353" s="1">
        <v>21</v>
      </c>
      <c r="F353" s="1">
        <v>35</v>
      </c>
      <c r="G353">
        <v>3</v>
      </c>
      <c r="H353">
        <v>25</v>
      </c>
      <c r="I353">
        <f>+Tabla1[[#This Row],[Tiempo de Preparación]]/60</f>
        <v>0.41666666666666669</v>
      </c>
      <c r="J353" s="9" t="str">
        <f>+TEXT(Tabla1[[#This Row],[Columna1]]/24, "h:mm")</f>
        <v>0:25</v>
      </c>
      <c r="K353" t="s">
        <v>8</v>
      </c>
      <c r="L353" s="1">
        <f>+(Tabla1[[#This Row],[Precio Unitario]]-Tabla1[[#This Row],[Costo Unitario]])*Tabla1[[#This Row],[Cantidad Ordenada]]</f>
        <v>42</v>
      </c>
      <c r="M353" s="1">
        <f>+Tabla1[[#This Row],[Precio Unitario]]*Tabla1[[#This Row],[Cantidad Ordenada]]</f>
        <v>105</v>
      </c>
      <c r="N353" s="2">
        <f>+Tabla1[[#This Row],[Ganancia neta]]/(Tabla1[[#This Row],[Ganacia Bruta]])</f>
        <v>0.4</v>
      </c>
      <c r="O353" s="1">
        <f>+Tabla1[[#This Row],[Costo Unitario]]*Tabla1[[#This Row],[Cantidad Ordenada]]</f>
        <v>63</v>
      </c>
    </row>
    <row r="354" spans="1:15" x14ac:dyDescent="0.25">
      <c r="A354">
        <v>133</v>
      </c>
      <c r="B354">
        <v>20</v>
      </c>
      <c r="C354" t="s">
        <v>18</v>
      </c>
      <c r="D354" t="s">
        <v>42</v>
      </c>
      <c r="E354" s="1">
        <v>19</v>
      </c>
      <c r="F354" s="1">
        <v>32</v>
      </c>
      <c r="G354">
        <v>1</v>
      </c>
      <c r="H354">
        <v>5</v>
      </c>
      <c r="I354">
        <f>+Tabla1[[#This Row],[Tiempo de Preparación]]/60</f>
        <v>8.3333333333333329E-2</v>
      </c>
      <c r="J354" s="9" t="str">
        <f>+TEXT(Tabla1[[#This Row],[Columna1]]/24, "h:mm")</f>
        <v>0:05</v>
      </c>
      <c r="K354" t="s">
        <v>6</v>
      </c>
      <c r="L354" s="1">
        <f>+(Tabla1[[#This Row],[Precio Unitario]]-Tabla1[[#This Row],[Costo Unitario]])*Tabla1[[#This Row],[Cantidad Ordenada]]</f>
        <v>13</v>
      </c>
      <c r="M354" s="1">
        <f>+Tabla1[[#This Row],[Precio Unitario]]*Tabla1[[#This Row],[Cantidad Ordenada]]</f>
        <v>32</v>
      </c>
      <c r="N354" s="2">
        <f>+Tabla1[[#This Row],[Ganancia neta]]/(Tabla1[[#This Row],[Ganacia Bruta]])</f>
        <v>0.40625</v>
      </c>
      <c r="O354" s="1">
        <f>+Tabla1[[#This Row],[Costo Unitario]]*Tabla1[[#This Row],[Cantidad Ordenada]]</f>
        <v>19</v>
      </c>
    </row>
    <row r="355" spans="1:15" x14ac:dyDescent="0.25">
      <c r="A355">
        <v>133</v>
      </c>
      <c r="B355">
        <v>20</v>
      </c>
      <c r="C355" t="s">
        <v>20</v>
      </c>
      <c r="D355" t="s">
        <v>44</v>
      </c>
      <c r="E355" s="1">
        <v>20</v>
      </c>
      <c r="F355" s="1">
        <v>34</v>
      </c>
      <c r="G355">
        <v>1</v>
      </c>
      <c r="H355">
        <v>45</v>
      </c>
      <c r="I355">
        <f>+Tabla1[[#This Row],[Tiempo de Preparación]]/60</f>
        <v>0.75</v>
      </c>
      <c r="J355" s="9" t="str">
        <f>+TEXT(Tabla1[[#This Row],[Columna1]]/24, "h:mm")</f>
        <v>0:45</v>
      </c>
      <c r="K355" t="s">
        <v>8</v>
      </c>
      <c r="L355" s="1">
        <f>+(Tabla1[[#This Row],[Precio Unitario]]-Tabla1[[#This Row],[Costo Unitario]])*Tabla1[[#This Row],[Cantidad Ordenada]]</f>
        <v>14</v>
      </c>
      <c r="M355" s="1">
        <f>+Tabla1[[#This Row],[Precio Unitario]]*Tabla1[[#This Row],[Cantidad Ordenada]]</f>
        <v>34</v>
      </c>
      <c r="N355" s="2">
        <f>+Tabla1[[#This Row],[Ganancia neta]]/(Tabla1[[#This Row],[Ganacia Bruta]])</f>
        <v>0.41176470588235292</v>
      </c>
      <c r="O355" s="1">
        <f>+Tabla1[[#This Row],[Costo Unitario]]*Tabla1[[#This Row],[Cantidad Ordenada]]</f>
        <v>20</v>
      </c>
    </row>
    <row r="356" spans="1:15" x14ac:dyDescent="0.25">
      <c r="A356">
        <v>133</v>
      </c>
      <c r="B356">
        <v>20</v>
      </c>
      <c r="C356" t="s">
        <v>9</v>
      </c>
      <c r="D356" t="s">
        <v>33</v>
      </c>
      <c r="E356" s="1">
        <v>19</v>
      </c>
      <c r="F356" s="1">
        <v>31</v>
      </c>
      <c r="G356">
        <v>2</v>
      </c>
      <c r="H356">
        <v>46</v>
      </c>
      <c r="I356">
        <f>+Tabla1[[#This Row],[Tiempo de Preparación]]/60</f>
        <v>0.76666666666666672</v>
      </c>
      <c r="J356" s="9" t="str">
        <f>+TEXT(Tabla1[[#This Row],[Columna1]]/24, "h:mm")</f>
        <v>0:46</v>
      </c>
      <c r="K356" t="s">
        <v>6</v>
      </c>
      <c r="L356" s="1">
        <f>+(Tabla1[[#This Row],[Precio Unitario]]-Tabla1[[#This Row],[Costo Unitario]])*Tabla1[[#This Row],[Cantidad Ordenada]]</f>
        <v>24</v>
      </c>
      <c r="M356" s="1">
        <f>+Tabla1[[#This Row],[Precio Unitario]]*Tabla1[[#This Row],[Cantidad Ordenada]]</f>
        <v>62</v>
      </c>
      <c r="N356" s="2">
        <f>+Tabla1[[#This Row],[Ganancia neta]]/(Tabla1[[#This Row],[Ganacia Bruta]])</f>
        <v>0.38709677419354838</v>
      </c>
      <c r="O356" s="1">
        <f>+Tabla1[[#This Row],[Costo Unitario]]*Tabla1[[#This Row],[Cantidad Ordenada]]</f>
        <v>38</v>
      </c>
    </row>
    <row r="357" spans="1:15" x14ac:dyDescent="0.25">
      <c r="A357">
        <v>133</v>
      </c>
      <c r="B357">
        <v>20</v>
      </c>
      <c r="C357" t="s">
        <v>24</v>
      </c>
      <c r="D357" t="s">
        <v>48</v>
      </c>
      <c r="E357" s="1">
        <v>10</v>
      </c>
      <c r="F357" s="1">
        <v>18</v>
      </c>
      <c r="G357">
        <v>3</v>
      </c>
      <c r="H357">
        <v>11</v>
      </c>
      <c r="I357">
        <f>+Tabla1[[#This Row],[Tiempo de Preparación]]/60</f>
        <v>0.18333333333333332</v>
      </c>
      <c r="J357" s="9" t="str">
        <f>+TEXT(Tabla1[[#This Row],[Columna1]]/24, "h:mm")</f>
        <v>0:11</v>
      </c>
      <c r="K357" t="s">
        <v>6</v>
      </c>
      <c r="L357" s="1">
        <f>+(Tabla1[[#This Row],[Precio Unitario]]-Tabla1[[#This Row],[Costo Unitario]])*Tabla1[[#This Row],[Cantidad Ordenada]]</f>
        <v>24</v>
      </c>
      <c r="M357" s="1">
        <f>+Tabla1[[#This Row],[Precio Unitario]]*Tabla1[[#This Row],[Cantidad Ordenada]]</f>
        <v>54</v>
      </c>
      <c r="N357" s="2">
        <f>+Tabla1[[#This Row],[Ganancia neta]]/(Tabla1[[#This Row],[Ganacia Bruta]])</f>
        <v>0.44444444444444442</v>
      </c>
      <c r="O357" s="1">
        <f>+Tabla1[[#This Row],[Costo Unitario]]*Tabla1[[#This Row],[Cantidad Ordenada]]</f>
        <v>30</v>
      </c>
    </row>
    <row r="358" spans="1:15" x14ac:dyDescent="0.25">
      <c r="A358">
        <v>134</v>
      </c>
      <c r="B358">
        <v>3</v>
      </c>
      <c r="C358" t="s">
        <v>5</v>
      </c>
      <c r="D358" t="s">
        <v>31</v>
      </c>
      <c r="E358" s="1">
        <v>14</v>
      </c>
      <c r="F358" s="1">
        <v>24</v>
      </c>
      <c r="G358">
        <v>1</v>
      </c>
      <c r="H358">
        <v>19</v>
      </c>
      <c r="I358">
        <f>+Tabla1[[#This Row],[Tiempo de Preparación]]/60</f>
        <v>0.31666666666666665</v>
      </c>
      <c r="J358" s="9" t="str">
        <f>+TEXT(Tabla1[[#This Row],[Columna1]]/24, "h:mm")</f>
        <v>0:19</v>
      </c>
      <c r="K358" t="s">
        <v>6</v>
      </c>
      <c r="L358" s="1">
        <f>+(Tabla1[[#This Row],[Precio Unitario]]-Tabla1[[#This Row],[Costo Unitario]])*Tabla1[[#This Row],[Cantidad Ordenada]]</f>
        <v>10</v>
      </c>
      <c r="M358" s="1">
        <f>+Tabla1[[#This Row],[Precio Unitario]]*Tabla1[[#This Row],[Cantidad Ordenada]]</f>
        <v>24</v>
      </c>
      <c r="N358" s="2">
        <f>+Tabla1[[#This Row],[Ganancia neta]]/(Tabla1[[#This Row],[Ganacia Bruta]])</f>
        <v>0.41666666666666669</v>
      </c>
      <c r="O358" s="1">
        <f>+Tabla1[[#This Row],[Costo Unitario]]*Tabla1[[#This Row],[Cantidad Ordenada]]</f>
        <v>14</v>
      </c>
    </row>
    <row r="359" spans="1:15" x14ac:dyDescent="0.25">
      <c r="A359">
        <v>134</v>
      </c>
      <c r="B359">
        <v>3</v>
      </c>
      <c r="C359" t="s">
        <v>18</v>
      </c>
      <c r="D359" t="s">
        <v>42</v>
      </c>
      <c r="E359" s="1">
        <v>19</v>
      </c>
      <c r="F359" s="1">
        <v>32</v>
      </c>
      <c r="G359">
        <v>3</v>
      </c>
      <c r="H359">
        <v>29</v>
      </c>
      <c r="I359">
        <f>+Tabla1[[#This Row],[Tiempo de Preparación]]/60</f>
        <v>0.48333333333333334</v>
      </c>
      <c r="J359" s="9" t="str">
        <f>+TEXT(Tabla1[[#This Row],[Columna1]]/24, "h:mm")</f>
        <v>0:29</v>
      </c>
      <c r="K359" t="s">
        <v>6</v>
      </c>
      <c r="L359" s="1">
        <f>+(Tabla1[[#This Row],[Precio Unitario]]-Tabla1[[#This Row],[Costo Unitario]])*Tabla1[[#This Row],[Cantidad Ordenada]]</f>
        <v>39</v>
      </c>
      <c r="M359" s="1">
        <f>+Tabla1[[#This Row],[Precio Unitario]]*Tabla1[[#This Row],[Cantidad Ordenada]]</f>
        <v>96</v>
      </c>
      <c r="N359" s="2">
        <f>+Tabla1[[#This Row],[Ganancia neta]]/(Tabla1[[#This Row],[Ganacia Bruta]])</f>
        <v>0.40625</v>
      </c>
      <c r="O359" s="1">
        <f>+Tabla1[[#This Row],[Costo Unitario]]*Tabla1[[#This Row],[Cantidad Ordenada]]</f>
        <v>57</v>
      </c>
    </row>
    <row r="360" spans="1:15" x14ac:dyDescent="0.25">
      <c r="A360">
        <v>135</v>
      </c>
      <c r="B360">
        <v>11</v>
      </c>
      <c r="C360" t="s">
        <v>9</v>
      </c>
      <c r="D360" t="s">
        <v>33</v>
      </c>
      <c r="E360" s="1">
        <v>19</v>
      </c>
      <c r="F360" s="1">
        <v>31</v>
      </c>
      <c r="G360">
        <v>3</v>
      </c>
      <c r="H360">
        <v>17</v>
      </c>
      <c r="I360">
        <f>+Tabla1[[#This Row],[Tiempo de Preparación]]/60</f>
        <v>0.28333333333333333</v>
      </c>
      <c r="J360" s="9" t="str">
        <f>+TEXT(Tabla1[[#This Row],[Columna1]]/24, "h:mm")</f>
        <v>0:17</v>
      </c>
      <c r="K360" t="s">
        <v>6</v>
      </c>
      <c r="L360" s="1">
        <f>+(Tabla1[[#This Row],[Precio Unitario]]-Tabla1[[#This Row],[Costo Unitario]])*Tabla1[[#This Row],[Cantidad Ordenada]]</f>
        <v>36</v>
      </c>
      <c r="M360" s="1">
        <f>+Tabla1[[#This Row],[Precio Unitario]]*Tabla1[[#This Row],[Cantidad Ordenada]]</f>
        <v>93</v>
      </c>
      <c r="N360" s="2">
        <f>+Tabla1[[#This Row],[Ganancia neta]]/(Tabla1[[#This Row],[Ganacia Bruta]])</f>
        <v>0.38709677419354838</v>
      </c>
      <c r="O360" s="1">
        <f>+Tabla1[[#This Row],[Costo Unitario]]*Tabla1[[#This Row],[Cantidad Ordenada]]</f>
        <v>57</v>
      </c>
    </row>
    <row r="361" spans="1:15" x14ac:dyDescent="0.25">
      <c r="A361">
        <v>135</v>
      </c>
      <c r="B361">
        <v>11</v>
      </c>
      <c r="C361" t="s">
        <v>11</v>
      </c>
      <c r="D361" t="s">
        <v>35</v>
      </c>
      <c r="E361" s="1">
        <v>25</v>
      </c>
      <c r="F361" s="1">
        <v>40</v>
      </c>
      <c r="G361">
        <v>2</v>
      </c>
      <c r="H361">
        <v>42</v>
      </c>
      <c r="I361">
        <f>+Tabla1[[#This Row],[Tiempo de Preparación]]/60</f>
        <v>0.7</v>
      </c>
      <c r="J361" s="9" t="str">
        <f>+TEXT(Tabla1[[#This Row],[Columna1]]/24, "h:mm")</f>
        <v>0:42</v>
      </c>
      <c r="K361" t="s">
        <v>6</v>
      </c>
      <c r="L361" s="1">
        <f>+(Tabla1[[#This Row],[Precio Unitario]]-Tabla1[[#This Row],[Costo Unitario]])*Tabla1[[#This Row],[Cantidad Ordenada]]</f>
        <v>30</v>
      </c>
      <c r="M361" s="1">
        <f>+Tabla1[[#This Row],[Precio Unitario]]*Tabla1[[#This Row],[Cantidad Ordenada]]</f>
        <v>80</v>
      </c>
      <c r="N361" s="2">
        <f>+Tabla1[[#This Row],[Ganancia neta]]/(Tabla1[[#This Row],[Ganacia Bruta]])</f>
        <v>0.375</v>
      </c>
      <c r="O361" s="1">
        <f>+Tabla1[[#This Row],[Costo Unitario]]*Tabla1[[#This Row],[Cantidad Ordenada]]</f>
        <v>50</v>
      </c>
    </row>
    <row r="362" spans="1:15" x14ac:dyDescent="0.25">
      <c r="A362">
        <v>135</v>
      </c>
      <c r="B362">
        <v>11</v>
      </c>
      <c r="C362" t="s">
        <v>13</v>
      </c>
      <c r="D362" t="s">
        <v>37</v>
      </c>
      <c r="E362" s="1">
        <v>17</v>
      </c>
      <c r="F362" s="1">
        <v>29</v>
      </c>
      <c r="G362">
        <v>3</v>
      </c>
      <c r="H362">
        <v>29</v>
      </c>
      <c r="I362">
        <f>+Tabla1[[#This Row],[Tiempo de Preparación]]/60</f>
        <v>0.48333333333333334</v>
      </c>
      <c r="J362" s="9" t="str">
        <f>+TEXT(Tabla1[[#This Row],[Columna1]]/24, "h:mm")</f>
        <v>0:29</v>
      </c>
      <c r="K362" t="s">
        <v>8</v>
      </c>
      <c r="L362" s="1">
        <f>+(Tabla1[[#This Row],[Precio Unitario]]-Tabla1[[#This Row],[Costo Unitario]])*Tabla1[[#This Row],[Cantidad Ordenada]]</f>
        <v>36</v>
      </c>
      <c r="M362" s="1">
        <f>+Tabla1[[#This Row],[Precio Unitario]]*Tabla1[[#This Row],[Cantidad Ordenada]]</f>
        <v>87</v>
      </c>
      <c r="N362" s="2">
        <f>+Tabla1[[#This Row],[Ganancia neta]]/(Tabla1[[#This Row],[Ganacia Bruta]])</f>
        <v>0.41379310344827586</v>
      </c>
      <c r="O362" s="1">
        <f>+Tabla1[[#This Row],[Costo Unitario]]*Tabla1[[#This Row],[Cantidad Ordenada]]</f>
        <v>51</v>
      </c>
    </row>
    <row r="363" spans="1:15" x14ac:dyDescent="0.25">
      <c r="A363">
        <v>136</v>
      </c>
      <c r="B363">
        <v>6</v>
      </c>
      <c r="C363" t="s">
        <v>11</v>
      </c>
      <c r="D363" t="s">
        <v>35</v>
      </c>
      <c r="E363" s="1">
        <v>25</v>
      </c>
      <c r="F363" s="1">
        <v>40</v>
      </c>
      <c r="G363">
        <v>2</v>
      </c>
      <c r="H363">
        <v>13</v>
      </c>
      <c r="I363">
        <f>+Tabla1[[#This Row],[Tiempo de Preparación]]/60</f>
        <v>0.21666666666666667</v>
      </c>
      <c r="J363" s="9" t="str">
        <f>+TEXT(Tabla1[[#This Row],[Columna1]]/24, "h:mm")</f>
        <v>0:13</v>
      </c>
      <c r="K363" t="s">
        <v>8</v>
      </c>
      <c r="L363" s="1">
        <f>+(Tabla1[[#This Row],[Precio Unitario]]-Tabla1[[#This Row],[Costo Unitario]])*Tabla1[[#This Row],[Cantidad Ordenada]]</f>
        <v>30</v>
      </c>
      <c r="M363" s="1">
        <f>+Tabla1[[#This Row],[Precio Unitario]]*Tabla1[[#This Row],[Cantidad Ordenada]]</f>
        <v>80</v>
      </c>
      <c r="N363" s="2">
        <f>+Tabla1[[#This Row],[Ganancia neta]]/(Tabla1[[#This Row],[Ganacia Bruta]])</f>
        <v>0.375</v>
      </c>
      <c r="O363" s="1">
        <f>+Tabla1[[#This Row],[Costo Unitario]]*Tabla1[[#This Row],[Cantidad Ordenada]]</f>
        <v>50</v>
      </c>
    </row>
    <row r="364" spans="1:15" x14ac:dyDescent="0.25">
      <c r="A364">
        <v>137</v>
      </c>
      <c r="B364">
        <v>13</v>
      </c>
      <c r="C364" t="s">
        <v>23</v>
      </c>
      <c r="D364" t="s">
        <v>47</v>
      </c>
      <c r="E364" s="1">
        <v>13</v>
      </c>
      <c r="F364" s="1">
        <v>21</v>
      </c>
      <c r="G364">
        <v>3</v>
      </c>
      <c r="H364">
        <v>41</v>
      </c>
      <c r="I364">
        <f>+Tabla1[[#This Row],[Tiempo de Preparación]]/60</f>
        <v>0.68333333333333335</v>
      </c>
      <c r="J364" s="9" t="str">
        <f>+TEXT(Tabla1[[#This Row],[Columna1]]/24, "h:mm")</f>
        <v>0:41</v>
      </c>
      <c r="K364" t="s">
        <v>8</v>
      </c>
      <c r="L364" s="1">
        <f>+(Tabla1[[#This Row],[Precio Unitario]]-Tabla1[[#This Row],[Costo Unitario]])*Tabla1[[#This Row],[Cantidad Ordenada]]</f>
        <v>24</v>
      </c>
      <c r="M364" s="1">
        <f>+Tabla1[[#This Row],[Precio Unitario]]*Tabla1[[#This Row],[Cantidad Ordenada]]</f>
        <v>63</v>
      </c>
      <c r="N364" s="2">
        <f>+Tabla1[[#This Row],[Ganancia neta]]/(Tabla1[[#This Row],[Ganacia Bruta]])</f>
        <v>0.38095238095238093</v>
      </c>
      <c r="O364" s="1">
        <f>+Tabla1[[#This Row],[Costo Unitario]]*Tabla1[[#This Row],[Cantidad Ordenada]]</f>
        <v>39</v>
      </c>
    </row>
    <row r="365" spans="1:15" x14ac:dyDescent="0.25">
      <c r="A365">
        <v>138</v>
      </c>
      <c r="B365">
        <v>6</v>
      </c>
      <c r="C365" t="s">
        <v>9</v>
      </c>
      <c r="D365" t="s">
        <v>33</v>
      </c>
      <c r="E365" s="1">
        <v>19</v>
      </c>
      <c r="F365" s="1">
        <v>31</v>
      </c>
      <c r="G365">
        <v>2</v>
      </c>
      <c r="H365">
        <v>40</v>
      </c>
      <c r="I365">
        <f>+Tabla1[[#This Row],[Tiempo de Preparación]]/60</f>
        <v>0.66666666666666663</v>
      </c>
      <c r="J365" s="9" t="str">
        <f>+TEXT(Tabla1[[#This Row],[Columna1]]/24, "h:mm")</f>
        <v>0:40</v>
      </c>
      <c r="K365" t="s">
        <v>6</v>
      </c>
      <c r="L365" s="1">
        <f>+(Tabla1[[#This Row],[Precio Unitario]]-Tabla1[[#This Row],[Costo Unitario]])*Tabla1[[#This Row],[Cantidad Ordenada]]</f>
        <v>24</v>
      </c>
      <c r="M365" s="1">
        <f>+Tabla1[[#This Row],[Precio Unitario]]*Tabla1[[#This Row],[Cantidad Ordenada]]</f>
        <v>62</v>
      </c>
      <c r="N365" s="2">
        <f>+Tabla1[[#This Row],[Ganancia neta]]/(Tabla1[[#This Row],[Ganacia Bruta]])</f>
        <v>0.38709677419354838</v>
      </c>
      <c r="O365" s="1">
        <f>+Tabla1[[#This Row],[Costo Unitario]]*Tabla1[[#This Row],[Cantidad Ordenada]]</f>
        <v>38</v>
      </c>
    </row>
    <row r="366" spans="1:15" x14ac:dyDescent="0.25">
      <c r="A366">
        <v>138</v>
      </c>
      <c r="B366">
        <v>6</v>
      </c>
      <c r="C366" t="s">
        <v>16</v>
      </c>
      <c r="D366" t="s">
        <v>40</v>
      </c>
      <c r="E366" s="1">
        <v>11</v>
      </c>
      <c r="F366" s="1">
        <v>19</v>
      </c>
      <c r="G366">
        <v>2</v>
      </c>
      <c r="H366">
        <v>6</v>
      </c>
      <c r="I366">
        <f>+Tabla1[[#This Row],[Tiempo de Preparación]]/60</f>
        <v>0.1</v>
      </c>
      <c r="J366" s="9" t="str">
        <f>+TEXT(Tabla1[[#This Row],[Columna1]]/24, "h:mm")</f>
        <v>0:06</v>
      </c>
      <c r="K366" t="s">
        <v>6</v>
      </c>
      <c r="L366" s="1">
        <f>+(Tabla1[[#This Row],[Precio Unitario]]-Tabla1[[#This Row],[Costo Unitario]])*Tabla1[[#This Row],[Cantidad Ordenada]]</f>
        <v>16</v>
      </c>
      <c r="M366" s="1">
        <f>+Tabla1[[#This Row],[Precio Unitario]]*Tabla1[[#This Row],[Cantidad Ordenada]]</f>
        <v>38</v>
      </c>
      <c r="N366" s="2">
        <f>+Tabla1[[#This Row],[Ganancia neta]]/(Tabla1[[#This Row],[Ganacia Bruta]])</f>
        <v>0.42105263157894735</v>
      </c>
      <c r="O366" s="1">
        <f>+Tabla1[[#This Row],[Costo Unitario]]*Tabla1[[#This Row],[Cantidad Ordenada]]</f>
        <v>22</v>
      </c>
    </row>
    <row r="367" spans="1:15" x14ac:dyDescent="0.25">
      <c r="A367">
        <v>138</v>
      </c>
      <c r="B367">
        <v>6</v>
      </c>
      <c r="C367" t="s">
        <v>25</v>
      </c>
      <c r="D367" t="s">
        <v>49</v>
      </c>
      <c r="E367" s="1">
        <v>15</v>
      </c>
      <c r="F367" s="1">
        <v>26</v>
      </c>
      <c r="G367">
        <v>3</v>
      </c>
      <c r="H367">
        <v>7</v>
      </c>
      <c r="I367">
        <f>+Tabla1[[#This Row],[Tiempo de Preparación]]/60</f>
        <v>0.11666666666666667</v>
      </c>
      <c r="J367" s="9" t="str">
        <f>+TEXT(Tabla1[[#This Row],[Columna1]]/24, "h:mm")</f>
        <v>0:07</v>
      </c>
      <c r="K367" t="s">
        <v>8</v>
      </c>
      <c r="L367" s="1">
        <f>+(Tabla1[[#This Row],[Precio Unitario]]-Tabla1[[#This Row],[Costo Unitario]])*Tabla1[[#This Row],[Cantidad Ordenada]]</f>
        <v>33</v>
      </c>
      <c r="M367" s="1">
        <f>+Tabla1[[#This Row],[Precio Unitario]]*Tabla1[[#This Row],[Cantidad Ordenada]]</f>
        <v>78</v>
      </c>
      <c r="N367" s="2">
        <f>+Tabla1[[#This Row],[Ganancia neta]]/(Tabla1[[#This Row],[Ganacia Bruta]])</f>
        <v>0.42307692307692307</v>
      </c>
      <c r="O367" s="1">
        <f>+Tabla1[[#This Row],[Costo Unitario]]*Tabla1[[#This Row],[Cantidad Ordenada]]</f>
        <v>45</v>
      </c>
    </row>
    <row r="368" spans="1:15" x14ac:dyDescent="0.25">
      <c r="A368">
        <v>138</v>
      </c>
      <c r="B368">
        <v>6</v>
      </c>
      <c r="C368" t="s">
        <v>7</v>
      </c>
      <c r="D368" t="s">
        <v>32</v>
      </c>
      <c r="E368" s="1">
        <v>18</v>
      </c>
      <c r="F368" s="1">
        <v>30</v>
      </c>
      <c r="G368">
        <v>2</v>
      </c>
      <c r="H368">
        <v>44</v>
      </c>
      <c r="I368">
        <f>+Tabla1[[#This Row],[Tiempo de Preparación]]/60</f>
        <v>0.73333333333333328</v>
      </c>
      <c r="J368" s="9" t="str">
        <f>+TEXT(Tabla1[[#This Row],[Columna1]]/24, "h:mm")</f>
        <v>0:44</v>
      </c>
      <c r="K368" t="s">
        <v>8</v>
      </c>
      <c r="L368" s="1">
        <f>+(Tabla1[[#This Row],[Precio Unitario]]-Tabla1[[#This Row],[Costo Unitario]])*Tabla1[[#This Row],[Cantidad Ordenada]]</f>
        <v>24</v>
      </c>
      <c r="M368" s="1">
        <f>+Tabla1[[#This Row],[Precio Unitario]]*Tabla1[[#This Row],[Cantidad Ordenada]]</f>
        <v>60</v>
      </c>
      <c r="N368" s="2">
        <f>+Tabla1[[#This Row],[Ganancia neta]]/(Tabla1[[#This Row],[Ganacia Bruta]])</f>
        <v>0.4</v>
      </c>
      <c r="O368" s="1">
        <f>+Tabla1[[#This Row],[Costo Unitario]]*Tabla1[[#This Row],[Cantidad Ordenada]]</f>
        <v>36</v>
      </c>
    </row>
    <row r="369" spans="1:15" x14ac:dyDescent="0.25">
      <c r="A369">
        <v>139</v>
      </c>
      <c r="B369">
        <v>16</v>
      </c>
      <c r="C369" t="s">
        <v>17</v>
      </c>
      <c r="D369" t="s">
        <v>41</v>
      </c>
      <c r="E369" s="1">
        <v>21</v>
      </c>
      <c r="F369" s="1">
        <v>35</v>
      </c>
      <c r="G369">
        <v>1</v>
      </c>
      <c r="H369">
        <v>26</v>
      </c>
      <c r="I369">
        <f>+Tabla1[[#This Row],[Tiempo de Preparación]]/60</f>
        <v>0.43333333333333335</v>
      </c>
      <c r="J369" s="9" t="str">
        <f>+TEXT(Tabla1[[#This Row],[Columna1]]/24, "h:mm")</f>
        <v>0:26</v>
      </c>
      <c r="K369" t="s">
        <v>6</v>
      </c>
      <c r="L369" s="1">
        <f>+(Tabla1[[#This Row],[Precio Unitario]]-Tabla1[[#This Row],[Costo Unitario]])*Tabla1[[#This Row],[Cantidad Ordenada]]</f>
        <v>14</v>
      </c>
      <c r="M369" s="1">
        <f>+Tabla1[[#This Row],[Precio Unitario]]*Tabla1[[#This Row],[Cantidad Ordenada]]</f>
        <v>35</v>
      </c>
      <c r="N369" s="2">
        <f>+Tabla1[[#This Row],[Ganancia neta]]/(Tabla1[[#This Row],[Ganacia Bruta]])</f>
        <v>0.4</v>
      </c>
      <c r="O369" s="1">
        <f>+Tabla1[[#This Row],[Costo Unitario]]*Tabla1[[#This Row],[Cantidad Ordenada]]</f>
        <v>21</v>
      </c>
    </row>
    <row r="370" spans="1:15" x14ac:dyDescent="0.25">
      <c r="A370">
        <v>140</v>
      </c>
      <c r="B370">
        <v>11</v>
      </c>
      <c r="C370" t="s">
        <v>26</v>
      </c>
      <c r="D370" t="s">
        <v>50</v>
      </c>
      <c r="E370" s="1">
        <v>15</v>
      </c>
      <c r="F370" s="1">
        <v>25</v>
      </c>
      <c r="G370">
        <v>2</v>
      </c>
      <c r="H370">
        <v>35</v>
      </c>
      <c r="I370">
        <f>+Tabla1[[#This Row],[Tiempo de Preparación]]/60</f>
        <v>0.58333333333333337</v>
      </c>
      <c r="J370" s="9" t="str">
        <f>+TEXT(Tabla1[[#This Row],[Columna1]]/24, "h:mm")</f>
        <v>0:35</v>
      </c>
      <c r="K370" t="s">
        <v>6</v>
      </c>
      <c r="L370" s="1">
        <f>+(Tabla1[[#This Row],[Precio Unitario]]-Tabla1[[#This Row],[Costo Unitario]])*Tabla1[[#This Row],[Cantidad Ordenada]]</f>
        <v>20</v>
      </c>
      <c r="M370" s="1">
        <f>+Tabla1[[#This Row],[Precio Unitario]]*Tabla1[[#This Row],[Cantidad Ordenada]]</f>
        <v>50</v>
      </c>
      <c r="N370" s="2">
        <f>+Tabla1[[#This Row],[Ganancia neta]]/(Tabla1[[#This Row],[Ganacia Bruta]])</f>
        <v>0.4</v>
      </c>
      <c r="O370" s="1">
        <f>+Tabla1[[#This Row],[Costo Unitario]]*Tabla1[[#This Row],[Cantidad Ordenada]]</f>
        <v>30</v>
      </c>
    </row>
    <row r="371" spans="1:15" x14ac:dyDescent="0.25">
      <c r="A371">
        <v>140</v>
      </c>
      <c r="B371">
        <v>11</v>
      </c>
      <c r="C371" t="s">
        <v>17</v>
      </c>
      <c r="D371" t="s">
        <v>41</v>
      </c>
      <c r="E371" s="1">
        <v>21</v>
      </c>
      <c r="F371" s="1">
        <v>35</v>
      </c>
      <c r="G371">
        <v>3</v>
      </c>
      <c r="H371">
        <v>35</v>
      </c>
      <c r="I371">
        <f>+Tabla1[[#This Row],[Tiempo de Preparación]]/60</f>
        <v>0.58333333333333337</v>
      </c>
      <c r="J371" s="9" t="str">
        <f>+TEXT(Tabla1[[#This Row],[Columna1]]/24, "h:mm")</f>
        <v>0:35</v>
      </c>
      <c r="K371" t="s">
        <v>8</v>
      </c>
      <c r="L371" s="1">
        <f>+(Tabla1[[#This Row],[Precio Unitario]]-Tabla1[[#This Row],[Costo Unitario]])*Tabla1[[#This Row],[Cantidad Ordenada]]</f>
        <v>42</v>
      </c>
      <c r="M371" s="1">
        <f>+Tabla1[[#This Row],[Precio Unitario]]*Tabla1[[#This Row],[Cantidad Ordenada]]</f>
        <v>105</v>
      </c>
      <c r="N371" s="2">
        <f>+Tabla1[[#This Row],[Ganancia neta]]/(Tabla1[[#This Row],[Ganacia Bruta]])</f>
        <v>0.4</v>
      </c>
      <c r="O371" s="1">
        <f>+Tabla1[[#This Row],[Costo Unitario]]*Tabla1[[#This Row],[Cantidad Ordenada]]</f>
        <v>63</v>
      </c>
    </row>
    <row r="372" spans="1:15" x14ac:dyDescent="0.25">
      <c r="A372">
        <v>140</v>
      </c>
      <c r="B372">
        <v>11</v>
      </c>
      <c r="C372" t="s">
        <v>24</v>
      </c>
      <c r="D372" t="s">
        <v>48</v>
      </c>
      <c r="E372" s="1">
        <v>10</v>
      </c>
      <c r="F372" s="1">
        <v>18</v>
      </c>
      <c r="G372">
        <v>2</v>
      </c>
      <c r="H372">
        <v>48</v>
      </c>
      <c r="I372">
        <f>+Tabla1[[#This Row],[Tiempo de Preparación]]/60</f>
        <v>0.8</v>
      </c>
      <c r="J372" s="9" t="str">
        <f>+TEXT(Tabla1[[#This Row],[Columna1]]/24, "h:mm")</f>
        <v>0:48</v>
      </c>
      <c r="K372" t="s">
        <v>8</v>
      </c>
      <c r="L372" s="1">
        <f>+(Tabla1[[#This Row],[Precio Unitario]]-Tabla1[[#This Row],[Costo Unitario]])*Tabla1[[#This Row],[Cantidad Ordenada]]</f>
        <v>16</v>
      </c>
      <c r="M372" s="1">
        <f>+Tabla1[[#This Row],[Precio Unitario]]*Tabla1[[#This Row],[Cantidad Ordenada]]</f>
        <v>36</v>
      </c>
      <c r="N372" s="2">
        <f>+Tabla1[[#This Row],[Ganancia neta]]/(Tabla1[[#This Row],[Ganacia Bruta]])</f>
        <v>0.44444444444444442</v>
      </c>
      <c r="O372" s="1">
        <f>+Tabla1[[#This Row],[Costo Unitario]]*Tabla1[[#This Row],[Cantidad Ordenada]]</f>
        <v>20</v>
      </c>
    </row>
    <row r="373" spans="1:15" x14ac:dyDescent="0.25">
      <c r="A373">
        <v>141</v>
      </c>
      <c r="B373">
        <v>4</v>
      </c>
      <c r="C373" t="s">
        <v>23</v>
      </c>
      <c r="D373" t="s">
        <v>47</v>
      </c>
      <c r="E373" s="1">
        <v>13</v>
      </c>
      <c r="F373" s="1">
        <v>21</v>
      </c>
      <c r="G373">
        <v>1</v>
      </c>
      <c r="H373">
        <v>28</v>
      </c>
      <c r="I373">
        <f>+Tabla1[[#This Row],[Tiempo de Preparación]]/60</f>
        <v>0.46666666666666667</v>
      </c>
      <c r="J373" s="9" t="str">
        <f>+TEXT(Tabla1[[#This Row],[Columna1]]/24, "h:mm")</f>
        <v>0:28</v>
      </c>
      <c r="K373" t="s">
        <v>8</v>
      </c>
      <c r="L373" s="1">
        <f>+(Tabla1[[#This Row],[Precio Unitario]]-Tabla1[[#This Row],[Costo Unitario]])*Tabla1[[#This Row],[Cantidad Ordenada]]</f>
        <v>8</v>
      </c>
      <c r="M373" s="1">
        <f>+Tabla1[[#This Row],[Precio Unitario]]*Tabla1[[#This Row],[Cantidad Ordenada]]</f>
        <v>21</v>
      </c>
      <c r="N373" s="2">
        <f>+Tabla1[[#This Row],[Ganancia neta]]/(Tabla1[[#This Row],[Ganacia Bruta]])</f>
        <v>0.38095238095238093</v>
      </c>
      <c r="O373" s="1">
        <f>+Tabla1[[#This Row],[Costo Unitario]]*Tabla1[[#This Row],[Cantidad Ordenada]]</f>
        <v>13</v>
      </c>
    </row>
    <row r="374" spans="1:15" x14ac:dyDescent="0.25">
      <c r="A374">
        <v>142</v>
      </c>
      <c r="B374">
        <v>14</v>
      </c>
      <c r="C374" t="s">
        <v>5</v>
      </c>
      <c r="D374" t="s">
        <v>31</v>
      </c>
      <c r="E374" s="1">
        <v>14</v>
      </c>
      <c r="F374" s="1">
        <v>24</v>
      </c>
      <c r="G374">
        <v>3</v>
      </c>
      <c r="H374">
        <v>37</v>
      </c>
      <c r="I374">
        <f>+Tabla1[[#This Row],[Tiempo de Preparación]]/60</f>
        <v>0.6166666666666667</v>
      </c>
      <c r="J374" s="9" t="str">
        <f>+TEXT(Tabla1[[#This Row],[Columna1]]/24, "h:mm")</f>
        <v>0:37</v>
      </c>
      <c r="K374" t="s">
        <v>6</v>
      </c>
      <c r="L374" s="1">
        <f>+(Tabla1[[#This Row],[Precio Unitario]]-Tabla1[[#This Row],[Costo Unitario]])*Tabla1[[#This Row],[Cantidad Ordenada]]</f>
        <v>30</v>
      </c>
      <c r="M374" s="1">
        <f>+Tabla1[[#This Row],[Precio Unitario]]*Tabla1[[#This Row],[Cantidad Ordenada]]</f>
        <v>72</v>
      </c>
      <c r="N374" s="2">
        <f>+Tabla1[[#This Row],[Ganancia neta]]/(Tabla1[[#This Row],[Ganacia Bruta]])</f>
        <v>0.41666666666666669</v>
      </c>
      <c r="O374" s="1">
        <f>+Tabla1[[#This Row],[Costo Unitario]]*Tabla1[[#This Row],[Cantidad Ordenada]]</f>
        <v>42</v>
      </c>
    </row>
    <row r="375" spans="1:15" x14ac:dyDescent="0.25">
      <c r="A375">
        <v>142</v>
      </c>
      <c r="B375">
        <v>14</v>
      </c>
      <c r="C375" t="s">
        <v>22</v>
      </c>
      <c r="D375" t="s">
        <v>46</v>
      </c>
      <c r="E375" s="1">
        <v>14</v>
      </c>
      <c r="F375" s="1">
        <v>23</v>
      </c>
      <c r="G375">
        <v>3</v>
      </c>
      <c r="H375">
        <v>11</v>
      </c>
      <c r="I375">
        <f>+Tabla1[[#This Row],[Tiempo de Preparación]]/60</f>
        <v>0.18333333333333332</v>
      </c>
      <c r="J375" s="9" t="str">
        <f>+TEXT(Tabla1[[#This Row],[Columna1]]/24, "h:mm")</f>
        <v>0:11</v>
      </c>
      <c r="K375" t="s">
        <v>8</v>
      </c>
      <c r="L375" s="1">
        <f>+(Tabla1[[#This Row],[Precio Unitario]]-Tabla1[[#This Row],[Costo Unitario]])*Tabla1[[#This Row],[Cantidad Ordenada]]</f>
        <v>27</v>
      </c>
      <c r="M375" s="1">
        <f>+Tabla1[[#This Row],[Precio Unitario]]*Tabla1[[#This Row],[Cantidad Ordenada]]</f>
        <v>69</v>
      </c>
      <c r="N375" s="2">
        <f>+Tabla1[[#This Row],[Ganancia neta]]/(Tabla1[[#This Row],[Ganacia Bruta]])</f>
        <v>0.39130434782608697</v>
      </c>
      <c r="O375" s="1">
        <f>+Tabla1[[#This Row],[Costo Unitario]]*Tabla1[[#This Row],[Cantidad Ordenada]]</f>
        <v>42</v>
      </c>
    </row>
    <row r="376" spans="1:15" x14ac:dyDescent="0.25">
      <c r="A376">
        <v>142</v>
      </c>
      <c r="B376">
        <v>14</v>
      </c>
      <c r="C376" t="s">
        <v>11</v>
      </c>
      <c r="D376" t="s">
        <v>35</v>
      </c>
      <c r="E376" s="1">
        <v>25</v>
      </c>
      <c r="F376" s="1">
        <v>40</v>
      </c>
      <c r="G376">
        <v>1</v>
      </c>
      <c r="H376">
        <v>22</v>
      </c>
      <c r="I376">
        <f>+Tabla1[[#This Row],[Tiempo de Preparación]]/60</f>
        <v>0.36666666666666664</v>
      </c>
      <c r="J376" s="9" t="str">
        <f>+TEXT(Tabla1[[#This Row],[Columna1]]/24, "h:mm")</f>
        <v>0:22</v>
      </c>
      <c r="K376" t="s">
        <v>6</v>
      </c>
      <c r="L376" s="1">
        <f>+(Tabla1[[#This Row],[Precio Unitario]]-Tabla1[[#This Row],[Costo Unitario]])*Tabla1[[#This Row],[Cantidad Ordenada]]</f>
        <v>15</v>
      </c>
      <c r="M376" s="1">
        <f>+Tabla1[[#This Row],[Precio Unitario]]*Tabla1[[#This Row],[Cantidad Ordenada]]</f>
        <v>40</v>
      </c>
      <c r="N376" s="2">
        <f>+Tabla1[[#This Row],[Ganancia neta]]/(Tabla1[[#This Row],[Ganacia Bruta]])</f>
        <v>0.375</v>
      </c>
      <c r="O376" s="1">
        <f>+Tabla1[[#This Row],[Costo Unitario]]*Tabla1[[#This Row],[Cantidad Ordenada]]</f>
        <v>25</v>
      </c>
    </row>
    <row r="377" spans="1:15" x14ac:dyDescent="0.25">
      <c r="A377">
        <v>143</v>
      </c>
      <c r="B377">
        <v>9</v>
      </c>
      <c r="C377" t="s">
        <v>26</v>
      </c>
      <c r="D377" t="s">
        <v>50</v>
      </c>
      <c r="E377" s="1">
        <v>15</v>
      </c>
      <c r="F377" s="1">
        <v>25</v>
      </c>
      <c r="G377">
        <v>2</v>
      </c>
      <c r="H377">
        <v>16</v>
      </c>
      <c r="I377">
        <f>+Tabla1[[#This Row],[Tiempo de Preparación]]/60</f>
        <v>0.26666666666666666</v>
      </c>
      <c r="J377" s="9" t="str">
        <f>+TEXT(Tabla1[[#This Row],[Columna1]]/24, "h:mm")</f>
        <v>0:16</v>
      </c>
      <c r="K377" t="s">
        <v>8</v>
      </c>
      <c r="L377" s="1">
        <f>+(Tabla1[[#This Row],[Precio Unitario]]-Tabla1[[#This Row],[Costo Unitario]])*Tabla1[[#This Row],[Cantidad Ordenada]]</f>
        <v>20</v>
      </c>
      <c r="M377" s="1">
        <f>+Tabla1[[#This Row],[Precio Unitario]]*Tabla1[[#This Row],[Cantidad Ordenada]]</f>
        <v>50</v>
      </c>
      <c r="N377" s="2">
        <f>+Tabla1[[#This Row],[Ganancia neta]]/(Tabla1[[#This Row],[Ganacia Bruta]])</f>
        <v>0.4</v>
      </c>
      <c r="O377" s="1">
        <f>+Tabla1[[#This Row],[Costo Unitario]]*Tabla1[[#This Row],[Cantidad Ordenada]]</f>
        <v>30</v>
      </c>
    </row>
    <row r="378" spans="1:15" x14ac:dyDescent="0.25">
      <c r="A378">
        <v>144</v>
      </c>
      <c r="B378">
        <v>18</v>
      </c>
      <c r="C378" t="s">
        <v>12</v>
      </c>
      <c r="D378" t="s">
        <v>36</v>
      </c>
      <c r="E378" s="1">
        <v>22</v>
      </c>
      <c r="F378" s="1">
        <v>36</v>
      </c>
      <c r="G378">
        <v>1</v>
      </c>
      <c r="H378">
        <v>27</v>
      </c>
      <c r="I378">
        <f>+Tabla1[[#This Row],[Tiempo de Preparación]]/60</f>
        <v>0.45</v>
      </c>
      <c r="J378" s="9" t="str">
        <f>+TEXT(Tabla1[[#This Row],[Columna1]]/24, "h:mm")</f>
        <v>0:27</v>
      </c>
      <c r="K378" t="s">
        <v>8</v>
      </c>
      <c r="L378" s="1">
        <f>+(Tabla1[[#This Row],[Precio Unitario]]-Tabla1[[#This Row],[Costo Unitario]])*Tabla1[[#This Row],[Cantidad Ordenada]]</f>
        <v>14</v>
      </c>
      <c r="M378" s="1">
        <f>+Tabla1[[#This Row],[Precio Unitario]]*Tabla1[[#This Row],[Cantidad Ordenada]]</f>
        <v>36</v>
      </c>
      <c r="N378" s="2">
        <f>+Tabla1[[#This Row],[Ganancia neta]]/(Tabla1[[#This Row],[Ganacia Bruta]])</f>
        <v>0.3888888888888889</v>
      </c>
      <c r="O378" s="1">
        <f>+Tabla1[[#This Row],[Costo Unitario]]*Tabla1[[#This Row],[Cantidad Ordenada]]</f>
        <v>22</v>
      </c>
    </row>
    <row r="379" spans="1:15" x14ac:dyDescent="0.25">
      <c r="A379">
        <v>144</v>
      </c>
      <c r="B379">
        <v>18</v>
      </c>
      <c r="C379" t="s">
        <v>16</v>
      </c>
      <c r="D379" t="s">
        <v>40</v>
      </c>
      <c r="E379" s="1">
        <v>11</v>
      </c>
      <c r="F379" s="1">
        <v>19</v>
      </c>
      <c r="G379">
        <v>3</v>
      </c>
      <c r="H379">
        <v>51</v>
      </c>
      <c r="I379">
        <f>+Tabla1[[#This Row],[Tiempo de Preparación]]/60</f>
        <v>0.85</v>
      </c>
      <c r="J379" s="9" t="str">
        <f>+TEXT(Tabla1[[#This Row],[Columna1]]/24, "h:mm")</f>
        <v>0:51</v>
      </c>
      <c r="K379" t="s">
        <v>6</v>
      </c>
      <c r="L379" s="1">
        <f>+(Tabla1[[#This Row],[Precio Unitario]]-Tabla1[[#This Row],[Costo Unitario]])*Tabla1[[#This Row],[Cantidad Ordenada]]</f>
        <v>24</v>
      </c>
      <c r="M379" s="1">
        <f>+Tabla1[[#This Row],[Precio Unitario]]*Tabla1[[#This Row],[Cantidad Ordenada]]</f>
        <v>57</v>
      </c>
      <c r="N379" s="2">
        <f>+Tabla1[[#This Row],[Ganancia neta]]/(Tabla1[[#This Row],[Ganacia Bruta]])</f>
        <v>0.42105263157894735</v>
      </c>
      <c r="O379" s="1">
        <f>+Tabla1[[#This Row],[Costo Unitario]]*Tabla1[[#This Row],[Cantidad Ordenada]]</f>
        <v>33</v>
      </c>
    </row>
    <row r="380" spans="1:15" x14ac:dyDescent="0.25">
      <c r="A380">
        <v>144</v>
      </c>
      <c r="B380">
        <v>18</v>
      </c>
      <c r="C380" t="s">
        <v>13</v>
      </c>
      <c r="D380" t="s">
        <v>37</v>
      </c>
      <c r="E380" s="1">
        <v>17</v>
      </c>
      <c r="F380" s="1">
        <v>29</v>
      </c>
      <c r="G380">
        <v>2</v>
      </c>
      <c r="H380">
        <v>38</v>
      </c>
      <c r="I380">
        <f>+Tabla1[[#This Row],[Tiempo de Preparación]]/60</f>
        <v>0.6333333333333333</v>
      </c>
      <c r="J380" s="9" t="str">
        <f>+TEXT(Tabla1[[#This Row],[Columna1]]/24, "h:mm")</f>
        <v>0:38</v>
      </c>
      <c r="K380" t="s">
        <v>6</v>
      </c>
      <c r="L380" s="1">
        <f>+(Tabla1[[#This Row],[Precio Unitario]]-Tabla1[[#This Row],[Costo Unitario]])*Tabla1[[#This Row],[Cantidad Ordenada]]</f>
        <v>24</v>
      </c>
      <c r="M380" s="1">
        <f>+Tabla1[[#This Row],[Precio Unitario]]*Tabla1[[#This Row],[Cantidad Ordenada]]</f>
        <v>58</v>
      </c>
      <c r="N380" s="2">
        <f>+Tabla1[[#This Row],[Ganancia neta]]/(Tabla1[[#This Row],[Ganacia Bruta]])</f>
        <v>0.41379310344827586</v>
      </c>
      <c r="O380" s="1">
        <f>+Tabla1[[#This Row],[Costo Unitario]]*Tabla1[[#This Row],[Cantidad Ordenada]]</f>
        <v>34</v>
      </c>
    </row>
    <row r="381" spans="1:15" x14ac:dyDescent="0.25">
      <c r="A381">
        <v>144</v>
      </c>
      <c r="B381">
        <v>18</v>
      </c>
      <c r="C381" t="s">
        <v>20</v>
      </c>
      <c r="D381" t="s">
        <v>44</v>
      </c>
      <c r="E381" s="1">
        <v>20</v>
      </c>
      <c r="F381" s="1">
        <v>34</v>
      </c>
      <c r="G381">
        <v>1</v>
      </c>
      <c r="H381">
        <v>34</v>
      </c>
      <c r="I381">
        <f>+Tabla1[[#This Row],[Tiempo de Preparación]]/60</f>
        <v>0.56666666666666665</v>
      </c>
      <c r="J381" s="9" t="str">
        <f>+TEXT(Tabla1[[#This Row],[Columna1]]/24, "h:mm")</f>
        <v>0:34</v>
      </c>
      <c r="K381" t="s">
        <v>8</v>
      </c>
      <c r="L381" s="1">
        <f>+(Tabla1[[#This Row],[Precio Unitario]]-Tabla1[[#This Row],[Costo Unitario]])*Tabla1[[#This Row],[Cantidad Ordenada]]</f>
        <v>14</v>
      </c>
      <c r="M381" s="1">
        <f>+Tabla1[[#This Row],[Precio Unitario]]*Tabla1[[#This Row],[Cantidad Ordenada]]</f>
        <v>34</v>
      </c>
      <c r="N381" s="2">
        <f>+Tabla1[[#This Row],[Ganancia neta]]/(Tabla1[[#This Row],[Ganacia Bruta]])</f>
        <v>0.41176470588235292</v>
      </c>
      <c r="O381" s="1">
        <f>+Tabla1[[#This Row],[Costo Unitario]]*Tabla1[[#This Row],[Cantidad Ordenada]]</f>
        <v>20</v>
      </c>
    </row>
    <row r="382" spans="1:15" x14ac:dyDescent="0.25">
      <c r="A382">
        <v>145</v>
      </c>
      <c r="B382">
        <v>2</v>
      </c>
      <c r="C382" t="s">
        <v>19</v>
      </c>
      <c r="D382" t="s">
        <v>43</v>
      </c>
      <c r="E382" s="1">
        <v>13</v>
      </c>
      <c r="F382" s="1">
        <v>22</v>
      </c>
      <c r="G382">
        <v>3</v>
      </c>
      <c r="H382">
        <v>59</v>
      </c>
      <c r="I382">
        <f>+Tabla1[[#This Row],[Tiempo de Preparación]]/60</f>
        <v>0.98333333333333328</v>
      </c>
      <c r="J382" s="9" t="str">
        <f>+TEXT(Tabla1[[#This Row],[Columna1]]/24, "h:mm")</f>
        <v>0:59</v>
      </c>
      <c r="K382" t="s">
        <v>6</v>
      </c>
      <c r="L382" s="1">
        <f>+(Tabla1[[#This Row],[Precio Unitario]]-Tabla1[[#This Row],[Costo Unitario]])*Tabla1[[#This Row],[Cantidad Ordenada]]</f>
        <v>27</v>
      </c>
      <c r="M382" s="1">
        <f>+Tabla1[[#This Row],[Precio Unitario]]*Tabla1[[#This Row],[Cantidad Ordenada]]</f>
        <v>66</v>
      </c>
      <c r="N382" s="2">
        <f>+Tabla1[[#This Row],[Ganancia neta]]/(Tabla1[[#This Row],[Ganacia Bruta]])</f>
        <v>0.40909090909090912</v>
      </c>
      <c r="O382" s="1">
        <f>+Tabla1[[#This Row],[Costo Unitario]]*Tabla1[[#This Row],[Cantidad Ordenada]]</f>
        <v>39</v>
      </c>
    </row>
    <row r="383" spans="1:15" x14ac:dyDescent="0.25">
      <c r="A383">
        <v>145</v>
      </c>
      <c r="B383">
        <v>2</v>
      </c>
      <c r="C383" t="s">
        <v>7</v>
      </c>
      <c r="D383" t="s">
        <v>32</v>
      </c>
      <c r="E383" s="1">
        <v>18</v>
      </c>
      <c r="F383" s="1">
        <v>30</v>
      </c>
      <c r="G383">
        <v>2</v>
      </c>
      <c r="H383">
        <v>47</v>
      </c>
      <c r="I383">
        <f>+Tabla1[[#This Row],[Tiempo de Preparación]]/60</f>
        <v>0.78333333333333333</v>
      </c>
      <c r="J383" s="9" t="str">
        <f>+TEXT(Tabla1[[#This Row],[Columna1]]/24, "h:mm")</f>
        <v>0:47</v>
      </c>
      <c r="K383" t="s">
        <v>8</v>
      </c>
      <c r="L383" s="1">
        <f>+(Tabla1[[#This Row],[Precio Unitario]]-Tabla1[[#This Row],[Costo Unitario]])*Tabla1[[#This Row],[Cantidad Ordenada]]</f>
        <v>24</v>
      </c>
      <c r="M383" s="1">
        <f>+Tabla1[[#This Row],[Precio Unitario]]*Tabla1[[#This Row],[Cantidad Ordenada]]</f>
        <v>60</v>
      </c>
      <c r="N383" s="2">
        <f>+Tabla1[[#This Row],[Ganancia neta]]/(Tabla1[[#This Row],[Ganacia Bruta]])</f>
        <v>0.4</v>
      </c>
      <c r="O383" s="1">
        <f>+Tabla1[[#This Row],[Costo Unitario]]*Tabla1[[#This Row],[Cantidad Ordenada]]</f>
        <v>36</v>
      </c>
    </row>
    <row r="384" spans="1:15" x14ac:dyDescent="0.25">
      <c r="A384">
        <v>146</v>
      </c>
      <c r="B384">
        <v>8</v>
      </c>
      <c r="C384" t="s">
        <v>9</v>
      </c>
      <c r="D384" t="s">
        <v>33</v>
      </c>
      <c r="E384" s="1">
        <v>19</v>
      </c>
      <c r="F384" s="1">
        <v>31</v>
      </c>
      <c r="G384">
        <v>2</v>
      </c>
      <c r="H384">
        <v>47</v>
      </c>
      <c r="I384">
        <f>+Tabla1[[#This Row],[Tiempo de Preparación]]/60</f>
        <v>0.78333333333333333</v>
      </c>
      <c r="J384" s="9" t="str">
        <f>+TEXT(Tabla1[[#This Row],[Columna1]]/24, "h:mm")</f>
        <v>0:47</v>
      </c>
      <c r="K384" t="s">
        <v>8</v>
      </c>
      <c r="L384" s="1">
        <f>+(Tabla1[[#This Row],[Precio Unitario]]-Tabla1[[#This Row],[Costo Unitario]])*Tabla1[[#This Row],[Cantidad Ordenada]]</f>
        <v>24</v>
      </c>
      <c r="M384" s="1">
        <f>+Tabla1[[#This Row],[Precio Unitario]]*Tabla1[[#This Row],[Cantidad Ordenada]]</f>
        <v>62</v>
      </c>
      <c r="N384" s="2">
        <f>+Tabla1[[#This Row],[Ganancia neta]]/(Tabla1[[#This Row],[Ganacia Bruta]])</f>
        <v>0.38709677419354838</v>
      </c>
      <c r="O384" s="1">
        <f>+Tabla1[[#This Row],[Costo Unitario]]*Tabla1[[#This Row],[Cantidad Ordenada]]</f>
        <v>38</v>
      </c>
    </row>
    <row r="385" spans="1:15" x14ac:dyDescent="0.25">
      <c r="A385">
        <v>147</v>
      </c>
      <c r="B385">
        <v>5</v>
      </c>
      <c r="C385" t="s">
        <v>11</v>
      </c>
      <c r="D385" t="s">
        <v>35</v>
      </c>
      <c r="E385" s="1">
        <v>25</v>
      </c>
      <c r="F385" s="1">
        <v>40</v>
      </c>
      <c r="G385">
        <v>1</v>
      </c>
      <c r="H385">
        <v>13</v>
      </c>
      <c r="I385">
        <f>+Tabla1[[#This Row],[Tiempo de Preparación]]/60</f>
        <v>0.21666666666666667</v>
      </c>
      <c r="J385" s="9" t="str">
        <f>+TEXT(Tabla1[[#This Row],[Columna1]]/24, "h:mm")</f>
        <v>0:13</v>
      </c>
      <c r="K385" t="s">
        <v>8</v>
      </c>
      <c r="L385" s="1">
        <f>+(Tabla1[[#This Row],[Precio Unitario]]-Tabla1[[#This Row],[Costo Unitario]])*Tabla1[[#This Row],[Cantidad Ordenada]]</f>
        <v>15</v>
      </c>
      <c r="M385" s="1">
        <f>+Tabla1[[#This Row],[Precio Unitario]]*Tabla1[[#This Row],[Cantidad Ordenada]]</f>
        <v>40</v>
      </c>
      <c r="N385" s="2">
        <f>+Tabla1[[#This Row],[Ganancia neta]]/(Tabla1[[#This Row],[Ganacia Bruta]])</f>
        <v>0.375</v>
      </c>
      <c r="O385" s="1">
        <f>+Tabla1[[#This Row],[Costo Unitario]]*Tabla1[[#This Row],[Cantidad Ordenada]]</f>
        <v>25</v>
      </c>
    </row>
    <row r="386" spans="1:15" x14ac:dyDescent="0.25">
      <c r="A386">
        <v>147</v>
      </c>
      <c r="B386">
        <v>5</v>
      </c>
      <c r="C386" t="s">
        <v>19</v>
      </c>
      <c r="D386" t="s">
        <v>43</v>
      </c>
      <c r="E386" s="1">
        <v>13</v>
      </c>
      <c r="F386" s="1">
        <v>22</v>
      </c>
      <c r="G386">
        <v>2</v>
      </c>
      <c r="H386">
        <v>20</v>
      </c>
      <c r="I386">
        <f>+Tabla1[[#This Row],[Tiempo de Preparación]]/60</f>
        <v>0.33333333333333331</v>
      </c>
      <c r="J386" s="9" t="str">
        <f>+TEXT(Tabla1[[#This Row],[Columna1]]/24, "h:mm")</f>
        <v>0:20</v>
      </c>
      <c r="K386" t="s">
        <v>6</v>
      </c>
      <c r="L386" s="1">
        <f>+(Tabla1[[#This Row],[Precio Unitario]]-Tabla1[[#This Row],[Costo Unitario]])*Tabla1[[#This Row],[Cantidad Ordenada]]</f>
        <v>18</v>
      </c>
      <c r="M386" s="1">
        <f>+Tabla1[[#This Row],[Precio Unitario]]*Tabla1[[#This Row],[Cantidad Ordenada]]</f>
        <v>44</v>
      </c>
      <c r="N386" s="2">
        <f>+Tabla1[[#This Row],[Ganancia neta]]/(Tabla1[[#This Row],[Ganacia Bruta]])</f>
        <v>0.40909090909090912</v>
      </c>
      <c r="O386" s="1">
        <f>+Tabla1[[#This Row],[Costo Unitario]]*Tabla1[[#This Row],[Cantidad Ordenada]]</f>
        <v>26</v>
      </c>
    </row>
    <row r="387" spans="1:15" x14ac:dyDescent="0.25">
      <c r="A387">
        <v>148</v>
      </c>
      <c r="B387">
        <v>10</v>
      </c>
      <c r="C387" t="s">
        <v>13</v>
      </c>
      <c r="D387" t="s">
        <v>37</v>
      </c>
      <c r="E387" s="1">
        <v>17</v>
      </c>
      <c r="F387" s="1">
        <v>29</v>
      </c>
      <c r="G387">
        <v>2</v>
      </c>
      <c r="H387">
        <v>31</v>
      </c>
      <c r="I387">
        <f>+Tabla1[[#This Row],[Tiempo de Preparación]]/60</f>
        <v>0.51666666666666672</v>
      </c>
      <c r="J387" s="9" t="str">
        <f>+TEXT(Tabla1[[#This Row],[Columna1]]/24, "h:mm")</f>
        <v>0:31</v>
      </c>
      <c r="K387" t="s">
        <v>6</v>
      </c>
      <c r="L387" s="1">
        <f>+(Tabla1[[#This Row],[Precio Unitario]]-Tabla1[[#This Row],[Costo Unitario]])*Tabla1[[#This Row],[Cantidad Ordenada]]</f>
        <v>24</v>
      </c>
      <c r="M387" s="1">
        <f>+Tabla1[[#This Row],[Precio Unitario]]*Tabla1[[#This Row],[Cantidad Ordenada]]</f>
        <v>58</v>
      </c>
      <c r="N387" s="2">
        <f>+Tabla1[[#This Row],[Ganancia neta]]/(Tabla1[[#This Row],[Ganacia Bruta]])</f>
        <v>0.41379310344827586</v>
      </c>
      <c r="O387" s="1">
        <f>+Tabla1[[#This Row],[Costo Unitario]]*Tabla1[[#This Row],[Cantidad Ordenada]]</f>
        <v>34</v>
      </c>
    </row>
    <row r="388" spans="1:15" x14ac:dyDescent="0.25">
      <c r="A388">
        <v>148</v>
      </c>
      <c r="B388">
        <v>10</v>
      </c>
      <c r="C388" t="s">
        <v>20</v>
      </c>
      <c r="D388" t="s">
        <v>44</v>
      </c>
      <c r="E388" s="1">
        <v>20</v>
      </c>
      <c r="F388" s="1">
        <v>34</v>
      </c>
      <c r="G388">
        <v>2</v>
      </c>
      <c r="H388">
        <v>57</v>
      </c>
      <c r="I388">
        <f>+Tabla1[[#This Row],[Tiempo de Preparación]]/60</f>
        <v>0.95</v>
      </c>
      <c r="J388" s="9" t="str">
        <f>+TEXT(Tabla1[[#This Row],[Columna1]]/24, "h:mm")</f>
        <v>0:57</v>
      </c>
      <c r="K388" t="s">
        <v>6</v>
      </c>
      <c r="L388" s="1">
        <f>+(Tabla1[[#This Row],[Precio Unitario]]-Tabla1[[#This Row],[Costo Unitario]])*Tabla1[[#This Row],[Cantidad Ordenada]]</f>
        <v>28</v>
      </c>
      <c r="M388" s="1">
        <f>+Tabla1[[#This Row],[Precio Unitario]]*Tabla1[[#This Row],[Cantidad Ordenada]]</f>
        <v>68</v>
      </c>
      <c r="N388" s="2">
        <f>+Tabla1[[#This Row],[Ganancia neta]]/(Tabla1[[#This Row],[Ganacia Bruta]])</f>
        <v>0.41176470588235292</v>
      </c>
      <c r="O388" s="1">
        <f>+Tabla1[[#This Row],[Costo Unitario]]*Tabla1[[#This Row],[Cantidad Ordenada]]</f>
        <v>40</v>
      </c>
    </row>
    <row r="389" spans="1:15" x14ac:dyDescent="0.25">
      <c r="A389">
        <v>148</v>
      </c>
      <c r="B389">
        <v>10</v>
      </c>
      <c r="C389" t="s">
        <v>21</v>
      </c>
      <c r="D389" t="s">
        <v>45</v>
      </c>
      <c r="E389" s="1">
        <v>12</v>
      </c>
      <c r="F389" s="1">
        <v>20</v>
      </c>
      <c r="G389">
        <v>3</v>
      </c>
      <c r="H389">
        <v>46</v>
      </c>
      <c r="I389">
        <f>+Tabla1[[#This Row],[Tiempo de Preparación]]/60</f>
        <v>0.76666666666666672</v>
      </c>
      <c r="J389" s="9" t="str">
        <f>+TEXT(Tabla1[[#This Row],[Columna1]]/24, "h:mm")</f>
        <v>0:46</v>
      </c>
      <c r="K389" t="s">
        <v>6</v>
      </c>
      <c r="L389" s="1">
        <f>+(Tabla1[[#This Row],[Precio Unitario]]-Tabla1[[#This Row],[Costo Unitario]])*Tabla1[[#This Row],[Cantidad Ordenada]]</f>
        <v>24</v>
      </c>
      <c r="M389" s="1">
        <f>+Tabla1[[#This Row],[Precio Unitario]]*Tabla1[[#This Row],[Cantidad Ordenada]]</f>
        <v>60</v>
      </c>
      <c r="N389" s="2">
        <f>+Tabla1[[#This Row],[Ganancia neta]]/(Tabla1[[#This Row],[Ganacia Bruta]])</f>
        <v>0.4</v>
      </c>
      <c r="O389" s="1">
        <f>+Tabla1[[#This Row],[Costo Unitario]]*Tabla1[[#This Row],[Cantidad Ordenada]]</f>
        <v>36</v>
      </c>
    </row>
    <row r="390" spans="1:15" x14ac:dyDescent="0.25">
      <c r="A390">
        <v>148</v>
      </c>
      <c r="B390">
        <v>10</v>
      </c>
      <c r="C390" t="s">
        <v>25</v>
      </c>
      <c r="D390" t="s">
        <v>49</v>
      </c>
      <c r="E390" s="1">
        <v>15</v>
      </c>
      <c r="F390" s="1">
        <v>26</v>
      </c>
      <c r="G390">
        <v>1</v>
      </c>
      <c r="H390">
        <v>25</v>
      </c>
      <c r="I390">
        <f>+Tabla1[[#This Row],[Tiempo de Preparación]]/60</f>
        <v>0.41666666666666669</v>
      </c>
      <c r="J390" s="9" t="str">
        <f>+TEXT(Tabla1[[#This Row],[Columna1]]/24, "h:mm")</f>
        <v>0:25</v>
      </c>
      <c r="K390" t="s">
        <v>6</v>
      </c>
      <c r="L390" s="1">
        <f>+(Tabla1[[#This Row],[Precio Unitario]]-Tabla1[[#This Row],[Costo Unitario]])*Tabla1[[#This Row],[Cantidad Ordenada]]</f>
        <v>11</v>
      </c>
      <c r="M390" s="1">
        <f>+Tabla1[[#This Row],[Precio Unitario]]*Tabla1[[#This Row],[Cantidad Ordenada]]</f>
        <v>26</v>
      </c>
      <c r="N390" s="2">
        <f>+Tabla1[[#This Row],[Ganancia neta]]/(Tabla1[[#This Row],[Ganacia Bruta]])</f>
        <v>0.42307692307692307</v>
      </c>
      <c r="O390" s="1">
        <f>+Tabla1[[#This Row],[Costo Unitario]]*Tabla1[[#This Row],[Cantidad Ordenada]]</f>
        <v>15</v>
      </c>
    </row>
    <row r="391" spans="1:15" x14ac:dyDescent="0.25">
      <c r="A391">
        <v>149</v>
      </c>
      <c r="B391">
        <v>18</v>
      </c>
      <c r="C391" t="s">
        <v>20</v>
      </c>
      <c r="D391" t="s">
        <v>44</v>
      </c>
      <c r="E391" s="1">
        <v>20</v>
      </c>
      <c r="F391" s="1">
        <v>34</v>
      </c>
      <c r="G391">
        <v>3</v>
      </c>
      <c r="H391">
        <v>28</v>
      </c>
      <c r="I391">
        <f>+Tabla1[[#This Row],[Tiempo de Preparación]]/60</f>
        <v>0.46666666666666667</v>
      </c>
      <c r="J391" s="9" t="str">
        <f>+TEXT(Tabla1[[#This Row],[Columna1]]/24, "h:mm")</f>
        <v>0:28</v>
      </c>
      <c r="K391" t="s">
        <v>8</v>
      </c>
      <c r="L391" s="1">
        <f>+(Tabla1[[#This Row],[Precio Unitario]]-Tabla1[[#This Row],[Costo Unitario]])*Tabla1[[#This Row],[Cantidad Ordenada]]</f>
        <v>42</v>
      </c>
      <c r="M391" s="1">
        <f>+Tabla1[[#This Row],[Precio Unitario]]*Tabla1[[#This Row],[Cantidad Ordenada]]</f>
        <v>102</v>
      </c>
      <c r="N391" s="2">
        <f>+Tabla1[[#This Row],[Ganancia neta]]/(Tabla1[[#This Row],[Ganacia Bruta]])</f>
        <v>0.41176470588235292</v>
      </c>
      <c r="O391" s="1">
        <f>+Tabla1[[#This Row],[Costo Unitario]]*Tabla1[[#This Row],[Cantidad Ordenada]]</f>
        <v>60</v>
      </c>
    </row>
    <row r="392" spans="1:15" x14ac:dyDescent="0.25">
      <c r="A392">
        <v>149</v>
      </c>
      <c r="B392">
        <v>18</v>
      </c>
      <c r="C392" t="s">
        <v>7</v>
      </c>
      <c r="D392" t="s">
        <v>32</v>
      </c>
      <c r="E392" s="1">
        <v>18</v>
      </c>
      <c r="F392" s="1">
        <v>30</v>
      </c>
      <c r="G392">
        <v>1</v>
      </c>
      <c r="H392">
        <v>38</v>
      </c>
      <c r="I392">
        <f>+Tabla1[[#This Row],[Tiempo de Preparación]]/60</f>
        <v>0.6333333333333333</v>
      </c>
      <c r="J392" s="9" t="str">
        <f>+TEXT(Tabla1[[#This Row],[Columna1]]/24, "h:mm")</f>
        <v>0:38</v>
      </c>
      <c r="K392" t="s">
        <v>8</v>
      </c>
      <c r="L392" s="1">
        <f>+(Tabla1[[#This Row],[Precio Unitario]]-Tabla1[[#This Row],[Costo Unitario]])*Tabla1[[#This Row],[Cantidad Ordenada]]</f>
        <v>12</v>
      </c>
      <c r="M392" s="1">
        <f>+Tabla1[[#This Row],[Precio Unitario]]*Tabla1[[#This Row],[Cantidad Ordenada]]</f>
        <v>30</v>
      </c>
      <c r="N392" s="2">
        <f>+Tabla1[[#This Row],[Ganancia neta]]/(Tabla1[[#This Row],[Ganacia Bruta]])</f>
        <v>0.4</v>
      </c>
      <c r="O392" s="1">
        <f>+Tabla1[[#This Row],[Costo Unitario]]*Tabla1[[#This Row],[Cantidad Ordenada]]</f>
        <v>18</v>
      </c>
    </row>
    <row r="393" spans="1:15" x14ac:dyDescent="0.25">
      <c r="A393">
        <v>149</v>
      </c>
      <c r="B393">
        <v>18</v>
      </c>
      <c r="C393" t="s">
        <v>24</v>
      </c>
      <c r="D393" t="s">
        <v>48</v>
      </c>
      <c r="E393" s="1">
        <v>10</v>
      </c>
      <c r="F393" s="1">
        <v>18</v>
      </c>
      <c r="G393">
        <v>2</v>
      </c>
      <c r="H393">
        <v>25</v>
      </c>
      <c r="I393">
        <f>+Tabla1[[#This Row],[Tiempo de Preparación]]/60</f>
        <v>0.41666666666666669</v>
      </c>
      <c r="J393" s="9" t="str">
        <f>+TEXT(Tabla1[[#This Row],[Columna1]]/24, "h:mm")</f>
        <v>0:25</v>
      </c>
      <c r="K393" t="s">
        <v>6</v>
      </c>
      <c r="L393" s="1">
        <f>+(Tabla1[[#This Row],[Precio Unitario]]-Tabla1[[#This Row],[Costo Unitario]])*Tabla1[[#This Row],[Cantidad Ordenada]]</f>
        <v>16</v>
      </c>
      <c r="M393" s="1">
        <f>+Tabla1[[#This Row],[Precio Unitario]]*Tabla1[[#This Row],[Cantidad Ordenada]]</f>
        <v>36</v>
      </c>
      <c r="N393" s="2">
        <f>+Tabla1[[#This Row],[Ganancia neta]]/(Tabla1[[#This Row],[Ganacia Bruta]])</f>
        <v>0.44444444444444442</v>
      </c>
      <c r="O393" s="1">
        <f>+Tabla1[[#This Row],[Costo Unitario]]*Tabla1[[#This Row],[Cantidad Ordenada]]</f>
        <v>20</v>
      </c>
    </row>
    <row r="394" spans="1:15" x14ac:dyDescent="0.25">
      <c r="A394">
        <v>149</v>
      </c>
      <c r="B394">
        <v>18</v>
      </c>
      <c r="C394" t="s">
        <v>13</v>
      </c>
      <c r="D394" t="s">
        <v>37</v>
      </c>
      <c r="E394" s="1">
        <v>17</v>
      </c>
      <c r="F394" s="1">
        <v>29</v>
      </c>
      <c r="G394">
        <v>2</v>
      </c>
      <c r="H394">
        <v>48</v>
      </c>
      <c r="I394">
        <f>+Tabla1[[#This Row],[Tiempo de Preparación]]/60</f>
        <v>0.8</v>
      </c>
      <c r="J394" s="9" t="str">
        <f>+TEXT(Tabla1[[#This Row],[Columna1]]/24, "h:mm")</f>
        <v>0:48</v>
      </c>
      <c r="K394" t="s">
        <v>8</v>
      </c>
      <c r="L394" s="1">
        <f>+(Tabla1[[#This Row],[Precio Unitario]]-Tabla1[[#This Row],[Costo Unitario]])*Tabla1[[#This Row],[Cantidad Ordenada]]</f>
        <v>24</v>
      </c>
      <c r="M394" s="1">
        <f>+Tabla1[[#This Row],[Precio Unitario]]*Tabla1[[#This Row],[Cantidad Ordenada]]</f>
        <v>58</v>
      </c>
      <c r="N394" s="2">
        <f>+Tabla1[[#This Row],[Ganancia neta]]/(Tabla1[[#This Row],[Ganacia Bruta]])</f>
        <v>0.41379310344827586</v>
      </c>
      <c r="O394" s="1">
        <f>+Tabla1[[#This Row],[Costo Unitario]]*Tabla1[[#This Row],[Cantidad Ordenada]]</f>
        <v>34</v>
      </c>
    </row>
    <row r="395" spans="1:15" x14ac:dyDescent="0.25">
      <c r="A395">
        <v>150</v>
      </c>
      <c r="B395">
        <v>18</v>
      </c>
      <c r="C395" t="s">
        <v>19</v>
      </c>
      <c r="D395" t="s">
        <v>43</v>
      </c>
      <c r="E395" s="1">
        <v>13</v>
      </c>
      <c r="F395" s="1">
        <v>22</v>
      </c>
      <c r="G395">
        <v>2</v>
      </c>
      <c r="H395">
        <v>19</v>
      </c>
      <c r="I395">
        <f>+Tabla1[[#This Row],[Tiempo de Preparación]]/60</f>
        <v>0.31666666666666665</v>
      </c>
      <c r="J395" s="9" t="str">
        <f>+TEXT(Tabla1[[#This Row],[Columna1]]/24, "h:mm")</f>
        <v>0:19</v>
      </c>
      <c r="K395" t="s">
        <v>6</v>
      </c>
      <c r="L395" s="1">
        <f>+(Tabla1[[#This Row],[Precio Unitario]]-Tabla1[[#This Row],[Costo Unitario]])*Tabla1[[#This Row],[Cantidad Ordenada]]</f>
        <v>18</v>
      </c>
      <c r="M395" s="1">
        <f>+Tabla1[[#This Row],[Precio Unitario]]*Tabla1[[#This Row],[Cantidad Ordenada]]</f>
        <v>44</v>
      </c>
      <c r="N395" s="2">
        <f>+Tabla1[[#This Row],[Ganancia neta]]/(Tabla1[[#This Row],[Ganacia Bruta]])</f>
        <v>0.40909090909090912</v>
      </c>
      <c r="O395" s="1">
        <f>+Tabla1[[#This Row],[Costo Unitario]]*Tabla1[[#This Row],[Cantidad Ordenada]]</f>
        <v>26</v>
      </c>
    </row>
    <row r="396" spans="1:15" x14ac:dyDescent="0.25">
      <c r="A396">
        <v>150</v>
      </c>
      <c r="B396">
        <v>18</v>
      </c>
      <c r="C396" t="s">
        <v>14</v>
      </c>
      <c r="D396" t="s">
        <v>38</v>
      </c>
      <c r="E396" s="1">
        <v>20</v>
      </c>
      <c r="F396" s="1">
        <v>33</v>
      </c>
      <c r="G396">
        <v>2</v>
      </c>
      <c r="H396">
        <v>57</v>
      </c>
      <c r="I396">
        <f>+Tabla1[[#This Row],[Tiempo de Preparación]]/60</f>
        <v>0.95</v>
      </c>
      <c r="J396" s="9" t="str">
        <f>+TEXT(Tabla1[[#This Row],[Columna1]]/24, "h:mm")</f>
        <v>0:57</v>
      </c>
      <c r="K396" t="s">
        <v>8</v>
      </c>
      <c r="L396" s="1">
        <f>+(Tabla1[[#This Row],[Precio Unitario]]-Tabla1[[#This Row],[Costo Unitario]])*Tabla1[[#This Row],[Cantidad Ordenada]]</f>
        <v>26</v>
      </c>
      <c r="M396" s="1">
        <f>+Tabla1[[#This Row],[Precio Unitario]]*Tabla1[[#This Row],[Cantidad Ordenada]]</f>
        <v>66</v>
      </c>
      <c r="N396" s="2">
        <f>+Tabla1[[#This Row],[Ganancia neta]]/(Tabla1[[#This Row],[Ganacia Bruta]])</f>
        <v>0.39393939393939392</v>
      </c>
      <c r="O396" s="1">
        <f>+Tabla1[[#This Row],[Costo Unitario]]*Tabla1[[#This Row],[Cantidad Ordenada]]</f>
        <v>40</v>
      </c>
    </row>
    <row r="397" spans="1:15" x14ac:dyDescent="0.25">
      <c r="A397">
        <v>150</v>
      </c>
      <c r="B397">
        <v>18</v>
      </c>
      <c r="C397" t="s">
        <v>21</v>
      </c>
      <c r="D397" t="s">
        <v>45</v>
      </c>
      <c r="E397" s="1">
        <v>12</v>
      </c>
      <c r="F397" s="1">
        <v>20</v>
      </c>
      <c r="G397">
        <v>2</v>
      </c>
      <c r="H397">
        <v>30</v>
      </c>
      <c r="I397">
        <f>+Tabla1[[#This Row],[Tiempo de Preparación]]/60</f>
        <v>0.5</v>
      </c>
      <c r="J397" s="9" t="str">
        <f>+TEXT(Tabla1[[#This Row],[Columna1]]/24, "h:mm")</f>
        <v>0:30</v>
      </c>
      <c r="K397" t="s">
        <v>8</v>
      </c>
      <c r="L397" s="1">
        <f>+(Tabla1[[#This Row],[Precio Unitario]]-Tabla1[[#This Row],[Costo Unitario]])*Tabla1[[#This Row],[Cantidad Ordenada]]</f>
        <v>16</v>
      </c>
      <c r="M397" s="1">
        <f>+Tabla1[[#This Row],[Precio Unitario]]*Tabla1[[#This Row],[Cantidad Ordenada]]</f>
        <v>40</v>
      </c>
      <c r="N397" s="2">
        <f>+Tabla1[[#This Row],[Ganancia neta]]/(Tabla1[[#This Row],[Ganacia Bruta]])</f>
        <v>0.4</v>
      </c>
      <c r="O397" s="1">
        <f>+Tabla1[[#This Row],[Costo Unitario]]*Tabla1[[#This Row],[Cantidad Ordenada]]</f>
        <v>24</v>
      </c>
    </row>
    <row r="398" spans="1:15" x14ac:dyDescent="0.25">
      <c r="A398">
        <v>151</v>
      </c>
      <c r="B398">
        <v>6</v>
      </c>
      <c r="C398" t="s">
        <v>22</v>
      </c>
      <c r="D398" t="s">
        <v>46</v>
      </c>
      <c r="E398" s="1">
        <v>14</v>
      </c>
      <c r="F398" s="1">
        <v>23</v>
      </c>
      <c r="G398">
        <v>3</v>
      </c>
      <c r="H398">
        <v>13</v>
      </c>
      <c r="I398">
        <f>+Tabla1[[#This Row],[Tiempo de Preparación]]/60</f>
        <v>0.21666666666666667</v>
      </c>
      <c r="J398" s="9" t="str">
        <f>+TEXT(Tabla1[[#This Row],[Columna1]]/24, "h:mm")</f>
        <v>0:13</v>
      </c>
      <c r="K398" t="s">
        <v>6</v>
      </c>
      <c r="L398" s="1">
        <f>+(Tabla1[[#This Row],[Precio Unitario]]-Tabla1[[#This Row],[Costo Unitario]])*Tabla1[[#This Row],[Cantidad Ordenada]]</f>
        <v>27</v>
      </c>
      <c r="M398" s="1">
        <f>+Tabla1[[#This Row],[Precio Unitario]]*Tabla1[[#This Row],[Cantidad Ordenada]]</f>
        <v>69</v>
      </c>
      <c r="N398" s="2">
        <f>+Tabla1[[#This Row],[Ganancia neta]]/(Tabla1[[#This Row],[Ganacia Bruta]])</f>
        <v>0.39130434782608697</v>
      </c>
      <c r="O398" s="1">
        <f>+Tabla1[[#This Row],[Costo Unitario]]*Tabla1[[#This Row],[Cantidad Ordenada]]</f>
        <v>42</v>
      </c>
    </row>
    <row r="399" spans="1:15" x14ac:dyDescent="0.25">
      <c r="A399">
        <v>151</v>
      </c>
      <c r="B399">
        <v>6</v>
      </c>
      <c r="C399" t="s">
        <v>23</v>
      </c>
      <c r="D399" t="s">
        <v>47</v>
      </c>
      <c r="E399" s="1">
        <v>13</v>
      </c>
      <c r="F399" s="1">
        <v>21</v>
      </c>
      <c r="G399">
        <v>3</v>
      </c>
      <c r="H399">
        <v>6</v>
      </c>
      <c r="I399">
        <f>+Tabla1[[#This Row],[Tiempo de Preparación]]/60</f>
        <v>0.1</v>
      </c>
      <c r="J399" s="9" t="str">
        <f>+TEXT(Tabla1[[#This Row],[Columna1]]/24, "h:mm")</f>
        <v>0:06</v>
      </c>
      <c r="K399" t="s">
        <v>6</v>
      </c>
      <c r="L399" s="1">
        <f>+(Tabla1[[#This Row],[Precio Unitario]]-Tabla1[[#This Row],[Costo Unitario]])*Tabla1[[#This Row],[Cantidad Ordenada]]</f>
        <v>24</v>
      </c>
      <c r="M399" s="1">
        <f>+Tabla1[[#This Row],[Precio Unitario]]*Tabla1[[#This Row],[Cantidad Ordenada]]</f>
        <v>63</v>
      </c>
      <c r="N399" s="2">
        <f>+Tabla1[[#This Row],[Ganancia neta]]/(Tabla1[[#This Row],[Ganacia Bruta]])</f>
        <v>0.38095238095238093</v>
      </c>
      <c r="O399" s="1">
        <f>+Tabla1[[#This Row],[Costo Unitario]]*Tabla1[[#This Row],[Cantidad Ordenada]]</f>
        <v>39</v>
      </c>
    </row>
    <row r="400" spans="1:15" x14ac:dyDescent="0.25">
      <c r="A400">
        <v>152</v>
      </c>
      <c r="B400">
        <v>5</v>
      </c>
      <c r="C400" t="s">
        <v>15</v>
      </c>
      <c r="D400" t="s">
        <v>39</v>
      </c>
      <c r="E400" s="1">
        <v>16</v>
      </c>
      <c r="F400" s="1">
        <v>28</v>
      </c>
      <c r="G400">
        <v>2</v>
      </c>
      <c r="H400">
        <v>12</v>
      </c>
      <c r="I400">
        <f>+Tabla1[[#This Row],[Tiempo de Preparación]]/60</f>
        <v>0.2</v>
      </c>
      <c r="J400" s="9" t="str">
        <f>+TEXT(Tabla1[[#This Row],[Columna1]]/24, "h:mm")</f>
        <v>0:12</v>
      </c>
      <c r="K400" t="s">
        <v>6</v>
      </c>
      <c r="L400" s="1">
        <f>+(Tabla1[[#This Row],[Precio Unitario]]-Tabla1[[#This Row],[Costo Unitario]])*Tabla1[[#This Row],[Cantidad Ordenada]]</f>
        <v>24</v>
      </c>
      <c r="M400" s="1">
        <f>+Tabla1[[#This Row],[Precio Unitario]]*Tabla1[[#This Row],[Cantidad Ordenada]]</f>
        <v>56</v>
      </c>
      <c r="N400" s="2">
        <f>+Tabla1[[#This Row],[Ganancia neta]]/(Tabla1[[#This Row],[Ganacia Bruta]])</f>
        <v>0.42857142857142855</v>
      </c>
      <c r="O400" s="1">
        <f>+Tabla1[[#This Row],[Costo Unitario]]*Tabla1[[#This Row],[Cantidad Ordenada]]</f>
        <v>32</v>
      </c>
    </row>
    <row r="401" spans="1:15" x14ac:dyDescent="0.25">
      <c r="A401">
        <v>153</v>
      </c>
      <c r="B401">
        <v>10</v>
      </c>
      <c r="C401" t="s">
        <v>14</v>
      </c>
      <c r="D401" t="s">
        <v>38</v>
      </c>
      <c r="E401" s="1">
        <v>20</v>
      </c>
      <c r="F401" s="1">
        <v>33</v>
      </c>
      <c r="G401">
        <v>3</v>
      </c>
      <c r="H401">
        <v>10</v>
      </c>
      <c r="I401">
        <f>+Tabla1[[#This Row],[Tiempo de Preparación]]/60</f>
        <v>0.16666666666666666</v>
      </c>
      <c r="J401" s="9" t="str">
        <f>+TEXT(Tabla1[[#This Row],[Columna1]]/24, "h:mm")</f>
        <v>0:10</v>
      </c>
      <c r="K401" t="s">
        <v>8</v>
      </c>
      <c r="L401" s="1">
        <f>+(Tabla1[[#This Row],[Precio Unitario]]-Tabla1[[#This Row],[Costo Unitario]])*Tabla1[[#This Row],[Cantidad Ordenada]]</f>
        <v>39</v>
      </c>
      <c r="M401" s="1">
        <f>+Tabla1[[#This Row],[Precio Unitario]]*Tabla1[[#This Row],[Cantidad Ordenada]]</f>
        <v>99</v>
      </c>
      <c r="N401" s="2">
        <f>+Tabla1[[#This Row],[Ganancia neta]]/(Tabla1[[#This Row],[Ganacia Bruta]])</f>
        <v>0.39393939393939392</v>
      </c>
      <c r="O401" s="1">
        <f>+Tabla1[[#This Row],[Costo Unitario]]*Tabla1[[#This Row],[Cantidad Ordenada]]</f>
        <v>60</v>
      </c>
    </row>
    <row r="402" spans="1:15" x14ac:dyDescent="0.25">
      <c r="A402">
        <v>153</v>
      </c>
      <c r="B402">
        <v>10</v>
      </c>
      <c r="C402" t="s">
        <v>5</v>
      </c>
      <c r="D402" t="s">
        <v>31</v>
      </c>
      <c r="E402" s="1">
        <v>14</v>
      </c>
      <c r="F402" s="1">
        <v>24</v>
      </c>
      <c r="G402">
        <v>1</v>
      </c>
      <c r="H402">
        <v>53</v>
      </c>
      <c r="I402">
        <f>+Tabla1[[#This Row],[Tiempo de Preparación]]/60</f>
        <v>0.8833333333333333</v>
      </c>
      <c r="J402" s="9" t="str">
        <f>+TEXT(Tabla1[[#This Row],[Columna1]]/24, "h:mm")</f>
        <v>0:53</v>
      </c>
      <c r="K402" t="s">
        <v>8</v>
      </c>
      <c r="L402" s="1">
        <f>+(Tabla1[[#This Row],[Precio Unitario]]-Tabla1[[#This Row],[Costo Unitario]])*Tabla1[[#This Row],[Cantidad Ordenada]]</f>
        <v>10</v>
      </c>
      <c r="M402" s="1">
        <f>+Tabla1[[#This Row],[Precio Unitario]]*Tabla1[[#This Row],[Cantidad Ordenada]]</f>
        <v>24</v>
      </c>
      <c r="N402" s="2">
        <f>+Tabla1[[#This Row],[Ganancia neta]]/(Tabla1[[#This Row],[Ganacia Bruta]])</f>
        <v>0.41666666666666669</v>
      </c>
      <c r="O402" s="1">
        <f>+Tabla1[[#This Row],[Costo Unitario]]*Tabla1[[#This Row],[Cantidad Ordenada]]</f>
        <v>14</v>
      </c>
    </row>
    <row r="403" spans="1:15" x14ac:dyDescent="0.25">
      <c r="A403">
        <v>153</v>
      </c>
      <c r="B403">
        <v>10</v>
      </c>
      <c r="C403" t="s">
        <v>11</v>
      </c>
      <c r="D403" t="s">
        <v>35</v>
      </c>
      <c r="E403" s="1">
        <v>25</v>
      </c>
      <c r="F403" s="1">
        <v>40</v>
      </c>
      <c r="G403">
        <v>2</v>
      </c>
      <c r="H403">
        <v>26</v>
      </c>
      <c r="I403">
        <f>+Tabla1[[#This Row],[Tiempo de Preparación]]/60</f>
        <v>0.43333333333333335</v>
      </c>
      <c r="J403" s="9" t="str">
        <f>+TEXT(Tabla1[[#This Row],[Columna1]]/24, "h:mm")</f>
        <v>0:26</v>
      </c>
      <c r="K403" t="s">
        <v>6</v>
      </c>
      <c r="L403" s="1">
        <f>+(Tabla1[[#This Row],[Precio Unitario]]-Tabla1[[#This Row],[Costo Unitario]])*Tabla1[[#This Row],[Cantidad Ordenada]]</f>
        <v>30</v>
      </c>
      <c r="M403" s="1">
        <f>+Tabla1[[#This Row],[Precio Unitario]]*Tabla1[[#This Row],[Cantidad Ordenada]]</f>
        <v>80</v>
      </c>
      <c r="N403" s="2">
        <f>+Tabla1[[#This Row],[Ganancia neta]]/(Tabla1[[#This Row],[Ganacia Bruta]])</f>
        <v>0.375</v>
      </c>
      <c r="O403" s="1">
        <f>+Tabla1[[#This Row],[Costo Unitario]]*Tabla1[[#This Row],[Cantidad Ordenada]]</f>
        <v>50</v>
      </c>
    </row>
    <row r="404" spans="1:15" x14ac:dyDescent="0.25">
      <c r="A404">
        <v>154</v>
      </c>
      <c r="B404">
        <v>11</v>
      </c>
      <c r="C404" t="s">
        <v>12</v>
      </c>
      <c r="D404" t="s">
        <v>36</v>
      </c>
      <c r="E404" s="1">
        <v>22</v>
      </c>
      <c r="F404" s="1">
        <v>36</v>
      </c>
      <c r="G404">
        <v>3</v>
      </c>
      <c r="H404">
        <v>52</v>
      </c>
      <c r="I404">
        <f>+Tabla1[[#This Row],[Tiempo de Preparación]]/60</f>
        <v>0.8666666666666667</v>
      </c>
      <c r="J404" s="9" t="str">
        <f>+TEXT(Tabla1[[#This Row],[Columna1]]/24, "h:mm")</f>
        <v>0:52</v>
      </c>
      <c r="K404" t="s">
        <v>6</v>
      </c>
      <c r="L404" s="1">
        <f>+(Tabla1[[#This Row],[Precio Unitario]]-Tabla1[[#This Row],[Costo Unitario]])*Tabla1[[#This Row],[Cantidad Ordenada]]</f>
        <v>42</v>
      </c>
      <c r="M404" s="1">
        <f>+Tabla1[[#This Row],[Precio Unitario]]*Tabla1[[#This Row],[Cantidad Ordenada]]</f>
        <v>108</v>
      </c>
      <c r="N404" s="2">
        <f>+Tabla1[[#This Row],[Ganancia neta]]/(Tabla1[[#This Row],[Ganacia Bruta]])</f>
        <v>0.3888888888888889</v>
      </c>
      <c r="O404" s="1">
        <f>+Tabla1[[#This Row],[Costo Unitario]]*Tabla1[[#This Row],[Cantidad Ordenada]]</f>
        <v>66</v>
      </c>
    </row>
    <row r="405" spans="1:15" x14ac:dyDescent="0.25">
      <c r="A405">
        <v>154</v>
      </c>
      <c r="B405">
        <v>11</v>
      </c>
      <c r="C405" t="s">
        <v>24</v>
      </c>
      <c r="D405" t="s">
        <v>48</v>
      </c>
      <c r="E405" s="1">
        <v>10</v>
      </c>
      <c r="F405" s="1">
        <v>18</v>
      </c>
      <c r="G405">
        <v>2</v>
      </c>
      <c r="H405">
        <v>30</v>
      </c>
      <c r="I405">
        <f>+Tabla1[[#This Row],[Tiempo de Preparación]]/60</f>
        <v>0.5</v>
      </c>
      <c r="J405" s="9" t="str">
        <f>+TEXT(Tabla1[[#This Row],[Columna1]]/24, "h:mm")</f>
        <v>0:30</v>
      </c>
      <c r="K405" t="s">
        <v>6</v>
      </c>
      <c r="L405" s="1">
        <f>+(Tabla1[[#This Row],[Precio Unitario]]-Tabla1[[#This Row],[Costo Unitario]])*Tabla1[[#This Row],[Cantidad Ordenada]]</f>
        <v>16</v>
      </c>
      <c r="M405" s="1">
        <f>+Tabla1[[#This Row],[Precio Unitario]]*Tabla1[[#This Row],[Cantidad Ordenada]]</f>
        <v>36</v>
      </c>
      <c r="N405" s="2">
        <f>+Tabla1[[#This Row],[Ganancia neta]]/(Tabla1[[#This Row],[Ganacia Bruta]])</f>
        <v>0.44444444444444442</v>
      </c>
      <c r="O405" s="1">
        <f>+Tabla1[[#This Row],[Costo Unitario]]*Tabla1[[#This Row],[Cantidad Ordenada]]</f>
        <v>20</v>
      </c>
    </row>
    <row r="406" spans="1:15" x14ac:dyDescent="0.25">
      <c r="A406">
        <v>155</v>
      </c>
      <c r="B406">
        <v>7</v>
      </c>
      <c r="C406" t="s">
        <v>10</v>
      </c>
      <c r="D406" t="s">
        <v>34</v>
      </c>
      <c r="E406" s="1">
        <v>16</v>
      </c>
      <c r="F406" s="1">
        <v>27</v>
      </c>
      <c r="G406">
        <v>2</v>
      </c>
      <c r="H406">
        <v>24</v>
      </c>
      <c r="I406">
        <f>+Tabla1[[#This Row],[Tiempo de Preparación]]/60</f>
        <v>0.4</v>
      </c>
      <c r="J406" s="9" t="str">
        <f>+TEXT(Tabla1[[#This Row],[Columna1]]/24, "h:mm")</f>
        <v>0:24</v>
      </c>
      <c r="K406" t="s">
        <v>8</v>
      </c>
      <c r="L406" s="1">
        <f>+(Tabla1[[#This Row],[Precio Unitario]]-Tabla1[[#This Row],[Costo Unitario]])*Tabla1[[#This Row],[Cantidad Ordenada]]</f>
        <v>22</v>
      </c>
      <c r="M406" s="1">
        <f>+Tabla1[[#This Row],[Precio Unitario]]*Tabla1[[#This Row],[Cantidad Ordenada]]</f>
        <v>54</v>
      </c>
      <c r="N406" s="2">
        <f>+Tabla1[[#This Row],[Ganancia neta]]/(Tabla1[[#This Row],[Ganacia Bruta]])</f>
        <v>0.40740740740740738</v>
      </c>
      <c r="O406" s="1">
        <f>+Tabla1[[#This Row],[Costo Unitario]]*Tabla1[[#This Row],[Cantidad Ordenada]]</f>
        <v>32</v>
      </c>
    </row>
    <row r="407" spans="1:15" x14ac:dyDescent="0.25">
      <c r="A407">
        <v>155</v>
      </c>
      <c r="B407">
        <v>7</v>
      </c>
      <c r="C407" t="s">
        <v>9</v>
      </c>
      <c r="D407" t="s">
        <v>33</v>
      </c>
      <c r="E407" s="1">
        <v>19</v>
      </c>
      <c r="F407" s="1">
        <v>31</v>
      </c>
      <c r="G407">
        <v>2</v>
      </c>
      <c r="H407">
        <v>43</v>
      </c>
      <c r="I407">
        <f>+Tabla1[[#This Row],[Tiempo de Preparación]]/60</f>
        <v>0.71666666666666667</v>
      </c>
      <c r="J407" s="9" t="str">
        <f>+TEXT(Tabla1[[#This Row],[Columna1]]/24, "h:mm")</f>
        <v>0:43</v>
      </c>
      <c r="K407" t="s">
        <v>6</v>
      </c>
      <c r="L407" s="1">
        <f>+(Tabla1[[#This Row],[Precio Unitario]]-Tabla1[[#This Row],[Costo Unitario]])*Tabla1[[#This Row],[Cantidad Ordenada]]</f>
        <v>24</v>
      </c>
      <c r="M407" s="1">
        <f>+Tabla1[[#This Row],[Precio Unitario]]*Tabla1[[#This Row],[Cantidad Ordenada]]</f>
        <v>62</v>
      </c>
      <c r="N407" s="2">
        <f>+Tabla1[[#This Row],[Ganancia neta]]/(Tabla1[[#This Row],[Ganacia Bruta]])</f>
        <v>0.38709677419354838</v>
      </c>
      <c r="O407" s="1">
        <f>+Tabla1[[#This Row],[Costo Unitario]]*Tabla1[[#This Row],[Cantidad Ordenada]]</f>
        <v>38</v>
      </c>
    </row>
    <row r="408" spans="1:15" x14ac:dyDescent="0.25">
      <c r="A408">
        <v>155</v>
      </c>
      <c r="B408">
        <v>7</v>
      </c>
      <c r="C408" t="s">
        <v>21</v>
      </c>
      <c r="D408" t="s">
        <v>45</v>
      </c>
      <c r="E408" s="1">
        <v>12</v>
      </c>
      <c r="F408" s="1">
        <v>20</v>
      </c>
      <c r="G408">
        <v>1</v>
      </c>
      <c r="H408">
        <v>33</v>
      </c>
      <c r="I408">
        <f>+Tabla1[[#This Row],[Tiempo de Preparación]]/60</f>
        <v>0.55000000000000004</v>
      </c>
      <c r="J408" s="9" t="str">
        <f>+TEXT(Tabla1[[#This Row],[Columna1]]/24, "h:mm")</f>
        <v>0:33</v>
      </c>
      <c r="K408" t="s">
        <v>8</v>
      </c>
      <c r="L408" s="1">
        <f>+(Tabla1[[#This Row],[Precio Unitario]]-Tabla1[[#This Row],[Costo Unitario]])*Tabla1[[#This Row],[Cantidad Ordenada]]</f>
        <v>8</v>
      </c>
      <c r="M408" s="1">
        <f>+Tabla1[[#This Row],[Precio Unitario]]*Tabla1[[#This Row],[Cantidad Ordenada]]</f>
        <v>20</v>
      </c>
      <c r="N408" s="2">
        <f>+Tabla1[[#This Row],[Ganancia neta]]/(Tabla1[[#This Row],[Ganacia Bruta]])</f>
        <v>0.4</v>
      </c>
      <c r="O408" s="1">
        <f>+Tabla1[[#This Row],[Costo Unitario]]*Tabla1[[#This Row],[Cantidad Ordenada]]</f>
        <v>12</v>
      </c>
    </row>
    <row r="409" spans="1:15" x14ac:dyDescent="0.25">
      <c r="A409">
        <v>156</v>
      </c>
      <c r="B409">
        <v>6</v>
      </c>
      <c r="C409" t="s">
        <v>15</v>
      </c>
      <c r="D409" t="s">
        <v>39</v>
      </c>
      <c r="E409" s="1">
        <v>16</v>
      </c>
      <c r="F409" s="1">
        <v>28</v>
      </c>
      <c r="G409">
        <v>2</v>
      </c>
      <c r="H409">
        <v>6</v>
      </c>
      <c r="I409">
        <f>+Tabla1[[#This Row],[Tiempo de Preparación]]/60</f>
        <v>0.1</v>
      </c>
      <c r="J409" s="9" t="str">
        <f>+TEXT(Tabla1[[#This Row],[Columna1]]/24, "h:mm")</f>
        <v>0:06</v>
      </c>
      <c r="K409" t="s">
        <v>6</v>
      </c>
      <c r="L409" s="1">
        <f>+(Tabla1[[#This Row],[Precio Unitario]]-Tabla1[[#This Row],[Costo Unitario]])*Tabla1[[#This Row],[Cantidad Ordenada]]</f>
        <v>24</v>
      </c>
      <c r="M409" s="1">
        <f>+Tabla1[[#This Row],[Precio Unitario]]*Tabla1[[#This Row],[Cantidad Ordenada]]</f>
        <v>56</v>
      </c>
      <c r="N409" s="2">
        <f>+Tabla1[[#This Row],[Ganancia neta]]/(Tabla1[[#This Row],[Ganacia Bruta]])</f>
        <v>0.42857142857142855</v>
      </c>
      <c r="O409" s="1">
        <f>+Tabla1[[#This Row],[Costo Unitario]]*Tabla1[[#This Row],[Cantidad Ordenada]]</f>
        <v>32</v>
      </c>
    </row>
    <row r="410" spans="1:15" x14ac:dyDescent="0.25">
      <c r="A410">
        <v>157</v>
      </c>
      <c r="B410">
        <v>13</v>
      </c>
      <c r="C410" t="s">
        <v>26</v>
      </c>
      <c r="D410" t="s">
        <v>50</v>
      </c>
      <c r="E410" s="1">
        <v>15</v>
      </c>
      <c r="F410" s="1">
        <v>25</v>
      </c>
      <c r="G410">
        <v>3</v>
      </c>
      <c r="H410">
        <v>48</v>
      </c>
      <c r="I410">
        <f>+Tabla1[[#This Row],[Tiempo de Preparación]]/60</f>
        <v>0.8</v>
      </c>
      <c r="J410" s="9" t="str">
        <f>+TEXT(Tabla1[[#This Row],[Columna1]]/24, "h:mm")</f>
        <v>0:48</v>
      </c>
      <c r="K410" t="s">
        <v>8</v>
      </c>
      <c r="L410" s="1">
        <f>+(Tabla1[[#This Row],[Precio Unitario]]-Tabla1[[#This Row],[Costo Unitario]])*Tabla1[[#This Row],[Cantidad Ordenada]]</f>
        <v>30</v>
      </c>
      <c r="M410" s="1">
        <f>+Tabla1[[#This Row],[Precio Unitario]]*Tabla1[[#This Row],[Cantidad Ordenada]]</f>
        <v>75</v>
      </c>
      <c r="N410" s="2">
        <f>+Tabla1[[#This Row],[Ganancia neta]]/(Tabla1[[#This Row],[Ganacia Bruta]])</f>
        <v>0.4</v>
      </c>
      <c r="O410" s="1">
        <f>+Tabla1[[#This Row],[Costo Unitario]]*Tabla1[[#This Row],[Cantidad Ordenada]]</f>
        <v>45</v>
      </c>
    </row>
    <row r="411" spans="1:15" x14ac:dyDescent="0.25">
      <c r="A411">
        <v>157</v>
      </c>
      <c r="B411">
        <v>13</v>
      </c>
      <c r="C411" t="s">
        <v>15</v>
      </c>
      <c r="D411" t="s">
        <v>39</v>
      </c>
      <c r="E411" s="1">
        <v>16</v>
      </c>
      <c r="F411" s="1">
        <v>28</v>
      </c>
      <c r="G411">
        <v>1</v>
      </c>
      <c r="H411">
        <v>54</v>
      </c>
      <c r="I411">
        <f>+Tabla1[[#This Row],[Tiempo de Preparación]]/60</f>
        <v>0.9</v>
      </c>
      <c r="J411" s="9" t="str">
        <f>+TEXT(Tabla1[[#This Row],[Columna1]]/24, "h:mm")</f>
        <v>0:54</v>
      </c>
      <c r="K411" t="s">
        <v>8</v>
      </c>
      <c r="L411" s="1">
        <f>+(Tabla1[[#This Row],[Precio Unitario]]-Tabla1[[#This Row],[Costo Unitario]])*Tabla1[[#This Row],[Cantidad Ordenada]]</f>
        <v>12</v>
      </c>
      <c r="M411" s="1">
        <f>+Tabla1[[#This Row],[Precio Unitario]]*Tabla1[[#This Row],[Cantidad Ordenada]]</f>
        <v>28</v>
      </c>
      <c r="N411" s="2">
        <f>+Tabla1[[#This Row],[Ganancia neta]]/(Tabla1[[#This Row],[Ganacia Bruta]])</f>
        <v>0.42857142857142855</v>
      </c>
      <c r="O411" s="1">
        <f>+Tabla1[[#This Row],[Costo Unitario]]*Tabla1[[#This Row],[Cantidad Ordenada]]</f>
        <v>16</v>
      </c>
    </row>
    <row r="412" spans="1:15" x14ac:dyDescent="0.25">
      <c r="A412">
        <v>157</v>
      </c>
      <c r="B412">
        <v>13</v>
      </c>
      <c r="C412" t="s">
        <v>7</v>
      </c>
      <c r="D412" t="s">
        <v>32</v>
      </c>
      <c r="E412" s="1">
        <v>18</v>
      </c>
      <c r="F412" s="1">
        <v>30</v>
      </c>
      <c r="G412">
        <v>2</v>
      </c>
      <c r="H412">
        <v>27</v>
      </c>
      <c r="I412">
        <f>+Tabla1[[#This Row],[Tiempo de Preparación]]/60</f>
        <v>0.45</v>
      </c>
      <c r="J412" s="9" t="str">
        <f>+TEXT(Tabla1[[#This Row],[Columna1]]/24, "h:mm")</f>
        <v>0:27</v>
      </c>
      <c r="K412" t="s">
        <v>6</v>
      </c>
      <c r="L412" s="1">
        <f>+(Tabla1[[#This Row],[Precio Unitario]]-Tabla1[[#This Row],[Costo Unitario]])*Tabla1[[#This Row],[Cantidad Ordenada]]</f>
        <v>24</v>
      </c>
      <c r="M412" s="1">
        <f>+Tabla1[[#This Row],[Precio Unitario]]*Tabla1[[#This Row],[Cantidad Ordenada]]</f>
        <v>60</v>
      </c>
      <c r="N412" s="2">
        <f>+Tabla1[[#This Row],[Ganancia neta]]/(Tabla1[[#This Row],[Ganacia Bruta]])</f>
        <v>0.4</v>
      </c>
      <c r="O412" s="1">
        <f>+Tabla1[[#This Row],[Costo Unitario]]*Tabla1[[#This Row],[Cantidad Ordenada]]</f>
        <v>36</v>
      </c>
    </row>
    <row r="413" spans="1:15" x14ac:dyDescent="0.25">
      <c r="A413">
        <v>157</v>
      </c>
      <c r="B413">
        <v>13</v>
      </c>
      <c r="C413" t="s">
        <v>12</v>
      </c>
      <c r="D413" t="s">
        <v>36</v>
      </c>
      <c r="E413" s="1">
        <v>22</v>
      </c>
      <c r="F413" s="1">
        <v>36</v>
      </c>
      <c r="G413">
        <v>3</v>
      </c>
      <c r="H413">
        <v>21</v>
      </c>
      <c r="I413">
        <f>+Tabla1[[#This Row],[Tiempo de Preparación]]/60</f>
        <v>0.35</v>
      </c>
      <c r="J413" s="9" t="str">
        <f>+TEXT(Tabla1[[#This Row],[Columna1]]/24, "h:mm")</f>
        <v>0:21</v>
      </c>
      <c r="K413" t="s">
        <v>6</v>
      </c>
      <c r="L413" s="1">
        <f>+(Tabla1[[#This Row],[Precio Unitario]]-Tabla1[[#This Row],[Costo Unitario]])*Tabla1[[#This Row],[Cantidad Ordenada]]</f>
        <v>42</v>
      </c>
      <c r="M413" s="1">
        <f>+Tabla1[[#This Row],[Precio Unitario]]*Tabla1[[#This Row],[Cantidad Ordenada]]</f>
        <v>108</v>
      </c>
      <c r="N413" s="2">
        <f>+Tabla1[[#This Row],[Ganancia neta]]/(Tabla1[[#This Row],[Ganacia Bruta]])</f>
        <v>0.3888888888888889</v>
      </c>
      <c r="O413" s="1">
        <f>+Tabla1[[#This Row],[Costo Unitario]]*Tabla1[[#This Row],[Cantidad Ordenada]]</f>
        <v>66</v>
      </c>
    </row>
    <row r="414" spans="1:15" x14ac:dyDescent="0.25">
      <c r="A414">
        <v>158</v>
      </c>
      <c r="B414">
        <v>5</v>
      </c>
      <c r="C414" t="s">
        <v>16</v>
      </c>
      <c r="D414" t="s">
        <v>40</v>
      </c>
      <c r="E414" s="1">
        <v>11</v>
      </c>
      <c r="F414" s="1">
        <v>19</v>
      </c>
      <c r="G414">
        <v>1</v>
      </c>
      <c r="H414">
        <v>57</v>
      </c>
      <c r="I414">
        <f>+Tabla1[[#This Row],[Tiempo de Preparación]]/60</f>
        <v>0.95</v>
      </c>
      <c r="J414" s="9" t="str">
        <f>+TEXT(Tabla1[[#This Row],[Columna1]]/24, "h:mm")</f>
        <v>0:57</v>
      </c>
      <c r="K414" t="s">
        <v>6</v>
      </c>
      <c r="L414" s="1">
        <f>+(Tabla1[[#This Row],[Precio Unitario]]-Tabla1[[#This Row],[Costo Unitario]])*Tabla1[[#This Row],[Cantidad Ordenada]]</f>
        <v>8</v>
      </c>
      <c r="M414" s="1">
        <f>+Tabla1[[#This Row],[Precio Unitario]]*Tabla1[[#This Row],[Cantidad Ordenada]]</f>
        <v>19</v>
      </c>
      <c r="N414" s="2">
        <f>+Tabla1[[#This Row],[Ganancia neta]]/(Tabla1[[#This Row],[Ganacia Bruta]])</f>
        <v>0.42105263157894735</v>
      </c>
      <c r="O414" s="1">
        <f>+Tabla1[[#This Row],[Costo Unitario]]*Tabla1[[#This Row],[Cantidad Ordenada]]</f>
        <v>11</v>
      </c>
    </row>
    <row r="415" spans="1:15" x14ac:dyDescent="0.25">
      <c r="A415">
        <v>158</v>
      </c>
      <c r="B415">
        <v>5</v>
      </c>
      <c r="C415" t="s">
        <v>25</v>
      </c>
      <c r="D415" t="s">
        <v>49</v>
      </c>
      <c r="E415" s="1">
        <v>15</v>
      </c>
      <c r="F415" s="1">
        <v>26</v>
      </c>
      <c r="G415">
        <v>3</v>
      </c>
      <c r="H415">
        <v>55</v>
      </c>
      <c r="I415">
        <f>+Tabla1[[#This Row],[Tiempo de Preparación]]/60</f>
        <v>0.91666666666666663</v>
      </c>
      <c r="J415" s="9" t="str">
        <f>+TEXT(Tabla1[[#This Row],[Columna1]]/24, "h:mm")</f>
        <v>0:55</v>
      </c>
      <c r="K415" t="s">
        <v>6</v>
      </c>
      <c r="L415" s="1">
        <f>+(Tabla1[[#This Row],[Precio Unitario]]-Tabla1[[#This Row],[Costo Unitario]])*Tabla1[[#This Row],[Cantidad Ordenada]]</f>
        <v>33</v>
      </c>
      <c r="M415" s="1">
        <f>+Tabla1[[#This Row],[Precio Unitario]]*Tabla1[[#This Row],[Cantidad Ordenada]]</f>
        <v>78</v>
      </c>
      <c r="N415" s="2">
        <f>+Tabla1[[#This Row],[Ganancia neta]]/(Tabla1[[#This Row],[Ganacia Bruta]])</f>
        <v>0.42307692307692307</v>
      </c>
      <c r="O415" s="1">
        <f>+Tabla1[[#This Row],[Costo Unitario]]*Tabla1[[#This Row],[Cantidad Ordenada]]</f>
        <v>45</v>
      </c>
    </row>
    <row r="416" spans="1:15" x14ac:dyDescent="0.25">
      <c r="A416">
        <v>158</v>
      </c>
      <c r="B416">
        <v>5</v>
      </c>
      <c r="C416" t="s">
        <v>12</v>
      </c>
      <c r="D416" t="s">
        <v>36</v>
      </c>
      <c r="E416" s="1">
        <v>22</v>
      </c>
      <c r="F416" s="1">
        <v>36</v>
      </c>
      <c r="G416">
        <v>3</v>
      </c>
      <c r="H416">
        <v>7</v>
      </c>
      <c r="I416">
        <f>+Tabla1[[#This Row],[Tiempo de Preparación]]/60</f>
        <v>0.11666666666666667</v>
      </c>
      <c r="J416" s="9" t="str">
        <f>+TEXT(Tabla1[[#This Row],[Columna1]]/24, "h:mm")</f>
        <v>0:07</v>
      </c>
      <c r="K416" t="s">
        <v>6</v>
      </c>
      <c r="L416" s="1">
        <f>+(Tabla1[[#This Row],[Precio Unitario]]-Tabla1[[#This Row],[Costo Unitario]])*Tabla1[[#This Row],[Cantidad Ordenada]]</f>
        <v>42</v>
      </c>
      <c r="M416" s="1">
        <f>+Tabla1[[#This Row],[Precio Unitario]]*Tabla1[[#This Row],[Cantidad Ordenada]]</f>
        <v>108</v>
      </c>
      <c r="N416" s="2">
        <f>+Tabla1[[#This Row],[Ganancia neta]]/(Tabla1[[#This Row],[Ganacia Bruta]])</f>
        <v>0.3888888888888889</v>
      </c>
      <c r="O416" s="1">
        <f>+Tabla1[[#This Row],[Costo Unitario]]*Tabla1[[#This Row],[Cantidad Ordenada]]</f>
        <v>66</v>
      </c>
    </row>
    <row r="417" spans="1:15" x14ac:dyDescent="0.25">
      <c r="A417">
        <v>158</v>
      </c>
      <c r="B417">
        <v>5</v>
      </c>
      <c r="C417" t="s">
        <v>17</v>
      </c>
      <c r="D417" t="s">
        <v>41</v>
      </c>
      <c r="E417" s="1">
        <v>21</v>
      </c>
      <c r="F417" s="1">
        <v>35</v>
      </c>
      <c r="G417">
        <v>3</v>
      </c>
      <c r="H417">
        <v>16</v>
      </c>
      <c r="I417">
        <f>+Tabla1[[#This Row],[Tiempo de Preparación]]/60</f>
        <v>0.26666666666666666</v>
      </c>
      <c r="J417" s="9" t="str">
        <f>+TEXT(Tabla1[[#This Row],[Columna1]]/24, "h:mm")</f>
        <v>0:16</v>
      </c>
      <c r="K417" t="s">
        <v>8</v>
      </c>
      <c r="L417" s="1">
        <f>+(Tabla1[[#This Row],[Precio Unitario]]-Tabla1[[#This Row],[Costo Unitario]])*Tabla1[[#This Row],[Cantidad Ordenada]]</f>
        <v>42</v>
      </c>
      <c r="M417" s="1">
        <f>+Tabla1[[#This Row],[Precio Unitario]]*Tabla1[[#This Row],[Cantidad Ordenada]]</f>
        <v>105</v>
      </c>
      <c r="N417" s="2">
        <f>+Tabla1[[#This Row],[Ganancia neta]]/(Tabla1[[#This Row],[Ganacia Bruta]])</f>
        <v>0.4</v>
      </c>
      <c r="O417" s="1">
        <f>+Tabla1[[#This Row],[Costo Unitario]]*Tabla1[[#This Row],[Cantidad Ordenada]]</f>
        <v>63</v>
      </c>
    </row>
    <row r="418" spans="1:15" x14ac:dyDescent="0.25">
      <c r="A418">
        <v>159</v>
      </c>
      <c r="B418">
        <v>16</v>
      </c>
      <c r="C418" t="s">
        <v>13</v>
      </c>
      <c r="D418" t="s">
        <v>37</v>
      </c>
      <c r="E418" s="1">
        <v>17</v>
      </c>
      <c r="F418" s="1">
        <v>29</v>
      </c>
      <c r="G418">
        <v>3</v>
      </c>
      <c r="H418">
        <v>23</v>
      </c>
      <c r="I418">
        <f>+Tabla1[[#This Row],[Tiempo de Preparación]]/60</f>
        <v>0.38333333333333336</v>
      </c>
      <c r="J418" s="9" t="str">
        <f>+TEXT(Tabla1[[#This Row],[Columna1]]/24, "h:mm")</f>
        <v>0:23</v>
      </c>
      <c r="K418" t="s">
        <v>8</v>
      </c>
      <c r="L418" s="1">
        <f>+(Tabla1[[#This Row],[Precio Unitario]]-Tabla1[[#This Row],[Costo Unitario]])*Tabla1[[#This Row],[Cantidad Ordenada]]</f>
        <v>36</v>
      </c>
      <c r="M418" s="1">
        <f>+Tabla1[[#This Row],[Precio Unitario]]*Tabla1[[#This Row],[Cantidad Ordenada]]</f>
        <v>87</v>
      </c>
      <c r="N418" s="2">
        <f>+Tabla1[[#This Row],[Ganancia neta]]/(Tabla1[[#This Row],[Ganacia Bruta]])</f>
        <v>0.41379310344827586</v>
      </c>
      <c r="O418" s="1">
        <f>+Tabla1[[#This Row],[Costo Unitario]]*Tabla1[[#This Row],[Cantidad Ordenada]]</f>
        <v>51</v>
      </c>
    </row>
    <row r="419" spans="1:15" x14ac:dyDescent="0.25">
      <c r="A419">
        <v>159</v>
      </c>
      <c r="B419">
        <v>16</v>
      </c>
      <c r="C419" t="s">
        <v>9</v>
      </c>
      <c r="D419" t="s">
        <v>33</v>
      </c>
      <c r="E419" s="1">
        <v>19</v>
      </c>
      <c r="F419" s="1">
        <v>31</v>
      </c>
      <c r="G419">
        <v>1</v>
      </c>
      <c r="H419">
        <v>5</v>
      </c>
      <c r="I419">
        <f>+Tabla1[[#This Row],[Tiempo de Preparación]]/60</f>
        <v>8.3333333333333329E-2</v>
      </c>
      <c r="J419" s="9" t="str">
        <f>+TEXT(Tabla1[[#This Row],[Columna1]]/24, "h:mm")</f>
        <v>0:05</v>
      </c>
      <c r="K419" t="s">
        <v>6</v>
      </c>
      <c r="L419" s="1">
        <f>+(Tabla1[[#This Row],[Precio Unitario]]-Tabla1[[#This Row],[Costo Unitario]])*Tabla1[[#This Row],[Cantidad Ordenada]]</f>
        <v>12</v>
      </c>
      <c r="M419" s="1">
        <f>+Tabla1[[#This Row],[Precio Unitario]]*Tabla1[[#This Row],[Cantidad Ordenada]]</f>
        <v>31</v>
      </c>
      <c r="N419" s="2">
        <f>+Tabla1[[#This Row],[Ganancia neta]]/(Tabla1[[#This Row],[Ganacia Bruta]])</f>
        <v>0.38709677419354838</v>
      </c>
      <c r="O419" s="1">
        <f>+Tabla1[[#This Row],[Costo Unitario]]*Tabla1[[#This Row],[Cantidad Ordenada]]</f>
        <v>19</v>
      </c>
    </row>
    <row r="420" spans="1:15" x14ac:dyDescent="0.25">
      <c r="A420">
        <v>159</v>
      </c>
      <c r="B420">
        <v>16</v>
      </c>
      <c r="C420" t="s">
        <v>24</v>
      </c>
      <c r="D420" t="s">
        <v>48</v>
      </c>
      <c r="E420" s="1">
        <v>10</v>
      </c>
      <c r="F420" s="1">
        <v>18</v>
      </c>
      <c r="G420">
        <v>2</v>
      </c>
      <c r="H420">
        <v>6</v>
      </c>
      <c r="I420">
        <f>+Tabla1[[#This Row],[Tiempo de Preparación]]/60</f>
        <v>0.1</v>
      </c>
      <c r="J420" s="9" t="str">
        <f>+TEXT(Tabla1[[#This Row],[Columna1]]/24, "h:mm")</f>
        <v>0:06</v>
      </c>
      <c r="K420" t="s">
        <v>6</v>
      </c>
      <c r="L420" s="1">
        <f>+(Tabla1[[#This Row],[Precio Unitario]]-Tabla1[[#This Row],[Costo Unitario]])*Tabla1[[#This Row],[Cantidad Ordenada]]</f>
        <v>16</v>
      </c>
      <c r="M420" s="1">
        <f>+Tabla1[[#This Row],[Precio Unitario]]*Tabla1[[#This Row],[Cantidad Ordenada]]</f>
        <v>36</v>
      </c>
      <c r="N420" s="2">
        <f>+Tabla1[[#This Row],[Ganancia neta]]/(Tabla1[[#This Row],[Ganacia Bruta]])</f>
        <v>0.44444444444444442</v>
      </c>
      <c r="O420" s="1">
        <f>+Tabla1[[#This Row],[Costo Unitario]]*Tabla1[[#This Row],[Cantidad Ordenada]]</f>
        <v>20</v>
      </c>
    </row>
    <row r="421" spans="1:15" x14ac:dyDescent="0.25">
      <c r="A421">
        <v>159</v>
      </c>
      <c r="B421">
        <v>16</v>
      </c>
      <c r="C421" t="s">
        <v>14</v>
      </c>
      <c r="D421" t="s">
        <v>38</v>
      </c>
      <c r="E421" s="1">
        <v>20</v>
      </c>
      <c r="F421" s="1">
        <v>33</v>
      </c>
      <c r="G421">
        <v>3</v>
      </c>
      <c r="H421">
        <v>40</v>
      </c>
      <c r="I421">
        <f>+Tabla1[[#This Row],[Tiempo de Preparación]]/60</f>
        <v>0.66666666666666663</v>
      </c>
      <c r="J421" s="9" t="str">
        <f>+TEXT(Tabla1[[#This Row],[Columna1]]/24, "h:mm")</f>
        <v>0:40</v>
      </c>
      <c r="K421" t="s">
        <v>6</v>
      </c>
      <c r="L421" s="1">
        <f>+(Tabla1[[#This Row],[Precio Unitario]]-Tabla1[[#This Row],[Costo Unitario]])*Tabla1[[#This Row],[Cantidad Ordenada]]</f>
        <v>39</v>
      </c>
      <c r="M421" s="1">
        <f>+Tabla1[[#This Row],[Precio Unitario]]*Tabla1[[#This Row],[Cantidad Ordenada]]</f>
        <v>99</v>
      </c>
      <c r="N421" s="2">
        <f>+Tabla1[[#This Row],[Ganancia neta]]/(Tabla1[[#This Row],[Ganacia Bruta]])</f>
        <v>0.39393939393939392</v>
      </c>
      <c r="O421" s="1">
        <f>+Tabla1[[#This Row],[Costo Unitario]]*Tabla1[[#This Row],[Cantidad Ordenada]]</f>
        <v>60</v>
      </c>
    </row>
    <row r="422" spans="1:15" x14ac:dyDescent="0.25">
      <c r="A422">
        <v>160</v>
      </c>
      <c r="B422">
        <v>19</v>
      </c>
      <c r="C422" t="s">
        <v>12</v>
      </c>
      <c r="D422" t="s">
        <v>36</v>
      </c>
      <c r="E422" s="1">
        <v>22</v>
      </c>
      <c r="F422" s="1">
        <v>36</v>
      </c>
      <c r="G422">
        <v>3</v>
      </c>
      <c r="H422">
        <v>20</v>
      </c>
      <c r="I422">
        <f>+Tabla1[[#This Row],[Tiempo de Preparación]]/60</f>
        <v>0.33333333333333331</v>
      </c>
      <c r="J422" s="9" t="str">
        <f>+TEXT(Tabla1[[#This Row],[Columna1]]/24, "h:mm")</f>
        <v>0:20</v>
      </c>
      <c r="K422" t="s">
        <v>6</v>
      </c>
      <c r="L422" s="1">
        <f>+(Tabla1[[#This Row],[Precio Unitario]]-Tabla1[[#This Row],[Costo Unitario]])*Tabla1[[#This Row],[Cantidad Ordenada]]</f>
        <v>42</v>
      </c>
      <c r="M422" s="1">
        <f>+Tabla1[[#This Row],[Precio Unitario]]*Tabla1[[#This Row],[Cantidad Ordenada]]</f>
        <v>108</v>
      </c>
      <c r="N422" s="2">
        <f>+Tabla1[[#This Row],[Ganancia neta]]/(Tabla1[[#This Row],[Ganacia Bruta]])</f>
        <v>0.3888888888888889</v>
      </c>
      <c r="O422" s="1">
        <f>+Tabla1[[#This Row],[Costo Unitario]]*Tabla1[[#This Row],[Cantidad Ordenada]]</f>
        <v>66</v>
      </c>
    </row>
    <row r="423" spans="1:15" x14ac:dyDescent="0.25">
      <c r="A423">
        <v>160</v>
      </c>
      <c r="B423">
        <v>19</v>
      </c>
      <c r="C423" t="s">
        <v>5</v>
      </c>
      <c r="D423" t="s">
        <v>31</v>
      </c>
      <c r="E423" s="1">
        <v>14</v>
      </c>
      <c r="F423" s="1">
        <v>24</v>
      </c>
      <c r="G423">
        <v>2</v>
      </c>
      <c r="H423">
        <v>47</v>
      </c>
      <c r="I423">
        <f>+Tabla1[[#This Row],[Tiempo de Preparación]]/60</f>
        <v>0.78333333333333333</v>
      </c>
      <c r="J423" s="9" t="str">
        <f>+TEXT(Tabla1[[#This Row],[Columna1]]/24, "h:mm")</f>
        <v>0:47</v>
      </c>
      <c r="K423" t="s">
        <v>6</v>
      </c>
      <c r="L423" s="1">
        <f>+(Tabla1[[#This Row],[Precio Unitario]]-Tabla1[[#This Row],[Costo Unitario]])*Tabla1[[#This Row],[Cantidad Ordenada]]</f>
        <v>20</v>
      </c>
      <c r="M423" s="1">
        <f>+Tabla1[[#This Row],[Precio Unitario]]*Tabla1[[#This Row],[Cantidad Ordenada]]</f>
        <v>48</v>
      </c>
      <c r="N423" s="2">
        <f>+Tabla1[[#This Row],[Ganancia neta]]/(Tabla1[[#This Row],[Ganacia Bruta]])</f>
        <v>0.41666666666666669</v>
      </c>
      <c r="O423" s="1">
        <f>+Tabla1[[#This Row],[Costo Unitario]]*Tabla1[[#This Row],[Cantidad Ordenada]]</f>
        <v>28</v>
      </c>
    </row>
    <row r="424" spans="1:15" x14ac:dyDescent="0.25">
      <c r="A424">
        <v>161</v>
      </c>
      <c r="B424">
        <v>13</v>
      </c>
      <c r="C424" t="s">
        <v>15</v>
      </c>
      <c r="D424" t="s">
        <v>39</v>
      </c>
      <c r="E424" s="1">
        <v>16</v>
      </c>
      <c r="F424" s="1">
        <v>28</v>
      </c>
      <c r="G424">
        <v>3</v>
      </c>
      <c r="H424">
        <v>57</v>
      </c>
      <c r="I424">
        <f>+Tabla1[[#This Row],[Tiempo de Preparación]]/60</f>
        <v>0.95</v>
      </c>
      <c r="J424" s="9" t="str">
        <f>+TEXT(Tabla1[[#This Row],[Columna1]]/24, "h:mm")</f>
        <v>0:57</v>
      </c>
      <c r="K424" t="s">
        <v>6</v>
      </c>
      <c r="L424" s="1">
        <f>+(Tabla1[[#This Row],[Precio Unitario]]-Tabla1[[#This Row],[Costo Unitario]])*Tabla1[[#This Row],[Cantidad Ordenada]]</f>
        <v>36</v>
      </c>
      <c r="M424" s="1">
        <f>+Tabla1[[#This Row],[Precio Unitario]]*Tabla1[[#This Row],[Cantidad Ordenada]]</f>
        <v>84</v>
      </c>
      <c r="N424" s="2">
        <f>+Tabla1[[#This Row],[Ganancia neta]]/(Tabla1[[#This Row],[Ganacia Bruta]])</f>
        <v>0.42857142857142855</v>
      </c>
      <c r="O424" s="1">
        <f>+Tabla1[[#This Row],[Costo Unitario]]*Tabla1[[#This Row],[Cantidad Ordenada]]</f>
        <v>48</v>
      </c>
    </row>
    <row r="425" spans="1:15" x14ac:dyDescent="0.25">
      <c r="A425">
        <v>162</v>
      </c>
      <c r="B425">
        <v>14</v>
      </c>
      <c r="C425" t="s">
        <v>5</v>
      </c>
      <c r="D425" t="s">
        <v>31</v>
      </c>
      <c r="E425" s="1">
        <v>14</v>
      </c>
      <c r="F425" s="1">
        <v>24</v>
      </c>
      <c r="G425">
        <v>3</v>
      </c>
      <c r="H425">
        <v>25</v>
      </c>
      <c r="I425">
        <f>+Tabla1[[#This Row],[Tiempo de Preparación]]/60</f>
        <v>0.41666666666666669</v>
      </c>
      <c r="J425" s="9" t="str">
        <f>+TEXT(Tabla1[[#This Row],[Columna1]]/24, "h:mm")</f>
        <v>0:25</v>
      </c>
      <c r="K425" t="s">
        <v>6</v>
      </c>
      <c r="L425" s="1">
        <f>+(Tabla1[[#This Row],[Precio Unitario]]-Tabla1[[#This Row],[Costo Unitario]])*Tabla1[[#This Row],[Cantidad Ordenada]]</f>
        <v>30</v>
      </c>
      <c r="M425" s="1">
        <f>+Tabla1[[#This Row],[Precio Unitario]]*Tabla1[[#This Row],[Cantidad Ordenada]]</f>
        <v>72</v>
      </c>
      <c r="N425" s="2">
        <f>+Tabla1[[#This Row],[Ganancia neta]]/(Tabla1[[#This Row],[Ganacia Bruta]])</f>
        <v>0.41666666666666669</v>
      </c>
      <c r="O425" s="1">
        <f>+Tabla1[[#This Row],[Costo Unitario]]*Tabla1[[#This Row],[Cantidad Ordenada]]</f>
        <v>42</v>
      </c>
    </row>
    <row r="426" spans="1:15" x14ac:dyDescent="0.25">
      <c r="A426">
        <v>163</v>
      </c>
      <c r="B426">
        <v>6</v>
      </c>
      <c r="C426" t="s">
        <v>9</v>
      </c>
      <c r="D426" t="s">
        <v>33</v>
      </c>
      <c r="E426" s="1">
        <v>19</v>
      </c>
      <c r="F426" s="1">
        <v>31</v>
      </c>
      <c r="G426">
        <v>3</v>
      </c>
      <c r="H426">
        <v>8</v>
      </c>
      <c r="I426">
        <f>+Tabla1[[#This Row],[Tiempo de Preparación]]/60</f>
        <v>0.13333333333333333</v>
      </c>
      <c r="J426" s="9" t="str">
        <f>+TEXT(Tabla1[[#This Row],[Columna1]]/24, "h:mm")</f>
        <v>0:08</v>
      </c>
      <c r="K426" t="s">
        <v>8</v>
      </c>
      <c r="L426" s="1">
        <f>+(Tabla1[[#This Row],[Precio Unitario]]-Tabla1[[#This Row],[Costo Unitario]])*Tabla1[[#This Row],[Cantidad Ordenada]]</f>
        <v>36</v>
      </c>
      <c r="M426" s="1">
        <f>+Tabla1[[#This Row],[Precio Unitario]]*Tabla1[[#This Row],[Cantidad Ordenada]]</f>
        <v>93</v>
      </c>
      <c r="N426" s="2">
        <f>+Tabla1[[#This Row],[Ganancia neta]]/(Tabla1[[#This Row],[Ganacia Bruta]])</f>
        <v>0.38709677419354838</v>
      </c>
      <c r="O426" s="1">
        <f>+Tabla1[[#This Row],[Costo Unitario]]*Tabla1[[#This Row],[Cantidad Ordenada]]</f>
        <v>57</v>
      </c>
    </row>
    <row r="427" spans="1:15" x14ac:dyDescent="0.25">
      <c r="A427">
        <v>163</v>
      </c>
      <c r="B427">
        <v>6</v>
      </c>
      <c r="C427" t="s">
        <v>7</v>
      </c>
      <c r="D427" t="s">
        <v>32</v>
      </c>
      <c r="E427" s="1">
        <v>18</v>
      </c>
      <c r="F427" s="1">
        <v>30</v>
      </c>
      <c r="G427">
        <v>3</v>
      </c>
      <c r="H427">
        <v>16</v>
      </c>
      <c r="I427">
        <f>+Tabla1[[#This Row],[Tiempo de Preparación]]/60</f>
        <v>0.26666666666666666</v>
      </c>
      <c r="J427" s="9" t="str">
        <f>+TEXT(Tabla1[[#This Row],[Columna1]]/24, "h:mm")</f>
        <v>0:16</v>
      </c>
      <c r="K427" t="s">
        <v>8</v>
      </c>
      <c r="L427" s="1">
        <f>+(Tabla1[[#This Row],[Precio Unitario]]-Tabla1[[#This Row],[Costo Unitario]])*Tabla1[[#This Row],[Cantidad Ordenada]]</f>
        <v>36</v>
      </c>
      <c r="M427" s="1">
        <f>+Tabla1[[#This Row],[Precio Unitario]]*Tabla1[[#This Row],[Cantidad Ordenada]]</f>
        <v>90</v>
      </c>
      <c r="N427" s="2">
        <f>+Tabla1[[#This Row],[Ganancia neta]]/(Tabla1[[#This Row],[Ganacia Bruta]])</f>
        <v>0.4</v>
      </c>
      <c r="O427" s="1">
        <f>+Tabla1[[#This Row],[Costo Unitario]]*Tabla1[[#This Row],[Cantidad Ordenada]]</f>
        <v>54</v>
      </c>
    </row>
    <row r="428" spans="1:15" x14ac:dyDescent="0.25">
      <c r="A428">
        <v>163</v>
      </c>
      <c r="B428">
        <v>6</v>
      </c>
      <c r="C428" t="s">
        <v>14</v>
      </c>
      <c r="D428" t="s">
        <v>38</v>
      </c>
      <c r="E428" s="1">
        <v>20</v>
      </c>
      <c r="F428" s="1">
        <v>33</v>
      </c>
      <c r="G428">
        <v>2</v>
      </c>
      <c r="H428">
        <v>40</v>
      </c>
      <c r="I428">
        <f>+Tabla1[[#This Row],[Tiempo de Preparación]]/60</f>
        <v>0.66666666666666663</v>
      </c>
      <c r="J428" s="9" t="str">
        <f>+TEXT(Tabla1[[#This Row],[Columna1]]/24, "h:mm")</f>
        <v>0:40</v>
      </c>
      <c r="K428" t="s">
        <v>8</v>
      </c>
      <c r="L428" s="1">
        <f>+(Tabla1[[#This Row],[Precio Unitario]]-Tabla1[[#This Row],[Costo Unitario]])*Tabla1[[#This Row],[Cantidad Ordenada]]</f>
        <v>26</v>
      </c>
      <c r="M428" s="1">
        <f>+Tabla1[[#This Row],[Precio Unitario]]*Tabla1[[#This Row],[Cantidad Ordenada]]</f>
        <v>66</v>
      </c>
      <c r="N428" s="2">
        <f>+Tabla1[[#This Row],[Ganancia neta]]/(Tabla1[[#This Row],[Ganacia Bruta]])</f>
        <v>0.39393939393939392</v>
      </c>
      <c r="O428" s="1">
        <f>+Tabla1[[#This Row],[Costo Unitario]]*Tabla1[[#This Row],[Cantidad Ordenada]]</f>
        <v>40</v>
      </c>
    </row>
    <row r="429" spans="1:15" x14ac:dyDescent="0.25">
      <c r="A429">
        <v>163</v>
      </c>
      <c r="B429">
        <v>6</v>
      </c>
      <c r="C429" t="s">
        <v>19</v>
      </c>
      <c r="D429" t="s">
        <v>43</v>
      </c>
      <c r="E429" s="1">
        <v>13</v>
      </c>
      <c r="F429" s="1">
        <v>22</v>
      </c>
      <c r="G429">
        <v>1</v>
      </c>
      <c r="H429">
        <v>7</v>
      </c>
      <c r="I429">
        <f>+Tabla1[[#This Row],[Tiempo de Preparación]]/60</f>
        <v>0.11666666666666667</v>
      </c>
      <c r="J429" s="9" t="str">
        <f>+TEXT(Tabla1[[#This Row],[Columna1]]/24, "h:mm")</f>
        <v>0:07</v>
      </c>
      <c r="K429" t="s">
        <v>6</v>
      </c>
      <c r="L429" s="1">
        <f>+(Tabla1[[#This Row],[Precio Unitario]]-Tabla1[[#This Row],[Costo Unitario]])*Tabla1[[#This Row],[Cantidad Ordenada]]</f>
        <v>9</v>
      </c>
      <c r="M429" s="1">
        <f>+Tabla1[[#This Row],[Precio Unitario]]*Tabla1[[#This Row],[Cantidad Ordenada]]</f>
        <v>22</v>
      </c>
      <c r="N429" s="2">
        <f>+Tabla1[[#This Row],[Ganancia neta]]/(Tabla1[[#This Row],[Ganacia Bruta]])</f>
        <v>0.40909090909090912</v>
      </c>
      <c r="O429" s="1">
        <f>+Tabla1[[#This Row],[Costo Unitario]]*Tabla1[[#This Row],[Cantidad Ordenada]]</f>
        <v>13</v>
      </c>
    </row>
    <row r="430" spans="1:15" x14ac:dyDescent="0.25">
      <c r="A430">
        <v>164</v>
      </c>
      <c r="B430">
        <v>8</v>
      </c>
      <c r="C430" t="s">
        <v>19</v>
      </c>
      <c r="D430" t="s">
        <v>43</v>
      </c>
      <c r="E430" s="1">
        <v>13</v>
      </c>
      <c r="F430" s="1">
        <v>22</v>
      </c>
      <c r="G430">
        <v>1</v>
      </c>
      <c r="H430">
        <v>43</v>
      </c>
      <c r="I430">
        <f>+Tabla1[[#This Row],[Tiempo de Preparación]]/60</f>
        <v>0.71666666666666667</v>
      </c>
      <c r="J430" s="9" t="str">
        <f>+TEXT(Tabla1[[#This Row],[Columna1]]/24, "h:mm")</f>
        <v>0:43</v>
      </c>
      <c r="K430" t="s">
        <v>8</v>
      </c>
      <c r="L430" s="1">
        <f>+(Tabla1[[#This Row],[Precio Unitario]]-Tabla1[[#This Row],[Costo Unitario]])*Tabla1[[#This Row],[Cantidad Ordenada]]</f>
        <v>9</v>
      </c>
      <c r="M430" s="1">
        <f>+Tabla1[[#This Row],[Precio Unitario]]*Tabla1[[#This Row],[Cantidad Ordenada]]</f>
        <v>22</v>
      </c>
      <c r="N430" s="2">
        <f>+Tabla1[[#This Row],[Ganancia neta]]/(Tabla1[[#This Row],[Ganacia Bruta]])</f>
        <v>0.40909090909090912</v>
      </c>
      <c r="O430" s="1">
        <f>+Tabla1[[#This Row],[Costo Unitario]]*Tabla1[[#This Row],[Cantidad Ordenada]]</f>
        <v>13</v>
      </c>
    </row>
    <row r="431" spans="1:15" x14ac:dyDescent="0.25">
      <c r="A431">
        <v>164</v>
      </c>
      <c r="B431">
        <v>8</v>
      </c>
      <c r="C431" t="s">
        <v>12</v>
      </c>
      <c r="D431" t="s">
        <v>36</v>
      </c>
      <c r="E431" s="1">
        <v>22</v>
      </c>
      <c r="F431" s="1">
        <v>36</v>
      </c>
      <c r="G431">
        <v>1</v>
      </c>
      <c r="H431">
        <v>7</v>
      </c>
      <c r="I431">
        <f>+Tabla1[[#This Row],[Tiempo de Preparación]]/60</f>
        <v>0.11666666666666667</v>
      </c>
      <c r="J431" s="9" t="str">
        <f>+TEXT(Tabla1[[#This Row],[Columna1]]/24, "h:mm")</f>
        <v>0:07</v>
      </c>
      <c r="K431" t="s">
        <v>6</v>
      </c>
      <c r="L431" s="1">
        <f>+(Tabla1[[#This Row],[Precio Unitario]]-Tabla1[[#This Row],[Costo Unitario]])*Tabla1[[#This Row],[Cantidad Ordenada]]</f>
        <v>14</v>
      </c>
      <c r="M431" s="1">
        <f>+Tabla1[[#This Row],[Precio Unitario]]*Tabla1[[#This Row],[Cantidad Ordenada]]</f>
        <v>36</v>
      </c>
      <c r="N431" s="2">
        <f>+Tabla1[[#This Row],[Ganancia neta]]/(Tabla1[[#This Row],[Ganacia Bruta]])</f>
        <v>0.3888888888888889</v>
      </c>
      <c r="O431" s="1">
        <f>+Tabla1[[#This Row],[Costo Unitario]]*Tabla1[[#This Row],[Cantidad Ordenada]]</f>
        <v>22</v>
      </c>
    </row>
    <row r="432" spans="1:15" x14ac:dyDescent="0.25">
      <c r="A432">
        <v>164</v>
      </c>
      <c r="B432">
        <v>8</v>
      </c>
      <c r="C432" t="s">
        <v>18</v>
      </c>
      <c r="D432" t="s">
        <v>42</v>
      </c>
      <c r="E432" s="1">
        <v>19</v>
      </c>
      <c r="F432" s="1">
        <v>32</v>
      </c>
      <c r="G432">
        <v>2</v>
      </c>
      <c r="H432">
        <v>20</v>
      </c>
      <c r="I432">
        <f>+Tabla1[[#This Row],[Tiempo de Preparación]]/60</f>
        <v>0.33333333333333331</v>
      </c>
      <c r="J432" s="9" t="str">
        <f>+TEXT(Tabla1[[#This Row],[Columna1]]/24, "h:mm")</f>
        <v>0:20</v>
      </c>
      <c r="K432" t="s">
        <v>6</v>
      </c>
      <c r="L432" s="1">
        <f>+(Tabla1[[#This Row],[Precio Unitario]]-Tabla1[[#This Row],[Costo Unitario]])*Tabla1[[#This Row],[Cantidad Ordenada]]</f>
        <v>26</v>
      </c>
      <c r="M432" s="1">
        <f>+Tabla1[[#This Row],[Precio Unitario]]*Tabla1[[#This Row],[Cantidad Ordenada]]</f>
        <v>64</v>
      </c>
      <c r="N432" s="2">
        <f>+Tabla1[[#This Row],[Ganancia neta]]/(Tabla1[[#This Row],[Ganacia Bruta]])</f>
        <v>0.40625</v>
      </c>
      <c r="O432" s="1">
        <f>+Tabla1[[#This Row],[Costo Unitario]]*Tabla1[[#This Row],[Cantidad Ordenada]]</f>
        <v>38</v>
      </c>
    </row>
    <row r="433" spans="1:15" x14ac:dyDescent="0.25">
      <c r="A433">
        <v>164</v>
      </c>
      <c r="B433">
        <v>8</v>
      </c>
      <c r="C433" t="s">
        <v>5</v>
      </c>
      <c r="D433" t="s">
        <v>31</v>
      </c>
      <c r="E433" s="1">
        <v>14</v>
      </c>
      <c r="F433" s="1">
        <v>24</v>
      </c>
      <c r="G433">
        <v>2</v>
      </c>
      <c r="H433">
        <v>35</v>
      </c>
      <c r="I433">
        <f>+Tabla1[[#This Row],[Tiempo de Preparación]]/60</f>
        <v>0.58333333333333337</v>
      </c>
      <c r="J433" s="9" t="str">
        <f>+TEXT(Tabla1[[#This Row],[Columna1]]/24, "h:mm")</f>
        <v>0:35</v>
      </c>
      <c r="K433" t="s">
        <v>6</v>
      </c>
      <c r="L433" s="1">
        <f>+(Tabla1[[#This Row],[Precio Unitario]]-Tabla1[[#This Row],[Costo Unitario]])*Tabla1[[#This Row],[Cantidad Ordenada]]</f>
        <v>20</v>
      </c>
      <c r="M433" s="1">
        <f>+Tabla1[[#This Row],[Precio Unitario]]*Tabla1[[#This Row],[Cantidad Ordenada]]</f>
        <v>48</v>
      </c>
      <c r="N433" s="2">
        <f>+Tabla1[[#This Row],[Ganancia neta]]/(Tabla1[[#This Row],[Ganacia Bruta]])</f>
        <v>0.41666666666666669</v>
      </c>
      <c r="O433" s="1">
        <f>+Tabla1[[#This Row],[Costo Unitario]]*Tabla1[[#This Row],[Cantidad Ordenada]]</f>
        <v>28</v>
      </c>
    </row>
    <row r="434" spans="1:15" x14ac:dyDescent="0.25">
      <c r="A434">
        <v>165</v>
      </c>
      <c r="B434">
        <v>10</v>
      </c>
      <c r="C434" t="s">
        <v>5</v>
      </c>
      <c r="D434" t="s">
        <v>31</v>
      </c>
      <c r="E434" s="1">
        <v>14</v>
      </c>
      <c r="F434" s="1">
        <v>24</v>
      </c>
      <c r="G434">
        <v>2</v>
      </c>
      <c r="H434">
        <v>15</v>
      </c>
      <c r="I434">
        <f>+Tabla1[[#This Row],[Tiempo de Preparación]]/60</f>
        <v>0.25</v>
      </c>
      <c r="J434" s="9" t="str">
        <f>+TEXT(Tabla1[[#This Row],[Columna1]]/24, "h:mm")</f>
        <v>0:15</v>
      </c>
      <c r="K434" t="s">
        <v>8</v>
      </c>
      <c r="L434" s="1">
        <f>+(Tabla1[[#This Row],[Precio Unitario]]-Tabla1[[#This Row],[Costo Unitario]])*Tabla1[[#This Row],[Cantidad Ordenada]]</f>
        <v>20</v>
      </c>
      <c r="M434" s="1">
        <f>+Tabla1[[#This Row],[Precio Unitario]]*Tabla1[[#This Row],[Cantidad Ordenada]]</f>
        <v>48</v>
      </c>
      <c r="N434" s="2">
        <f>+Tabla1[[#This Row],[Ganancia neta]]/(Tabla1[[#This Row],[Ganacia Bruta]])</f>
        <v>0.41666666666666669</v>
      </c>
      <c r="O434" s="1">
        <f>+Tabla1[[#This Row],[Costo Unitario]]*Tabla1[[#This Row],[Cantidad Ordenada]]</f>
        <v>28</v>
      </c>
    </row>
    <row r="435" spans="1:15" x14ac:dyDescent="0.25">
      <c r="A435">
        <v>165</v>
      </c>
      <c r="B435">
        <v>10</v>
      </c>
      <c r="C435" t="s">
        <v>23</v>
      </c>
      <c r="D435" t="s">
        <v>47</v>
      </c>
      <c r="E435" s="1">
        <v>13</v>
      </c>
      <c r="F435" s="1">
        <v>21</v>
      </c>
      <c r="G435">
        <v>2</v>
      </c>
      <c r="H435">
        <v>41</v>
      </c>
      <c r="I435">
        <f>+Tabla1[[#This Row],[Tiempo de Preparación]]/60</f>
        <v>0.68333333333333335</v>
      </c>
      <c r="J435" s="9" t="str">
        <f>+TEXT(Tabla1[[#This Row],[Columna1]]/24, "h:mm")</f>
        <v>0:41</v>
      </c>
      <c r="K435" t="s">
        <v>6</v>
      </c>
      <c r="L435" s="1">
        <f>+(Tabla1[[#This Row],[Precio Unitario]]-Tabla1[[#This Row],[Costo Unitario]])*Tabla1[[#This Row],[Cantidad Ordenada]]</f>
        <v>16</v>
      </c>
      <c r="M435" s="1">
        <f>+Tabla1[[#This Row],[Precio Unitario]]*Tabla1[[#This Row],[Cantidad Ordenada]]</f>
        <v>42</v>
      </c>
      <c r="N435" s="2">
        <f>+Tabla1[[#This Row],[Ganancia neta]]/(Tabla1[[#This Row],[Ganacia Bruta]])</f>
        <v>0.38095238095238093</v>
      </c>
      <c r="O435" s="1">
        <f>+Tabla1[[#This Row],[Costo Unitario]]*Tabla1[[#This Row],[Cantidad Ordenada]]</f>
        <v>26</v>
      </c>
    </row>
    <row r="436" spans="1:15" x14ac:dyDescent="0.25">
      <c r="A436">
        <v>166</v>
      </c>
      <c r="B436">
        <v>12</v>
      </c>
      <c r="C436" t="s">
        <v>22</v>
      </c>
      <c r="D436" t="s">
        <v>46</v>
      </c>
      <c r="E436" s="1">
        <v>14</v>
      </c>
      <c r="F436" s="1">
        <v>23</v>
      </c>
      <c r="G436">
        <v>2</v>
      </c>
      <c r="H436">
        <v>22</v>
      </c>
      <c r="I436">
        <f>+Tabla1[[#This Row],[Tiempo de Preparación]]/60</f>
        <v>0.36666666666666664</v>
      </c>
      <c r="J436" s="9" t="str">
        <f>+TEXT(Tabla1[[#This Row],[Columna1]]/24, "h:mm")</f>
        <v>0:22</v>
      </c>
      <c r="K436" t="s">
        <v>8</v>
      </c>
      <c r="L436" s="1">
        <f>+(Tabla1[[#This Row],[Precio Unitario]]-Tabla1[[#This Row],[Costo Unitario]])*Tabla1[[#This Row],[Cantidad Ordenada]]</f>
        <v>18</v>
      </c>
      <c r="M436" s="1">
        <f>+Tabla1[[#This Row],[Precio Unitario]]*Tabla1[[#This Row],[Cantidad Ordenada]]</f>
        <v>46</v>
      </c>
      <c r="N436" s="2">
        <f>+Tabla1[[#This Row],[Ganancia neta]]/(Tabla1[[#This Row],[Ganacia Bruta]])</f>
        <v>0.39130434782608697</v>
      </c>
      <c r="O436" s="1">
        <f>+Tabla1[[#This Row],[Costo Unitario]]*Tabla1[[#This Row],[Cantidad Ordenada]]</f>
        <v>28</v>
      </c>
    </row>
    <row r="437" spans="1:15" x14ac:dyDescent="0.25">
      <c r="A437">
        <v>167</v>
      </c>
      <c r="B437">
        <v>5</v>
      </c>
      <c r="C437" t="s">
        <v>16</v>
      </c>
      <c r="D437" t="s">
        <v>40</v>
      </c>
      <c r="E437" s="1">
        <v>11</v>
      </c>
      <c r="F437" s="1">
        <v>19</v>
      </c>
      <c r="G437">
        <v>1</v>
      </c>
      <c r="H437">
        <v>29</v>
      </c>
      <c r="I437">
        <f>+Tabla1[[#This Row],[Tiempo de Preparación]]/60</f>
        <v>0.48333333333333334</v>
      </c>
      <c r="J437" s="9" t="str">
        <f>+TEXT(Tabla1[[#This Row],[Columna1]]/24, "h:mm")</f>
        <v>0:29</v>
      </c>
      <c r="K437" t="s">
        <v>6</v>
      </c>
      <c r="L437" s="1">
        <f>+(Tabla1[[#This Row],[Precio Unitario]]-Tabla1[[#This Row],[Costo Unitario]])*Tabla1[[#This Row],[Cantidad Ordenada]]</f>
        <v>8</v>
      </c>
      <c r="M437" s="1">
        <f>+Tabla1[[#This Row],[Precio Unitario]]*Tabla1[[#This Row],[Cantidad Ordenada]]</f>
        <v>19</v>
      </c>
      <c r="N437" s="2">
        <f>+Tabla1[[#This Row],[Ganancia neta]]/(Tabla1[[#This Row],[Ganacia Bruta]])</f>
        <v>0.42105263157894735</v>
      </c>
      <c r="O437" s="1">
        <f>+Tabla1[[#This Row],[Costo Unitario]]*Tabla1[[#This Row],[Cantidad Ordenada]]</f>
        <v>11</v>
      </c>
    </row>
    <row r="438" spans="1:15" x14ac:dyDescent="0.25">
      <c r="A438">
        <v>167</v>
      </c>
      <c r="B438">
        <v>5</v>
      </c>
      <c r="C438" t="s">
        <v>20</v>
      </c>
      <c r="D438" t="s">
        <v>44</v>
      </c>
      <c r="E438" s="1">
        <v>20</v>
      </c>
      <c r="F438" s="1">
        <v>34</v>
      </c>
      <c r="G438">
        <v>3</v>
      </c>
      <c r="H438">
        <v>11</v>
      </c>
      <c r="I438">
        <f>+Tabla1[[#This Row],[Tiempo de Preparación]]/60</f>
        <v>0.18333333333333332</v>
      </c>
      <c r="J438" s="9" t="str">
        <f>+TEXT(Tabla1[[#This Row],[Columna1]]/24, "h:mm")</f>
        <v>0:11</v>
      </c>
      <c r="K438" t="s">
        <v>6</v>
      </c>
      <c r="L438" s="1">
        <f>+(Tabla1[[#This Row],[Precio Unitario]]-Tabla1[[#This Row],[Costo Unitario]])*Tabla1[[#This Row],[Cantidad Ordenada]]</f>
        <v>42</v>
      </c>
      <c r="M438" s="1">
        <f>+Tabla1[[#This Row],[Precio Unitario]]*Tabla1[[#This Row],[Cantidad Ordenada]]</f>
        <v>102</v>
      </c>
      <c r="N438" s="2">
        <f>+Tabla1[[#This Row],[Ganancia neta]]/(Tabla1[[#This Row],[Ganacia Bruta]])</f>
        <v>0.41176470588235292</v>
      </c>
      <c r="O438" s="1">
        <f>+Tabla1[[#This Row],[Costo Unitario]]*Tabla1[[#This Row],[Cantidad Ordenada]]</f>
        <v>60</v>
      </c>
    </row>
    <row r="439" spans="1:15" x14ac:dyDescent="0.25">
      <c r="A439">
        <v>167</v>
      </c>
      <c r="B439">
        <v>5</v>
      </c>
      <c r="C439" t="s">
        <v>9</v>
      </c>
      <c r="D439" t="s">
        <v>33</v>
      </c>
      <c r="E439" s="1">
        <v>19</v>
      </c>
      <c r="F439" s="1">
        <v>31</v>
      </c>
      <c r="G439">
        <v>1</v>
      </c>
      <c r="H439">
        <v>36</v>
      </c>
      <c r="I439">
        <f>+Tabla1[[#This Row],[Tiempo de Preparación]]/60</f>
        <v>0.6</v>
      </c>
      <c r="J439" s="9" t="str">
        <f>+TEXT(Tabla1[[#This Row],[Columna1]]/24, "h:mm")</f>
        <v>0:36</v>
      </c>
      <c r="K439" t="s">
        <v>8</v>
      </c>
      <c r="L439" s="1">
        <f>+(Tabla1[[#This Row],[Precio Unitario]]-Tabla1[[#This Row],[Costo Unitario]])*Tabla1[[#This Row],[Cantidad Ordenada]]</f>
        <v>12</v>
      </c>
      <c r="M439" s="1">
        <f>+Tabla1[[#This Row],[Precio Unitario]]*Tabla1[[#This Row],[Cantidad Ordenada]]</f>
        <v>31</v>
      </c>
      <c r="N439" s="2">
        <f>+Tabla1[[#This Row],[Ganancia neta]]/(Tabla1[[#This Row],[Ganacia Bruta]])</f>
        <v>0.38709677419354838</v>
      </c>
      <c r="O439" s="1">
        <f>+Tabla1[[#This Row],[Costo Unitario]]*Tabla1[[#This Row],[Cantidad Ordenada]]</f>
        <v>19</v>
      </c>
    </row>
    <row r="440" spans="1:15" x14ac:dyDescent="0.25">
      <c r="A440">
        <v>168</v>
      </c>
      <c r="B440">
        <v>17</v>
      </c>
      <c r="C440" t="s">
        <v>19</v>
      </c>
      <c r="D440" t="s">
        <v>43</v>
      </c>
      <c r="E440" s="1">
        <v>13</v>
      </c>
      <c r="F440" s="1">
        <v>22</v>
      </c>
      <c r="G440">
        <v>2</v>
      </c>
      <c r="H440">
        <v>7</v>
      </c>
      <c r="I440">
        <f>+Tabla1[[#This Row],[Tiempo de Preparación]]/60</f>
        <v>0.11666666666666667</v>
      </c>
      <c r="J440" s="9" t="str">
        <f>+TEXT(Tabla1[[#This Row],[Columna1]]/24, "h:mm")</f>
        <v>0:07</v>
      </c>
      <c r="K440" t="s">
        <v>8</v>
      </c>
      <c r="L440" s="1">
        <f>+(Tabla1[[#This Row],[Precio Unitario]]-Tabla1[[#This Row],[Costo Unitario]])*Tabla1[[#This Row],[Cantidad Ordenada]]</f>
        <v>18</v>
      </c>
      <c r="M440" s="1">
        <f>+Tabla1[[#This Row],[Precio Unitario]]*Tabla1[[#This Row],[Cantidad Ordenada]]</f>
        <v>44</v>
      </c>
      <c r="N440" s="2">
        <f>+Tabla1[[#This Row],[Ganancia neta]]/(Tabla1[[#This Row],[Ganacia Bruta]])</f>
        <v>0.40909090909090912</v>
      </c>
      <c r="O440" s="1">
        <f>+Tabla1[[#This Row],[Costo Unitario]]*Tabla1[[#This Row],[Cantidad Ordenada]]</f>
        <v>26</v>
      </c>
    </row>
    <row r="441" spans="1:15" x14ac:dyDescent="0.25">
      <c r="A441">
        <v>169</v>
      </c>
      <c r="B441">
        <v>19</v>
      </c>
      <c r="C441" t="s">
        <v>23</v>
      </c>
      <c r="D441" t="s">
        <v>47</v>
      </c>
      <c r="E441" s="1">
        <v>13</v>
      </c>
      <c r="F441" s="1">
        <v>21</v>
      </c>
      <c r="G441">
        <v>2</v>
      </c>
      <c r="H441">
        <v>44</v>
      </c>
      <c r="I441">
        <f>+Tabla1[[#This Row],[Tiempo de Preparación]]/60</f>
        <v>0.73333333333333328</v>
      </c>
      <c r="J441" s="9" t="str">
        <f>+TEXT(Tabla1[[#This Row],[Columna1]]/24, "h:mm")</f>
        <v>0:44</v>
      </c>
      <c r="K441" t="s">
        <v>8</v>
      </c>
      <c r="L441" s="1">
        <f>+(Tabla1[[#This Row],[Precio Unitario]]-Tabla1[[#This Row],[Costo Unitario]])*Tabla1[[#This Row],[Cantidad Ordenada]]</f>
        <v>16</v>
      </c>
      <c r="M441" s="1">
        <f>+Tabla1[[#This Row],[Precio Unitario]]*Tabla1[[#This Row],[Cantidad Ordenada]]</f>
        <v>42</v>
      </c>
      <c r="N441" s="2">
        <f>+Tabla1[[#This Row],[Ganancia neta]]/(Tabla1[[#This Row],[Ganacia Bruta]])</f>
        <v>0.38095238095238093</v>
      </c>
      <c r="O441" s="1">
        <f>+Tabla1[[#This Row],[Costo Unitario]]*Tabla1[[#This Row],[Cantidad Ordenada]]</f>
        <v>26</v>
      </c>
    </row>
    <row r="442" spans="1:15" x14ac:dyDescent="0.25">
      <c r="A442">
        <v>169</v>
      </c>
      <c r="B442">
        <v>19</v>
      </c>
      <c r="C442" t="s">
        <v>20</v>
      </c>
      <c r="D442" t="s">
        <v>44</v>
      </c>
      <c r="E442" s="1">
        <v>20</v>
      </c>
      <c r="F442" s="1">
        <v>34</v>
      </c>
      <c r="G442">
        <v>2</v>
      </c>
      <c r="H442">
        <v>59</v>
      </c>
      <c r="I442">
        <f>+Tabla1[[#This Row],[Tiempo de Preparación]]/60</f>
        <v>0.98333333333333328</v>
      </c>
      <c r="J442" s="9" t="str">
        <f>+TEXT(Tabla1[[#This Row],[Columna1]]/24, "h:mm")</f>
        <v>0:59</v>
      </c>
      <c r="K442" t="s">
        <v>8</v>
      </c>
      <c r="L442" s="1">
        <f>+(Tabla1[[#This Row],[Precio Unitario]]-Tabla1[[#This Row],[Costo Unitario]])*Tabla1[[#This Row],[Cantidad Ordenada]]</f>
        <v>28</v>
      </c>
      <c r="M442" s="1">
        <f>+Tabla1[[#This Row],[Precio Unitario]]*Tabla1[[#This Row],[Cantidad Ordenada]]</f>
        <v>68</v>
      </c>
      <c r="N442" s="2">
        <f>+Tabla1[[#This Row],[Ganancia neta]]/(Tabla1[[#This Row],[Ganacia Bruta]])</f>
        <v>0.41176470588235292</v>
      </c>
      <c r="O442" s="1">
        <f>+Tabla1[[#This Row],[Costo Unitario]]*Tabla1[[#This Row],[Cantidad Ordenada]]</f>
        <v>40</v>
      </c>
    </row>
    <row r="443" spans="1:15" x14ac:dyDescent="0.25">
      <c r="A443">
        <v>169</v>
      </c>
      <c r="B443">
        <v>19</v>
      </c>
      <c r="C443" t="s">
        <v>19</v>
      </c>
      <c r="D443" t="s">
        <v>43</v>
      </c>
      <c r="E443" s="1">
        <v>13</v>
      </c>
      <c r="F443" s="1">
        <v>22</v>
      </c>
      <c r="G443">
        <v>2</v>
      </c>
      <c r="H443">
        <v>7</v>
      </c>
      <c r="I443">
        <f>+Tabla1[[#This Row],[Tiempo de Preparación]]/60</f>
        <v>0.11666666666666667</v>
      </c>
      <c r="J443" s="9" t="str">
        <f>+TEXT(Tabla1[[#This Row],[Columna1]]/24, "h:mm")</f>
        <v>0:07</v>
      </c>
      <c r="K443" t="s">
        <v>6</v>
      </c>
      <c r="L443" s="1">
        <f>+(Tabla1[[#This Row],[Precio Unitario]]-Tabla1[[#This Row],[Costo Unitario]])*Tabla1[[#This Row],[Cantidad Ordenada]]</f>
        <v>18</v>
      </c>
      <c r="M443" s="1">
        <f>+Tabla1[[#This Row],[Precio Unitario]]*Tabla1[[#This Row],[Cantidad Ordenada]]</f>
        <v>44</v>
      </c>
      <c r="N443" s="2">
        <f>+Tabla1[[#This Row],[Ganancia neta]]/(Tabla1[[#This Row],[Ganacia Bruta]])</f>
        <v>0.40909090909090912</v>
      </c>
      <c r="O443" s="1">
        <f>+Tabla1[[#This Row],[Costo Unitario]]*Tabla1[[#This Row],[Cantidad Ordenada]]</f>
        <v>26</v>
      </c>
    </row>
    <row r="444" spans="1:15" x14ac:dyDescent="0.25">
      <c r="A444">
        <v>170</v>
      </c>
      <c r="B444">
        <v>12</v>
      </c>
      <c r="C444" t="s">
        <v>21</v>
      </c>
      <c r="D444" t="s">
        <v>45</v>
      </c>
      <c r="E444" s="1">
        <v>12</v>
      </c>
      <c r="F444" s="1">
        <v>20</v>
      </c>
      <c r="G444">
        <v>3</v>
      </c>
      <c r="H444">
        <v>16</v>
      </c>
      <c r="I444">
        <f>+Tabla1[[#This Row],[Tiempo de Preparación]]/60</f>
        <v>0.26666666666666666</v>
      </c>
      <c r="J444" s="9" t="str">
        <f>+TEXT(Tabla1[[#This Row],[Columna1]]/24, "h:mm")</f>
        <v>0:16</v>
      </c>
      <c r="K444" t="s">
        <v>6</v>
      </c>
      <c r="L444" s="1">
        <f>+(Tabla1[[#This Row],[Precio Unitario]]-Tabla1[[#This Row],[Costo Unitario]])*Tabla1[[#This Row],[Cantidad Ordenada]]</f>
        <v>24</v>
      </c>
      <c r="M444" s="1">
        <f>+Tabla1[[#This Row],[Precio Unitario]]*Tabla1[[#This Row],[Cantidad Ordenada]]</f>
        <v>60</v>
      </c>
      <c r="N444" s="2">
        <f>+Tabla1[[#This Row],[Ganancia neta]]/(Tabla1[[#This Row],[Ganacia Bruta]])</f>
        <v>0.4</v>
      </c>
      <c r="O444" s="1">
        <f>+Tabla1[[#This Row],[Costo Unitario]]*Tabla1[[#This Row],[Cantidad Ordenada]]</f>
        <v>36</v>
      </c>
    </row>
    <row r="445" spans="1:15" x14ac:dyDescent="0.25">
      <c r="A445">
        <v>170</v>
      </c>
      <c r="B445">
        <v>12</v>
      </c>
      <c r="C445" t="s">
        <v>13</v>
      </c>
      <c r="D445" t="s">
        <v>37</v>
      </c>
      <c r="E445" s="1">
        <v>17</v>
      </c>
      <c r="F445" s="1">
        <v>29</v>
      </c>
      <c r="G445">
        <v>3</v>
      </c>
      <c r="H445">
        <v>16</v>
      </c>
      <c r="I445">
        <f>+Tabla1[[#This Row],[Tiempo de Preparación]]/60</f>
        <v>0.26666666666666666</v>
      </c>
      <c r="J445" s="9" t="str">
        <f>+TEXT(Tabla1[[#This Row],[Columna1]]/24, "h:mm")</f>
        <v>0:16</v>
      </c>
      <c r="K445" t="s">
        <v>6</v>
      </c>
      <c r="L445" s="1">
        <f>+(Tabla1[[#This Row],[Precio Unitario]]-Tabla1[[#This Row],[Costo Unitario]])*Tabla1[[#This Row],[Cantidad Ordenada]]</f>
        <v>36</v>
      </c>
      <c r="M445" s="1">
        <f>+Tabla1[[#This Row],[Precio Unitario]]*Tabla1[[#This Row],[Cantidad Ordenada]]</f>
        <v>87</v>
      </c>
      <c r="N445" s="2">
        <f>+Tabla1[[#This Row],[Ganancia neta]]/(Tabla1[[#This Row],[Ganacia Bruta]])</f>
        <v>0.41379310344827586</v>
      </c>
      <c r="O445" s="1">
        <f>+Tabla1[[#This Row],[Costo Unitario]]*Tabla1[[#This Row],[Cantidad Ordenada]]</f>
        <v>51</v>
      </c>
    </row>
    <row r="446" spans="1:15" x14ac:dyDescent="0.25">
      <c r="A446">
        <v>170</v>
      </c>
      <c r="B446">
        <v>12</v>
      </c>
      <c r="C446" t="s">
        <v>12</v>
      </c>
      <c r="D446" t="s">
        <v>36</v>
      </c>
      <c r="E446" s="1">
        <v>22</v>
      </c>
      <c r="F446" s="1">
        <v>36</v>
      </c>
      <c r="G446">
        <v>1</v>
      </c>
      <c r="H446">
        <v>33</v>
      </c>
      <c r="I446">
        <f>+Tabla1[[#This Row],[Tiempo de Preparación]]/60</f>
        <v>0.55000000000000004</v>
      </c>
      <c r="J446" s="9" t="str">
        <f>+TEXT(Tabla1[[#This Row],[Columna1]]/24, "h:mm")</f>
        <v>0:33</v>
      </c>
      <c r="K446" t="s">
        <v>8</v>
      </c>
      <c r="L446" s="1">
        <f>+(Tabla1[[#This Row],[Precio Unitario]]-Tabla1[[#This Row],[Costo Unitario]])*Tabla1[[#This Row],[Cantidad Ordenada]]</f>
        <v>14</v>
      </c>
      <c r="M446" s="1">
        <f>+Tabla1[[#This Row],[Precio Unitario]]*Tabla1[[#This Row],[Cantidad Ordenada]]</f>
        <v>36</v>
      </c>
      <c r="N446" s="2">
        <f>+Tabla1[[#This Row],[Ganancia neta]]/(Tabla1[[#This Row],[Ganacia Bruta]])</f>
        <v>0.3888888888888889</v>
      </c>
      <c r="O446" s="1">
        <f>+Tabla1[[#This Row],[Costo Unitario]]*Tabla1[[#This Row],[Cantidad Ordenada]]</f>
        <v>22</v>
      </c>
    </row>
    <row r="447" spans="1:15" x14ac:dyDescent="0.25">
      <c r="A447">
        <v>170</v>
      </c>
      <c r="B447">
        <v>12</v>
      </c>
      <c r="C447" t="s">
        <v>7</v>
      </c>
      <c r="D447" t="s">
        <v>32</v>
      </c>
      <c r="E447" s="1">
        <v>18</v>
      </c>
      <c r="F447" s="1">
        <v>30</v>
      </c>
      <c r="G447">
        <v>2</v>
      </c>
      <c r="H447">
        <v>8</v>
      </c>
      <c r="I447">
        <f>+Tabla1[[#This Row],[Tiempo de Preparación]]/60</f>
        <v>0.13333333333333333</v>
      </c>
      <c r="J447" s="9" t="str">
        <f>+TEXT(Tabla1[[#This Row],[Columna1]]/24, "h:mm")</f>
        <v>0:08</v>
      </c>
      <c r="K447" t="s">
        <v>8</v>
      </c>
      <c r="L447" s="1">
        <f>+(Tabla1[[#This Row],[Precio Unitario]]-Tabla1[[#This Row],[Costo Unitario]])*Tabla1[[#This Row],[Cantidad Ordenada]]</f>
        <v>24</v>
      </c>
      <c r="M447" s="1">
        <f>+Tabla1[[#This Row],[Precio Unitario]]*Tabla1[[#This Row],[Cantidad Ordenada]]</f>
        <v>60</v>
      </c>
      <c r="N447" s="2">
        <f>+Tabla1[[#This Row],[Ganancia neta]]/(Tabla1[[#This Row],[Ganacia Bruta]])</f>
        <v>0.4</v>
      </c>
      <c r="O447" s="1">
        <f>+Tabla1[[#This Row],[Costo Unitario]]*Tabla1[[#This Row],[Cantidad Ordenada]]</f>
        <v>36</v>
      </c>
    </row>
    <row r="448" spans="1:15" x14ac:dyDescent="0.25">
      <c r="A448">
        <v>171</v>
      </c>
      <c r="B448">
        <v>16</v>
      </c>
      <c r="C448" t="s">
        <v>25</v>
      </c>
      <c r="D448" t="s">
        <v>49</v>
      </c>
      <c r="E448" s="1">
        <v>15</v>
      </c>
      <c r="F448" s="1">
        <v>26</v>
      </c>
      <c r="G448">
        <v>2</v>
      </c>
      <c r="H448">
        <v>29</v>
      </c>
      <c r="I448">
        <f>+Tabla1[[#This Row],[Tiempo de Preparación]]/60</f>
        <v>0.48333333333333334</v>
      </c>
      <c r="J448" s="9" t="str">
        <f>+TEXT(Tabla1[[#This Row],[Columna1]]/24, "h:mm")</f>
        <v>0:29</v>
      </c>
      <c r="K448" t="s">
        <v>6</v>
      </c>
      <c r="L448" s="1">
        <f>+(Tabla1[[#This Row],[Precio Unitario]]-Tabla1[[#This Row],[Costo Unitario]])*Tabla1[[#This Row],[Cantidad Ordenada]]</f>
        <v>22</v>
      </c>
      <c r="M448" s="1">
        <f>+Tabla1[[#This Row],[Precio Unitario]]*Tabla1[[#This Row],[Cantidad Ordenada]]</f>
        <v>52</v>
      </c>
      <c r="N448" s="2">
        <f>+Tabla1[[#This Row],[Ganancia neta]]/(Tabla1[[#This Row],[Ganacia Bruta]])</f>
        <v>0.42307692307692307</v>
      </c>
      <c r="O448" s="1">
        <f>+Tabla1[[#This Row],[Costo Unitario]]*Tabla1[[#This Row],[Cantidad Ordenada]]</f>
        <v>30</v>
      </c>
    </row>
    <row r="449" spans="1:15" x14ac:dyDescent="0.25">
      <c r="A449">
        <v>171</v>
      </c>
      <c r="B449">
        <v>16</v>
      </c>
      <c r="C449" t="s">
        <v>13</v>
      </c>
      <c r="D449" t="s">
        <v>37</v>
      </c>
      <c r="E449" s="1">
        <v>17</v>
      </c>
      <c r="F449" s="1">
        <v>29</v>
      </c>
      <c r="G449">
        <v>3</v>
      </c>
      <c r="H449">
        <v>22</v>
      </c>
      <c r="I449">
        <f>+Tabla1[[#This Row],[Tiempo de Preparación]]/60</f>
        <v>0.36666666666666664</v>
      </c>
      <c r="J449" s="9" t="str">
        <f>+TEXT(Tabla1[[#This Row],[Columna1]]/24, "h:mm")</f>
        <v>0:22</v>
      </c>
      <c r="K449" t="s">
        <v>8</v>
      </c>
      <c r="L449" s="1">
        <f>+(Tabla1[[#This Row],[Precio Unitario]]-Tabla1[[#This Row],[Costo Unitario]])*Tabla1[[#This Row],[Cantidad Ordenada]]</f>
        <v>36</v>
      </c>
      <c r="M449" s="1">
        <f>+Tabla1[[#This Row],[Precio Unitario]]*Tabla1[[#This Row],[Cantidad Ordenada]]</f>
        <v>87</v>
      </c>
      <c r="N449" s="2">
        <f>+Tabla1[[#This Row],[Ganancia neta]]/(Tabla1[[#This Row],[Ganacia Bruta]])</f>
        <v>0.41379310344827586</v>
      </c>
      <c r="O449" s="1">
        <f>+Tabla1[[#This Row],[Costo Unitario]]*Tabla1[[#This Row],[Cantidad Ordenada]]</f>
        <v>51</v>
      </c>
    </row>
    <row r="450" spans="1:15" x14ac:dyDescent="0.25">
      <c r="A450">
        <v>172</v>
      </c>
      <c r="B450">
        <v>12</v>
      </c>
      <c r="C450" t="s">
        <v>20</v>
      </c>
      <c r="D450" t="s">
        <v>44</v>
      </c>
      <c r="E450" s="1">
        <v>20</v>
      </c>
      <c r="F450" s="1">
        <v>34</v>
      </c>
      <c r="G450">
        <v>2</v>
      </c>
      <c r="H450">
        <v>27</v>
      </c>
      <c r="I450">
        <f>+Tabla1[[#This Row],[Tiempo de Preparación]]/60</f>
        <v>0.45</v>
      </c>
      <c r="J450" s="9" t="str">
        <f>+TEXT(Tabla1[[#This Row],[Columna1]]/24, "h:mm")</f>
        <v>0:27</v>
      </c>
      <c r="K450" t="s">
        <v>8</v>
      </c>
      <c r="L450" s="1">
        <f>+(Tabla1[[#This Row],[Precio Unitario]]-Tabla1[[#This Row],[Costo Unitario]])*Tabla1[[#This Row],[Cantidad Ordenada]]</f>
        <v>28</v>
      </c>
      <c r="M450" s="1">
        <f>+Tabla1[[#This Row],[Precio Unitario]]*Tabla1[[#This Row],[Cantidad Ordenada]]</f>
        <v>68</v>
      </c>
      <c r="N450" s="2">
        <f>+Tabla1[[#This Row],[Ganancia neta]]/(Tabla1[[#This Row],[Ganacia Bruta]])</f>
        <v>0.41176470588235292</v>
      </c>
      <c r="O450" s="1">
        <f>+Tabla1[[#This Row],[Costo Unitario]]*Tabla1[[#This Row],[Cantidad Ordenada]]</f>
        <v>40</v>
      </c>
    </row>
    <row r="451" spans="1:15" x14ac:dyDescent="0.25">
      <c r="A451">
        <v>173</v>
      </c>
      <c r="B451">
        <v>11</v>
      </c>
      <c r="C451" t="s">
        <v>10</v>
      </c>
      <c r="D451" t="s">
        <v>34</v>
      </c>
      <c r="E451" s="1">
        <v>16</v>
      </c>
      <c r="F451" s="1">
        <v>27</v>
      </c>
      <c r="G451">
        <v>3</v>
      </c>
      <c r="H451">
        <v>15</v>
      </c>
      <c r="I451">
        <f>+Tabla1[[#This Row],[Tiempo de Preparación]]/60</f>
        <v>0.25</v>
      </c>
      <c r="J451" s="9" t="str">
        <f>+TEXT(Tabla1[[#This Row],[Columna1]]/24, "h:mm")</f>
        <v>0:15</v>
      </c>
      <c r="K451" t="s">
        <v>8</v>
      </c>
      <c r="L451" s="1">
        <f>+(Tabla1[[#This Row],[Precio Unitario]]-Tabla1[[#This Row],[Costo Unitario]])*Tabla1[[#This Row],[Cantidad Ordenada]]</f>
        <v>33</v>
      </c>
      <c r="M451" s="1">
        <f>+Tabla1[[#This Row],[Precio Unitario]]*Tabla1[[#This Row],[Cantidad Ordenada]]</f>
        <v>81</v>
      </c>
      <c r="N451" s="2">
        <f>+Tabla1[[#This Row],[Ganancia neta]]/(Tabla1[[#This Row],[Ganacia Bruta]])</f>
        <v>0.40740740740740738</v>
      </c>
      <c r="O451" s="1">
        <f>+Tabla1[[#This Row],[Costo Unitario]]*Tabla1[[#This Row],[Cantidad Ordenada]]</f>
        <v>48</v>
      </c>
    </row>
    <row r="452" spans="1:15" x14ac:dyDescent="0.25">
      <c r="A452">
        <v>173</v>
      </c>
      <c r="B452">
        <v>11</v>
      </c>
      <c r="C452" t="s">
        <v>18</v>
      </c>
      <c r="D452" t="s">
        <v>42</v>
      </c>
      <c r="E452" s="1">
        <v>19</v>
      </c>
      <c r="F452" s="1">
        <v>32</v>
      </c>
      <c r="G452">
        <v>3</v>
      </c>
      <c r="H452">
        <v>52</v>
      </c>
      <c r="I452">
        <f>+Tabla1[[#This Row],[Tiempo de Preparación]]/60</f>
        <v>0.8666666666666667</v>
      </c>
      <c r="J452" s="9" t="str">
        <f>+TEXT(Tabla1[[#This Row],[Columna1]]/24, "h:mm")</f>
        <v>0:52</v>
      </c>
      <c r="K452" t="s">
        <v>8</v>
      </c>
      <c r="L452" s="1">
        <f>+(Tabla1[[#This Row],[Precio Unitario]]-Tabla1[[#This Row],[Costo Unitario]])*Tabla1[[#This Row],[Cantidad Ordenada]]</f>
        <v>39</v>
      </c>
      <c r="M452" s="1">
        <f>+Tabla1[[#This Row],[Precio Unitario]]*Tabla1[[#This Row],[Cantidad Ordenada]]</f>
        <v>96</v>
      </c>
      <c r="N452" s="2">
        <f>+Tabla1[[#This Row],[Ganancia neta]]/(Tabla1[[#This Row],[Ganacia Bruta]])</f>
        <v>0.40625</v>
      </c>
      <c r="O452" s="1">
        <f>+Tabla1[[#This Row],[Costo Unitario]]*Tabla1[[#This Row],[Cantidad Ordenada]]</f>
        <v>57</v>
      </c>
    </row>
    <row r="453" spans="1:15" x14ac:dyDescent="0.25">
      <c r="A453">
        <v>174</v>
      </c>
      <c r="B453">
        <v>10</v>
      </c>
      <c r="C453" t="s">
        <v>7</v>
      </c>
      <c r="D453" t="s">
        <v>32</v>
      </c>
      <c r="E453" s="1">
        <v>18</v>
      </c>
      <c r="F453" s="1">
        <v>30</v>
      </c>
      <c r="G453">
        <v>2</v>
      </c>
      <c r="H453">
        <v>12</v>
      </c>
      <c r="I453">
        <f>+Tabla1[[#This Row],[Tiempo de Preparación]]/60</f>
        <v>0.2</v>
      </c>
      <c r="J453" s="9" t="str">
        <f>+TEXT(Tabla1[[#This Row],[Columna1]]/24, "h:mm")</f>
        <v>0:12</v>
      </c>
      <c r="K453" t="s">
        <v>8</v>
      </c>
      <c r="L453" s="1">
        <f>+(Tabla1[[#This Row],[Precio Unitario]]-Tabla1[[#This Row],[Costo Unitario]])*Tabla1[[#This Row],[Cantidad Ordenada]]</f>
        <v>24</v>
      </c>
      <c r="M453" s="1">
        <f>+Tabla1[[#This Row],[Precio Unitario]]*Tabla1[[#This Row],[Cantidad Ordenada]]</f>
        <v>60</v>
      </c>
      <c r="N453" s="2">
        <f>+Tabla1[[#This Row],[Ganancia neta]]/(Tabla1[[#This Row],[Ganacia Bruta]])</f>
        <v>0.4</v>
      </c>
      <c r="O453" s="1">
        <f>+Tabla1[[#This Row],[Costo Unitario]]*Tabla1[[#This Row],[Cantidad Ordenada]]</f>
        <v>36</v>
      </c>
    </row>
    <row r="454" spans="1:15" x14ac:dyDescent="0.25">
      <c r="A454">
        <v>175</v>
      </c>
      <c r="B454">
        <v>14</v>
      </c>
      <c r="C454" t="s">
        <v>18</v>
      </c>
      <c r="D454" t="s">
        <v>42</v>
      </c>
      <c r="E454" s="1">
        <v>19</v>
      </c>
      <c r="F454" s="1">
        <v>32</v>
      </c>
      <c r="G454">
        <v>3</v>
      </c>
      <c r="H454">
        <v>9</v>
      </c>
      <c r="I454">
        <f>+Tabla1[[#This Row],[Tiempo de Preparación]]/60</f>
        <v>0.15</v>
      </c>
      <c r="J454" s="9" t="str">
        <f>+TEXT(Tabla1[[#This Row],[Columna1]]/24, "h:mm")</f>
        <v>0:09</v>
      </c>
      <c r="K454" t="s">
        <v>8</v>
      </c>
      <c r="L454" s="1">
        <f>+(Tabla1[[#This Row],[Precio Unitario]]-Tabla1[[#This Row],[Costo Unitario]])*Tabla1[[#This Row],[Cantidad Ordenada]]</f>
        <v>39</v>
      </c>
      <c r="M454" s="1">
        <f>+Tabla1[[#This Row],[Precio Unitario]]*Tabla1[[#This Row],[Cantidad Ordenada]]</f>
        <v>96</v>
      </c>
      <c r="N454" s="2">
        <f>+Tabla1[[#This Row],[Ganancia neta]]/(Tabla1[[#This Row],[Ganacia Bruta]])</f>
        <v>0.40625</v>
      </c>
      <c r="O454" s="1">
        <f>+Tabla1[[#This Row],[Costo Unitario]]*Tabla1[[#This Row],[Cantidad Ordenada]]</f>
        <v>57</v>
      </c>
    </row>
    <row r="455" spans="1:15" x14ac:dyDescent="0.25">
      <c r="A455">
        <v>175</v>
      </c>
      <c r="B455">
        <v>14</v>
      </c>
      <c r="C455" t="s">
        <v>5</v>
      </c>
      <c r="D455" t="s">
        <v>31</v>
      </c>
      <c r="E455" s="1">
        <v>14</v>
      </c>
      <c r="F455" s="1">
        <v>24</v>
      </c>
      <c r="G455">
        <v>2</v>
      </c>
      <c r="H455">
        <v>38</v>
      </c>
      <c r="I455">
        <f>+Tabla1[[#This Row],[Tiempo de Preparación]]/60</f>
        <v>0.6333333333333333</v>
      </c>
      <c r="J455" s="9" t="str">
        <f>+TEXT(Tabla1[[#This Row],[Columna1]]/24, "h:mm")</f>
        <v>0:38</v>
      </c>
      <c r="K455" t="s">
        <v>6</v>
      </c>
      <c r="L455" s="1">
        <f>+(Tabla1[[#This Row],[Precio Unitario]]-Tabla1[[#This Row],[Costo Unitario]])*Tabla1[[#This Row],[Cantidad Ordenada]]</f>
        <v>20</v>
      </c>
      <c r="M455" s="1">
        <f>+Tabla1[[#This Row],[Precio Unitario]]*Tabla1[[#This Row],[Cantidad Ordenada]]</f>
        <v>48</v>
      </c>
      <c r="N455" s="2">
        <f>+Tabla1[[#This Row],[Ganancia neta]]/(Tabla1[[#This Row],[Ganacia Bruta]])</f>
        <v>0.41666666666666669</v>
      </c>
      <c r="O455" s="1">
        <f>+Tabla1[[#This Row],[Costo Unitario]]*Tabla1[[#This Row],[Cantidad Ordenada]]</f>
        <v>28</v>
      </c>
    </row>
    <row r="456" spans="1:15" x14ac:dyDescent="0.25">
      <c r="A456">
        <v>176</v>
      </c>
      <c r="B456">
        <v>20</v>
      </c>
      <c r="C456" t="s">
        <v>23</v>
      </c>
      <c r="D456" t="s">
        <v>47</v>
      </c>
      <c r="E456" s="1">
        <v>13</v>
      </c>
      <c r="F456" s="1">
        <v>21</v>
      </c>
      <c r="G456">
        <v>3</v>
      </c>
      <c r="H456">
        <v>48</v>
      </c>
      <c r="I456">
        <f>+Tabla1[[#This Row],[Tiempo de Preparación]]/60</f>
        <v>0.8</v>
      </c>
      <c r="J456" s="9" t="str">
        <f>+TEXT(Tabla1[[#This Row],[Columna1]]/24, "h:mm")</f>
        <v>0:48</v>
      </c>
      <c r="K456" t="s">
        <v>8</v>
      </c>
      <c r="L456" s="1">
        <f>+(Tabla1[[#This Row],[Precio Unitario]]-Tabla1[[#This Row],[Costo Unitario]])*Tabla1[[#This Row],[Cantidad Ordenada]]</f>
        <v>24</v>
      </c>
      <c r="M456" s="1">
        <f>+Tabla1[[#This Row],[Precio Unitario]]*Tabla1[[#This Row],[Cantidad Ordenada]]</f>
        <v>63</v>
      </c>
      <c r="N456" s="2">
        <f>+Tabla1[[#This Row],[Ganancia neta]]/(Tabla1[[#This Row],[Ganacia Bruta]])</f>
        <v>0.38095238095238093</v>
      </c>
      <c r="O456" s="1">
        <f>+Tabla1[[#This Row],[Costo Unitario]]*Tabla1[[#This Row],[Cantidad Ordenada]]</f>
        <v>39</v>
      </c>
    </row>
    <row r="457" spans="1:15" x14ac:dyDescent="0.25">
      <c r="A457">
        <v>177</v>
      </c>
      <c r="B457">
        <v>4</v>
      </c>
      <c r="C457" t="s">
        <v>5</v>
      </c>
      <c r="D457" t="s">
        <v>31</v>
      </c>
      <c r="E457" s="1">
        <v>14</v>
      </c>
      <c r="F457" s="1">
        <v>24</v>
      </c>
      <c r="G457">
        <v>2</v>
      </c>
      <c r="H457">
        <v>10</v>
      </c>
      <c r="I457">
        <f>+Tabla1[[#This Row],[Tiempo de Preparación]]/60</f>
        <v>0.16666666666666666</v>
      </c>
      <c r="J457" s="9" t="str">
        <f>+TEXT(Tabla1[[#This Row],[Columna1]]/24, "h:mm")</f>
        <v>0:10</v>
      </c>
      <c r="K457" t="s">
        <v>8</v>
      </c>
      <c r="L457" s="1">
        <f>+(Tabla1[[#This Row],[Precio Unitario]]-Tabla1[[#This Row],[Costo Unitario]])*Tabla1[[#This Row],[Cantidad Ordenada]]</f>
        <v>20</v>
      </c>
      <c r="M457" s="1">
        <f>+Tabla1[[#This Row],[Precio Unitario]]*Tabla1[[#This Row],[Cantidad Ordenada]]</f>
        <v>48</v>
      </c>
      <c r="N457" s="2">
        <f>+Tabla1[[#This Row],[Ganancia neta]]/(Tabla1[[#This Row],[Ganacia Bruta]])</f>
        <v>0.41666666666666669</v>
      </c>
      <c r="O457" s="1">
        <f>+Tabla1[[#This Row],[Costo Unitario]]*Tabla1[[#This Row],[Cantidad Ordenada]]</f>
        <v>28</v>
      </c>
    </row>
    <row r="458" spans="1:15" x14ac:dyDescent="0.25">
      <c r="A458">
        <v>177</v>
      </c>
      <c r="B458">
        <v>4</v>
      </c>
      <c r="C458" t="s">
        <v>25</v>
      </c>
      <c r="D458" t="s">
        <v>49</v>
      </c>
      <c r="E458" s="1">
        <v>15</v>
      </c>
      <c r="F458" s="1">
        <v>26</v>
      </c>
      <c r="G458">
        <v>1</v>
      </c>
      <c r="H458">
        <v>40</v>
      </c>
      <c r="I458">
        <f>+Tabla1[[#This Row],[Tiempo de Preparación]]/60</f>
        <v>0.66666666666666663</v>
      </c>
      <c r="J458" s="9" t="str">
        <f>+TEXT(Tabla1[[#This Row],[Columna1]]/24, "h:mm")</f>
        <v>0:40</v>
      </c>
      <c r="K458" t="s">
        <v>6</v>
      </c>
      <c r="L458" s="1">
        <f>+(Tabla1[[#This Row],[Precio Unitario]]-Tabla1[[#This Row],[Costo Unitario]])*Tabla1[[#This Row],[Cantidad Ordenada]]</f>
        <v>11</v>
      </c>
      <c r="M458" s="1">
        <f>+Tabla1[[#This Row],[Precio Unitario]]*Tabla1[[#This Row],[Cantidad Ordenada]]</f>
        <v>26</v>
      </c>
      <c r="N458" s="2">
        <f>+Tabla1[[#This Row],[Ganancia neta]]/(Tabla1[[#This Row],[Ganacia Bruta]])</f>
        <v>0.42307692307692307</v>
      </c>
      <c r="O458" s="1">
        <f>+Tabla1[[#This Row],[Costo Unitario]]*Tabla1[[#This Row],[Cantidad Ordenada]]</f>
        <v>15</v>
      </c>
    </row>
    <row r="459" spans="1:15" x14ac:dyDescent="0.25">
      <c r="A459">
        <v>177</v>
      </c>
      <c r="B459">
        <v>4</v>
      </c>
      <c r="C459" t="s">
        <v>23</v>
      </c>
      <c r="D459" t="s">
        <v>47</v>
      </c>
      <c r="E459" s="1">
        <v>13</v>
      </c>
      <c r="F459" s="1">
        <v>21</v>
      </c>
      <c r="G459">
        <v>2</v>
      </c>
      <c r="H459">
        <v>45</v>
      </c>
      <c r="I459">
        <f>+Tabla1[[#This Row],[Tiempo de Preparación]]/60</f>
        <v>0.75</v>
      </c>
      <c r="J459" s="9" t="str">
        <f>+TEXT(Tabla1[[#This Row],[Columna1]]/24, "h:mm")</f>
        <v>0:45</v>
      </c>
      <c r="K459" t="s">
        <v>8</v>
      </c>
      <c r="L459" s="1">
        <f>+(Tabla1[[#This Row],[Precio Unitario]]-Tabla1[[#This Row],[Costo Unitario]])*Tabla1[[#This Row],[Cantidad Ordenada]]</f>
        <v>16</v>
      </c>
      <c r="M459" s="1">
        <f>+Tabla1[[#This Row],[Precio Unitario]]*Tabla1[[#This Row],[Cantidad Ordenada]]</f>
        <v>42</v>
      </c>
      <c r="N459" s="2">
        <f>+Tabla1[[#This Row],[Ganancia neta]]/(Tabla1[[#This Row],[Ganacia Bruta]])</f>
        <v>0.38095238095238093</v>
      </c>
      <c r="O459" s="1">
        <f>+Tabla1[[#This Row],[Costo Unitario]]*Tabla1[[#This Row],[Cantidad Ordenada]]</f>
        <v>26</v>
      </c>
    </row>
    <row r="460" spans="1:15" x14ac:dyDescent="0.25">
      <c r="A460">
        <v>177</v>
      </c>
      <c r="B460">
        <v>4</v>
      </c>
      <c r="C460" t="s">
        <v>16</v>
      </c>
      <c r="D460" t="s">
        <v>40</v>
      </c>
      <c r="E460" s="1">
        <v>11</v>
      </c>
      <c r="F460" s="1">
        <v>19</v>
      </c>
      <c r="G460">
        <v>3</v>
      </c>
      <c r="H460">
        <v>47</v>
      </c>
      <c r="I460">
        <f>+Tabla1[[#This Row],[Tiempo de Preparación]]/60</f>
        <v>0.78333333333333333</v>
      </c>
      <c r="J460" s="9" t="str">
        <f>+TEXT(Tabla1[[#This Row],[Columna1]]/24, "h:mm")</f>
        <v>0:47</v>
      </c>
      <c r="K460" t="s">
        <v>6</v>
      </c>
      <c r="L460" s="1">
        <f>+(Tabla1[[#This Row],[Precio Unitario]]-Tabla1[[#This Row],[Costo Unitario]])*Tabla1[[#This Row],[Cantidad Ordenada]]</f>
        <v>24</v>
      </c>
      <c r="M460" s="1">
        <f>+Tabla1[[#This Row],[Precio Unitario]]*Tabla1[[#This Row],[Cantidad Ordenada]]</f>
        <v>57</v>
      </c>
      <c r="N460" s="2">
        <f>+Tabla1[[#This Row],[Ganancia neta]]/(Tabla1[[#This Row],[Ganacia Bruta]])</f>
        <v>0.42105263157894735</v>
      </c>
      <c r="O460" s="1">
        <f>+Tabla1[[#This Row],[Costo Unitario]]*Tabla1[[#This Row],[Cantidad Ordenada]]</f>
        <v>33</v>
      </c>
    </row>
    <row r="461" spans="1:15" x14ac:dyDescent="0.25">
      <c r="A461">
        <v>178</v>
      </c>
      <c r="B461">
        <v>11</v>
      </c>
      <c r="C461" t="s">
        <v>7</v>
      </c>
      <c r="D461" t="s">
        <v>32</v>
      </c>
      <c r="E461" s="1">
        <v>18</v>
      </c>
      <c r="F461" s="1">
        <v>30</v>
      </c>
      <c r="G461">
        <v>1</v>
      </c>
      <c r="H461">
        <v>55</v>
      </c>
      <c r="I461">
        <f>+Tabla1[[#This Row],[Tiempo de Preparación]]/60</f>
        <v>0.91666666666666663</v>
      </c>
      <c r="J461" s="9" t="str">
        <f>+TEXT(Tabla1[[#This Row],[Columna1]]/24, "h:mm")</f>
        <v>0:55</v>
      </c>
      <c r="K461" t="s">
        <v>8</v>
      </c>
      <c r="L461" s="1">
        <f>+(Tabla1[[#This Row],[Precio Unitario]]-Tabla1[[#This Row],[Costo Unitario]])*Tabla1[[#This Row],[Cantidad Ordenada]]</f>
        <v>12</v>
      </c>
      <c r="M461" s="1">
        <f>+Tabla1[[#This Row],[Precio Unitario]]*Tabla1[[#This Row],[Cantidad Ordenada]]</f>
        <v>30</v>
      </c>
      <c r="N461" s="2">
        <f>+Tabla1[[#This Row],[Ganancia neta]]/(Tabla1[[#This Row],[Ganacia Bruta]])</f>
        <v>0.4</v>
      </c>
      <c r="O461" s="1">
        <f>+Tabla1[[#This Row],[Costo Unitario]]*Tabla1[[#This Row],[Cantidad Ordenada]]</f>
        <v>18</v>
      </c>
    </row>
    <row r="462" spans="1:15" x14ac:dyDescent="0.25">
      <c r="A462">
        <v>178</v>
      </c>
      <c r="B462">
        <v>11</v>
      </c>
      <c r="C462" t="s">
        <v>17</v>
      </c>
      <c r="D462" t="s">
        <v>41</v>
      </c>
      <c r="E462" s="1">
        <v>21</v>
      </c>
      <c r="F462" s="1">
        <v>35</v>
      </c>
      <c r="G462">
        <v>1</v>
      </c>
      <c r="H462">
        <v>16</v>
      </c>
      <c r="I462">
        <f>+Tabla1[[#This Row],[Tiempo de Preparación]]/60</f>
        <v>0.26666666666666666</v>
      </c>
      <c r="J462" s="9" t="str">
        <f>+TEXT(Tabla1[[#This Row],[Columna1]]/24, "h:mm")</f>
        <v>0:16</v>
      </c>
      <c r="K462" t="s">
        <v>8</v>
      </c>
      <c r="L462" s="1">
        <f>+(Tabla1[[#This Row],[Precio Unitario]]-Tabla1[[#This Row],[Costo Unitario]])*Tabla1[[#This Row],[Cantidad Ordenada]]</f>
        <v>14</v>
      </c>
      <c r="M462" s="1">
        <f>+Tabla1[[#This Row],[Precio Unitario]]*Tabla1[[#This Row],[Cantidad Ordenada]]</f>
        <v>35</v>
      </c>
      <c r="N462" s="2">
        <f>+Tabla1[[#This Row],[Ganancia neta]]/(Tabla1[[#This Row],[Ganacia Bruta]])</f>
        <v>0.4</v>
      </c>
      <c r="O462" s="1">
        <f>+Tabla1[[#This Row],[Costo Unitario]]*Tabla1[[#This Row],[Cantidad Ordenada]]</f>
        <v>21</v>
      </c>
    </row>
    <row r="463" spans="1:15" x14ac:dyDescent="0.25">
      <c r="A463">
        <v>178</v>
      </c>
      <c r="B463">
        <v>11</v>
      </c>
      <c r="C463" t="s">
        <v>19</v>
      </c>
      <c r="D463" t="s">
        <v>43</v>
      </c>
      <c r="E463" s="1">
        <v>13</v>
      </c>
      <c r="F463" s="1">
        <v>22</v>
      </c>
      <c r="G463">
        <v>2</v>
      </c>
      <c r="H463">
        <v>20</v>
      </c>
      <c r="I463">
        <f>+Tabla1[[#This Row],[Tiempo de Preparación]]/60</f>
        <v>0.33333333333333331</v>
      </c>
      <c r="J463" s="9" t="str">
        <f>+TEXT(Tabla1[[#This Row],[Columna1]]/24, "h:mm")</f>
        <v>0:20</v>
      </c>
      <c r="K463" t="s">
        <v>6</v>
      </c>
      <c r="L463" s="1">
        <f>+(Tabla1[[#This Row],[Precio Unitario]]-Tabla1[[#This Row],[Costo Unitario]])*Tabla1[[#This Row],[Cantidad Ordenada]]</f>
        <v>18</v>
      </c>
      <c r="M463" s="1">
        <f>+Tabla1[[#This Row],[Precio Unitario]]*Tabla1[[#This Row],[Cantidad Ordenada]]</f>
        <v>44</v>
      </c>
      <c r="N463" s="2">
        <f>+Tabla1[[#This Row],[Ganancia neta]]/(Tabla1[[#This Row],[Ganacia Bruta]])</f>
        <v>0.40909090909090912</v>
      </c>
      <c r="O463" s="1">
        <f>+Tabla1[[#This Row],[Costo Unitario]]*Tabla1[[#This Row],[Cantidad Ordenada]]</f>
        <v>26</v>
      </c>
    </row>
    <row r="464" spans="1:15" x14ac:dyDescent="0.25">
      <c r="A464">
        <v>178</v>
      </c>
      <c r="B464">
        <v>11</v>
      </c>
      <c r="C464" t="s">
        <v>14</v>
      </c>
      <c r="D464" t="s">
        <v>38</v>
      </c>
      <c r="E464" s="1">
        <v>20</v>
      </c>
      <c r="F464" s="1">
        <v>33</v>
      </c>
      <c r="G464">
        <v>3</v>
      </c>
      <c r="H464">
        <v>55</v>
      </c>
      <c r="I464">
        <f>+Tabla1[[#This Row],[Tiempo de Preparación]]/60</f>
        <v>0.91666666666666663</v>
      </c>
      <c r="J464" s="9" t="str">
        <f>+TEXT(Tabla1[[#This Row],[Columna1]]/24, "h:mm")</f>
        <v>0:55</v>
      </c>
      <c r="K464" t="s">
        <v>6</v>
      </c>
      <c r="L464" s="1">
        <f>+(Tabla1[[#This Row],[Precio Unitario]]-Tabla1[[#This Row],[Costo Unitario]])*Tabla1[[#This Row],[Cantidad Ordenada]]</f>
        <v>39</v>
      </c>
      <c r="M464" s="1">
        <f>+Tabla1[[#This Row],[Precio Unitario]]*Tabla1[[#This Row],[Cantidad Ordenada]]</f>
        <v>99</v>
      </c>
      <c r="N464" s="2">
        <f>+Tabla1[[#This Row],[Ganancia neta]]/(Tabla1[[#This Row],[Ganacia Bruta]])</f>
        <v>0.39393939393939392</v>
      </c>
      <c r="O464" s="1">
        <f>+Tabla1[[#This Row],[Costo Unitario]]*Tabla1[[#This Row],[Cantidad Ordenada]]</f>
        <v>60</v>
      </c>
    </row>
    <row r="465" spans="1:15" x14ac:dyDescent="0.25">
      <c r="A465">
        <v>179</v>
      </c>
      <c r="B465">
        <v>12</v>
      </c>
      <c r="C465" t="s">
        <v>9</v>
      </c>
      <c r="D465" t="s">
        <v>33</v>
      </c>
      <c r="E465" s="1">
        <v>19</v>
      </c>
      <c r="F465" s="1">
        <v>31</v>
      </c>
      <c r="G465">
        <v>2</v>
      </c>
      <c r="H465">
        <v>26</v>
      </c>
      <c r="I465">
        <f>+Tabla1[[#This Row],[Tiempo de Preparación]]/60</f>
        <v>0.43333333333333335</v>
      </c>
      <c r="J465" s="9" t="str">
        <f>+TEXT(Tabla1[[#This Row],[Columna1]]/24, "h:mm")</f>
        <v>0:26</v>
      </c>
      <c r="K465" t="s">
        <v>6</v>
      </c>
      <c r="L465" s="1">
        <f>+(Tabla1[[#This Row],[Precio Unitario]]-Tabla1[[#This Row],[Costo Unitario]])*Tabla1[[#This Row],[Cantidad Ordenada]]</f>
        <v>24</v>
      </c>
      <c r="M465" s="1">
        <f>+Tabla1[[#This Row],[Precio Unitario]]*Tabla1[[#This Row],[Cantidad Ordenada]]</f>
        <v>62</v>
      </c>
      <c r="N465" s="2">
        <f>+Tabla1[[#This Row],[Ganancia neta]]/(Tabla1[[#This Row],[Ganacia Bruta]])</f>
        <v>0.38709677419354838</v>
      </c>
      <c r="O465" s="1">
        <f>+Tabla1[[#This Row],[Costo Unitario]]*Tabla1[[#This Row],[Cantidad Ordenada]]</f>
        <v>38</v>
      </c>
    </row>
    <row r="466" spans="1:15" x14ac:dyDescent="0.25">
      <c r="A466">
        <v>180</v>
      </c>
      <c r="B466">
        <v>10</v>
      </c>
      <c r="C466" t="s">
        <v>13</v>
      </c>
      <c r="D466" t="s">
        <v>37</v>
      </c>
      <c r="E466" s="1">
        <v>17</v>
      </c>
      <c r="F466" s="1">
        <v>29</v>
      </c>
      <c r="G466">
        <v>1</v>
      </c>
      <c r="H466">
        <v>35</v>
      </c>
      <c r="I466">
        <f>+Tabla1[[#This Row],[Tiempo de Preparación]]/60</f>
        <v>0.58333333333333337</v>
      </c>
      <c r="J466" s="9" t="str">
        <f>+TEXT(Tabla1[[#This Row],[Columna1]]/24, "h:mm")</f>
        <v>0:35</v>
      </c>
      <c r="K466" t="s">
        <v>8</v>
      </c>
      <c r="L466" s="1">
        <f>+(Tabla1[[#This Row],[Precio Unitario]]-Tabla1[[#This Row],[Costo Unitario]])*Tabla1[[#This Row],[Cantidad Ordenada]]</f>
        <v>12</v>
      </c>
      <c r="M466" s="1">
        <f>+Tabla1[[#This Row],[Precio Unitario]]*Tabla1[[#This Row],[Cantidad Ordenada]]</f>
        <v>29</v>
      </c>
      <c r="N466" s="2">
        <f>+Tabla1[[#This Row],[Ganancia neta]]/(Tabla1[[#This Row],[Ganacia Bruta]])</f>
        <v>0.41379310344827586</v>
      </c>
      <c r="O466" s="1">
        <f>+Tabla1[[#This Row],[Costo Unitario]]*Tabla1[[#This Row],[Cantidad Ordenada]]</f>
        <v>17</v>
      </c>
    </row>
    <row r="467" spans="1:15" x14ac:dyDescent="0.25">
      <c r="A467">
        <v>180</v>
      </c>
      <c r="B467">
        <v>10</v>
      </c>
      <c r="C467" t="s">
        <v>7</v>
      </c>
      <c r="D467" t="s">
        <v>32</v>
      </c>
      <c r="E467" s="1">
        <v>18</v>
      </c>
      <c r="F467" s="1">
        <v>30</v>
      </c>
      <c r="G467">
        <v>3</v>
      </c>
      <c r="H467">
        <v>20</v>
      </c>
      <c r="I467">
        <f>+Tabla1[[#This Row],[Tiempo de Preparación]]/60</f>
        <v>0.33333333333333331</v>
      </c>
      <c r="J467" s="9" t="str">
        <f>+TEXT(Tabla1[[#This Row],[Columna1]]/24, "h:mm")</f>
        <v>0:20</v>
      </c>
      <c r="K467" t="s">
        <v>8</v>
      </c>
      <c r="L467" s="1">
        <f>+(Tabla1[[#This Row],[Precio Unitario]]-Tabla1[[#This Row],[Costo Unitario]])*Tabla1[[#This Row],[Cantidad Ordenada]]</f>
        <v>36</v>
      </c>
      <c r="M467" s="1">
        <f>+Tabla1[[#This Row],[Precio Unitario]]*Tabla1[[#This Row],[Cantidad Ordenada]]</f>
        <v>90</v>
      </c>
      <c r="N467" s="2">
        <f>+Tabla1[[#This Row],[Ganancia neta]]/(Tabla1[[#This Row],[Ganacia Bruta]])</f>
        <v>0.4</v>
      </c>
      <c r="O467" s="1">
        <f>+Tabla1[[#This Row],[Costo Unitario]]*Tabla1[[#This Row],[Cantidad Ordenada]]</f>
        <v>54</v>
      </c>
    </row>
    <row r="468" spans="1:15" x14ac:dyDescent="0.25">
      <c r="A468">
        <v>180</v>
      </c>
      <c r="B468">
        <v>10</v>
      </c>
      <c r="C468" t="s">
        <v>21</v>
      </c>
      <c r="D468" t="s">
        <v>45</v>
      </c>
      <c r="E468" s="1">
        <v>12</v>
      </c>
      <c r="F468" s="1">
        <v>20</v>
      </c>
      <c r="G468">
        <v>1</v>
      </c>
      <c r="H468">
        <v>50</v>
      </c>
      <c r="I468">
        <f>+Tabla1[[#This Row],[Tiempo de Preparación]]/60</f>
        <v>0.83333333333333337</v>
      </c>
      <c r="J468" s="9" t="str">
        <f>+TEXT(Tabla1[[#This Row],[Columna1]]/24, "h:mm")</f>
        <v>0:50</v>
      </c>
      <c r="K468" t="s">
        <v>6</v>
      </c>
      <c r="L468" s="1">
        <f>+(Tabla1[[#This Row],[Precio Unitario]]-Tabla1[[#This Row],[Costo Unitario]])*Tabla1[[#This Row],[Cantidad Ordenada]]</f>
        <v>8</v>
      </c>
      <c r="M468" s="1">
        <f>+Tabla1[[#This Row],[Precio Unitario]]*Tabla1[[#This Row],[Cantidad Ordenada]]</f>
        <v>20</v>
      </c>
      <c r="N468" s="2">
        <f>+Tabla1[[#This Row],[Ganancia neta]]/(Tabla1[[#This Row],[Ganacia Bruta]])</f>
        <v>0.4</v>
      </c>
      <c r="O468" s="1">
        <f>+Tabla1[[#This Row],[Costo Unitario]]*Tabla1[[#This Row],[Cantidad Ordenada]]</f>
        <v>12</v>
      </c>
    </row>
    <row r="469" spans="1:15" x14ac:dyDescent="0.25">
      <c r="A469">
        <v>180</v>
      </c>
      <c r="B469">
        <v>10</v>
      </c>
      <c r="C469" t="s">
        <v>10</v>
      </c>
      <c r="D469" t="s">
        <v>34</v>
      </c>
      <c r="E469" s="1">
        <v>16</v>
      </c>
      <c r="F469" s="1">
        <v>27</v>
      </c>
      <c r="G469">
        <v>1</v>
      </c>
      <c r="H469">
        <v>56</v>
      </c>
      <c r="I469">
        <f>+Tabla1[[#This Row],[Tiempo de Preparación]]/60</f>
        <v>0.93333333333333335</v>
      </c>
      <c r="J469" s="9" t="str">
        <f>+TEXT(Tabla1[[#This Row],[Columna1]]/24, "h:mm")</f>
        <v>0:56</v>
      </c>
      <c r="K469" t="s">
        <v>6</v>
      </c>
      <c r="L469" s="1">
        <f>+(Tabla1[[#This Row],[Precio Unitario]]-Tabla1[[#This Row],[Costo Unitario]])*Tabla1[[#This Row],[Cantidad Ordenada]]</f>
        <v>11</v>
      </c>
      <c r="M469" s="1">
        <f>+Tabla1[[#This Row],[Precio Unitario]]*Tabla1[[#This Row],[Cantidad Ordenada]]</f>
        <v>27</v>
      </c>
      <c r="N469" s="2">
        <f>+Tabla1[[#This Row],[Ganancia neta]]/(Tabla1[[#This Row],[Ganacia Bruta]])</f>
        <v>0.40740740740740738</v>
      </c>
      <c r="O469" s="1">
        <f>+Tabla1[[#This Row],[Costo Unitario]]*Tabla1[[#This Row],[Cantidad Ordenada]]</f>
        <v>16</v>
      </c>
    </row>
    <row r="470" spans="1:15" x14ac:dyDescent="0.25">
      <c r="A470">
        <v>181</v>
      </c>
      <c r="B470">
        <v>15</v>
      </c>
      <c r="C470" t="s">
        <v>10</v>
      </c>
      <c r="D470" t="s">
        <v>34</v>
      </c>
      <c r="E470" s="1">
        <v>16</v>
      </c>
      <c r="F470" s="1">
        <v>27</v>
      </c>
      <c r="G470">
        <v>1</v>
      </c>
      <c r="H470">
        <v>55</v>
      </c>
      <c r="I470">
        <f>+Tabla1[[#This Row],[Tiempo de Preparación]]/60</f>
        <v>0.91666666666666663</v>
      </c>
      <c r="J470" s="9" t="str">
        <f>+TEXT(Tabla1[[#This Row],[Columna1]]/24, "h:mm")</f>
        <v>0:55</v>
      </c>
      <c r="K470" t="s">
        <v>8</v>
      </c>
      <c r="L470" s="1">
        <f>+(Tabla1[[#This Row],[Precio Unitario]]-Tabla1[[#This Row],[Costo Unitario]])*Tabla1[[#This Row],[Cantidad Ordenada]]</f>
        <v>11</v>
      </c>
      <c r="M470" s="1">
        <f>+Tabla1[[#This Row],[Precio Unitario]]*Tabla1[[#This Row],[Cantidad Ordenada]]</f>
        <v>27</v>
      </c>
      <c r="N470" s="2">
        <f>+Tabla1[[#This Row],[Ganancia neta]]/(Tabla1[[#This Row],[Ganacia Bruta]])</f>
        <v>0.40740740740740738</v>
      </c>
      <c r="O470" s="1">
        <f>+Tabla1[[#This Row],[Costo Unitario]]*Tabla1[[#This Row],[Cantidad Ordenada]]</f>
        <v>16</v>
      </c>
    </row>
    <row r="471" spans="1:15" x14ac:dyDescent="0.25">
      <c r="A471">
        <v>182</v>
      </c>
      <c r="B471">
        <v>18</v>
      </c>
      <c r="C471" t="s">
        <v>16</v>
      </c>
      <c r="D471" t="s">
        <v>40</v>
      </c>
      <c r="E471" s="1">
        <v>11</v>
      </c>
      <c r="F471" s="1">
        <v>19</v>
      </c>
      <c r="G471">
        <v>2</v>
      </c>
      <c r="H471">
        <v>11</v>
      </c>
      <c r="I471">
        <f>+Tabla1[[#This Row],[Tiempo de Preparación]]/60</f>
        <v>0.18333333333333332</v>
      </c>
      <c r="J471" s="9" t="str">
        <f>+TEXT(Tabla1[[#This Row],[Columna1]]/24, "h:mm")</f>
        <v>0:11</v>
      </c>
      <c r="K471" t="s">
        <v>8</v>
      </c>
      <c r="L471" s="1">
        <f>+(Tabla1[[#This Row],[Precio Unitario]]-Tabla1[[#This Row],[Costo Unitario]])*Tabla1[[#This Row],[Cantidad Ordenada]]</f>
        <v>16</v>
      </c>
      <c r="M471" s="1">
        <f>+Tabla1[[#This Row],[Precio Unitario]]*Tabla1[[#This Row],[Cantidad Ordenada]]</f>
        <v>38</v>
      </c>
      <c r="N471" s="2">
        <f>+Tabla1[[#This Row],[Ganancia neta]]/(Tabla1[[#This Row],[Ganacia Bruta]])</f>
        <v>0.42105263157894735</v>
      </c>
      <c r="O471" s="1">
        <f>+Tabla1[[#This Row],[Costo Unitario]]*Tabla1[[#This Row],[Cantidad Ordenada]]</f>
        <v>22</v>
      </c>
    </row>
    <row r="472" spans="1:15" x14ac:dyDescent="0.25">
      <c r="A472">
        <v>183</v>
      </c>
      <c r="B472">
        <v>18</v>
      </c>
      <c r="C472" t="s">
        <v>18</v>
      </c>
      <c r="D472" t="s">
        <v>42</v>
      </c>
      <c r="E472" s="1">
        <v>19</v>
      </c>
      <c r="F472" s="1">
        <v>32</v>
      </c>
      <c r="G472">
        <v>2</v>
      </c>
      <c r="H472">
        <v>52</v>
      </c>
      <c r="I472">
        <f>+Tabla1[[#This Row],[Tiempo de Preparación]]/60</f>
        <v>0.8666666666666667</v>
      </c>
      <c r="J472" s="9" t="str">
        <f>+TEXT(Tabla1[[#This Row],[Columna1]]/24, "h:mm")</f>
        <v>0:52</v>
      </c>
      <c r="K472" t="s">
        <v>6</v>
      </c>
      <c r="L472" s="1">
        <f>+(Tabla1[[#This Row],[Precio Unitario]]-Tabla1[[#This Row],[Costo Unitario]])*Tabla1[[#This Row],[Cantidad Ordenada]]</f>
        <v>26</v>
      </c>
      <c r="M472" s="1">
        <f>+Tabla1[[#This Row],[Precio Unitario]]*Tabla1[[#This Row],[Cantidad Ordenada]]</f>
        <v>64</v>
      </c>
      <c r="N472" s="2">
        <f>+Tabla1[[#This Row],[Ganancia neta]]/(Tabla1[[#This Row],[Ganacia Bruta]])</f>
        <v>0.40625</v>
      </c>
      <c r="O472" s="1">
        <f>+Tabla1[[#This Row],[Costo Unitario]]*Tabla1[[#This Row],[Cantidad Ordenada]]</f>
        <v>38</v>
      </c>
    </row>
    <row r="473" spans="1:15" x14ac:dyDescent="0.25">
      <c r="A473">
        <v>183</v>
      </c>
      <c r="B473">
        <v>18</v>
      </c>
      <c r="C473" t="s">
        <v>25</v>
      </c>
      <c r="D473" t="s">
        <v>49</v>
      </c>
      <c r="E473" s="1">
        <v>15</v>
      </c>
      <c r="F473" s="1">
        <v>26</v>
      </c>
      <c r="G473">
        <v>1</v>
      </c>
      <c r="H473">
        <v>10</v>
      </c>
      <c r="I473">
        <f>+Tabla1[[#This Row],[Tiempo de Preparación]]/60</f>
        <v>0.16666666666666666</v>
      </c>
      <c r="J473" s="9" t="str">
        <f>+TEXT(Tabla1[[#This Row],[Columna1]]/24, "h:mm")</f>
        <v>0:10</v>
      </c>
      <c r="K473" t="s">
        <v>6</v>
      </c>
      <c r="L473" s="1">
        <f>+(Tabla1[[#This Row],[Precio Unitario]]-Tabla1[[#This Row],[Costo Unitario]])*Tabla1[[#This Row],[Cantidad Ordenada]]</f>
        <v>11</v>
      </c>
      <c r="M473" s="1">
        <f>+Tabla1[[#This Row],[Precio Unitario]]*Tabla1[[#This Row],[Cantidad Ordenada]]</f>
        <v>26</v>
      </c>
      <c r="N473" s="2">
        <f>+Tabla1[[#This Row],[Ganancia neta]]/(Tabla1[[#This Row],[Ganacia Bruta]])</f>
        <v>0.42307692307692307</v>
      </c>
      <c r="O473" s="1">
        <f>+Tabla1[[#This Row],[Costo Unitario]]*Tabla1[[#This Row],[Cantidad Ordenada]]</f>
        <v>15</v>
      </c>
    </row>
    <row r="474" spans="1:15" x14ac:dyDescent="0.25">
      <c r="A474">
        <v>183</v>
      </c>
      <c r="B474">
        <v>18</v>
      </c>
      <c r="C474" t="s">
        <v>21</v>
      </c>
      <c r="D474" t="s">
        <v>45</v>
      </c>
      <c r="E474" s="1">
        <v>12</v>
      </c>
      <c r="F474" s="1">
        <v>20</v>
      </c>
      <c r="G474">
        <v>3</v>
      </c>
      <c r="H474">
        <v>58</v>
      </c>
      <c r="I474">
        <f>+Tabla1[[#This Row],[Tiempo de Preparación]]/60</f>
        <v>0.96666666666666667</v>
      </c>
      <c r="J474" s="9" t="str">
        <f>+TEXT(Tabla1[[#This Row],[Columna1]]/24, "h:mm")</f>
        <v>0:58</v>
      </c>
      <c r="K474" t="s">
        <v>6</v>
      </c>
      <c r="L474" s="1">
        <f>+(Tabla1[[#This Row],[Precio Unitario]]-Tabla1[[#This Row],[Costo Unitario]])*Tabla1[[#This Row],[Cantidad Ordenada]]</f>
        <v>24</v>
      </c>
      <c r="M474" s="1">
        <f>+Tabla1[[#This Row],[Precio Unitario]]*Tabla1[[#This Row],[Cantidad Ordenada]]</f>
        <v>60</v>
      </c>
      <c r="N474" s="2">
        <f>+Tabla1[[#This Row],[Ganancia neta]]/(Tabla1[[#This Row],[Ganacia Bruta]])</f>
        <v>0.4</v>
      </c>
      <c r="O474" s="1">
        <f>+Tabla1[[#This Row],[Costo Unitario]]*Tabla1[[#This Row],[Cantidad Ordenada]]</f>
        <v>36</v>
      </c>
    </row>
    <row r="475" spans="1:15" x14ac:dyDescent="0.25">
      <c r="A475">
        <v>183</v>
      </c>
      <c r="B475">
        <v>18</v>
      </c>
      <c r="C475" t="s">
        <v>17</v>
      </c>
      <c r="D475" t="s">
        <v>41</v>
      </c>
      <c r="E475" s="1">
        <v>21</v>
      </c>
      <c r="F475" s="1">
        <v>35</v>
      </c>
      <c r="G475">
        <v>3</v>
      </c>
      <c r="H475">
        <v>46</v>
      </c>
      <c r="I475">
        <f>+Tabla1[[#This Row],[Tiempo de Preparación]]/60</f>
        <v>0.76666666666666672</v>
      </c>
      <c r="J475" s="9" t="str">
        <f>+TEXT(Tabla1[[#This Row],[Columna1]]/24, "h:mm")</f>
        <v>0:46</v>
      </c>
      <c r="K475" t="s">
        <v>6</v>
      </c>
      <c r="L475" s="1">
        <f>+(Tabla1[[#This Row],[Precio Unitario]]-Tabla1[[#This Row],[Costo Unitario]])*Tabla1[[#This Row],[Cantidad Ordenada]]</f>
        <v>42</v>
      </c>
      <c r="M475" s="1">
        <f>+Tabla1[[#This Row],[Precio Unitario]]*Tabla1[[#This Row],[Cantidad Ordenada]]</f>
        <v>105</v>
      </c>
      <c r="N475" s="2">
        <f>+Tabla1[[#This Row],[Ganancia neta]]/(Tabla1[[#This Row],[Ganacia Bruta]])</f>
        <v>0.4</v>
      </c>
      <c r="O475" s="1">
        <f>+Tabla1[[#This Row],[Costo Unitario]]*Tabla1[[#This Row],[Cantidad Ordenada]]</f>
        <v>63</v>
      </c>
    </row>
    <row r="476" spans="1:15" x14ac:dyDescent="0.25">
      <c r="A476">
        <v>184</v>
      </c>
      <c r="B476">
        <v>4</v>
      </c>
      <c r="C476" t="s">
        <v>15</v>
      </c>
      <c r="D476" t="s">
        <v>39</v>
      </c>
      <c r="E476" s="1">
        <v>16</v>
      </c>
      <c r="F476" s="1">
        <v>28</v>
      </c>
      <c r="G476">
        <v>3</v>
      </c>
      <c r="H476">
        <v>6</v>
      </c>
      <c r="I476">
        <f>+Tabla1[[#This Row],[Tiempo de Preparación]]/60</f>
        <v>0.1</v>
      </c>
      <c r="J476" s="9" t="str">
        <f>+TEXT(Tabla1[[#This Row],[Columna1]]/24, "h:mm")</f>
        <v>0:06</v>
      </c>
      <c r="K476" t="s">
        <v>8</v>
      </c>
      <c r="L476" s="1">
        <f>+(Tabla1[[#This Row],[Precio Unitario]]-Tabla1[[#This Row],[Costo Unitario]])*Tabla1[[#This Row],[Cantidad Ordenada]]</f>
        <v>36</v>
      </c>
      <c r="M476" s="1">
        <f>+Tabla1[[#This Row],[Precio Unitario]]*Tabla1[[#This Row],[Cantidad Ordenada]]</f>
        <v>84</v>
      </c>
      <c r="N476" s="2">
        <f>+Tabla1[[#This Row],[Ganancia neta]]/(Tabla1[[#This Row],[Ganacia Bruta]])</f>
        <v>0.42857142857142855</v>
      </c>
      <c r="O476" s="1">
        <f>+Tabla1[[#This Row],[Costo Unitario]]*Tabla1[[#This Row],[Cantidad Ordenada]]</f>
        <v>48</v>
      </c>
    </row>
    <row r="477" spans="1:15" x14ac:dyDescent="0.25">
      <c r="A477">
        <v>184</v>
      </c>
      <c r="B477">
        <v>4</v>
      </c>
      <c r="C477" t="s">
        <v>10</v>
      </c>
      <c r="D477" t="s">
        <v>34</v>
      </c>
      <c r="E477" s="1">
        <v>16</v>
      </c>
      <c r="F477" s="1">
        <v>27</v>
      </c>
      <c r="G477">
        <v>3</v>
      </c>
      <c r="H477">
        <v>10</v>
      </c>
      <c r="I477">
        <f>+Tabla1[[#This Row],[Tiempo de Preparación]]/60</f>
        <v>0.16666666666666666</v>
      </c>
      <c r="J477" s="9" t="str">
        <f>+TEXT(Tabla1[[#This Row],[Columna1]]/24, "h:mm")</f>
        <v>0:10</v>
      </c>
      <c r="K477" t="s">
        <v>6</v>
      </c>
      <c r="L477" s="1">
        <f>+(Tabla1[[#This Row],[Precio Unitario]]-Tabla1[[#This Row],[Costo Unitario]])*Tabla1[[#This Row],[Cantidad Ordenada]]</f>
        <v>33</v>
      </c>
      <c r="M477" s="1">
        <f>+Tabla1[[#This Row],[Precio Unitario]]*Tabla1[[#This Row],[Cantidad Ordenada]]</f>
        <v>81</v>
      </c>
      <c r="N477" s="2">
        <f>+Tabla1[[#This Row],[Ganancia neta]]/(Tabla1[[#This Row],[Ganacia Bruta]])</f>
        <v>0.40740740740740738</v>
      </c>
      <c r="O477" s="1">
        <f>+Tabla1[[#This Row],[Costo Unitario]]*Tabla1[[#This Row],[Cantidad Ordenada]]</f>
        <v>48</v>
      </c>
    </row>
    <row r="478" spans="1:15" x14ac:dyDescent="0.25">
      <c r="A478">
        <v>184</v>
      </c>
      <c r="B478">
        <v>4</v>
      </c>
      <c r="C478" t="s">
        <v>21</v>
      </c>
      <c r="D478" t="s">
        <v>45</v>
      </c>
      <c r="E478" s="1">
        <v>12</v>
      </c>
      <c r="F478" s="1">
        <v>20</v>
      </c>
      <c r="G478">
        <v>2</v>
      </c>
      <c r="H478">
        <v>13</v>
      </c>
      <c r="I478">
        <f>+Tabla1[[#This Row],[Tiempo de Preparación]]/60</f>
        <v>0.21666666666666667</v>
      </c>
      <c r="J478" s="9" t="str">
        <f>+TEXT(Tabla1[[#This Row],[Columna1]]/24, "h:mm")</f>
        <v>0:13</v>
      </c>
      <c r="K478" t="s">
        <v>8</v>
      </c>
      <c r="L478" s="1">
        <f>+(Tabla1[[#This Row],[Precio Unitario]]-Tabla1[[#This Row],[Costo Unitario]])*Tabla1[[#This Row],[Cantidad Ordenada]]</f>
        <v>16</v>
      </c>
      <c r="M478" s="1">
        <f>+Tabla1[[#This Row],[Precio Unitario]]*Tabla1[[#This Row],[Cantidad Ordenada]]</f>
        <v>40</v>
      </c>
      <c r="N478" s="2">
        <f>+Tabla1[[#This Row],[Ganancia neta]]/(Tabla1[[#This Row],[Ganacia Bruta]])</f>
        <v>0.4</v>
      </c>
      <c r="O478" s="1">
        <f>+Tabla1[[#This Row],[Costo Unitario]]*Tabla1[[#This Row],[Cantidad Ordenada]]</f>
        <v>24</v>
      </c>
    </row>
    <row r="479" spans="1:15" x14ac:dyDescent="0.25">
      <c r="A479">
        <v>185</v>
      </c>
      <c r="B479">
        <v>16</v>
      </c>
      <c r="C479" t="s">
        <v>23</v>
      </c>
      <c r="D479" t="s">
        <v>47</v>
      </c>
      <c r="E479" s="1">
        <v>13</v>
      </c>
      <c r="F479" s="1">
        <v>21</v>
      </c>
      <c r="G479">
        <v>3</v>
      </c>
      <c r="H479">
        <v>34</v>
      </c>
      <c r="I479">
        <f>+Tabla1[[#This Row],[Tiempo de Preparación]]/60</f>
        <v>0.56666666666666665</v>
      </c>
      <c r="J479" s="9" t="str">
        <f>+TEXT(Tabla1[[#This Row],[Columna1]]/24, "h:mm")</f>
        <v>0:34</v>
      </c>
      <c r="K479" t="s">
        <v>6</v>
      </c>
      <c r="L479" s="1">
        <f>+(Tabla1[[#This Row],[Precio Unitario]]-Tabla1[[#This Row],[Costo Unitario]])*Tabla1[[#This Row],[Cantidad Ordenada]]</f>
        <v>24</v>
      </c>
      <c r="M479" s="1">
        <f>+Tabla1[[#This Row],[Precio Unitario]]*Tabla1[[#This Row],[Cantidad Ordenada]]</f>
        <v>63</v>
      </c>
      <c r="N479" s="2">
        <f>+Tabla1[[#This Row],[Ganancia neta]]/(Tabla1[[#This Row],[Ganacia Bruta]])</f>
        <v>0.38095238095238093</v>
      </c>
      <c r="O479" s="1">
        <f>+Tabla1[[#This Row],[Costo Unitario]]*Tabla1[[#This Row],[Cantidad Ordenada]]</f>
        <v>39</v>
      </c>
    </row>
    <row r="480" spans="1:15" x14ac:dyDescent="0.25">
      <c r="A480">
        <v>185</v>
      </c>
      <c r="B480">
        <v>16</v>
      </c>
      <c r="C480" t="s">
        <v>15</v>
      </c>
      <c r="D480" t="s">
        <v>39</v>
      </c>
      <c r="E480" s="1">
        <v>16</v>
      </c>
      <c r="F480" s="1">
        <v>28</v>
      </c>
      <c r="G480">
        <v>1</v>
      </c>
      <c r="H480">
        <v>6</v>
      </c>
      <c r="I480">
        <f>+Tabla1[[#This Row],[Tiempo de Preparación]]/60</f>
        <v>0.1</v>
      </c>
      <c r="J480" s="9" t="str">
        <f>+TEXT(Tabla1[[#This Row],[Columna1]]/24, "h:mm")</f>
        <v>0:06</v>
      </c>
      <c r="K480" t="s">
        <v>8</v>
      </c>
      <c r="L480" s="1">
        <f>+(Tabla1[[#This Row],[Precio Unitario]]-Tabla1[[#This Row],[Costo Unitario]])*Tabla1[[#This Row],[Cantidad Ordenada]]</f>
        <v>12</v>
      </c>
      <c r="M480" s="1">
        <f>+Tabla1[[#This Row],[Precio Unitario]]*Tabla1[[#This Row],[Cantidad Ordenada]]</f>
        <v>28</v>
      </c>
      <c r="N480" s="2">
        <f>+Tabla1[[#This Row],[Ganancia neta]]/(Tabla1[[#This Row],[Ganacia Bruta]])</f>
        <v>0.42857142857142855</v>
      </c>
      <c r="O480" s="1">
        <f>+Tabla1[[#This Row],[Costo Unitario]]*Tabla1[[#This Row],[Cantidad Ordenada]]</f>
        <v>16</v>
      </c>
    </row>
    <row r="481" spans="1:15" x14ac:dyDescent="0.25">
      <c r="A481">
        <v>186</v>
      </c>
      <c r="B481">
        <v>13</v>
      </c>
      <c r="C481" t="s">
        <v>10</v>
      </c>
      <c r="D481" t="s">
        <v>34</v>
      </c>
      <c r="E481" s="1">
        <v>16</v>
      </c>
      <c r="F481" s="1">
        <v>27</v>
      </c>
      <c r="G481">
        <v>3</v>
      </c>
      <c r="H481">
        <v>16</v>
      </c>
      <c r="I481">
        <f>+Tabla1[[#This Row],[Tiempo de Preparación]]/60</f>
        <v>0.26666666666666666</v>
      </c>
      <c r="J481" s="9" t="str">
        <f>+TEXT(Tabla1[[#This Row],[Columna1]]/24, "h:mm")</f>
        <v>0:16</v>
      </c>
      <c r="K481" t="s">
        <v>6</v>
      </c>
      <c r="L481" s="1">
        <f>+(Tabla1[[#This Row],[Precio Unitario]]-Tabla1[[#This Row],[Costo Unitario]])*Tabla1[[#This Row],[Cantidad Ordenada]]</f>
        <v>33</v>
      </c>
      <c r="M481" s="1">
        <f>+Tabla1[[#This Row],[Precio Unitario]]*Tabla1[[#This Row],[Cantidad Ordenada]]</f>
        <v>81</v>
      </c>
      <c r="N481" s="2">
        <f>+Tabla1[[#This Row],[Ganancia neta]]/(Tabla1[[#This Row],[Ganacia Bruta]])</f>
        <v>0.40740740740740738</v>
      </c>
      <c r="O481" s="1">
        <f>+Tabla1[[#This Row],[Costo Unitario]]*Tabla1[[#This Row],[Cantidad Ordenada]]</f>
        <v>48</v>
      </c>
    </row>
    <row r="482" spans="1:15" x14ac:dyDescent="0.25">
      <c r="A482">
        <v>186</v>
      </c>
      <c r="B482">
        <v>13</v>
      </c>
      <c r="C482" t="s">
        <v>18</v>
      </c>
      <c r="D482" t="s">
        <v>42</v>
      </c>
      <c r="E482" s="1">
        <v>19</v>
      </c>
      <c r="F482" s="1">
        <v>32</v>
      </c>
      <c r="G482">
        <v>3</v>
      </c>
      <c r="H482">
        <v>23</v>
      </c>
      <c r="I482">
        <f>+Tabla1[[#This Row],[Tiempo de Preparación]]/60</f>
        <v>0.38333333333333336</v>
      </c>
      <c r="J482" s="9" t="str">
        <f>+TEXT(Tabla1[[#This Row],[Columna1]]/24, "h:mm")</f>
        <v>0:23</v>
      </c>
      <c r="K482" t="s">
        <v>8</v>
      </c>
      <c r="L482" s="1">
        <f>+(Tabla1[[#This Row],[Precio Unitario]]-Tabla1[[#This Row],[Costo Unitario]])*Tabla1[[#This Row],[Cantidad Ordenada]]</f>
        <v>39</v>
      </c>
      <c r="M482" s="1">
        <f>+Tabla1[[#This Row],[Precio Unitario]]*Tabla1[[#This Row],[Cantidad Ordenada]]</f>
        <v>96</v>
      </c>
      <c r="N482" s="2">
        <f>+Tabla1[[#This Row],[Ganancia neta]]/(Tabla1[[#This Row],[Ganacia Bruta]])</f>
        <v>0.40625</v>
      </c>
      <c r="O482" s="1">
        <f>+Tabla1[[#This Row],[Costo Unitario]]*Tabla1[[#This Row],[Cantidad Ordenada]]</f>
        <v>57</v>
      </c>
    </row>
    <row r="483" spans="1:15" x14ac:dyDescent="0.25">
      <c r="A483">
        <v>186</v>
      </c>
      <c r="B483">
        <v>13</v>
      </c>
      <c r="C483" t="s">
        <v>9</v>
      </c>
      <c r="D483" t="s">
        <v>33</v>
      </c>
      <c r="E483" s="1">
        <v>19</v>
      </c>
      <c r="F483" s="1">
        <v>31</v>
      </c>
      <c r="G483">
        <v>3</v>
      </c>
      <c r="H483">
        <v>54</v>
      </c>
      <c r="I483">
        <f>+Tabla1[[#This Row],[Tiempo de Preparación]]/60</f>
        <v>0.9</v>
      </c>
      <c r="J483" s="9" t="str">
        <f>+TEXT(Tabla1[[#This Row],[Columna1]]/24, "h:mm")</f>
        <v>0:54</v>
      </c>
      <c r="K483" t="s">
        <v>6</v>
      </c>
      <c r="L483" s="1">
        <f>+(Tabla1[[#This Row],[Precio Unitario]]-Tabla1[[#This Row],[Costo Unitario]])*Tabla1[[#This Row],[Cantidad Ordenada]]</f>
        <v>36</v>
      </c>
      <c r="M483" s="1">
        <f>+Tabla1[[#This Row],[Precio Unitario]]*Tabla1[[#This Row],[Cantidad Ordenada]]</f>
        <v>93</v>
      </c>
      <c r="N483" s="2">
        <f>+Tabla1[[#This Row],[Ganancia neta]]/(Tabla1[[#This Row],[Ganacia Bruta]])</f>
        <v>0.38709677419354838</v>
      </c>
      <c r="O483" s="1">
        <f>+Tabla1[[#This Row],[Costo Unitario]]*Tabla1[[#This Row],[Cantidad Ordenada]]</f>
        <v>57</v>
      </c>
    </row>
    <row r="484" spans="1:15" x14ac:dyDescent="0.25">
      <c r="A484">
        <v>187</v>
      </c>
      <c r="B484">
        <v>5</v>
      </c>
      <c r="C484" t="s">
        <v>20</v>
      </c>
      <c r="D484" t="s">
        <v>44</v>
      </c>
      <c r="E484" s="1">
        <v>20</v>
      </c>
      <c r="F484" s="1">
        <v>34</v>
      </c>
      <c r="G484">
        <v>2</v>
      </c>
      <c r="H484">
        <v>28</v>
      </c>
      <c r="I484">
        <f>+Tabla1[[#This Row],[Tiempo de Preparación]]/60</f>
        <v>0.46666666666666667</v>
      </c>
      <c r="J484" s="9" t="str">
        <f>+TEXT(Tabla1[[#This Row],[Columna1]]/24, "h:mm")</f>
        <v>0:28</v>
      </c>
      <c r="K484" t="s">
        <v>8</v>
      </c>
      <c r="L484" s="1">
        <f>+(Tabla1[[#This Row],[Precio Unitario]]-Tabla1[[#This Row],[Costo Unitario]])*Tabla1[[#This Row],[Cantidad Ordenada]]</f>
        <v>28</v>
      </c>
      <c r="M484" s="1">
        <f>+Tabla1[[#This Row],[Precio Unitario]]*Tabla1[[#This Row],[Cantidad Ordenada]]</f>
        <v>68</v>
      </c>
      <c r="N484" s="2">
        <f>+Tabla1[[#This Row],[Ganancia neta]]/(Tabla1[[#This Row],[Ganacia Bruta]])</f>
        <v>0.41176470588235292</v>
      </c>
      <c r="O484" s="1">
        <f>+Tabla1[[#This Row],[Costo Unitario]]*Tabla1[[#This Row],[Cantidad Ordenada]]</f>
        <v>40</v>
      </c>
    </row>
    <row r="485" spans="1:15" x14ac:dyDescent="0.25">
      <c r="A485">
        <v>187</v>
      </c>
      <c r="B485">
        <v>5</v>
      </c>
      <c r="C485" t="s">
        <v>25</v>
      </c>
      <c r="D485" t="s">
        <v>49</v>
      </c>
      <c r="E485" s="1">
        <v>15</v>
      </c>
      <c r="F485" s="1">
        <v>26</v>
      </c>
      <c r="G485">
        <v>1</v>
      </c>
      <c r="H485">
        <v>51</v>
      </c>
      <c r="I485">
        <f>+Tabla1[[#This Row],[Tiempo de Preparación]]/60</f>
        <v>0.85</v>
      </c>
      <c r="J485" s="9" t="str">
        <f>+TEXT(Tabla1[[#This Row],[Columna1]]/24, "h:mm")</f>
        <v>0:51</v>
      </c>
      <c r="K485" t="s">
        <v>6</v>
      </c>
      <c r="L485" s="1">
        <f>+(Tabla1[[#This Row],[Precio Unitario]]-Tabla1[[#This Row],[Costo Unitario]])*Tabla1[[#This Row],[Cantidad Ordenada]]</f>
        <v>11</v>
      </c>
      <c r="M485" s="1">
        <f>+Tabla1[[#This Row],[Precio Unitario]]*Tabla1[[#This Row],[Cantidad Ordenada]]</f>
        <v>26</v>
      </c>
      <c r="N485" s="2">
        <f>+Tabla1[[#This Row],[Ganancia neta]]/(Tabla1[[#This Row],[Ganacia Bruta]])</f>
        <v>0.42307692307692307</v>
      </c>
      <c r="O485" s="1">
        <f>+Tabla1[[#This Row],[Costo Unitario]]*Tabla1[[#This Row],[Cantidad Ordenada]]</f>
        <v>15</v>
      </c>
    </row>
    <row r="486" spans="1:15" x14ac:dyDescent="0.25">
      <c r="A486">
        <v>187</v>
      </c>
      <c r="B486">
        <v>5</v>
      </c>
      <c r="C486" t="s">
        <v>13</v>
      </c>
      <c r="D486" t="s">
        <v>37</v>
      </c>
      <c r="E486" s="1">
        <v>17</v>
      </c>
      <c r="F486" s="1">
        <v>29</v>
      </c>
      <c r="G486">
        <v>3</v>
      </c>
      <c r="H486">
        <v>11</v>
      </c>
      <c r="I486">
        <f>+Tabla1[[#This Row],[Tiempo de Preparación]]/60</f>
        <v>0.18333333333333332</v>
      </c>
      <c r="J486" s="9" t="str">
        <f>+TEXT(Tabla1[[#This Row],[Columna1]]/24, "h:mm")</f>
        <v>0:11</v>
      </c>
      <c r="K486" t="s">
        <v>6</v>
      </c>
      <c r="L486" s="1">
        <f>+(Tabla1[[#This Row],[Precio Unitario]]-Tabla1[[#This Row],[Costo Unitario]])*Tabla1[[#This Row],[Cantidad Ordenada]]</f>
        <v>36</v>
      </c>
      <c r="M486" s="1">
        <f>+Tabla1[[#This Row],[Precio Unitario]]*Tabla1[[#This Row],[Cantidad Ordenada]]</f>
        <v>87</v>
      </c>
      <c r="N486" s="2">
        <f>+Tabla1[[#This Row],[Ganancia neta]]/(Tabla1[[#This Row],[Ganacia Bruta]])</f>
        <v>0.41379310344827586</v>
      </c>
      <c r="O486" s="1">
        <f>+Tabla1[[#This Row],[Costo Unitario]]*Tabla1[[#This Row],[Cantidad Ordenada]]</f>
        <v>51</v>
      </c>
    </row>
    <row r="487" spans="1:15" x14ac:dyDescent="0.25">
      <c r="A487">
        <v>187</v>
      </c>
      <c r="B487">
        <v>5</v>
      </c>
      <c r="C487" t="s">
        <v>10</v>
      </c>
      <c r="D487" t="s">
        <v>34</v>
      </c>
      <c r="E487" s="1">
        <v>16</v>
      </c>
      <c r="F487" s="1">
        <v>27</v>
      </c>
      <c r="G487">
        <v>1</v>
      </c>
      <c r="H487">
        <v>36</v>
      </c>
      <c r="I487">
        <f>+Tabla1[[#This Row],[Tiempo de Preparación]]/60</f>
        <v>0.6</v>
      </c>
      <c r="J487" s="9" t="str">
        <f>+TEXT(Tabla1[[#This Row],[Columna1]]/24, "h:mm")</f>
        <v>0:36</v>
      </c>
      <c r="K487" t="s">
        <v>8</v>
      </c>
      <c r="L487" s="1">
        <f>+(Tabla1[[#This Row],[Precio Unitario]]-Tabla1[[#This Row],[Costo Unitario]])*Tabla1[[#This Row],[Cantidad Ordenada]]</f>
        <v>11</v>
      </c>
      <c r="M487" s="1">
        <f>+Tabla1[[#This Row],[Precio Unitario]]*Tabla1[[#This Row],[Cantidad Ordenada]]</f>
        <v>27</v>
      </c>
      <c r="N487" s="2">
        <f>+Tabla1[[#This Row],[Ganancia neta]]/(Tabla1[[#This Row],[Ganacia Bruta]])</f>
        <v>0.40740740740740738</v>
      </c>
      <c r="O487" s="1">
        <f>+Tabla1[[#This Row],[Costo Unitario]]*Tabla1[[#This Row],[Cantidad Ordenada]]</f>
        <v>16</v>
      </c>
    </row>
    <row r="488" spans="1:15" x14ac:dyDescent="0.25">
      <c r="A488">
        <v>188</v>
      </c>
      <c r="B488">
        <v>20</v>
      </c>
      <c r="C488" t="s">
        <v>9</v>
      </c>
      <c r="D488" t="s">
        <v>33</v>
      </c>
      <c r="E488" s="1">
        <v>19</v>
      </c>
      <c r="F488" s="1">
        <v>31</v>
      </c>
      <c r="G488">
        <v>1</v>
      </c>
      <c r="H488">
        <v>58</v>
      </c>
      <c r="I488">
        <f>+Tabla1[[#This Row],[Tiempo de Preparación]]/60</f>
        <v>0.96666666666666667</v>
      </c>
      <c r="J488" s="9" t="str">
        <f>+TEXT(Tabla1[[#This Row],[Columna1]]/24, "h:mm")</f>
        <v>0:58</v>
      </c>
      <c r="K488" t="s">
        <v>6</v>
      </c>
      <c r="L488" s="1">
        <f>+(Tabla1[[#This Row],[Precio Unitario]]-Tabla1[[#This Row],[Costo Unitario]])*Tabla1[[#This Row],[Cantidad Ordenada]]</f>
        <v>12</v>
      </c>
      <c r="M488" s="1">
        <f>+Tabla1[[#This Row],[Precio Unitario]]*Tabla1[[#This Row],[Cantidad Ordenada]]</f>
        <v>31</v>
      </c>
      <c r="N488" s="2">
        <f>+Tabla1[[#This Row],[Ganancia neta]]/(Tabla1[[#This Row],[Ganacia Bruta]])</f>
        <v>0.38709677419354838</v>
      </c>
      <c r="O488" s="1">
        <f>+Tabla1[[#This Row],[Costo Unitario]]*Tabla1[[#This Row],[Cantidad Ordenada]]</f>
        <v>19</v>
      </c>
    </row>
    <row r="489" spans="1:15" x14ac:dyDescent="0.25">
      <c r="A489">
        <v>188</v>
      </c>
      <c r="B489">
        <v>20</v>
      </c>
      <c r="C489" t="s">
        <v>25</v>
      </c>
      <c r="D489" t="s">
        <v>49</v>
      </c>
      <c r="E489" s="1">
        <v>15</v>
      </c>
      <c r="F489" s="1">
        <v>26</v>
      </c>
      <c r="G489">
        <v>2</v>
      </c>
      <c r="H489">
        <v>47</v>
      </c>
      <c r="I489">
        <f>+Tabla1[[#This Row],[Tiempo de Preparación]]/60</f>
        <v>0.78333333333333333</v>
      </c>
      <c r="J489" s="9" t="str">
        <f>+TEXT(Tabla1[[#This Row],[Columna1]]/24, "h:mm")</f>
        <v>0:47</v>
      </c>
      <c r="K489" t="s">
        <v>6</v>
      </c>
      <c r="L489" s="1">
        <f>+(Tabla1[[#This Row],[Precio Unitario]]-Tabla1[[#This Row],[Costo Unitario]])*Tabla1[[#This Row],[Cantidad Ordenada]]</f>
        <v>22</v>
      </c>
      <c r="M489" s="1">
        <f>+Tabla1[[#This Row],[Precio Unitario]]*Tabla1[[#This Row],[Cantidad Ordenada]]</f>
        <v>52</v>
      </c>
      <c r="N489" s="2">
        <f>+Tabla1[[#This Row],[Ganancia neta]]/(Tabla1[[#This Row],[Ganacia Bruta]])</f>
        <v>0.42307692307692307</v>
      </c>
      <c r="O489" s="1">
        <f>+Tabla1[[#This Row],[Costo Unitario]]*Tabla1[[#This Row],[Cantidad Ordenada]]</f>
        <v>30</v>
      </c>
    </row>
    <row r="490" spans="1:15" x14ac:dyDescent="0.25">
      <c r="A490">
        <v>189</v>
      </c>
      <c r="B490">
        <v>11</v>
      </c>
      <c r="C490" t="s">
        <v>20</v>
      </c>
      <c r="D490" t="s">
        <v>44</v>
      </c>
      <c r="E490" s="1">
        <v>20</v>
      </c>
      <c r="F490" s="1">
        <v>34</v>
      </c>
      <c r="G490">
        <v>2</v>
      </c>
      <c r="H490">
        <v>42</v>
      </c>
      <c r="I490">
        <f>+Tabla1[[#This Row],[Tiempo de Preparación]]/60</f>
        <v>0.7</v>
      </c>
      <c r="J490" s="9" t="str">
        <f>+TEXT(Tabla1[[#This Row],[Columna1]]/24, "h:mm")</f>
        <v>0:42</v>
      </c>
      <c r="K490" t="s">
        <v>8</v>
      </c>
      <c r="L490" s="1">
        <f>+(Tabla1[[#This Row],[Precio Unitario]]-Tabla1[[#This Row],[Costo Unitario]])*Tabla1[[#This Row],[Cantidad Ordenada]]</f>
        <v>28</v>
      </c>
      <c r="M490" s="1">
        <f>+Tabla1[[#This Row],[Precio Unitario]]*Tabla1[[#This Row],[Cantidad Ordenada]]</f>
        <v>68</v>
      </c>
      <c r="N490" s="2">
        <f>+Tabla1[[#This Row],[Ganancia neta]]/(Tabla1[[#This Row],[Ganacia Bruta]])</f>
        <v>0.41176470588235292</v>
      </c>
      <c r="O490" s="1">
        <f>+Tabla1[[#This Row],[Costo Unitario]]*Tabla1[[#This Row],[Cantidad Ordenada]]</f>
        <v>40</v>
      </c>
    </row>
    <row r="491" spans="1:15" x14ac:dyDescent="0.25">
      <c r="A491">
        <v>189</v>
      </c>
      <c r="B491">
        <v>11</v>
      </c>
      <c r="C491" t="s">
        <v>25</v>
      </c>
      <c r="D491" t="s">
        <v>49</v>
      </c>
      <c r="E491" s="1">
        <v>15</v>
      </c>
      <c r="F491" s="1">
        <v>26</v>
      </c>
      <c r="G491">
        <v>2</v>
      </c>
      <c r="H491">
        <v>22</v>
      </c>
      <c r="I491">
        <f>+Tabla1[[#This Row],[Tiempo de Preparación]]/60</f>
        <v>0.36666666666666664</v>
      </c>
      <c r="J491" s="9" t="str">
        <f>+TEXT(Tabla1[[#This Row],[Columna1]]/24, "h:mm")</f>
        <v>0:22</v>
      </c>
      <c r="K491" t="s">
        <v>8</v>
      </c>
      <c r="L491" s="1">
        <f>+(Tabla1[[#This Row],[Precio Unitario]]-Tabla1[[#This Row],[Costo Unitario]])*Tabla1[[#This Row],[Cantidad Ordenada]]</f>
        <v>22</v>
      </c>
      <c r="M491" s="1">
        <f>+Tabla1[[#This Row],[Precio Unitario]]*Tabla1[[#This Row],[Cantidad Ordenada]]</f>
        <v>52</v>
      </c>
      <c r="N491" s="2">
        <f>+Tabla1[[#This Row],[Ganancia neta]]/(Tabla1[[#This Row],[Ganacia Bruta]])</f>
        <v>0.42307692307692307</v>
      </c>
      <c r="O491" s="1">
        <f>+Tabla1[[#This Row],[Costo Unitario]]*Tabla1[[#This Row],[Cantidad Ordenada]]</f>
        <v>30</v>
      </c>
    </row>
    <row r="492" spans="1:15" x14ac:dyDescent="0.25">
      <c r="A492">
        <v>189</v>
      </c>
      <c r="B492">
        <v>11</v>
      </c>
      <c r="C492" t="s">
        <v>5</v>
      </c>
      <c r="D492" t="s">
        <v>31</v>
      </c>
      <c r="E492" s="1">
        <v>14</v>
      </c>
      <c r="F492" s="1">
        <v>24</v>
      </c>
      <c r="G492">
        <v>3</v>
      </c>
      <c r="H492">
        <v>53</v>
      </c>
      <c r="I492">
        <f>+Tabla1[[#This Row],[Tiempo de Preparación]]/60</f>
        <v>0.8833333333333333</v>
      </c>
      <c r="J492" s="9" t="str">
        <f>+TEXT(Tabla1[[#This Row],[Columna1]]/24, "h:mm")</f>
        <v>0:53</v>
      </c>
      <c r="K492" t="s">
        <v>8</v>
      </c>
      <c r="L492" s="1">
        <f>+(Tabla1[[#This Row],[Precio Unitario]]-Tabla1[[#This Row],[Costo Unitario]])*Tabla1[[#This Row],[Cantidad Ordenada]]</f>
        <v>30</v>
      </c>
      <c r="M492" s="1">
        <f>+Tabla1[[#This Row],[Precio Unitario]]*Tabla1[[#This Row],[Cantidad Ordenada]]</f>
        <v>72</v>
      </c>
      <c r="N492" s="2">
        <f>+Tabla1[[#This Row],[Ganancia neta]]/(Tabla1[[#This Row],[Ganacia Bruta]])</f>
        <v>0.41666666666666669</v>
      </c>
      <c r="O492" s="1">
        <f>+Tabla1[[#This Row],[Costo Unitario]]*Tabla1[[#This Row],[Cantidad Ordenada]]</f>
        <v>42</v>
      </c>
    </row>
    <row r="493" spans="1:15" x14ac:dyDescent="0.25">
      <c r="A493">
        <v>190</v>
      </c>
      <c r="B493">
        <v>5</v>
      </c>
      <c r="C493" t="s">
        <v>24</v>
      </c>
      <c r="D493" t="s">
        <v>48</v>
      </c>
      <c r="E493" s="1">
        <v>10</v>
      </c>
      <c r="F493" s="1">
        <v>18</v>
      </c>
      <c r="G493">
        <v>1</v>
      </c>
      <c r="H493">
        <v>39</v>
      </c>
      <c r="I493">
        <f>+Tabla1[[#This Row],[Tiempo de Preparación]]/60</f>
        <v>0.65</v>
      </c>
      <c r="J493" s="9" t="str">
        <f>+TEXT(Tabla1[[#This Row],[Columna1]]/24, "h:mm")</f>
        <v>0:39</v>
      </c>
      <c r="K493" t="s">
        <v>6</v>
      </c>
      <c r="L493" s="1">
        <f>+(Tabla1[[#This Row],[Precio Unitario]]-Tabla1[[#This Row],[Costo Unitario]])*Tabla1[[#This Row],[Cantidad Ordenada]]</f>
        <v>8</v>
      </c>
      <c r="M493" s="1">
        <f>+Tabla1[[#This Row],[Precio Unitario]]*Tabla1[[#This Row],[Cantidad Ordenada]]</f>
        <v>18</v>
      </c>
      <c r="N493" s="2">
        <f>+Tabla1[[#This Row],[Ganancia neta]]/(Tabla1[[#This Row],[Ganacia Bruta]])</f>
        <v>0.44444444444444442</v>
      </c>
      <c r="O493" s="1">
        <f>+Tabla1[[#This Row],[Costo Unitario]]*Tabla1[[#This Row],[Cantidad Ordenada]]</f>
        <v>10</v>
      </c>
    </row>
    <row r="494" spans="1:15" x14ac:dyDescent="0.25">
      <c r="A494">
        <v>190</v>
      </c>
      <c r="B494">
        <v>5</v>
      </c>
      <c r="C494" t="s">
        <v>11</v>
      </c>
      <c r="D494" t="s">
        <v>35</v>
      </c>
      <c r="E494" s="1">
        <v>25</v>
      </c>
      <c r="F494" s="1">
        <v>40</v>
      </c>
      <c r="G494">
        <v>2</v>
      </c>
      <c r="H494">
        <v>45</v>
      </c>
      <c r="I494">
        <f>+Tabla1[[#This Row],[Tiempo de Preparación]]/60</f>
        <v>0.75</v>
      </c>
      <c r="J494" s="9" t="str">
        <f>+TEXT(Tabla1[[#This Row],[Columna1]]/24, "h:mm")</f>
        <v>0:45</v>
      </c>
      <c r="K494" t="s">
        <v>6</v>
      </c>
      <c r="L494" s="1">
        <f>+(Tabla1[[#This Row],[Precio Unitario]]-Tabla1[[#This Row],[Costo Unitario]])*Tabla1[[#This Row],[Cantidad Ordenada]]</f>
        <v>30</v>
      </c>
      <c r="M494" s="1">
        <f>+Tabla1[[#This Row],[Precio Unitario]]*Tabla1[[#This Row],[Cantidad Ordenada]]</f>
        <v>80</v>
      </c>
      <c r="N494" s="2">
        <f>+Tabla1[[#This Row],[Ganancia neta]]/(Tabla1[[#This Row],[Ganacia Bruta]])</f>
        <v>0.375</v>
      </c>
      <c r="O494" s="1">
        <f>+Tabla1[[#This Row],[Costo Unitario]]*Tabla1[[#This Row],[Cantidad Ordenada]]</f>
        <v>50</v>
      </c>
    </row>
    <row r="495" spans="1:15" x14ac:dyDescent="0.25">
      <c r="A495">
        <v>190</v>
      </c>
      <c r="B495">
        <v>5</v>
      </c>
      <c r="C495" t="s">
        <v>17</v>
      </c>
      <c r="D495" t="s">
        <v>41</v>
      </c>
      <c r="E495" s="1">
        <v>21</v>
      </c>
      <c r="F495" s="1">
        <v>35</v>
      </c>
      <c r="G495">
        <v>1</v>
      </c>
      <c r="H495">
        <v>11</v>
      </c>
      <c r="I495">
        <f>+Tabla1[[#This Row],[Tiempo de Preparación]]/60</f>
        <v>0.18333333333333332</v>
      </c>
      <c r="J495" s="9" t="str">
        <f>+TEXT(Tabla1[[#This Row],[Columna1]]/24, "h:mm")</f>
        <v>0:11</v>
      </c>
      <c r="K495" t="s">
        <v>8</v>
      </c>
      <c r="L495" s="1">
        <f>+(Tabla1[[#This Row],[Precio Unitario]]-Tabla1[[#This Row],[Costo Unitario]])*Tabla1[[#This Row],[Cantidad Ordenada]]</f>
        <v>14</v>
      </c>
      <c r="M495" s="1">
        <f>+Tabla1[[#This Row],[Precio Unitario]]*Tabla1[[#This Row],[Cantidad Ordenada]]</f>
        <v>35</v>
      </c>
      <c r="N495" s="2">
        <f>+Tabla1[[#This Row],[Ganancia neta]]/(Tabla1[[#This Row],[Ganacia Bruta]])</f>
        <v>0.4</v>
      </c>
      <c r="O495" s="1">
        <f>+Tabla1[[#This Row],[Costo Unitario]]*Tabla1[[#This Row],[Cantidad Ordenada]]</f>
        <v>21</v>
      </c>
    </row>
    <row r="496" spans="1:15" x14ac:dyDescent="0.25">
      <c r="A496">
        <v>190</v>
      </c>
      <c r="B496">
        <v>5</v>
      </c>
      <c r="C496" t="s">
        <v>22</v>
      </c>
      <c r="D496" t="s">
        <v>46</v>
      </c>
      <c r="E496" s="1">
        <v>14</v>
      </c>
      <c r="F496" s="1">
        <v>23</v>
      </c>
      <c r="G496">
        <v>3</v>
      </c>
      <c r="H496">
        <v>7</v>
      </c>
      <c r="I496">
        <f>+Tabla1[[#This Row],[Tiempo de Preparación]]/60</f>
        <v>0.11666666666666667</v>
      </c>
      <c r="J496" s="9" t="str">
        <f>+TEXT(Tabla1[[#This Row],[Columna1]]/24, "h:mm")</f>
        <v>0:07</v>
      </c>
      <c r="K496" t="s">
        <v>8</v>
      </c>
      <c r="L496" s="1">
        <f>+(Tabla1[[#This Row],[Precio Unitario]]-Tabla1[[#This Row],[Costo Unitario]])*Tabla1[[#This Row],[Cantidad Ordenada]]</f>
        <v>27</v>
      </c>
      <c r="M496" s="1">
        <f>+Tabla1[[#This Row],[Precio Unitario]]*Tabla1[[#This Row],[Cantidad Ordenada]]</f>
        <v>69</v>
      </c>
      <c r="N496" s="2">
        <f>+Tabla1[[#This Row],[Ganancia neta]]/(Tabla1[[#This Row],[Ganacia Bruta]])</f>
        <v>0.39130434782608697</v>
      </c>
      <c r="O496" s="1">
        <f>+Tabla1[[#This Row],[Costo Unitario]]*Tabla1[[#This Row],[Cantidad Ordenada]]</f>
        <v>42</v>
      </c>
    </row>
    <row r="497" spans="1:15" x14ac:dyDescent="0.25">
      <c r="A497">
        <v>191</v>
      </c>
      <c r="B497">
        <v>12</v>
      </c>
      <c r="C497" t="s">
        <v>26</v>
      </c>
      <c r="D497" t="s">
        <v>50</v>
      </c>
      <c r="E497" s="1">
        <v>15</v>
      </c>
      <c r="F497" s="1">
        <v>25</v>
      </c>
      <c r="G497">
        <v>3</v>
      </c>
      <c r="H497">
        <v>32</v>
      </c>
      <c r="I497">
        <f>+Tabla1[[#This Row],[Tiempo de Preparación]]/60</f>
        <v>0.53333333333333333</v>
      </c>
      <c r="J497" s="9" t="str">
        <f>+TEXT(Tabla1[[#This Row],[Columna1]]/24, "h:mm")</f>
        <v>0:32</v>
      </c>
      <c r="K497" t="s">
        <v>8</v>
      </c>
      <c r="L497" s="1">
        <f>+(Tabla1[[#This Row],[Precio Unitario]]-Tabla1[[#This Row],[Costo Unitario]])*Tabla1[[#This Row],[Cantidad Ordenada]]</f>
        <v>30</v>
      </c>
      <c r="M497" s="1">
        <f>+Tabla1[[#This Row],[Precio Unitario]]*Tabla1[[#This Row],[Cantidad Ordenada]]</f>
        <v>75</v>
      </c>
      <c r="N497" s="2">
        <f>+Tabla1[[#This Row],[Ganancia neta]]/(Tabla1[[#This Row],[Ganacia Bruta]])</f>
        <v>0.4</v>
      </c>
      <c r="O497" s="1">
        <f>+Tabla1[[#This Row],[Costo Unitario]]*Tabla1[[#This Row],[Cantidad Ordenada]]</f>
        <v>45</v>
      </c>
    </row>
    <row r="498" spans="1:15" x14ac:dyDescent="0.25">
      <c r="A498">
        <v>191</v>
      </c>
      <c r="B498">
        <v>12</v>
      </c>
      <c r="C498" t="s">
        <v>13</v>
      </c>
      <c r="D498" t="s">
        <v>37</v>
      </c>
      <c r="E498" s="1">
        <v>17</v>
      </c>
      <c r="F498" s="1">
        <v>29</v>
      </c>
      <c r="G498">
        <v>3</v>
      </c>
      <c r="H498">
        <v>55</v>
      </c>
      <c r="I498">
        <f>+Tabla1[[#This Row],[Tiempo de Preparación]]/60</f>
        <v>0.91666666666666663</v>
      </c>
      <c r="J498" s="9" t="str">
        <f>+TEXT(Tabla1[[#This Row],[Columna1]]/24, "h:mm")</f>
        <v>0:55</v>
      </c>
      <c r="K498" t="s">
        <v>6</v>
      </c>
      <c r="L498" s="1">
        <f>+(Tabla1[[#This Row],[Precio Unitario]]-Tabla1[[#This Row],[Costo Unitario]])*Tabla1[[#This Row],[Cantidad Ordenada]]</f>
        <v>36</v>
      </c>
      <c r="M498" s="1">
        <f>+Tabla1[[#This Row],[Precio Unitario]]*Tabla1[[#This Row],[Cantidad Ordenada]]</f>
        <v>87</v>
      </c>
      <c r="N498" s="2">
        <f>+Tabla1[[#This Row],[Ganancia neta]]/(Tabla1[[#This Row],[Ganacia Bruta]])</f>
        <v>0.41379310344827586</v>
      </c>
      <c r="O498" s="1">
        <f>+Tabla1[[#This Row],[Costo Unitario]]*Tabla1[[#This Row],[Cantidad Ordenada]]</f>
        <v>51</v>
      </c>
    </row>
    <row r="499" spans="1:15" x14ac:dyDescent="0.25">
      <c r="A499">
        <v>192</v>
      </c>
      <c r="B499">
        <v>17</v>
      </c>
      <c r="C499" t="s">
        <v>26</v>
      </c>
      <c r="D499" t="s">
        <v>50</v>
      </c>
      <c r="E499" s="1">
        <v>15</v>
      </c>
      <c r="F499" s="1">
        <v>25</v>
      </c>
      <c r="G499">
        <v>3</v>
      </c>
      <c r="H499">
        <v>26</v>
      </c>
      <c r="I499">
        <f>+Tabla1[[#This Row],[Tiempo de Preparación]]/60</f>
        <v>0.43333333333333335</v>
      </c>
      <c r="J499" s="9" t="str">
        <f>+TEXT(Tabla1[[#This Row],[Columna1]]/24, "h:mm")</f>
        <v>0:26</v>
      </c>
      <c r="K499" t="s">
        <v>6</v>
      </c>
      <c r="L499" s="1">
        <f>+(Tabla1[[#This Row],[Precio Unitario]]-Tabla1[[#This Row],[Costo Unitario]])*Tabla1[[#This Row],[Cantidad Ordenada]]</f>
        <v>30</v>
      </c>
      <c r="M499" s="1">
        <f>+Tabla1[[#This Row],[Precio Unitario]]*Tabla1[[#This Row],[Cantidad Ordenada]]</f>
        <v>75</v>
      </c>
      <c r="N499" s="2">
        <f>+Tabla1[[#This Row],[Ganancia neta]]/(Tabla1[[#This Row],[Ganacia Bruta]])</f>
        <v>0.4</v>
      </c>
      <c r="O499" s="1">
        <f>+Tabla1[[#This Row],[Costo Unitario]]*Tabla1[[#This Row],[Cantidad Ordenada]]</f>
        <v>45</v>
      </c>
    </row>
    <row r="500" spans="1:15" x14ac:dyDescent="0.25">
      <c r="A500">
        <v>193</v>
      </c>
      <c r="B500">
        <v>3</v>
      </c>
      <c r="C500" t="s">
        <v>25</v>
      </c>
      <c r="D500" t="s">
        <v>49</v>
      </c>
      <c r="E500" s="1">
        <v>15</v>
      </c>
      <c r="F500" s="1">
        <v>26</v>
      </c>
      <c r="G500">
        <v>2</v>
      </c>
      <c r="H500">
        <v>57</v>
      </c>
      <c r="I500">
        <f>+Tabla1[[#This Row],[Tiempo de Preparación]]/60</f>
        <v>0.95</v>
      </c>
      <c r="J500" s="9" t="str">
        <f>+TEXT(Tabla1[[#This Row],[Columna1]]/24, "h:mm")</f>
        <v>0:57</v>
      </c>
      <c r="K500" t="s">
        <v>8</v>
      </c>
      <c r="L500" s="1">
        <f>+(Tabla1[[#This Row],[Precio Unitario]]-Tabla1[[#This Row],[Costo Unitario]])*Tabla1[[#This Row],[Cantidad Ordenada]]</f>
        <v>22</v>
      </c>
      <c r="M500" s="1">
        <f>+Tabla1[[#This Row],[Precio Unitario]]*Tabla1[[#This Row],[Cantidad Ordenada]]</f>
        <v>52</v>
      </c>
      <c r="N500" s="2">
        <f>+Tabla1[[#This Row],[Ganancia neta]]/(Tabla1[[#This Row],[Ganacia Bruta]])</f>
        <v>0.42307692307692307</v>
      </c>
      <c r="O500" s="1">
        <f>+Tabla1[[#This Row],[Costo Unitario]]*Tabla1[[#This Row],[Cantidad Ordenada]]</f>
        <v>30</v>
      </c>
    </row>
    <row r="501" spans="1:15" x14ac:dyDescent="0.25">
      <c r="A501">
        <v>193</v>
      </c>
      <c r="B501">
        <v>3</v>
      </c>
      <c r="C501" t="s">
        <v>12</v>
      </c>
      <c r="D501" t="s">
        <v>36</v>
      </c>
      <c r="E501" s="1">
        <v>22</v>
      </c>
      <c r="F501" s="1">
        <v>36</v>
      </c>
      <c r="G501">
        <v>2</v>
      </c>
      <c r="H501">
        <v>59</v>
      </c>
      <c r="I501">
        <f>+Tabla1[[#This Row],[Tiempo de Preparación]]/60</f>
        <v>0.98333333333333328</v>
      </c>
      <c r="J501" s="9" t="str">
        <f>+TEXT(Tabla1[[#This Row],[Columna1]]/24, "h:mm")</f>
        <v>0:59</v>
      </c>
      <c r="K501" t="s">
        <v>6</v>
      </c>
      <c r="L501" s="1">
        <f>+(Tabla1[[#This Row],[Precio Unitario]]-Tabla1[[#This Row],[Costo Unitario]])*Tabla1[[#This Row],[Cantidad Ordenada]]</f>
        <v>28</v>
      </c>
      <c r="M501" s="1">
        <f>+Tabla1[[#This Row],[Precio Unitario]]*Tabla1[[#This Row],[Cantidad Ordenada]]</f>
        <v>72</v>
      </c>
      <c r="N501" s="2">
        <f>+Tabla1[[#This Row],[Ganancia neta]]/(Tabla1[[#This Row],[Ganacia Bruta]])</f>
        <v>0.3888888888888889</v>
      </c>
      <c r="O501" s="1">
        <f>+Tabla1[[#This Row],[Costo Unitario]]*Tabla1[[#This Row],[Cantidad Ordenada]]</f>
        <v>44</v>
      </c>
    </row>
    <row r="502" spans="1:15" x14ac:dyDescent="0.25">
      <c r="A502">
        <v>193</v>
      </c>
      <c r="B502">
        <v>3</v>
      </c>
      <c r="C502" t="s">
        <v>10</v>
      </c>
      <c r="D502" t="s">
        <v>34</v>
      </c>
      <c r="E502" s="1">
        <v>16</v>
      </c>
      <c r="F502" s="1">
        <v>27</v>
      </c>
      <c r="G502">
        <v>1</v>
      </c>
      <c r="H502">
        <v>31</v>
      </c>
      <c r="I502">
        <f>+Tabla1[[#This Row],[Tiempo de Preparación]]/60</f>
        <v>0.51666666666666672</v>
      </c>
      <c r="J502" s="9" t="str">
        <f>+TEXT(Tabla1[[#This Row],[Columna1]]/24, "h:mm")</f>
        <v>0:31</v>
      </c>
      <c r="K502" t="s">
        <v>8</v>
      </c>
      <c r="L502" s="1">
        <f>+(Tabla1[[#This Row],[Precio Unitario]]-Tabla1[[#This Row],[Costo Unitario]])*Tabla1[[#This Row],[Cantidad Ordenada]]</f>
        <v>11</v>
      </c>
      <c r="M502" s="1">
        <f>+Tabla1[[#This Row],[Precio Unitario]]*Tabla1[[#This Row],[Cantidad Ordenada]]</f>
        <v>27</v>
      </c>
      <c r="N502" s="2">
        <f>+Tabla1[[#This Row],[Ganancia neta]]/(Tabla1[[#This Row],[Ganacia Bruta]])</f>
        <v>0.40740740740740738</v>
      </c>
      <c r="O502" s="1">
        <f>+Tabla1[[#This Row],[Costo Unitario]]*Tabla1[[#This Row],[Cantidad Ordenada]]</f>
        <v>16</v>
      </c>
    </row>
    <row r="503" spans="1:15" x14ac:dyDescent="0.25">
      <c r="A503">
        <v>193</v>
      </c>
      <c r="B503">
        <v>3</v>
      </c>
      <c r="C503" t="s">
        <v>22</v>
      </c>
      <c r="D503" t="s">
        <v>46</v>
      </c>
      <c r="E503" s="1">
        <v>14</v>
      </c>
      <c r="F503" s="1">
        <v>23</v>
      </c>
      <c r="G503">
        <v>3</v>
      </c>
      <c r="H503">
        <v>24</v>
      </c>
      <c r="I503">
        <f>+Tabla1[[#This Row],[Tiempo de Preparación]]/60</f>
        <v>0.4</v>
      </c>
      <c r="J503" s="9" t="str">
        <f>+TEXT(Tabla1[[#This Row],[Columna1]]/24, "h:mm")</f>
        <v>0:24</v>
      </c>
      <c r="K503" t="s">
        <v>6</v>
      </c>
      <c r="L503" s="1">
        <f>+(Tabla1[[#This Row],[Precio Unitario]]-Tabla1[[#This Row],[Costo Unitario]])*Tabla1[[#This Row],[Cantidad Ordenada]]</f>
        <v>27</v>
      </c>
      <c r="M503" s="1">
        <f>+Tabla1[[#This Row],[Precio Unitario]]*Tabla1[[#This Row],[Cantidad Ordenada]]</f>
        <v>69</v>
      </c>
      <c r="N503" s="2">
        <f>+Tabla1[[#This Row],[Ganancia neta]]/(Tabla1[[#This Row],[Ganacia Bruta]])</f>
        <v>0.39130434782608697</v>
      </c>
      <c r="O503" s="1">
        <f>+Tabla1[[#This Row],[Costo Unitario]]*Tabla1[[#This Row],[Cantidad Ordenada]]</f>
        <v>42</v>
      </c>
    </row>
    <row r="504" spans="1:15" x14ac:dyDescent="0.25">
      <c r="A504">
        <v>194</v>
      </c>
      <c r="B504">
        <v>3</v>
      </c>
      <c r="C504" t="s">
        <v>14</v>
      </c>
      <c r="D504" t="s">
        <v>38</v>
      </c>
      <c r="E504" s="1">
        <v>20</v>
      </c>
      <c r="F504" s="1">
        <v>33</v>
      </c>
      <c r="G504">
        <v>2</v>
      </c>
      <c r="H504">
        <v>18</v>
      </c>
      <c r="I504">
        <f>+Tabla1[[#This Row],[Tiempo de Preparación]]/60</f>
        <v>0.3</v>
      </c>
      <c r="J504" s="9" t="str">
        <f>+TEXT(Tabla1[[#This Row],[Columna1]]/24, "h:mm")</f>
        <v>0:18</v>
      </c>
      <c r="K504" t="s">
        <v>6</v>
      </c>
      <c r="L504" s="1">
        <f>+(Tabla1[[#This Row],[Precio Unitario]]-Tabla1[[#This Row],[Costo Unitario]])*Tabla1[[#This Row],[Cantidad Ordenada]]</f>
        <v>26</v>
      </c>
      <c r="M504" s="1">
        <f>+Tabla1[[#This Row],[Precio Unitario]]*Tabla1[[#This Row],[Cantidad Ordenada]]</f>
        <v>66</v>
      </c>
      <c r="N504" s="2">
        <f>+Tabla1[[#This Row],[Ganancia neta]]/(Tabla1[[#This Row],[Ganacia Bruta]])</f>
        <v>0.39393939393939392</v>
      </c>
      <c r="O504" s="1">
        <f>+Tabla1[[#This Row],[Costo Unitario]]*Tabla1[[#This Row],[Cantidad Ordenada]]</f>
        <v>40</v>
      </c>
    </row>
    <row r="505" spans="1:15" x14ac:dyDescent="0.25">
      <c r="A505">
        <v>194</v>
      </c>
      <c r="B505">
        <v>3</v>
      </c>
      <c r="C505" t="s">
        <v>7</v>
      </c>
      <c r="D505" t="s">
        <v>32</v>
      </c>
      <c r="E505" s="1">
        <v>18</v>
      </c>
      <c r="F505" s="1">
        <v>30</v>
      </c>
      <c r="G505">
        <v>1</v>
      </c>
      <c r="H505">
        <v>50</v>
      </c>
      <c r="I505">
        <f>+Tabla1[[#This Row],[Tiempo de Preparación]]/60</f>
        <v>0.83333333333333337</v>
      </c>
      <c r="J505" s="9" t="str">
        <f>+TEXT(Tabla1[[#This Row],[Columna1]]/24, "h:mm")</f>
        <v>0:50</v>
      </c>
      <c r="K505" t="s">
        <v>6</v>
      </c>
      <c r="L505" s="1">
        <f>+(Tabla1[[#This Row],[Precio Unitario]]-Tabla1[[#This Row],[Costo Unitario]])*Tabla1[[#This Row],[Cantidad Ordenada]]</f>
        <v>12</v>
      </c>
      <c r="M505" s="1">
        <f>+Tabla1[[#This Row],[Precio Unitario]]*Tabla1[[#This Row],[Cantidad Ordenada]]</f>
        <v>30</v>
      </c>
      <c r="N505" s="2">
        <f>+Tabla1[[#This Row],[Ganancia neta]]/(Tabla1[[#This Row],[Ganacia Bruta]])</f>
        <v>0.4</v>
      </c>
      <c r="O505" s="1">
        <f>+Tabla1[[#This Row],[Costo Unitario]]*Tabla1[[#This Row],[Cantidad Ordenada]]</f>
        <v>18</v>
      </c>
    </row>
    <row r="506" spans="1:15" x14ac:dyDescent="0.25">
      <c r="A506">
        <v>195</v>
      </c>
      <c r="B506">
        <v>2</v>
      </c>
      <c r="C506" t="s">
        <v>26</v>
      </c>
      <c r="D506" t="s">
        <v>50</v>
      </c>
      <c r="E506" s="1">
        <v>15</v>
      </c>
      <c r="F506" s="1">
        <v>25</v>
      </c>
      <c r="G506">
        <v>2</v>
      </c>
      <c r="H506">
        <v>51</v>
      </c>
      <c r="I506">
        <f>+Tabla1[[#This Row],[Tiempo de Preparación]]/60</f>
        <v>0.85</v>
      </c>
      <c r="J506" s="9" t="str">
        <f>+TEXT(Tabla1[[#This Row],[Columna1]]/24, "h:mm")</f>
        <v>0:51</v>
      </c>
      <c r="K506" t="s">
        <v>6</v>
      </c>
      <c r="L506" s="1">
        <f>+(Tabla1[[#This Row],[Precio Unitario]]-Tabla1[[#This Row],[Costo Unitario]])*Tabla1[[#This Row],[Cantidad Ordenada]]</f>
        <v>20</v>
      </c>
      <c r="M506" s="1">
        <f>+Tabla1[[#This Row],[Precio Unitario]]*Tabla1[[#This Row],[Cantidad Ordenada]]</f>
        <v>50</v>
      </c>
      <c r="N506" s="2">
        <f>+Tabla1[[#This Row],[Ganancia neta]]/(Tabla1[[#This Row],[Ganacia Bruta]])</f>
        <v>0.4</v>
      </c>
      <c r="O506" s="1">
        <f>+Tabla1[[#This Row],[Costo Unitario]]*Tabla1[[#This Row],[Cantidad Ordenada]]</f>
        <v>30</v>
      </c>
    </row>
    <row r="507" spans="1:15" x14ac:dyDescent="0.25">
      <c r="A507">
        <v>196</v>
      </c>
      <c r="B507">
        <v>4</v>
      </c>
      <c r="C507" t="s">
        <v>21</v>
      </c>
      <c r="D507" t="s">
        <v>45</v>
      </c>
      <c r="E507" s="1">
        <v>12</v>
      </c>
      <c r="F507" s="1">
        <v>20</v>
      </c>
      <c r="G507">
        <v>3</v>
      </c>
      <c r="H507">
        <v>34</v>
      </c>
      <c r="I507">
        <f>+Tabla1[[#This Row],[Tiempo de Preparación]]/60</f>
        <v>0.56666666666666665</v>
      </c>
      <c r="J507" s="9" t="str">
        <f>+TEXT(Tabla1[[#This Row],[Columna1]]/24, "h:mm")</f>
        <v>0:34</v>
      </c>
      <c r="K507" t="s">
        <v>8</v>
      </c>
      <c r="L507" s="1">
        <f>+(Tabla1[[#This Row],[Precio Unitario]]-Tabla1[[#This Row],[Costo Unitario]])*Tabla1[[#This Row],[Cantidad Ordenada]]</f>
        <v>24</v>
      </c>
      <c r="M507" s="1">
        <f>+Tabla1[[#This Row],[Precio Unitario]]*Tabla1[[#This Row],[Cantidad Ordenada]]</f>
        <v>60</v>
      </c>
      <c r="N507" s="2">
        <f>+Tabla1[[#This Row],[Ganancia neta]]/(Tabla1[[#This Row],[Ganacia Bruta]])</f>
        <v>0.4</v>
      </c>
      <c r="O507" s="1">
        <f>+Tabla1[[#This Row],[Costo Unitario]]*Tabla1[[#This Row],[Cantidad Ordenada]]</f>
        <v>36</v>
      </c>
    </row>
    <row r="508" spans="1:15" x14ac:dyDescent="0.25">
      <c r="A508">
        <v>196</v>
      </c>
      <c r="B508">
        <v>4</v>
      </c>
      <c r="C508" t="s">
        <v>22</v>
      </c>
      <c r="D508" t="s">
        <v>46</v>
      </c>
      <c r="E508" s="1">
        <v>14</v>
      </c>
      <c r="F508" s="1">
        <v>23</v>
      </c>
      <c r="G508">
        <v>2</v>
      </c>
      <c r="H508">
        <v>51</v>
      </c>
      <c r="I508">
        <f>+Tabla1[[#This Row],[Tiempo de Preparación]]/60</f>
        <v>0.85</v>
      </c>
      <c r="J508" s="9" t="str">
        <f>+TEXT(Tabla1[[#This Row],[Columna1]]/24, "h:mm")</f>
        <v>0:51</v>
      </c>
      <c r="K508" t="s">
        <v>6</v>
      </c>
      <c r="L508" s="1">
        <f>+(Tabla1[[#This Row],[Precio Unitario]]-Tabla1[[#This Row],[Costo Unitario]])*Tabla1[[#This Row],[Cantidad Ordenada]]</f>
        <v>18</v>
      </c>
      <c r="M508" s="1">
        <f>+Tabla1[[#This Row],[Precio Unitario]]*Tabla1[[#This Row],[Cantidad Ordenada]]</f>
        <v>46</v>
      </c>
      <c r="N508" s="2">
        <f>+Tabla1[[#This Row],[Ganancia neta]]/(Tabla1[[#This Row],[Ganacia Bruta]])</f>
        <v>0.39130434782608697</v>
      </c>
      <c r="O508" s="1">
        <f>+Tabla1[[#This Row],[Costo Unitario]]*Tabla1[[#This Row],[Cantidad Ordenada]]</f>
        <v>28</v>
      </c>
    </row>
    <row r="509" spans="1:15" x14ac:dyDescent="0.25">
      <c r="A509">
        <v>196</v>
      </c>
      <c r="B509">
        <v>4</v>
      </c>
      <c r="C509" t="s">
        <v>13</v>
      </c>
      <c r="D509" t="s">
        <v>37</v>
      </c>
      <c r="E509" s="1">
        <v>17</v>
      </c>
      <c r="F509" s="1">
        <v>29</v>
      </c>
      <c r="G509">
        <v>1</v>
      </c>
      <c r="H509">
        <v>47</v>
      </c>
      <c r="I509">
        <f>+Tabla1[[#This Row],[Tiempo de Preparación]]/60</f>
        <v>0.78333333333333333</v>
      </c>
      <c r="J509" s="9" t="str">
        <f>+TEXT(Tabla1[[#This Row],[Columna1]]/24, "h:mm")</f>
        <v>0:47</v>
      </c>
      <c r="K509" t="s">
        <v>8</v>
      </c>
      <c r="L509" s="1">
        <f>+(Tabla1[[#This Row],[Precio Unitario]]-Tabla1[[#This Row],[Costo Unitario]])*Tabla1[[#This Row],[Cantidad Ordenada]]</f>
        <v>12</v>
      </c>
      <c r="M509" s="1">
        <f>+Tabla1[[#This Row],[Precio Unitario]]*Tabla1[[#This Row],[Cantidad Ordenada]]</f>
        <v>29</v>
      </c>
      <c r="N509" s="2">
        <f>+Tabla1[[#This Row],[Ganancia neta]]/(Tabla1[[#This Row],[Ganacia Bruta]])</f>
        <v>0.41379310344827586</v>
      </c>
      <c r="O509" s="1">
        <f>+Tabla1[[#This Row],[Costo Unitario]]*Tabla1[[#This Row],[Cantidad Ordenada]]</f>
        <v>17</v>
      </c>
    </row>
    <row r="510" spans="1:15" x14ac:dyDescent="0.25">
      <c r="A510">
        <v>196</v>
      </c>
      <c r="B510">
        <v>4</v>
      </c>
      <c r="C510" t="s">
        <v>15</v>
      </c>
      <c r="D510" t="s">
        <v>39</v>
      </c>
      <c r="E510" s="1">
        <v>16</v>
      </c>
      <c r="F510" s="1">
        <v>28</v>
      </c>
      <c r="G510">
        <v>2</v>
      </c>
      <c r="H510">
        <v>44</v>
      </c>
      <c r="I510">
        <f>+Tabla1[[#This Row],[Tiempo de Preparación]]/60</f>
        <v>0.73333333333333328</v>
      </c>
      <c r="J510" s="9" t="str">
        <f>+TEXT(Tabla1[[#This Row],[Columna1]]/24, "h:mm")</f>
        <v>0:44</v>
      </c>
      <c r="K510" t="s">
        <v>8</v>
      </c>
      <c r="L510" s="1">
        <f>+(Tabla1[[#This Row],[Precio Unitario]]-Tabla1[[#This Row],[Costo Unitario]])*Tabla1[[#This Row],[Cantidad Ordenada]]</f>
        <v>24</v>
      </c>
      <c r="M510" s="1">
        <f>+Tabla1[[#This Row],[Precio Unitario]]*Tabla1[[#This Row],[Cantidad Ordenada]]</f>
        <v>56</v>
      </c>
      <c r="N510" s="2">
        <f>+Tabla1[[#This Row],[Ganancia neta]]/(Tabla1[[#This Row],[Ganacia Bruta]])</f>
        <v>0.42857142857142855</v>
      </c>
      <c r="O510" s="1">
        <f>+Tabla1[[#This Row],[Costo Unitario]]*Tabla1[[#This Row],[Cantidad Ordenada]]</f>
        <v>32</v>
      </c>
    </row>
    <row r="511" spans="1:15" x14ac:dyDescent="0.25">
      <c r="A511">
        <v>197</v>
      </c>
      <c r="B511">
        <v>5</v>
      </c>
      <c r="C511" t="s">
        <v>20</v>
      </c>
      <c r="D511" t="s">
        <v>44</v>
      </c>
      <c r="E511" s="1">
        <v>20</v>
      </c>
      <c r="F511" s="1">
        <v>34</v>
      </c>
      <c r="G511">
        <v>3</v>
      </c>
      <c r="H511">
        <v>22</v>
      </c>
      <c r="I511">
        <f>+Tabla1[[#This Row],[Tiempo de Preparación]]/60</f>
        <v>0.36666666666666664</v>
      </c>
      <c r="J511" s="9" t="str">
        <f>+TEXT(Tabla1[[#This Row],[Columna1]]/24, "h:mm")</f>
        <v>0:22</v>
      </c>
      <c r="K511" t="s">
        <v>6</v>
      </c>
      <c r="L511" s="1">
        <f>+(Tabla1[[#This Row],[Precio Unitario]]-Tabla1[[#This Row],[Costo Unitario]])*Tabla1[[#This Row],[Cantidad Ordenada]]</f>
        <v>42</v>
      </c>
      <c r="M511" s="1">
        <f>+Tabla1[[#This Row],[Precio Unitario]]*Tabla1[[#This Row],[Cantidad Ordenada]]</f>
        <v>102</v>
      </c>
      <c r="N511" s="2">
        <f>+Tabla1[[#This Row],[Ganancia neta]]/(Tabla1[[#This Row],[Ganacia Bruta]])</f>
        <v>0.41176470588235292</v>
      </c>
      <c r="O511" s="1">
        <f>+Tabla1[[#This Row],[Costo Unitario]]*Tabla1[[#This Row],[Cantidad Ordenada]]</f>
        <v>60</v>
      </c>
    </row>
    <row r="512" spans="1:15" x14ac:dyDescent="0.25">
      <c r="A512">
        <v>197</v>
      </c>
      <c r="B512">
        <v>5</v>
      </c>
      <c r="C512" t="s">
        <v>10</v>
      </c>
      <c r="D512" t="s">
        <v>34</v>
      </c>
      <c r="E512" s="1">
        <v>16</v>
      </c>
      <c r="F512" s="1">
        <v>27</v>
      </c>
      <c r="G512">
        <v>1</v>
      </c>
      <c r="H512">
        <v>50</v>
      </c>
      <c r="I512">
        <f>+Tabla1[[#This Row],[Tiempo de Preparación]]/60</f>
        <v>0.83333333333333337</v>
      </c>
      <c r="J512" s="9" t="str">
        <f>+TEXT(Tabla1[[#This Row],[Columna1]]/24, "h:mm")</f>
        <v>0:50</v>
      </c>
      <c r="K512" t="s">
        <v>6</v>
      </c>
      <c r="L512" s="1">
        <f>+(Tabla1[[#This Row],[Precio Unitario]]-Tabla1[[#This Row],[Costo Unitario]])*Tabla1[[#This Row],[Cantidad Ordenada]]</f>
        <v>11</v>
      </c>
      <c r="M512" s="1">
        <f>+Tabla1[[#This Row],[Precio Unitario]]*Tabla1[[#This Row],[Cantidad Ordenada]]</f>
        <v>27</v>
      </c>
      <c r="N512" s="2">
        <f>+Tabla1[[#This Row],[Ganancia neta]]/(Tabla1[[#This Row],[Ganacia Bruta]])</f>
        <v>0.40740740740740738</v>
      </c>
      <c r="O512" s="1">
        <f>+Tabla1[[#This Row],[Costo Unitario]]*Tabla1[[#This Row],[Cantidad Ordenada]]</f>
        <v>16</v>
      </c>
    </row>
    <row r="513" spans="1:15" x14ac:dyDescent="0.25">
      <c r="A513">
        <v>198</v>
      </c>
      <c r="B513">
        <v>9</v>
      </c>
      <c r="C513" t="s">
        <v>10</v>
      </c>
      <c r="D513" t="s">
        <v>34</v>
      </c>
      <c r="E513" s="1">
        <v>16</v>
      </c>
      <c r="F513" s="1">
        <v>27</v>
      </c>
      <c r="G513">
        <v>2</v>
      </c>
      <c r="H513">
        <v>33</v>
      </c>
      <c r="I513">
        <f>+Tabla1[[#This Row],[Tiempo de Preparación]]/60</f>
        <v>0.55000000000000004</v>
      </c>
      <c r="J513" s="9" t="str">
        <f>+TEXT(Tabla1[[#This Row],[Columna1]]/24, "h:mm")</f>
        <v>0:33</v>
      </c>
      <c r="K513" t="s">
        <v>6</v>
      </c>
      <c r="L513" s="1">
        <f>+(Tabla1[[#This Row],[Precio Unitario]]-Tabla1[[#This Row],[Costo Unitario]])*Tabla1[[#This Row],[Cantidad Ordenada]]</f>
        <v>22</v>
      </c>
      <c r="M513" s="1">
        <f>+Tabla1[[#This Row],[Precio Unitario]]*Tabla1[[#This Row],[Cantidad Ordenada]]</f>
        <v>54</v>
      </c>
      <c r="N513" s="2">
        <f>+Tabla1[[#This Row],[Ganancia neta]]/(Tabla1[[#This Row],[Ganacia Bruta]])</f>
        <v>0.40740740740740738</v>
      </c>
      <c r="O513" s="1">
        <f>+Tabla1[[#This Row],[Costo Unitario]]*Tabla1[[#This Row],[Cantidad Ordenada]]</f>
        <v>32</v>
      </c>
    </row>
    <row r="514" spans="1:15" x14ac:dyDescent="0.25">
      <c r="A514">
        <v>199</v>
      </c>
      <c r="B514">
        <v>11</v>
      </c>
      <c r="C514" t="s">
        <v>13</v>
      </c>
      <c r="D514" t="s">
        <v>37</v>
      </c>
      <c r="E514" s="1">
        <v>17</v>
      </c>
      <c r="F514" s="1">
        <v>29</v>
      </c>
      <c r="G514">
        <v>3</v>
      </c>
      <c r="H514">
        <v>31</v>
      </c>
      <c r="I514">
        <f>+Tabla1[[#This Row],[Tiempo de Preparación]]/60</f>
        <v>0.51666666666666672</v>
      </c>
      <c r="J514" s="9" t="str">
        <f>+TEXT(Tabla1[[#This Row],[Columna1]]/24, "h:mm")</f>
        <v>0:31</v>
      </c>
      <c r="K514" t="s">
        <v>6</v>
      </c>
      <c r="L514" s="1">
        <f>+(Tabla1[[#This Row],[Precio Unitario]]-Tabla1[[#This Row],[Costo Unitario]])*Tabla1[[#This Row],[Cantidad Ordenada]]</f>
        <v>36</v>
      </c>
      <c r="M514" s="1">
        <f>+Tabla1[[#This Row],[Precio Unitario]]*Tabla1[[#This Row],[Cantidad Ordenada]]</f>
        <v>87</v>
      </c>
      <c r="N514" s="2">
        <f>+Tabla1[[#This Row],[Ganancia neta]]/(Tabla1[[#This Row],[Ganacia Bruta]])</f>
        <v>0.41379310344827586</v>
      </c>
      <c r="O514" s="1">
        <f>+Tabla1[[#This Row],[Costo Unitario]]*Tabla1[[#This Row],[Cantidad Ordenada]]</f>
        <v>51</v>
      </c>
    </row>
    <row r="515" spans="1:15" x14ac:dyDescent="0.25">
      <c r="A515">
        <v>199</v>
      </c>
      <c r="B515">
        <v>11</v>
      </c>
      <c r="C515" t="s">
        <v>17</v>
      </c>
      <c r="D515" t="s">
        <v>41</v>
      </c>
      <c r="E515" s="1">
        <v>21</v>
      </c>
      <c r="F515" s="1">
        <v>35</v>
      </c>
      <c r="G515">
        <v>3</v>
      </c>
      <c r="H515">
        <v>41</v>
      </c>
      <c r="I515">
        <f>+Tabla1[[#This Row],[Tiempo de Preparación]]/60</f>
        <v>0.68333333333333335</v>
      </c>
      <c r="J515" s="9" t="str">
        <f>+TEXT(Tabla1[[#This Row],[Columna1]]/24, "h:mm")</f>
        <v>0:41</v>
      </c>
      <c r="K515" t="s">
        <v>8</v>
      </c>
      <c r="L515" s="1">
        <f>+(Tabla1[[#This Row],[Precio Unitario]]-Tabla1[[#This Row],[Costo Unitario]])*Tabla1[[#This Row],[Cantidad Ordenada]]</f>
        <v>42</v>
      </c>
      <c r="M515" s="1">
        <f>+Tabla1[[#This Row],[Precio Unitario]]*Tabla1[[#This Row],[Cantidad Ordenada]]</f>
        <v>105</v>
      </c>
      <c r="N515" s="2">
        <f>+Tabla1[[#This Row],[Ganancia neta]]/(Tabla1[[#This Row],[Ganacia Bruta]])</f>
        <v>0.4</v>
      </c>
      <c r="O515" s="1">
        <f>+Tabla1[[#This Row],[Costo Unitario]]*Tabla1[[#This Row],[Cantidad Ordenada]]</f>
        <v>63</v>
      </c>
    </row>
    <row r="516" spans="1:15" x14ac:dyDescent="0.25">
      <c r="A516">
        <v>199</v>
      </c>
      <c r="B516">
        <v>11</v>
      </c>
      <c r="C516" t="s">
        <v>23</v>
      </c>
      <c r="D516" t="s">
        <v>47</v>
      </c>
      <c r="E516" s="1">
        <v>13</v>
      </c>
      <c r="F516" s="1">
        <v>21</v>
      </c>
      <c r="G516">
        <v>2</v>
      </c>
      <c r="H516">
        <v>18</v>
      </c>
      <c r="I516">
        <f>+Tabla1[[#This Row],[Tiempo de Preparación]]/60</f>
        <v>0.3</v>
      </c>
      <c r="J516" s="9" t="str">
        <f>+TEXT(Tabla1[[#This Row],[Columna1]]/24, "h:mm")</f>
        <v>0:18</v>
      </c>
      <c r="K516" t="s">
        <v>8</v>
      </c>
      <c r="L516" s="1">
        <f>+(Tabla1[[#This Row],[Precio Unitario]]-Tabla1[[#This Row],[Costo Unitario]])*Tabla1[[#This Row],[Cantidad Ordenada]]</f>
        <v>16</v>
      </c>
      <c r="M516" s="1">
        <f>+Tabla1[[#This Row],[Precio Unitario]]*Tabla1[[#This Row],[Cantidad Ordenada]]</f>
        <v>42</v>
      </c>
      <c r="N516" s="2">
        <f>+Tabla1[[#This Row],[Ganancia neta]]/(Tabla1[[#This Row],[Ganacia Bruta]])</f>
        <v>0.38095238095238093</v>
      </c>
      <c r="O516" s="1">
        <f>+Tabla1[[#This Row],[Costo Unitario]]*Tabla1[[#This Row],[Cantidad Ordenada]]</f>
        <v>26</v>
      </c>
    </row>
    <row r="517" spans="1:15" x14ac:dyDescent="0.25">
      <c r="A517">
        <v>199</v>
      </c>
      <c r="B517">
        <v>11</v>
      </c>
      <c r="C517" t="s">
        <v>10</v>
      </c>
      <c r="D517" t="s">
        <v>34</v>
      </c>
      <c r="E517" s="1">
        <v>16</v>
      </c>
      <c r="F517" s="1">
        <v>27</v>
      </c>
      <c r="G517">
        <v>1</v>
      </c>
      <c r="H517">
        <v>52</v>
      </c>
      <c r="I517">
        <f>+Tabla1[[#This Row],[Tiempo de Preparación]]/60</f>
        <v>0.8666666666666667</v>
      </c>
      <c r="J517" s="9" t="str">
        <f>+TEXT(Tabla1[[#This Row],[Columna1]]/24, "h:mm")</f>
        <v>0:52</v>
      </c>
      <c r="K517" t="s">
        <v>8</v>
      </c>
      <c r="L517" s="1">
        <f>+(Tabla1[[#This Row],[Precio Unitario]]-Tabla1[[#This Row],[Costo Unitario]])*Tabla1[[#This Row],[Cantidad Ordenada]]</f>
        <v>11</v>
      </c>
      <c r="M517" s="1">
        <f>+Tabla1[[#This Row],[Precio Unitario]]*Tabla1[[#This Row],[Cantidad Ordenada]]</f>
        <v>27</v>
      </c>
      <c r="N517" s="2">
        <f>+Tabla1[[#This Row],[Ganancia neta]]/(Tabla1[[#This Row],[Ganacia Bruta]])</f>
        <v>0.40740740740740738</v>
      </c>
      <c r="O517" s="1">
        <f>+Tabla1[[#This Row],[Costo Unitario]]*Tabla1[[#This Row],[Cantidad Ordenada]]</f>
        <v>16</v>
      </c>
    </row>
    <row r="518" spans="1:15" x14ac:dyDescent="0.25">
      <c r="A518">
        <v>200</v>
      </c>
      <c r="B518">
        <v>11</v>
      </c>
      <c r="C518" t="s">
        <v>16</v>
      </c>
      <c r="D518" t="s">
        <v>40</v>
      </c>
      <c r="E518" s="1">
        <v>11</v>
      </c>
      <c r="F518" s="1">
        <v>19</v>
      </c>
      <c r="G518">
        <v>2</v>
      </c>
      <c r="H518">
        <v>39</v>
      </c>
      <c r="I518">
        <f>+Tabla1[[#This Row],[Tiempo de Preparación]]/60</f>
        <v>0.65</v>
      </c>
      <c r="J518" s="9" t="str">
        <f>+TEXT(Tabla1[[#This Row],[Columna1]]/24, "h:mm")</f>
        <v>0:39</v>
      </c>
      <c r="K518" t="s">
        <v>6</v>
      </c>
      <c r="L518" s="1">
        <f>+(Tabla1[[#This Row],[Precio Unitario]]-Tabla1[[#This Row],[Costo Unitario]])*Tabla1[[#This Row],[Cantidad Ordenada]]</f>
        <v>16</v>
      </c>
      <c r="M518" s="1">
        <f>+Tabla1[[#This Row],[Precio Unitario]]*Tabla1[[#This Row],[Cantidad Ordenada]]</f>
        <v>38</v>
      </c>
      <c r="N518" s="2">
        <f>+Tabla1[[#This Row],[Ganancia neta]]/(Tabla1[[#This Row],[Ganacia Bruta]])</f>
        <v>0.42105263157894735</v>
      </c>
      <c r="O518" s="1">
        <f>+Tabla1[[#This Row],[Costo Unitario]]*Tabla1[[#This Row],[Cantidad Ordenada]]</f>
        <v>22</v>
      </c>
    </row>
    <row r="519" spans="1:15" x14ac:dyDescent="0.25">
      <c r="A519">
        <v>200</v>
      </c>
      <c r="B519">
        <v>11</v>
      </c>
      <c r="C519" t="s">
        <v>26</v>
      </c>
      <c r="D519" t="s">
        <v>50</v>
      </c>
      <c r="E519" s="1">
        <v>15</v>
      </c>
      <c r="F519" s="1">
        <v>25</v>
      </c>
      <c r="G519">
        <v>2</v>
      </c>
      <c r="H519">
        <v>28</v>
      </c>
      <c r="I519">
        <f>+Tabla1[[#This Row],[Tiempo de Preparación]]/60</f>
        <v>0.46666666666666667</v>
      </c>
      <c r="J519" s="9" t="str">
        <f>+TEXT(Tabla1[[#This Row],[Columna1]]/24, "h:mm")</f>
        <v>0:28</v>
      </c>
      <c r="K519" t="s">
        <v>8</v>
      </c>
      <c r="L519" s="1">
        <f>+(Tabla1[[#This Row],[Precio Unitario]]-Tabla1[[#This Row],[Costo Unitario]])*Tabla1[[#This Row],[Cantidad Ordenada]]</f>
        <v>20</v>
      </c>
      <c r="M519" s="1">
        <f>+Tabla1[[#This Row],[Precio Unitario]]*Tabla1[[#This Row],[Cantidad Ordenada]]</f>
        <v>50</v>
      </c>
      <c r="N519" s="2">
        <f>+Tabla1[[#This Row],[Ganancia neta]]/(Tabla1[[#This Row],[Ganacia Bruta]])</f>
        <v>0.4</v>
      </c>
      <c r="O519" s="1">
        <f>+Tabla1[[#This Row],[Costo Unitario]]*Tabla1[[#This Row],[Cantidad Ordenada]]</f>
        <v>30</v>
      </c>
    </row>
    <row r="520" spans="1:15" x14ac:dyDescent="0.25">
      <c r="A520">
        <v>201</v>
      </c>
      <c r="B520">
        <v>3</v>
      </c>
      <c r="C520" t="s">
        <v>5</v>
      </c>
      <c r="D520" t="s">
        <v>31</v>
      </c>
      <c r="E520" s="1">
        <v>14</v>
      </c>
      <c r="F520" s="1">
        <v>24</v>
      </c>
      <c r="G520">
        <v>3</v>
      </c>
      <c r="H520">
        <v>58</v>
      </c>
      <c r="I520">
        <f>+Tabla1[[#This Row],[Tiempo de Preparación]]/60</f>
        <v>0.96666666666666667</v>
      </c>
      <c r="J520" s="9" t="str">
        <f>+TEXT(Tabla1[[#This Row],[Columna1]]/24, "h:mm")</f>
        <v>0:58</v>
      </c>
      <c r="K520" t="s">
        <v>8</v>
      </c>
      <c r="L520" s="1">
        <f>+(Tabla1[[#This Row],[Precio Unitario]]-Tabla1[[#This Row],[Costo Unitario]])*Tabla1[[#This Row],[Cantidad Ordenada]]</f>
        <v>30</v>
      </c>
      <c r="M520" s="1">
        <f>+Tabla1[[#This Row],[Precio Unitario]]*Tabla1[[#This Row],[Cantidad Ordenada]]</f>
        <v>72</v>
      </c>
      <c r="N520" s="2">
        <f>+Tabla1[[#This Row],[Ganancia neta]]/(Tabla1[[#This Row],[Ganacia Bruta]])</f>
        <v>0.41666666666666669</v>
      </c>
      <c r="O520" s="1">
        <f>+Tabla1[[#This Row],[Costo Unitario]]*Tabla1[[#This Row],[Cantidad Ordenada]]</f>
        <v>42</v>
      </c>
    </row>
    <row r="521" spans="1:15" x14ac:dyDescent="0.25">
      <c r="A521">
        <v>202</v>
      </c>
      <c r="B521">
        <v>16</v>
      </c>
      <c r="C521" t="s">
        <v>12</v>
      </c>
      <c r="D521" t="s">
        <v>36</v>
      </c>
      <c r="E521" s="1">
        <v>22</v>
      </c>
      <c r="F521" s="1">
        <v>36</v>
      </c>
      <c r="G521">
        <v>2</v>
      </c>
      <c r="H521">
        <v>46</v>
      </c>
      <c r="I521">
        <f>+Tabla1[[#This Row],[Tiempo de Preparación]]/60</f>
        <v>0.76666666666666672</v>
      </c>
      <c r="J521" s="9" t="str">
        <f>+TEXT(Tabla1[[#This Row],[Columna1]]/24, "h:mm")</f>
        <v>0:46</v>
      </c>
      <c r="K521" t="s">
        <v>8</v>
      </c>
      <c r="L521" s="1">
        <f>+(Tabla1[[#This Row],[Precio Unitario]]-Tabla1[[#This Row],[Costo Unitario]])*Tabla1[[#This Row],[Cantidad Ordenada]]</f>
        <v>28</v>
      </c>
      <c r="M521" s="1">
        <f>+Tabla1[[#This Row],[Precio Unitario]]*Tabla1[[#This Row],[Cantidad Ordenada]]</f>
        <v>72</v>
      </c>
      <c r="N521" s="2">
        <f>+Tabla1[[#This Row],[Ganancia neta]]/(Tabla1[[#This Row],[Ganacia Bruta]])</f>
        <v>0.3888888888888889</v>
      </c>
      <c r="O521" s="1">
        <f>+Tabla1[[#This Row],[Costo Unitario]]*Tabla1[[#This Row],[Cantidad Ordenada]]</f>
        <v>44</v>
      </c>
    </row>
    <row r="522" spans="1:15" x14ac:dyDescent="0.25">
      <c r="A522">
        <v>202</v>
      </c>
      <c r="B522">
        <v>16</v>
      </c>
      <c r="C522" t="s">
        <v>11</v>
      </c>
      <c r="D522" t="s">
        <v>35</v>
      </c>
      <c r="E522" s="1">
        <v>25</v>
      </c>
      <c r="F522" s="1">
        <v>40</v>
      </c>
      <c r="G522">
        <v>2</v>
      </c>
      <c r="H522">
        <v>47</v>
      </c>
      <c r="I522">
        <f>+Tabla1[[#This Row],[Tiempo de Preparación]]/60</f>
        <v>0.78333333333333333</v>
      </c>
      <c r="J522" s="9" t="str">
        <f>+TEXT(Tabla1[[#This Row],[Columna1]]/24, "h:mm")</f>
        <v>0:47</v>
      </c>
      <c r="K522" t="s">
        <v>6</v>
      </c>
      <c r="L522" s="1">
        <f>+(Tabla1[[#This Row],[Precio Unitario]]-Tabla1[[#This Row],[Costo Unitario]])*Tabla1[[#This Row],[Cantidad Ordenada]]</f>
        <v>30</v>
      </c>
      <c r="M522" s="1">
        <f>+Tabla1[[#This Row],[Precio Unitario]]*Tabla1[[#This Row],[Cantidad Ordenada]]</f>
        <v>80</v>
      </c>
      <c r="N522" s="2">
        <f>+Tabla1[[#This Row],[Ganancia neta]]/(Tabla1[[#This Row],[Ganacia Bruta]])</f>
        <v>0.375</v>
      </c>
      <c r="O522" s="1">
        <f>+Tabla1[[#This Row],[Costo Unitario]]*Tabla1[[#This Row],[Cantidad Ordenada]]</f>
        <v>50</v>
      </c>
    </row>
    <row r="523" spans="1:15" x14ac:dyDescent="0.25">
      <c r="A523">
        <v>202</v>
      </c>
      <c r="B523">
        <v>16</v>
      </c>
      <c r="C523" t="s">
        <v>5</v>
      </c>
      <c r="D523" t="s">
        <v>31</v>
      </c>
      <c r="E523" s="1">
        <v>14</v>
      </c>
      <c r="F523" s="1">
        <v>24</v>
      </c>
      <c r="G523">
        <v>1</v>
      </c>
      <c r="H523">
        <v>5</v>
      </c>
      <c r="I523">
        <f>+Tabla1[[#This Row],[Tiempo de Preparación]]/60</f>
        <v>8.3333333333333329E-2</v>
      </c>
      <c r="J523" s="9" t="str">
        <f>+TEXT(Tabla1[[#This Row],[Columna1]]/24, "h:mm")</f>
        <v>0:05</v>
      </c>
      <c r="K523" t="s">
        <v>6</v>
      </c>
      <c r="L523" s="1">
        <f>+(Tabla1[[#This Row],[Precio Unitario]]-Tabla1[[#This Row],[Costo Unitario]])*Tabla1[[#This Row],[Cantidad Ordenada]]</f>
        <v>10</v>
      </c>
      <c r="M523" s="1">
        <f>+Tabla1[[#This Row],[Precio Unitario]]*Tabla1[[#This Row],[Cantidad Ordenada]]</f>
        <v>24</v>
      </c>
      <c r="N523" s="2">
        <f>+Tabla1[[#This Row],[Ganancia neta]]/(Tabla1[[#This Row],[Ganacia Bruta]])</f>
        <v>0.41666666666666669</v>
      </c>
      <c r="O523" s="1">
        <f>+Tabla1[[#This Row],[Costo Unitario]]*Tabla1[[#This Row],[Cantidad Ordenada]]</f>
        <v>14</v>
      </c>
    </row>
    <row r="524" spans="1:15" x14ac:dyDescent="0.25">
      <c r="A524">
        <v>202</v>
      </c>
      <c r="B524">
        <v>16</v>
      </c>
      <c r="C524" t="s">
        <v>7</v>
      </c>
      <c r="D524" t="s">
        <v>32</v>
      </c>
      <c r="E524" s="1">
        <v>18</v>
      </c>
      <c r="F524" s="1">
        <v>30</v>
      </c>
      <c r="G524">
        <v>1</v>
      </c>
      <c r="H524">
        <v>58</v>
      </c>
      <c r="I524">
        <f>+Tabla1[[#This Row],[Tiempo de Preparación]]/60</f>
        <v>0.96666666666666667</v>
      </c>
      <c r="J524" s="9" t="str">
        <f>+TEXT(Tabla1[[#This Row],[Columna1]]/24, "h:mm")</f>
        <v>0:58</v>
      </c>
      <c r="K524" t="s">
        <v>6</v>
      </c>
      <c r="L524" s="1">
        <f>+(Tabla1[[#This Row],[Precio Unitario]]-Tabla1[[#This Row],[Costo Unitario]])*Tabla1[[#This Row],[Cantidad Ordenada]]</f>
        <v>12</v>
      </c>
      <c r="M524" s="1">
        <f>+Tabla1[[#This Row],[Precio Unitario]]*Tabla1[[#This Row],[Cantidad Ordenada]]</f>
        <v>30</v>
      </c>
      <c r="N524" s="2">
        <f>+Tabla1[[#This Row],[Ganancia neta]]/(Tabla1[[#This Row],[Ganacia Bruta]])</f>
        <v>0.4</v>
      </c>
      <c r="O524" s="1">
        <f>+Tabla1[[#This Row],[Costo Unitario]]*Tabla1[[#This Row],[Cantidad Ordenada]]</f>
        <v>18</v>
      </c>
    </row>
    <row r="525" spans="1:15" x14ac:dyDescent="0.25">
      <c r="A525">
        <v>203</v>
      </c>
      <c r="B525">
        <v>5</v>
      </c>
      <c r="C525" t="s">
        <v>9</v>
      </c>
      <c r="D525" t="s">
        <v>33</v>
      </c>
      <c r="E525" s="1">
        <v>19</v>
      </c>
      <c r="F525" s="1">
        <v>31</v>
      </c>
      <c r="G525">
        <v>3</v>
      </c>
      <c r="H525">
        <v>51</v>
      </c>
      <c r="I525">
        <f>+Tabla1[[#This Row],[Tiempo de Preparación]]/60</f>
        <v>0.85</v>
      </c>
      <c r="J525" s="9" t="str">
        <f>+TEXT(Tabla1[[#This Row],[Columna1]]/24, "h:mm")</f>
        <v>0:51</v>
      </c>
      <c r="K525" t="s">
        <v>6</v>
      </c>
      <c r="L525" s="1">
        <f>+(Tabla1[[#This Row],[Precio Unitario]]-Tabla1[[#This Row],[Costo Unitario]])*Tabla1[[#This Row],[Cantidad Ordenada]]</f>
        <v>36</v>
      </c>
      <c r="M525" s="1">
        <f>+Tabla1[[#This Row],[Precio Unitario]]*Tabla1[[#This Row],[Cantidad Ordenada]]</f>
        <v>93</v>
      </c>
      <c r="N525" s="2">
        <f>+Tabla1[[#This Row],[Ganancia neta]]/(Tabla1[[#This Row],[Ganacia Bruta]])</f>
        <v>0.38709677419354838</v>
      </c>
      <c r="O525" s="1">
        <f>+Tabla1[[#This Row],[Costo Unitario]]*Tabla1[[#This Row],[Cantidad Ordenada]]</f>
        <v>57</v>
      </c>
    </row>
    <row r="526" spans="1:15" x14ac:dyDescent="0.25">
      <c r="A526">
        <v>203</v>
      </c>
      <c r="B526">
        <v>5</v>
      </c>
      <c r="C526" t="s">
        <v>23</v>
      </c>
      <c r="D526" t="s">
        <v>47</v>
      </c>
      <c r="E526" s="1">
        <v>13</v>
      </c>
      <c r="F526" s="1">
        <v>21</v>
      </c>
      <c r="G526">
        <v>3</v>
      </c>
      <c r="H526">
        <v>34</v>
      </c>
      <c r="I526">
        <f>+Tabla1[[#This Row],[Tiempo de Preparación]]/60</f>
        <v>0.56666666666666665</v>
      </c>
      <c r="J526" s="9" t="str">
        <f>+TEXT(Tabla1[[#This Row],[Columna1]]/24, "h:mm")</f>
        <v>0:34</v>
      </c>
      <c r="K526" t="s">
        <v>8</v>
      </c>
      <c r="L526" s="1">
        <f>+(Tabla1[[#This Row],[Precio Unitario]]-Tabla1[[#This Row],[Costo Unitario]])*Tabla1[[#This Row],[Cantidad Ordenada]]</f>
        <v>24</v>
      </c>
      <c r="M526" s="1">
        <f>+Tabla1[[#This Row],[Precio Unitario]]*Tabla1[[#This Row],[Cantidad Ordenada]]</f>
        <v>63</v>
      </c>
      <c r="N526" s="2">
        <f>+Tabla1[[#This Row],[Ganancia neta]]/(Tabla1[[#This Row],[Ganacia Bruta]])</f>
        <v>0.38095238095238093</v>
      </c>
      <c r="O526" s="1">
        <f>+Tabla1[[#This Row],[Costo Unitario]]*Tabla1[[#This Row],[Cantidad Ordenada]]</f>
        <v>39</v>
      </c>
    </row>
    <row r="527" spans="1:15" x14ac:dyDescent="0.25">
      <c r="A527">
        <v>204</v>
      </c>
      <c r="B527">
        <v>16</v>
      </c>
      <c r="C527" t="s">
        <v>5</v>
      </c>
      <c r="D527" t="s">
        <v>31</v>
      </c>
      <c r="E527" s="1">
        <v>14</v>
      </c>
      <c r="F527" s="1">
        <v>24</v>
      </c>
      <c r="G527">
        <v>2</v>
      </c>
      <c r="H527">
        <v>21</v>
      </c>
      <c r="I527">
        <f>+Tabla1[[#This Row],[Tiempo de Preparación]]/60</f>
        <v>0.35</v>
      </c>
      <c r="J527" s="9" t="str">
        <f>+TEXT(Tabla1[[#This Row],[Columna1]]/24, "h:mm")</f>
        <v>0:21</v>
      </c>
      <c r="K527" t="s">
        <v>6</v>
      </c>
      <c r="L527" s="1">
        <f>+(Tabla1[[#This Row],[Precio Unitario]]-Tabla1[[#This Row],[Costo Unitario]])*Tabla1[[#This Row],[Cantidad Ordenada]]</f>
        <v>20</v>
      </c>
      <c r="M527" s="1">
        <f>+Tabla1[[#This Row],[Precio Unitario]]*Tabla1[[#This Row],[Cantidad Ordenada]]</f>
        <v>48</v>
      </c>
      <c r="N527" s="2">
        <f>+Tabla1[[#This Row],[Ganancia neta]]/(Tabla1[[#This Row],[Ganacia Bruta]])</f>
        <v>0.41666666666666669</v>
      </c>
      <c r="O527" s="1">
        <f>+Tabla1[[#This Row],[Costo Unitario]]*Tabla1[[#This Row],[Cantidad Ordenada]]</f>
        <v>28</v>
      </c>
    </row>
    <row r="528" spans="1:15" x14ac:dyDescent="0.25">
      <c r="A528">
        <v>205</v>
      </c>
      <c r="B528">
        <v>14</v>
      </c>
      <c r="C528" t="s">
        <v>18</v>
      </c>
      <c r="D528" t="s">
        <v>42</v>
      </c>
      <c r="E528" s="1">
        <v>19</v>
      </c>
      <c r="F528" s="1">
        <v>32</v>
      </c>
      <c r="G528">
        <v>1</v>
      </c>
      <c r="H528">
        <v>34</v>
      </c>
      <c r="I528">
        <f>+Tabla1[[#This Row],[Tiempo de Preparación]]/60</f>
        <v>0.56666666666666665</v>
      </c>
      <c r="J528" s="9" t="str">
        <f>+TEXT(Tabla1[[#This Row],[Columna1]]/24, "h:mm")</f>
        <v>0:34</v>
      </c>
      <c r="K528" t="s">
        <v>6</v>
      </c>
      <c r="L528" s="1">
        <f>+(Tabla1[[#This Row],[Precio Unitario]]-Tabla1[[#This Row],[Costo Unitario]])*Tabla1[[#This Row],[Cantidad Ordenada]]</f>
        <v>13</v>
      </c>
      <c r="M528" s="1">
        <f>+Tabla1[[#This Row],[Precio Unitario]]*Tabla1[[#This Row],[Cantidad Ordenada]]</f>
        <v>32</v>
      </c>
      <c r="N528" s="2">
        <f>+Tabla1[[#This Row],[Ganancia neta]]/(Tabla1[[#This Row],[Ganacia Bruta]])</f>
        <v>0.40625</v>
      </c>
      <c r="O528" s="1">
        <f>+Tabla1[[#This Row],[Costo Unitario]]*Tabla1[[#This Row],[Cantidad Ordenada]]</f>
        <v>19</v>
      </c>
    </row>
    <row r="529" spans="1:15" x14ac:dyDescent="0.25">
      <c r="A529">
        <v>205</v>
      </c>
      <c r="B529">
        <v>14</v>
      </c>
      <c r="C529" t="s">
        <v>13</v>
      </c>
      <c r="D529" t="s">
        <v>37</v>
      </c>
      <c r="E529" s="1">
        <v>17</v>
      </c>
      <c r="F529" s="1">
        <v>29</v>
      </c>
      <c r="G529">
        <v>1</v>
      </c>
      <c r="H529">
        <v>52</v>
      </c>
      <c r="I529">
        <f>+Tabla1[[#This Row],[Tiempo de Preparación]]/60</f>
        <v>0.8666666666666667</v>
      </c>
      <c r="J529" s="9" t="str">
        <f>+TEXT(Tabla1[[#This Row],[Columna1]]/24, "h:mm")</f>
        <v>0:52</v>
      </c>
      <c r="K529" t="s">
        <v>8</v>
      </c>
      <c r="L529" s="1">
        <f>+(Tabla1[[#This Row],[Precio Unitario]]-Tabla1[[#This Row],[Costo Unitario]])*Tabla1[[#This Row],[Cantidad Ordenada]]</f>
        <v>12</v>
      </c>
      <c r="M529" s="1">
        <f>+Tabla1[[#This Row],[Precio Unitario]]*Tabla1[[#This Row],[Cantidad Ordenada]]</f>
        <v>29</v>
      </c>
      <c r="N529" s="2">
        <f>+Tabla1[[#This Row],[Ganancia neta]]/(Tabla1[[#This Row],[Ganacia Bruta]])</f>
        <v>0.41379310344827586</v>
      </c>
      <c r="O529" s="1">
        <f>+Tabla1[[#This Row],[Costo Unitario]]*Tabla1[[#This Row],[Cantidad Ordenada]]</f>
        <v>17</v>
      </c>
    </row>
    <row r="530" spans="1:15" x14ac:dyDescent="0.25">
      <c r="A530">
        <v>206</v>
      </c>
      <c r="B530">
        <v>4</v>
      </c>
      <c r="C530" t="s">
        <v>7</v>
      </c>
      <c r="D530" t="s">
        <v>32</v>
      </c>
      <c r="E530" s="1">
        <v>18</v>
      </c>
      <c r="F530" s="1">
        <v>30</v>
      </c>
      <c r="G530">
        <v>1</v>
      </c>
      <c r="H530">
        <v>58</v>
      </c>
      <c r="I530">
        <f>+Tabla1[[#This Row],[Tiempo de Preparación]]/60</f>
        <v>0.96666666666666667</v>
      </c>
      <c r="J530" s="9" t="str">
        <f>+TEXT(Tabla1[[#This Row],[Columna1]]/24, "h:mm")</f>
        <v>0:58</v>
      </c>
      <c r="K530" t="s">
        <v>8</v>
      </c>
      <c r="L530" s="1">
        <f>+(Tabla1[[#This Row],[Precio Unitario]]-Tabla1[[#This Row],[Costo Unitario]])*Tabla1[[#This Row],[Cantidad Ordenada]]</f>
        <v>12</v>
      </c>
      <c r="M530" s="1">
        <f>+Tabla1[[#This Row],[Precio Unitario]]*Tabla1[[#This Row],[Cantidad Ordenada]]</f>
        <v>30</v>
      </c>
      <c r="N530" s="2">
        <f>+Tabla1[[#This Row],[Ganancia neta]]/(Tabla1[[#This Row],[Ganacia Bruta]])</f>
        <v>0.4</v>
      </c>
      <c r="O530" s="1">
        <f>+Tabla1[[#This Row],[Costo Unitario]]*Tabla1[[#This Row],[Cantidad Ordenada]]</f>
        <v>18</v>
      </c>
    </row>
    <row r="531" spans="1:15" x14ac:dyDescent="0.25">
      <c r="A531">
        <v>207</v>
      </c>
      <c r="B531">
        <v>20</v>
      </c>
      <c r="C531" t="s">
        <v>25</v>
      </c>
      <c r="D531" t="s">
        <v>49</v>
      </c>
      <c r="E531" s="1">
        <v>15</v>
      </c>
      <c r="F531" s="1">
        <v>26</v>
      </c>
      <c r="G531">
        <v>2</v>
      </c>
      <c r="H531">
        <v>37</v>
      </c>
      <c r="I531">
        <f>+Tabla1[[#This Row],[Tiempo de Preparación]]/60</f>
        <v>0.6166666666666667</v>
      </c>
      <c r="J531" s="9" t="str">
        <f>+TEXT(Tabla1[[#This Row],[Columna1]]/24, "h:mm")</f>
        <v>0:37</v>
      </c>
      <c r="K531" t="s">
        <v>6</v>
      </c>
      <c r="L531" s="1">
        <f>+(Tabla1[[#This Row],[Precio Unitario]]-Tabla1[[#This Row],[Costo Unitario]])*Tabla1[[#This Row],[Cantidad Ordenada]]</f>
        <v>22</v>
      </c>
      <c r="M531" s="1">
        <f>+Tabla1[[#This Row],[Precio Unitario]]*Tabla1[[#This Row],[Cantidad Ordenada]]</f>
        <v>52</v>
      </c>
      <c r="N531" s="2">
        <f>+Tabla1[[#This Row],[Ganancia neta]]/(Tabla1[[#This Row],[Ganacia Bruta]])</f>
        <v>0.42307692307692307</v>
      </c>
      <c r="O531" s="1">
        <f>+Tabla1[[#This Row],[Costo Unitario]]*Tabla1[[#This Row],[Cantidad Ordenada]]</f>
        <v>30</v>
      </c>
    </row>
    <row r="532" spans="1:15" x14ac:dyDescent="0.25">
      <c r="A532">
        <v>207</v>
      </c>
      <c r="B532">
        <v>20</v>
      </c>
      <c r="C532" t="s">
        <v>17</v>
      </c>
      <c r="D532" t="s">
        <v>41</v>
      </c>
      <c r="E532" s="1">
        <v>21</v>
      </c>
      <c r="F532" s="1">
        <v>35</v>
      </c>
      <c r="G532">
        <v>1</v>
      </c>
      <c r="H532">
        <v>55</v>
      </c>
      <c r="I532">
        <f>+Tabla1[[#This Row],[Tiempo de Preparación]]/60</f>
        <v>0.91666666666666663</v>
      </c>
      <c r="J532" s="9" t="str">
        <f>+TEXT(Tabla1[[#This Row],[Columna1]]/24, "h:mm")</f>
        <v>0:55</v>
      </c>
      <c r="K532" t="s">
        <v>8</v>
      </c>
      <c r="L532" s="1">
        <f>+(Tabla1[[#This Row],[Precio Unitario]]-Tabla1[[#This Row],[Costo Unitario]])*Tabla1[[#This Row],[Cantidad Ordenada]]</f>
        <v>14</v>
      </c>
      <c r="M532" s="1">
        <f>+Tabla1[[#This Row],[Precio Unitario]]*Tabla1[[#This Row],[Cantidad Ordenada]]</f>
        <v>35</v>
      </c>
      <c r="N532" s="2">
        <f>+Tabla1[[#This Row],[Ganancia neta]]/(Tabla1[[#This Row],[Ganacia Bruta]])</f>
        <v>0.4</v>
      </c>
      <c r="O532" s="1">
        <f>+Tabla1[[#This Row],[Costo Unitario]]*Tabla1[[#This Row],[Cantidad Ordenada]]</f>
        <v>21</v>
      </c>
    </row>
    <row r="533" spans="1:15" x14ac:dyDescent="0.25">
      <c r="A533">
        <v>207</v>
      </c>
      <c r="B533">
        <v>20</v>
      </c>
      <c r="C533" t="s">
        <v>9</v>
      </c>
      <c r="D533" t="s">
        <v>33</v>
      </c>
      <c r="E533" s="1">
        <v>19</v>
      </c>
      <c r="F533" s="1">
        <v>31</v>
      </c>
      <c r="G533">
        <v>3</v>
      </c>
      <c r="H533">
        <v>19</v>
      </c>
      <c r="I533">
        <f>+Tabla1[[#This Row],[Tiempo de Preparación]]/60</f>
        <v>0.31666666666666665</v>
      </c>
      <c r="J533" s="9" t="str">
        <f>+TEXT(Tabla1[[#This Row],[Columna1]]/24, "h:mm")</f>
        <v>0:19</v>
      </c>
      <c r="K533" t="s">
        <v>8</v>
      </c>
      <c r="L533" s="1">
        <f>+(Tabla1[[#This Row],[Precio Unitario]]-Tabla1[[#This Row],[Costo Unitario]])*Tabla1[[#This Row],[Cantidad Ordenada]]</f>
        <v>36</v>
      </c>
      <c r="M533" s="1">
        <f>+Tabla1[[#This Row],[Precio Unitario]]*Tabla1[[#This Row],[Cantidad Ordenada]]</f>
        <v>93</v>
      </c>
      <c r="N533" s="2">
        <f>+Tabla1[[#This Row],[Ganancia neta]]/(Tabla1[[#This Row],[Ganacia Bruta]])</f>
        <v>0.38709677419354838</v>
      </c>
      <c r="O533" s="1">
        <f>+Tabla1[[#This Row],[Costo Unitario]]*Tabla1[[#This Row],[Cantidad Ordenada]]</f>
        <v>57</v>
      </c>
    </row>
    <row r="534" spans="1:15" x14ac:dyDescent="0.25">
      <c r="A534">
        <v>208</v>
      </c>
      <c r="B534">
        <v>16</v>
      </c>
      <c r="C534" t="s">
        <v>18</v>
      </c>
      <c r="D534" t="s">
        <v>42</v>
      </c>
      <c r="E534" s="1">
        <v>19</v>
      </c>
      <c r="F534" s="1">
        <v>32</v>
      </c>
      <c r="G534">
        <v>1</v>
      </c>
      <c r="H534">
        <v>18</v>
      </c>
      <c r="I534">
        <f>+Tabla1[[#This Row],[Tiempo de Preparación]]/60</f>
        <v>0.3</v>
      </c>
      <c r="J534" s="9" t="str">
        <f>+TEXT(Tabla1[[#This Row],[Columna1]]/24, "h:mm")</f>
        <v>0:18</v>
      </c>
      <c r="K534" t="s">
        <v>8</v>
      </c>
      <c r="L534" s="1">
        <f>+(Tabla1[[#This Row],[Precio Unitario]]-Tabla1[[#This Row],[Costo Unitario]])*Tabla1[[#This Row],[Cantidad Ordenada]]</f>
        <v>13</v>
      </c>
      <c r="M534" s="1">
        <f>+Tabla1[[#This Row],[Precio Unitario]]*Tabla1[[#This Row],[Cantidad Ordenada]]</f>
        <v>32</v>
      </c>
      <c r="N534" s="2">
        <f>+Tabla1[[#This Row],[Ganancia neta]]/(Tabla1[[#This Row],[Ganacia Bruta]])</f>
        <v>0.40625</v>
      </c>
      <c r="O534" s="1">
        <f>+Tabla1[[#This Row],[Costo Unitario]]*Tabla1[[#This Row],[Cantidad Ordenada]]</f>
        <v>19</v>
      </c>
    </row>
    <row r="535" spans="1:15" x14ac:dyDescent="0.25">
      <c r="A535">
        <v>208</v>
      </c>
      <c r="B535">
        <v>16</v>
      </c>
      <c r="C535" t="s">
        <v>12</v>
      </c>
      <c r="D535" t="s">
        <v>36</v>
      </c>
      <c r="E535" s="1">
        <v>22</v>
      </c>
      <c r="F535" s="1">
        <v>36</v>
      </c>
      <c r="G535">
        <v>3</v>
      </c>
      <c r="H535">
        <v>29</v>
      </c>
      <c r="I535">
        <f>+Tabla1[[#This Row],[Tiempo de Preparación]]/60</f>
        <v>0.48333333333333334</v>
      </c>
      <c r="J535" s="9" t="str">
        <f>+TEXT(Tabla1[[#This Row],[Columna1]]/24, "h:mm")</f>
        <v>0:29</v>
      </c>
      <c r="K535" t="s">
        <v>8</v>
      </c>
      <c r="L535" s="1">
        <f>+(Tabla1[[#This Row],[Precio Unitario]]-Tabla1[[#This Row],[Costo Unitario]])*Tabla1[[#This Row],[Cantidad Ordenada]]</f>
        <v>42</v>
      </c>
      <c r="M535" s="1">
        <f>+Tabla1[[#This Row],[Precio Unitario]]*Tabla1[[#This Row],[Cantidad Ordenada]]</f>
        <v>108</v>
      </c>
      <c r="N535" s="2">
        <f>+Tabla1[[#This Row],[Ganancia neta]]/(Tabla1[[#This Row],[Ganacia Bruta]])</f>
        <v>0.3888888888888889</v>
      </c>
      <c r="O535" s="1">
        <f>+Tabla1[[#This Row],[Costo Unitario]]*Tabla1[[#This Row],[Cantidad Ordenada]]</f>
        <v>66</v>
      </c>
    </row>
    <row r="536" spans="1:15" x14ac:dyDescent="0.25">
      <c r="A536">
        <v>208</v>
      </c>
      <c r="B536">
        <v>16</v>
      </c>
      <c r="C536" t="s">
        <v>21</v>
      </c>
      <c r="D536" t="s">
        <v>45</v>
      </c>
      <c r="E536" s="1">
        <v>12</v>
      </c>
      <c r="F536" s="1">
        <v>20</v>
      </c>
      <c r="G536">
        <v>2</v>
      </c>
      <c r="H536">
        <v>53</v>
      </c>
      <c r="I536">
        <f>+Tabla1[[#This Row],[Tiempo de Preparación]]/60</f>
        <v>0.8833333333333333</v>
      </c>
      <c r="J536" s="9" t="str">
        <f>+TEXT(Tabla1[[#This Row],[Columna1]]/24, "h:mm")</f>
        <v>0:53</v>
      </c>
      <c r="K536" t="s">
        <v>6</v>
      </c>
      <c r="L536" s="1">
        <f>+(Tabla1[[#This Row],[Precio Unitario]]-Tabla1[[#This Row],[Costo Unitario]])*Tabla1[[#This Row],[Cantidad Ordenada]]</f>
        <v>16</v>
      </c>
      <c r="M536" s="1">
        <f>+Tabla1[[#This Row],[Precio Unitario]]*Tabla1[[#This Row],[Cantidad Ordenada]]</f>
        <v>40</v>
      </c>
      <c r="N536" s="2">
        <f>+Tabla1[[#This Row],[Ganancia neta]]/(Tabla1[[#This Row],[Ganacia Bruta]])</f>
        <v>0.4</v>
      </c>
      <c r="O536" s="1">
        <f>+Tabla1[[#This Row],[Costo Unitario]]*Tabla1[[#This Row],[Cantidad Ordenada]]</f>
        <v>24</v>
      </c>
    </row>
    <row r="537" spans="1:15" x14ac:dyDescent="0.25">
      <c r="A537">
        <v>209</v>
      </c>
      <c r="B537">
        <v>9</v>
      </c>
      <c r="C537" t="s">
        <v>22</v>
      </c>
      <c r="D537" t="s">
        <v>46</v>
      </c>
      <c r="E537" s="1">
        <v>14</v>
      </c>
      <c r="F537" s="1">
        <v>23</v>
      </c>
      <c r="G537">
        <v>3</v>
      </c>
      <c r="H537">
        <v>35</v>
      </c>
      <c r="I537">
        <f>+Tabla1[[#This Row],[Tiempo de Preparación]]/60</f>
        <v>0.58333333333333337</v>
      </c>
      <c r="J537" s="9" t="str">
        <f>+TEXT(Tabla1[[#This Row],[Columna1]]/24, "h:mm")</f>
        <v>0:35</v>
      </c>
      <c r="K537" t="s">
        <v>8</v>
      </c>
      <c r="L537" s="1">
        <f>+(Tabla1[[#This Row],[Precio Unitario]]-Tabla1[[#This Row],[Costo Unitario]])*Tabla1[[#This Row],[Cantidad Ordenada]]</f>
        <v>27</v>
      </c>
      <c r="M537" s="1">
        <f>+Tabla1[[#This Row],[Precio Unitario]]*Tabla1[[#This Row],[Cantidad Ordenada]]</f>
        <v>69</v>
      </c>
      <c r="N537" s="2">
        <f>+Tabla1[[#This Row],[Ganancia neta]]/(Tabla1[[#This Row],[Ganacia Bruta]])</f>
        <v>0.39130434782608697</v>
      </c>
      <c r="O537" s="1">
        <f>+Tabla1[[#This Row],[Costo Unitario]]*Tabla1[[#This Row],[Cantidad Ordenada]]</f>
        <v>42</v>
      </c>
    </row>
    <row r="538" spans="1:15" x14ac:dyDescent="0.25">
      <c r="A538">
        <v>209</v>
      </c>
      <c r="B538">
        <v>9</v>
      </c>
      <c r="C538" t="s">
        <v>20</v>
      </c>
      <c r="D538" t="s">
        <v>44</v>
      </c>
      <c r="E538" s="1">
        <v>20</v>
      </c>
      <c r="F538" s="1">
        <v>34</v>
      </c>
      <c r="G538">
        <v>2</v>
      </c>
      <c r="H538">
        <v>40</v>
      </c>
      <c r="I538">
        <f>+Tabla1[[#This Row],[Tiempo de Preparación]]/60</f>
        <v>0.66666666666666663</v>
      </c>
      <c r="J538" s="9" t="str">
        <f>+TEXT(Tabla1[[#This Row],[Columna1]]/24, "h:mm")</f>
        <v>0:40</v>
      </c>
      <c r="K538" t="s">
        <v>8</v>
      </c>
      <c r="L538" s="1">
        <f>+(Tabla1[[#This Row],[Precio Unitario]]-Tabla1[[#This Row],[Costo Unitario]])*Tabla1[[#This Row],[Cantidad Ordenada]]</f>
        <v>28</v>
      </c>
      <c r="M538" s="1">
        <f>+Tabla1[[#This Row],[Precio Unitario]]*Tabla1[[#This Row],[Cantidad Ordenada]]</f>
        <v>68</v>
      </c>
      <c r="N538" s="2">
        <f>+Tabla1[[#This Row],[Ganancia neta]]/(Tabla1[[#This Row],[Ganacia Bruta]])</f>
        <v>0.41176470588235292</v>
      </c>
      <c r="O538" s="1">
        <f>+Tabla1[[#This Row],[Costo Unitario]]*Tabla1[[#This Row],[Cantidad Ordenada]]</f>
        <v>40</v>
      </c>
    </row>
    <row r="539" spans="1:15" x14ac:dyDescent="0.25">
      <c r="A539">
        <v>209</v>
      </c>
      <c r="B539">
        <v>9</v>
      </c>
      <c r="C539" t="s">
        <v>26</v>
      </c>
      <c r="D539" t="s">
        <v>50</v>
      </c>
      <c r="E539" s="1">
        <v>15</v>
      </c>
      <c r="F539" s="1">
        <v>25</v>
      </c>
      <c r="G539">
        <v>1</v>
      </c>
      <c r="H539">
        <v>42</v>
      </c>
      <c r="I539">
        <f>+Tabla1[[#This Row],[Tiempo de Preparación]]/60</f>
        <v>0.7</v>
      </c>
      <c r="J539" s="9" t="str">
        <f>+TEXT(Tabla1[[#This Row],[Columna1]]/24, "h:mm")</f>
        <v>0:42</v>
      </c>
      <c r="K539" t="s">
        <v>6</v>
      </c>
      <c r="L539" s="1">
        <f>+(Tabla1[[#This Row],[Precio Unitario]]-Tabla1[[#This Row],[Costo Unitario]])*Tabla1[[#This Row],[Cantidad Ordenada]]</f>
        <v>10</v>
      </c>
      <c r="M539" s="1">
        <f>+Tabla1[[#This Row],[Precio Unitario]]*Tabla1[[#This Row],[Cantidad Ordenada]]</f>
        <v>25</v>
      </c>
      <c r="N539" s="2">
        <f>+Tabla1[[#This Row],[Ganancia neta]]/(Tabla1[[#This Row],[Ganacia Bruta]])</f>
        <v>0.4</v>
      </c>
      <c r="O539" s="1">
        <f>+Tabla1[[#This Row],[Costo Unitario]]*Tabla1[[#This Row],[Cantidad Ordenada]]</f>
        <v>15</v>
      </c>
    </row>
    <row r="540" spans="1:15" x14ac:dyDescent="0.25">
      <c r="A540">
        <v>209</v>
      </c>
      <c r="B540">
        <v>9</v>
      </c>
      <c r="C540" t="s">
        <v>25</v>
      </c>
      <c r="D540" t="s">
        <v>49</v>
      </c>
      <c r="E540" s="1">
        <v>15</v>
      </c>
      <c r="F540" s="1">
        <v>26</v>
      </c>
      <c r="G540">
        <v>2</v>
      </c>
      <c r="H540">
        <v>54</v>
      </c>
      <c r="I540">
        <f>+Tabla1[[#This Row],[Tiempo de Preparación]]/60</f>
        <v>0.9</v>
      </c>
      <c r="J540" s="9" t="str">
        <f>+TEXT(Tabla1[[#This Row],[Columna1]]/24, "h:mm")</f>
        <v>0:54</v>
      </c>
      <c r="K540" t="s">
        <v>6</v>
      </c>
      <c r="L540" s="1">
        <f>+(Tabla1[[#This Row],[Precio Unitario]]-Tabla1[[#This Row],[Costo Unitario]])*Tabla1[[#This Row],[Cantidad Ordenada]]</f>
        <v>22</v>
      </c>
      <c r="M540" s="1">
        <f>+Tabla1[[#This Row],[Precio Unitario]]*Tabla1[[#This Row],[Cantidad Ordenada]]</f>
        <v>52</v>
      </c>
      <c r="N540" s="2">
        <f>+Tabla1[[#This Row],[Ganancia neta]]/(Tabla1[[#This Row],[Ganacia Bruta]])</f>
        <v>0.42307692307692307</v>
      </c>
      <c r="O540" s="1">
        <f>+Tabla1[[#This Row],[Costo Unitario]]*Tabla1[[#This Row],[Cantidad Ordenada]]</f>
        <v>30</v>
      </c>
    </row>
    <row r="541" spans="1:15" x14ac:dyDescent="0.25">
      <c r="A541">
        <v>210</v>
      </c>
      <c r="B541">
        <v>10</v>
      </c>
      <c r="C541" t="s">
        <v>23</v>
      </c>
      <c r="D541" t="s">
        <v>47</v>
      </c>
      <c r="E541" s="1">
        <v>13</v>
      </c>
      <c r="F541" s="1">
        <v>21</v>
      </c>
      <c r="G541">
        <v>1</v>
      </c>
      <c r="H541">
        <v>28</v>
      </c>
      <c r="I541">
        <f>+Tabla1[[#This Row],[Tiempo de Preparación]]/60</f>
        <v>0.46666666666666667</v>
      </c>
      <c r="J541" s="9" t="str">
        <f>+TEXT(Tabla1[[#This Row],[Columna1]]/24, "h:mm")</f>
        <v>0:28</v>
      </c>
      <c r="K541" t="s">
        <v>8</v>
      </c>
      <c r="L541" s="1">
        <f>+(Tabla1[[#This Row],[Precio Unitario]]-Tabla1[[#This Row],[Costo Unitario]])*Tabla1[[#This Row],[Cantidad Ordenada]]</f>
        <v>8</v>
      </c>
      <c r="M541" s="1">
        <f>+Tabla1[[#This Row],[Precio Unitario]]*Tabla1[[#This Row],[Cantidad Ordenada]]</f>
        <v>21</v>
      </c>
      <c r="N541" s="2">
        <f>+Tabla1[[#This Row],[Ganancia neta]]/(Tabla1[[#This Row],[Ganacia Bruta]])</f>
        <v>0.38095238095238093</v>
      </c>
      <c r="O541" s="1">
        <f>+Tabla1[[#This Row],[Costo Unitario]]*Tabla1[[#This Row],[Cantidad Ordenada]]</f>
        <v>13</v>
      </c>
    </row>
    <row r="542" spans="1:15" x14ac:dyDescent="0.25">
      <c r="A542">
        <v>210</v>
      </c>
      <c r="B542">
        <v>10</v>
      </c>
      <c r="C542" t="s">
        <v>7</v>
      </c>
      <c r="D542" t="s">
        <v>32</v>
      </c>
      <c r="E542" s="1">
        <v>18</v>
      </c>
      <c r="F542" s="1">
        <v>30</v>
      </c>
      <c r="G542">
        <v>1</v>
      </c>
      <c r="H542">
        <v>50</v>
      </c>
      <c r="I542">
        <f>+Tabla1[[#This Row],[Tiempo de Preparación]]/60</f>
        <v>0.83333333333333337</v>
      </c>
      <c r="J542" s="9" t="str">
        <f>+TEXT(Tabla1[[#This Row],[Columna1]]/24, "h:mm")</f>
        <v>0:50</v>
      </c>
      <c r="K542" t="s">
        <v>6</v>
      </c>
      <c r="L542" s="1">
        <f>+(Tabla1[[#This Row],[Precio Unitario]]-Tabla1[[#This Row],[Costo Unitario]])*Tabla1[[#This Row],[Cantidad Ordenada]]</f>
        <v>12</v>
      </c>
      <c r="M542" s="1">
        <f>+Tabla1[[#This Row],[Precio Unitario]]*Tabla1[[#This Row],[Cantidad Ordenada]]</f>
        <v>30</v>
      </c>
      <c r="N542" s="2">
        <f>+Tabla1[[#This Row],[Ganancia neta]]/(Tabla1[[#This Row],[Ganacia Bruta]])</f>
        <v>0.4</v>
      </c>
      <c r="O542" s="1">
        <f>+Tabla1[[#This Row],[Costo Unitario]]*Tabla1[[#This Row],[Cantidad Ordenada]]</f>
        <v>18</v>
      </c>
    </row>
    <row r="543" spans="1:15" x14ac:dyDescent="0.25">
      <c r="A543">
        <v>210</v>
      </c>
      <c r="B543">
        <v>10</v>
      </c>
      <c r="C543" t="s">
        <v>5</v>
      </c>
      <c r="D543" t="s">
        <v>31</v>
      </c>
      <c r="E543" s="1">
        <v>14</v>
      </c>
      <c r="F543" s="1">
        <v>24</v>
      </c>
      <c r="G543">
        <v>1</v>
      </c>
      <c r="H543">
        <v>34</v>
      </c>
      <c r="I543">
        <f>+Tabla1[[#This Row],[Tiempo de Preparación]]/60</f>
        <v>0.56666666666666665</v>
      </c>
      <c r="J543" s="9" t="str">
        <f>+TEXT(Tabla1[[#This Row],[Columna1]]/24, "h:mm")</f>
        <v>0:34</v>
      </c>
      <c r="K543" t="s">
        <v>6</v>
      </c>
      <c r="L543" s="1">
        <f>+(Tabla1[[#This Row],[Precio Unitario]]-Tabla1[[#This Row],[Costo Unitario]])*Tabla1[[#This Row],[Cantidad Ordenada]]</f>
        <v>10</v>
      </c>
      <c r="M543" s="1">
        <f>+Tabla1[[#This Row],[Precio Unitario]]*Tabla1[[#This Row],[Cantidad Ordenada]]</f>
        <v>24</v>
      </c>
      <c r="N543" s="2">
        <f>+Tabla1[[#This Row],[Ganancia neta]]/(Tabla1[[#This Row],[Ganacia Bruta]])</f>
        <v>0.41666666666666669</v>
      </c>
      <c r="O543" s="1">
        <f>+Tabla1[[#This Row],[Costo Unitario]]*Tabla1[[#This Row],[Cantidad Ordenada]]</f>
        <v>14</v>
      </c>
    </row>
    <row r="544" spans="1:15" x14ac:dyDescent="0.25">
      <c r="A544">
        <v>210</v>
      </c>
      <c r="B544">
        <v>10</v>
      </c>
      <c r="C544" t="s">
        <v>11</v>
      </c>
      <c r="D544" t="s">
        <v>35</v>
      </c>
      <c r="E544" s="1">
        <v>25</v>
      </c>
      <c r="F544" s="1">
        <v>40</v>
      </c>
      <c r="G544">
        <v>3</v>
      </c>
      <c r="H544">
        <v>46</v>
      </c>
      <c r="I544">
        <f>+Tabla1[[#This Row],[Tiempo de Preparación]]/60</f>
        <v>0.76666666666666672</v>
      </c>
      <c r="J544" s="9" t="str">
        <f>+TEXT(Tabla1[[#This Row],[Columna1]]/24, "h:mm")</f>
        <v>0:46</v>
      </c>
      <c r="K544" t="s">
        <v>6</v>
      </c>
      <c r="L544" s="1">
        <f>+(Tabla1[[#This Row],[Precio Unitario]]-Tabla1[[#This Row],[Costo Unitario]])*Tabla1[[#This Row],[Cantidad Ordenada]]</f>
        <v>45</v>
      </c>
      <c r="M544" s="1">
        <f>+Tabla1[[#This Row],[Precio Unitario]]*Tabla1[[#This Row],[Cantidad Ordenada]]</f>
        <v>120</v>
      </c>
      <c r="N544" s="2">
        <f>+Tabla1[[#This Row],[Ganancia neta]]/(Tabla1[[#This Row],[Ganacia Bruta]])</f>
        <v>0.375</v>
      </c>
      <c r="O544" s="1">
        <f>+Tabla1[[#This Row],[Costo Unitario]]*Tabla1[[#This Row],[Cantidad Ordenada]]</f>
        <v>75</v>
      </c>
    </row>
    <row r="545" spans="1:15" x14ac:dyDescent="0.25">
      <c r="A545">
        <v>211</v>
      </c>
      <c r="B545">
        <v>1</v>
      </c>
      <c r="C545" t="s">
        <v>23</v>
      </c>
      <c r="D545" t="s">
        <v>47</v>
      </c>
      <c r="E545" s="1">
        <v>13</v>
      </c>
      <c r="F545" s="1">
        <v>21</v>
      </c>
      <c r="G545">
        <v>3</v>
      </c>
      <c r="H545">
        <v>54</v>
      </c>
      <c r="I545">
        <f>+Tabla1[[#This Row],[Tiempo de Preparación]]/60</f>
        <v>0.9</v>
      </c>
      <c r="J545" s="9" t="str">
        <f>+TEXT(Tabla1[[#This Row],[Columna1]]/24, "h:mm")</f>
        <v>0:54</v>
      </c>
      <c r="K545" t="s">
        <v>8</v>
      </c>
      <c r="L545" s="1">
        <f>+(Tabla1[[#This Row],[Precio Unitario]]-Tabla1[[#This Row],[Costo Unitario]])*Tabla1[[#This Row],[Cantidad Ordenada]]</f>
        <v>24</v>
      </c>
      <c r="M545" s="1">
        <f>+Tabla1[[#This Row],[Precio Unitario]]*Tabla1[[#This Row],[Cantidad Ordenada]]</f>
        <v>63</v>
      </c>
      <c r="N545" s="2">
        <f>+Tabla1[[#This Row],[Ganancia neta]]/(Tabla1[[#This Row],[Ganacia Bruta]])</f>
        <v>0.38095238095238093</v>
      </c>
      <c r="O545" s="1">
        <f>+Tabla1[[#This Row],[Costo Unitario]]*Tabla1[[#This Row],[Cantidad Ordenada]]</f>
        <v>39</v>
      </c>
    </row>
    <row r="546" spans="1:15" x14ac:dyDescent="0.25">
      <c r="A546">
        <v>211</v>
      </c>
      <c r="B546">
        <v>1</v>
      </c>
      <c r="C546" t="s">
        <v>24</v>
      </c>
      <c r="D546" t="s">
        <v>48</v>
      </c>
      <c r="E546" s="1">
        <v>10</v>
      </c>
      <c r="F546" s="1">
        <v>18</v>
      </c>
      <c r="G546">
        <v>2</v>
      </c>
      <c r="H546">
        <v>45</v>
      </c>
      <c r="I546">
        <f>+Tabla1[[#This Row],[Tiempo de Preparación]]/60</f>
        <v>0.75</v>
      </c>
      <c r="J546" s="9" t="str">
        <f>+TEXT(Tabla1[[#This Row],[Columna1]]/24, "h:mm")</f>
        <v>0:45</v>
      </c>
      <c r="K546" t="s">
        <v>6</v>
      </c>
      <c r="L546" s="1">
        <f>+(Tabla1[[#This Row],[Precio Unitario]]-Tabla1[[#This Row],[Costo Unitario]])*Tabla1[[#This Row],[Cantidad Ordenada]]</f>
        <v>16</v>
      </c>
      <c r="M546" s="1">
        <f>+Tabla1[[#This Row],[Precio Unitario]]*Tabla1[[#This Row],[Cantidad Ordenada]]</f>
        <v>36</v>
      </c>
      <c r="N546" s="2">
        <f>+Tabla1[[#This Row],[Ganancia neta]]/(Tabla1[[#This Row],[Ganacia Bruta]])</f>
        <v>0.44444444444444442</v>
      </c>
      <c r="O546" s="1">
        <f>+Tabla1[[#This Row],[Costo Unitario]]*Tabla1[[#This Row],[Cantidad Ordenada]]</f>
        <v>20</v>
      </c>
    </row>
    <row r="547" spans="1:15" x14ac:dyDescent="0.25">
      <c r="A547">
        <v>211</v>
      </c>
      <c r="B547">
        <v>1</v>
      </c>
      <c r="C547" t="s">
        <v>26</v>
      </c>
      <c r="D547" t="s">
        <v>50</v>
      </c>
      <c r="E547" s="1">
        <v>15</v>
      </c>
      <c r="F547" s="1">
        <v>25</v>
      </c>
      <c r="G547">
        <v>2</v>
      </c>
      <c r="H547">
        <v>9</v>
      </c>
      <c r="I547">
        <f>+Tabla1[[#This Row],[Tiempo de Preparación]]/60</f>
        <v>0.15</v>
      </c>
      <c r="J547" s="9" t="str">
        <f>+TEXT(Tabla1[[#This Row],[Columna1]]/24, "h:mm")</f>
        <v>0:09</v>
      </c>
      <c r="K547" t="s">
        <v>6</v>
      </c>
      <c r="L547" s="1">
        <f>+(Tabla1[[#This Row],[Precio Unitario]]-Tabla1[[#This Row],[Costo Unitario]])*Tabla1[[#This Row],[Cantidad Ordenada]]</f>
        <v>20</v>
      </c>
      <c r="M547" s="1">
        <f>+Tabla1[[#This Row],[Precio Unitario]]*Tabla1[[#This Row],[Cantidad Ordenada]]</f>
        <v>50</v>
      </c>
      <c r="N547" s="2">
        <f>+Tabla1[[#This Row],[Ganancia neta]]/(Tabla1[[#This Row],[Ganacia Bruta]])</f>
        <v>0.4</v>
      </c>
      <c r="O547" s="1">
        <f>+Tabla1[[#This Row],[Costo Unitario]]*Tabla1[[#This Row],[Cantidad Ordenada]]</f>
        <v>30</v>
      </c>
    </row>
    <row r="548" spans="1:15" x14ac:dyDescent="0.25">
      <c r="A548">
        <v>211</v>
      </c>
      <c r="B548">
        <v>1</v>
      </c>
      <c r="C548" t="s">
        <v>21</v>
      </c>
      <c r="D548" t="s">
        <v>45</v>
      </c>
      <c r="E548" s="1">
        <v>12</v>
      </c>
      <c r="F548" s="1">
        <v>20</v>
      </c>
      <c r="G548">
        <v>1</v>
      </c>
      <c r="H548">
        <v>27</v>
      </c>
      <c r="I548">
        <f>+Tabla1[[#This Row],[Tiempo de Preparación]]/60</f>
        <v>0.45</v>
      </c>
      <c r="J548" s="9" t="str">
        <f>+TEXT(Tabla1[[#This Row],[Columna1]]/24, "h:mm")</f>
        <v>0:27</v>
      </c>
      <c r="K548" t="s">
        <v>6</v>
      </c>
      <c r="L548" s="1">
        <f>+(Tabla1[[#This Row],[Precio Unitario]]-Tabla1[[#This Row],[Costo Unitario]])*Tabla1[[#This Row],[Cantidad Ordenada]]</f>
        <v>8</v>
      </c>
      <c r="M548" s="1">
        <f>+Tabla1[[#This Row],[Precio Unitario]]*Tabla1[[#This Row],[Cantidad Ordenada]]</f>
        <v>20</v>
      </c>
      <c r="N548" s="2">
        <f>+Tabla1[[#This Row],[Ganancia neta]]/(Tabla1[[#This Row],[Ganacia Bruta]])</f>
        <v>0.4</v>
      </c>
      <c r="O548" s="1">
        <f>+Tabla1[[#This Row],[Costo Unitario]]*Tabla1[[#This Row],[Cantidad Ordenada]]</f>
        <v>12</v>
      </c>
    </row>
    <row r="549" spans="1:15" x14ac:dyDescent="0.25">
      <c r="A549">
        <v>212</v>
      </c>
      <c r="B549">
        <v>14</v>
      </c>
      <c r="C549" t="s">
        <v>7</v>
      </c>
      <c r="D549" t="s">
        <v>32</v>
      </c>
      <c r="E549" s="1">
        <v>18</v>
      </c>
      <c r="F549" s="1">
        <v>30</v>
      </c>
      <c r="G549">
        <v>3</v>
      </c>
      <c r="H549">
        <v>35</v>
      </c>
      <c r="I549">
        <f>+Tabla1[[#This Row],[Tiempo de Preparación]]/60</f>
        <v>0.58333333333333337</v>
      </c>
      <c r="J549" s="9" t="str">
        <f>+TEXT(Tabla1[[#This Row],[Columna1]]/24, "h:mm")</f>
        <v>0:35</v>
      </c>
      <c r="K549" t="s">
        <v>8</v>
      </c>
      <c r="L549" s="1">
        <f>+(Tabla1[[#This Row],[Precio Unitario]]-Tabla1[[#This Row],[Costo Unitario]])*Tabla1[[#This Row],[Cantidad Ordenada]]</f>
        <v>36</v>
      </c>
      <c r="M549" s="1">
        <f>+Tabla1[[#This Row],[Precio Unitario]]*Tabla1[[#This Row],[Cantidad Ordenada]]</f>
        <v>90</v>
      </c>
      <c r="N549" s="2">
        <f>+Tabla1[[#This Row],[Ganancia neta]]/(Tabla1[[#This Row],[Ganacia Bruta]])</f>
        <v>0.4</v>
      </c>
      <c r="O549" s="1">
        <f>+Tabla1[[#This Row],[Costo Unitario]]*Tabla1[[#This Row],[Cantidad Ordenada]]</f>
        <v>54</v>
      </c>
    </row>
    <row r="550" spans="1:15" x14ac:dyDescent="0.25">
      <c r="A550">
        <v>212</v>
      </c>
      <c r="B550">
        <v>14</v>
      </c>
      <c r="C550" t="s">
        <v>25</v>
      </c>
      <c r="D550" t="s">
        <v>49</v>
      </c>
      <c r="E550" s="1">
        <v>15</v>
      </c>
      <c r="F550" s="1">
        <v>26</v>
      </c>
      <c r="G550">
        <v>3</v>
      </c>
      <c r="H550">
        <v>43</v>
      </c>
      <c r="I550">
        <f>+Tabla1[[#This Row],[Tiempo de Preparación]]/60</f>
        <v>0.71666666666666667</v>
      </c>
      <c r="J550" s="9" t="str">
        <f>+TEXT(Tabla1[[#This Row],[Columna1]]/24, "h:mm")</f>
        <v>0:43</v>
      </c>
      <c r="K550" t="s">
        <v>8</v>
      </c>
      <c r="L550" s="1">
        <f>+(Tabla1[[#This Row],[Precio Unitario]]-Tabla1[[#This Row],[Costo Unitario]])*Tabla1[[#This Row],[Cantidad Ordenada]]</f>
        <v>33</v>
      </c>
      <c r="M550" s="1">
        <f>+Tabla1[[#This Row],[Precio Unitario]]*Tabla1[[#This Row],[Cantidad Ordenada]]</f>
        <v>78</v>
      </c>
      <c r="N550" s="2">
        <f>+Tabla1[[#This Row],[Ganancia neta]]/(Tabla1[[#This Row],[Ganacia Bruta]])</f>
        <v>0.42307692307692307</v>
      </c>
      <c r="O550" s="1">
        <f>+Tabla1[[#This Row],[Costo Unitario]]*Tabla1[[#This Row],[Cantidad Ordenada]]</f>
        <v>45</v>
      </c>
    </row>
    <row r="551" spans="1:15" x14ac:dyDescent="0.25">
      <c r="A551">
        <v>212</v>
      </c>
      <c r="B551">
        <v>14</v>
      </c>
      <c r="C551" t="s">
        <v>23</v>
      </c>
      <c r="D551" t="s">
        <v>47</v>
      </c>
      <c r="E551" s="1">
        <v>13</v>
      </c>
      <c r="F551" s="1">
        <v>21</v>
      </c>
      <c r="G551">
        <v>1</v>
      </c>
      <c r="H551">
        <v>31</v>
      </c>
      <c r="I551">
        <f>+Tabla1[[#This Row],[Tiempo de Preparación]]/60</f>
        <v>0.51666666666666672</v>
      </c>
      <c r="J551" s="9" t="str">
        <f>+TEXT(Tabla1[[#This Row],[Columna1]]/24, "h:mm")</f>
        <v>0:31</v>
      </c>
      <c r="K551" t="s">
        <v>8</v>
      </c>
      <c r="L551" s="1">
        <f>+(Tabla1[[#This Row],[Precio Unitario]]-Tabla1[[#This Row],[Costo Unitario]])*Tabla1[[#This Row],[Cantidad Ordenada]]</f>
        <v>8</v>
      </c>
      <c r="M551" s="1">
        <f>+Tabla1[[#This Row],[Precio Unitario]]*Tabla1[[#This Row],[Cantidad Ordenada]]</f>
        <v>21</v>
      </c>
      <c r="N551" s="2">
        <f>+Tabla1[[#This Row],[Ganancia neta]]/(Tabla1[[#This Row],[Ganacia Bruta]])</f>
        <v>0.38095238095238093</v>
      </c>
      <c r="O551" s="1">
        <f>+Tabla1[[#This Row],[Costo Unitario]]*Tabla1[[#This Row],[Cantidad Ordenada]]</f>
        <v>13</v>
      </c>
    </row>
    <row r="552" spans="1:15" x14ac:dyDescent="0.25">
      <c r="A552">
        <v>212</v>
      </c>
      <c r="B552">
        <v>14</v>
      </c>
      <c r="C552" t="s">
        <v>15</v>
      </c>
      <c r="D552" t="s">
        <v>39</v>
      </c>
      <c r="E552" s="1">
        <v>16</v>
      </c>
      <c r="F552" s="1">
        <v>28</v>
      </c>
      <c r="G552">
        <v>2</v>
      </c>
      <c r="H552">
        <v>55</v>
      </c>
      <c r="I552">
        <f>+Tabla1[[#This Row],[Tiempo de Preparación]]/60</f>
        <v>0.91666666666666663</v>
      </c>
      <c r="J552" s="9" t="str">
        <f>+TEXT(Tabla1[[#This Row],[Columna1]]/24, "h:mm")</f>
        <v>0:55</v>
      </c>
      <c r="K552" t="s">
        <v>8</v>
      </c>
      <c r="L552" s="1">
        <f>+(Tabla1[[#This Row],[Precio Unitario]]-Tabla1[[#This Row],[Costo Unitario]])*Tabla1[[#This Row],[Cantidad Ordenada]]</f>
        <v>24</v>
      </c>
      <c r="M552" s="1">
        <f>+Tabla1[[#This Row],[Precio Unitario]]*Tabla1[[#This Row],[Cantidad Ordenada]]</f>
        <v>56</v>
      </c>
      <c r="N552" s="2">
        <f>+Tabla1[[#This Row],[Ganancia neta]]/(Tabla1[[#This Row],[Ganacia Bruta]])</f>
        <v>0.42857142857142855</v>
      </c>
      <c r="O552" s="1">
        <f>+Tabla1[[#This Row],[Costo Unitario]]*Tabla1[[#This Row],[Cantidad Ordenada]]</f>
        <v>32</v>
      </c>
    </row>
    <row r="553" spans="1:15" x14ac:dyDescent="0.25">
      <c r="A553">
        <v>213</v>
      </c>
      <c r="B553">
        <v>13</v>
      </c>
      <c r="C553" t="s">
        <v>10</v>
      </c>
      <c r="D553" t="s">
        <v>34</v>
      </c>
      <c r="E553" s="1">
        <v>16</v>
      </c>
      <c r="F553" s="1">
        <v>27</v>
      </c>
      <c r="G553">
        <v>1</v>
      </c>
      <c r="H553">
        <v>53</v>
      </c>
      <c r="I553">
        <f>+Tabla1[[#This Row],[Tiempo de Preparación]]/60</f>
        <v>0.8833333333333333</v>
      </c>
      <c r="J553" s="9" t="str">
        <f>+TEXT(Tabla1[[#This Row],[Columna1]]/24, "h:mm")</f>
        <v>0:53</v>
      </c>
      <c r="K553" t="s">
        <v>6</v>
      </c>
      <c r="L553" s="1">
        <f>+(Tabla1[[#This Row],[Precio Unitario]]-Tabla1[[#This Row],[Costo Unitario]])*Tabla1[[#This Row],[Cantidad Ordenada]]</f>
        <v>11</v>
      </c>
      <c r="M553" s="1">
        <f>+Tabla1[[#This Row],[Precio Unitario]]*Tabla1[[#This Row],[Cantidad Ordenada]]</f>
        <v>27</v>
      </c>
      <c r="N553" s="2">
        <f>+Tabla1[[#This Row],[Ganancia neta]]/(Tabla1[[#This Row],[Ganacia Bruta]])</f>
        <v>0.40740740740740738</v>
      </c>
      <c r="O553" s="1">
        <f>+Tabla1[[#This Row],[Costo Unitario]]*Tabla1[[#This Row],[Cantidad Ordenada]]</f>
        <v>16</v>
      </c>
    </row>
    <row r="554" spans="1:15" x14ac:dyDescent="0.25">
      <c r="A554">
        <v>213</v>
      </c>
      <c r="B554">
        <v>13</v>
      </c>
      <c r="C554" t="s">
        <v>7</v>
      </c>
      <c r="D554" t="s">
        <v>32</v>
      </c>
      <c r="E554" s="1">
        <v>18</v>
      </c>
      <c r="F554" s="1">
        <v>30</v>
      </c>
      <c r="G554">
        <v>2</v>
      </c>
      <c r="H554">
        <v>47</v>
      </c>
      <c r="I554">
        <f>+Tabla1[[#This Row],[Tiempo de Preparación]]/60</f>
        <v>0.78333333333333333</v>
      </c>
      <c r="J554" s="9" t="str">
        <f>+TEXT(Tabla1[[#This Row],[Columna1]]/24, "h:mm")</f>
        <v>0:47</v>
      </c>
      <c r="K554" t="s">
        <v>8</v>
      </c>
      <c r="L554" s="1">
        <f>+(Tabla1[[#This Row],[Precio Unitario]]-Tabla1[[#This Row],[Costo Unitario]])*Tabla1[[#This Row],[Cantidad Ordenada]]</f>
        <v>24</v>
      </c>
      <c r="M554" s="1">
        <f>+Tabla1[[#This Row],[Precio Unitario]]*Tabla1[[#This Row],[Cantidad Ordenada]]</f>
        <v>60</v>
      </c>
      <c r="N554" s="2">
        <f>+Tabla1[[#This Row],[Ganancia neta]]/(Tabla1[[#This Row],[Ganacia Bruta]])</f>
        <v>0.4</v>
      </c>
      <c r="O554" s="1">
        <f>+Tabla1[[#This Row],[Costo Unitario]]*Tabla1[[#This Row],[Cantidad Ordenada]]</f>
        <v>36</v>
      </c>
    </row>
    <row r="555" spans="1:15" x14ac:dyDescent="0.25">
      <c r="A555">
        <v>214</v>
      </c>
      <c r="B555">
        <v>2</v>
      </c>
      <c r="C555" t="s">
        <v>20</v>
      </c>
      <c r="D555" t="s">
        <v>44</v>
      </c>
      <c r="E555" s="1">
        <v>20</v>
      </c>
      <c r="F555" s="1">
        <v>34</v>
      </c>
      <c r="G555">
        <v>2</v>
      </c>
      <c r="H555">
        <v>14</v>
      </c>
      <c r="I555">
        <f>+Tabla1[[#This Row],[Tiempo de Preparación]]/60</f>
        <v>0.23333333333333334</v>
      </c>
      <c r="J555" s="9" t="str">
        <f>+TEXT(Tabla1[[#This Row],[Columna1]]/24, "h:mm")</f>
        <v>0:14</v>
      </c>
      <c r="K555" t="s">
        <v>6</v>
      </c>
      <c r="L555" s="1">
        <f>+(Tabla1[[#This Row],[Precio Unitario]]-Tabla1[[#This Row],[Costo Unitario]])*Tabla1[[#This Row],[Cantidad Ordenada]]</f>
        <v>28</v>
      </c>
      <c r="M555" s="1">
        <f>+Tabla1[[#This Row],[Precio Unitario]]*Tabla1[[#This Row],[Cantidad Ordenada]]</f>
        <v>68</v>
      </c>
      <c r="N555" s="2">
        <f>+Tabla1[[#This Row],[Ganancia neta]]/(Tabla1[[#This Row],[Ganacia Bruta]])</f>
        <v>0.41176470588235292</v>
      </c>
      <c r="O555" s="1">
        <f>+Tabla1[[#This Row],[Costo Unitario]]*Tabla1[[#This Row],[Cantidad Ordenada]]</f>
        <v>40</v>
      </c>
    </row>
    <row r="556" spans="1:15" x14ac:dyDescent="0.25">
      <c r="A556">
        <v>214</v>
      </c>
      <c r="B556">
        <v>2</v>
      </c>
      <c r="C556" t="s">
        <v>11</v>
      </c>
      <c r="D556" t="s">
        <v>35</v>
      </c>
      <c r="E556" s="1">
        <v>25</v>
      </c>
      <c r="F556" s="1">
        <v>40</v>
      </c>
      <c r="G556">
        <v>3</v>
      </c>
      <c r="H556">
        <v>12</v>
      </c>
      <c r="I556">
        <f>+Tabla1[[#This Row],[Tiempo de Preparación]]/60</f>
        <v>0.2</v>
      </c>
      <c r="J556" s="9" t="str">
        <f>+TEXT(Tabla1[[#This Row],[Columna1]]/24, "h:mm")</f>
        <v>0:12</v>
      </c>
      <c r="K556" t="s">
        <v>8</v>
      </c>
      <c r="L556" s="1">
        <f>+(Tabla1[[#This Row],[Precio Unitario]]-Tabla1[[#This Row],[Costo Unitario]])*Tabla1[[#This Row],[Cantidad Ordenada]]</f>
        <v>45</v>
      </c>
      <c r="M556" s="1">
        <f>+Tabla1[[#This Row],[Precio Unitario]]*Tabla1[[#This Row],[Cantidad Ordenada]]</f>
        <v>120</v>
      </c>
      <c r="N556" s="2">
        <f>+Tabla1[[#This Row],[Ganancia neta]]/(Tabla1[[#This Row],[Ganacia Bruta]])</f>
        <v>0.375</v>
      </c>
      <c r="O556" s="1">
        <f>+Tabla1[[#This Row],[Costo Unitario]]*Tabla1[[#This Row],[Cantidad Ordenada]]</f>
        <v>75</v>
      </c>
    </row>
    <row r="557" spans="1:15" x14ac:dyDescent="0.25">
      <c r="A557">
        <v>214</v>
      </c>
      <c r="B557">
        <v>2</v>
      </c>
      <c r="C557" t="s">
        <v>21</v>
      </c>
      <c r="D557" t="s">
        <v>45</v>
      </c>
      <c r="E557" s="1">
        <v>12</v>
      </c>
      <c r="F557" s="1">
        <v>20</v>
      </c>
      <c r="G557">
        <v>2</v>
      </c>
      <c r="H557">
        <v>12</v>
      </c>
      <c r="I557">
        <f>+Tabla1[[#This Row],[Tiempo de Preparación]]/60</f>
        <v>0.2</v>
      </c>
      <c r="J557" s="9" t="str">
        <f>+TEXT(Tabla1[[#This Row],[Columna1]]/24, "h:mm")</f>
        <v>0:12</v>
      </c>
      <c r="K557" t="s">
        <v>8</v>
      </c>
      <c r="L557" s="1">
        <f>+(Tabla1[[#This Row],[Precio Unitario]]-Tabla1[[#This Row],[Costo Unitario]])*Tabla1[[#This Row],[Cantidad Ordenada]]</f>
        <v>16</v>
      </c>
      <c r="M557" s="1">
        <f>+Tabla1[[#This Row],[Precio Unitario]]*Tabla1[[#This Row],[Cantidad Ordenada]]</f>
        <v>40</v>
      </c>
      <c r="N557" s="2">
        <f>+Tabla1[[#This Row],[Ganancia neta]]/(Tabla1[[#This Row],[Ganacia Bruta]])</f>
        <v>0.4</v>
      </c>
      <c r="O557" s="1">
        <f>+Tabla1[[#This Row],[Costo Unitario]]*Tabla1[[#This Row],[Cantidad Ordenada]]</f>
        <v>24</v>
      </c>
    </row>
    <row r="558" spans="1:15" x14ac:dyDescent="0.25">
      <c r="A558">
        <v>215</v>
      </c>
      <c r="B558">
        <v>6</v>
      </c>
      <c r="C558" t="s">
        <v>20</v>
      </c>
      <c r="D558" t="s">
        <v>44</v>
      </c>
      <c r="E558" s="1">
        <v>20</v>
      </c>
      <c r="F558" s="1">
        <v>34</v>
      </c>
      <c r="G558">
        <v>2</v>
      </c>
      <c r="H558">
        <v>12</v>
      </c>
      <c r="I558">
        <f>+Tabla1[[#This Row],[Tiempo de Preparación]]/60</f>
        <v>0.2</v>
      </c>
      <c r="J558" s="9" t="str">
        <f>+TEXT(Tabla1[[#This Row],[Columna1]]/24, "h:mm")</f>
        <v>0:12</v>
      </c>
      <c r="K558" t="s">
        <v>6</v>
      </c>
      <c r="L558" s="1">
        <f>+(Tabla1[[#This Row],[Precio Unitario]]-Tabla1[[#This Row],[Costo Unitario]])*Tabla1[[#This Row],[Cantidad Ordenada]]</f>
        <v>28</v>
      </c>
      <c r="M558" s="1">
        <f>+Tabla1[[#This Row],[Precio Unitario]]*Tabla1[[#This Row],[Cantidad Ordenada]]</f>
        <v>68</v>
      </c>
      <c r="N558" s="2">
        <f>+Tabla1[[#This Row],[Ganancia neta]]/(Tabla1[[#This Row],[Ganacia Bruta]])</f>
        <v>0.41176470588235292</v>
      </c>
      <c r="O558" s="1">
        <f>+Tabla1[[#This Row],[Costo Unitario]]*Tabla1[[#This Row],[Cantidad Ordenada]]</f>
        <v>40</v>
      </c>
    </row>
    <row r="559" spans="1:15" x14ac:dyDescent="0.25">
      <c r="A559">
        <v>215</v>
      </c>
      <c r="B559">
        <v>6</v>
      </c>
      <c r="C559" t="s">
        <v>7</v>
      </c>
      <c r="D559" t="s">
        <v>32</v>
      </c>
      <c r="E559" s="1">
        <v>18</v>
      </c>
      <c r="F559" s="1">
        <v>30</v>
      </c>
      <c r="G559">
        <v>3</v>
      </c>
      <c r="H559">
        <v>34</v>
      </c>
      <c r="I559">
        <f>+Tabla1[[#This Row],[Tiempo de Preparación]]/60</f>
        <v>0.56666666666666665</v>
      </c>
      <c r="J559" s="9" t="str">
        <f>+TEXT(Tabla1[[#This Row],[Columna1]]/24, "h:mm")</f>
        <v>0:34</v>
      </c>
      <c r="K559" t="s">
        <v>6</v>
      </c>
      <c r="L559" s="1">
        <f>+(Tabla1[[#This Row],[Precio Unitario]]-Tabla1[[#This Row],[Costo Unitario]])*Tabla1[[#This Row],[Cantidad Ordenada]]</f>
        <v>36</v>
      </c>
      <c r="M559" s="1">
        <f>+Tabla1[[#This Row],[Precio Unitario]]*Tabla1[[#This Row],[Cantidad Ordenada]]</f>
        <v>90</v>
      </c>
      <c r="N559" s="2">
        <f>+Tabla1[[#This Row],[Ganancia neta]]/(Tabla1[[#This Row],[Ganacia Bruta]])</f>
        <v>0.4</v>
      </c>
      <c r="O559" s="1">
        <f>+Tabla1[[#This Row],[Costo Unitario]]*Tabla1[[#This Row],[Cantidad Ordenada]]</f>
        <v>54</v>
      </c>
    </row>
    <row r="560" spans="1:15" x14ac:dyDescent="0.25">
      <c r="A560">
        <v>216</v>
      </c>
      <c r="B560">
        <v>17</v>
      </c>
      <c r="C560" t="s">
        <v>26</v>
      </c>
      <c r="D560" t="s">
        <v>50</v>
      </c>
      <c r="E560" s="1">
        <v>15</v>
      </c>
      <c r="F560" s="1">
        <v>25</v>
      </c>
      <c r="G560">
        <v>1</v>
      </c>
      <c r="H560">
        <v>42</v>
      </c>
      <c r="I560">
        <f>+Tabla1[[#This Row],[Tiempo de Preparación]]/60</f>
        <v>0.7</v>
      </c>
      <c r="J560" s="9" t="str">
        <f>+TEXT(Tabla1[[#This Row],[Columna1]]/24, "h:mm")</f>
        <v>0:42</v>
      </c>
      <c r="K560" t="s">
        <v>6</v>
      </c>
      <c r="L560" s="1">
        <f>+(Tabla1[[#This Row],[Precio Unitario]]-Tabla1[[#This Row],[Costo Unitario]])*Tabla1[[#This Row],[Cantidad Ordenada]]</f>
        <v>10</v>
      </c>
      <c r="M560" s="1">
        <f>+Tabla1[[#This Row],[Precio Unitario]]*Tabla1[[#This Row],[Cantidad Ordenada]]</f>
        <v>25</v>
      </c>
      <c r="N560" s="2">
        <f>+Tabla1[[#This Row],[Ganancia neta]]/(Tabla1[[#This Row],[Ganacia Bruta]])</f>
        <v>0.4</v>
      </c>
      <c r="O560" s="1">
        <f>+Tabla1[[#This Row],[Costo Unitario]]*Tabla1[[#This Row],[Cantidad Ordenada]]</f>
        <v>15</v>
      </c>
    </row>
    <row r="561" spans="1:15" x14ac:dyDescent="0.25">
      <c r="A561">
        <v>216</v>
      </c>
      <c r="B561">
        <v>17</v>
      </c>
      <c r="C561" t="s">
        <v>23</v>
      </c>
      <c r="D561" t="s">
        <v>47</v>
      </c>
      <c r="E561" s="1">
        <v>13</v>
      </c>
      <c r="F561" s="1">
        <v>21</v>
      </c>
      <c r="G561">
        <v>3</v>
      </c>
      <c r="H561">
        <v>36</v>
      </c>
      <c r="I561">
        <f>+Tabla1[[#This Row],[Tiempo de Preparación]]/60</f>
        <v>0.6</v>
      </c>
      <c r="J561" s="9" t="str">
        <f>+TEXT(Tabla1[[#This Row],[Columna1]]/24, "h:mm")</f>
        <v>0:36</v>
      </c>
      <c r="K561" t="s">
        <v>6</v>
      </c>
      <c r="L561" s="1">
        <f>+(Tabla1[[#This Row],[Precio Unitario]]-Tabla1[[#This Row],[Costo Unitario]])*Tabla1[[#This Row],[Cantidad Ordenada]]</f>
        <v>24</v>
      </c>
      <c r="M561" s="1">
        <f>+Tabla1[[#This Row],[Precio Unitario]]*Tabla1[[#This Row],[Cantidad Ordenada]]</f>
        <v>63</v>
      </c>
      <c r="N561" s="2">
        <f>+Tabla1[[#This Row],[Ganancia neta]]/(Tabla1[[#This Row],[Ganacia Bruta]])</f>
        <v>0.38095238095238093</v>
      </c>
      <c r="O561" s="1">
        <f>+Tabla1[[#This Row],[Costo Unitario]]*Tabla1[[#This Row],[Cantidad Ordenada]]</f>
        <v>39</v>
      </c>
    </row>
    <row r="562" spans="1:15" x14ac:dyDescent="0.25">
      <c r="A562">
        <v>216</v>
      </c>
      <c r="B562">
        <v>17</v>
      </c>
      <c r="C562" t="s">
        <v>10</v>
      </c>
      <c r="D562" t="s">
        <v>34</v>
      </c>
      <c r="E562" s="1">
        <v>16</v>
      </c>
      <c r="F562" s="1">
        <v>27</v>
      </c>
      <c r="G562">
        <v>2</v>
      </c>
      <c r="H562">
        <v>42</v>
      </c>
      <c r="I562">
        <f>+Tabla1[[#This Row],[Tiempo de Preparación]]/60</f>
        <v>0.7</v>
      </c>
      <c r="J562" s="9" t="str">
        <f>+TEXT(Tabla1[[#This Row],[Columna1]]/24, "h:mm")</f>
        <v>0:42</v>
      </c>
      <c r="K562" t="s">
        <v>6</v>
      </c>
      <c r="L562" s="1">
        <f>+(Tabla1[[#This Row],[Precio Unitario]]-Tabla1[[#This Row],[Costo Unitario]])*Tabla1[[#This Row],[Cantidad Ordenada]]</f>
        <v>22</v>
      </c>
      <c r="M562" s="1">
        <f>+Tabla1[[#This Row],[Precio Unitario]]*Tabla1[[#This Row],[Cantidad Ordenada]]</f>
        <v>54</v>
      </c>
      <c r="N562" s="2">
        <f>+Tabla1[[#This Row],[Ganancia neta]]/(Tabla1[[#This Row],[Ganacia Bruta]])</f>
        <v>0.40740740740740738</v>
      </c>
      <c r="O562" s="1">
        <f>+Tabla1[[#This Row],[Costo Unitario]]*Tabla1[[#This Row],[Cantidad Ordenada]]</f>
        <v>32</v>
      </c>
    </row>
    <row r="563" spans="1:15" x14ac:dyDescent="0.25">
      <c r="A563">
        <v>217</v>
      </c>
      <c r="B563">
        <v>1</v>
      </c>
      <c r="C563" t="s">
        <v>18</v>
      </c>
      <c r="D563" t="s">
        <v>42</v>
      </c>
      <c r="E563" s="1">
        <v>19</v>
      </c>
      <c r="F563" s="1">
        <v>32</v>
      </c>
      <c r="G563">
        <v>3</v>
      </c>
      <c r="H563">
        <v>13</v>
      </c>
      <c r="I563">
        <f>+Tabla1[[#This Row],[Tiempo de Preparación]]/60</f>
        <v>0.21666666666666667</v>
      </c>
      <c r="J563" s="9" t="str">
        <f>+TEXT(Tabla1[[#This Row],[Columna1]]/24, "h:mm")</f>
        <v>0:13</v>
      </c>
      <c r="K563" t="s">
        <v>8</v>
      </c>
      <c r="L563" s="1">
        <f>+(Tabla1[[#This Row],[Precio Unitario]]-Tabla1[[#This Row],[Costo Unitario]])*Tabla1[[#This Row],[Cantidad Ordenada]]</f>
        <v>39</v>
      </c>
      <c r="M563" s="1">
        <f>+Tabla1[[#This Row],[Precio Unitario]]*Tabla1[[#This Row],[Cantidad Ordenada]]</f>
        <v>96</v>
      </c>
      <c r="N563" s="2">
        <f>+Tabla1[[#This Row],[Ganancia neta]]/(Tabla1[[#This Row],[Ganacia Bruta]])</f>
        <v>0.40625</v>
      </c>
      <c r="O563" s="1">
        <f>+Tabla1[[#This Row],[Costo Unitario]]*Tabla1[[#This Row],[Cantidad Ordenada]]</f>
        <v>57</v>
      </c>
    </row>
    <row r="564" spans="1:15" x14ac:dyDescent="0.25">
      <c r="A564">
        <v>218</v>
      </c>
      <c r="B564">
        <v>13</v>
      </c>
      <c r="C564" t="s">
        <v>16</v>
      </c>
      <c r="D564" t="s">
        <v>40</v>
      </c>
      <c r="E564" s="1">
        <v>11</v>
      </c>
      <c r="F564" s="1">
        <v>19</v>
      </c>
      <c r="G564">
        <v>3</v>
      </c>
      <c r="H564">
        <v>24</v>
      </c>
      <c r="I564">
        <f>+Tabla1[[#This Row],[Tiempo de Preparación]]/60</f>
        <v>0.4</v>
      </c>
      <c r="J564" s="9" t="str">
        <f>+TEXT(Tabla1[[#This Row],[Columna1]]/24, "h:mm")</f>
        <v>0:24</v>
      </c>
      <c r="K564" t="s">
        <v>8</v>
      </c>
      <c r="L564" s="1">
        <f>+(Tabla1[[#This Row],[Precio Unitario]]-Tabla1[[#This Row],[Costo Unitario]])*Tabla1[[#This Row],[Cantidad Ordenada]]</f>
        <v>24</v>
      </c>
      <c r="M564" s="1">
        <f>+Tabla1[[#This Row],[Precio Unitario]]*Tabla1[[#This Row],[Cantidad Ordenada]]</f>
        <v>57</v>
      </c>
      <c r="N564" s="2">
        <f>+Tabla1[[#This Row],[Ganancia neta]]/(Tabla1[[#This Row],[Ganacia Bruta]])</f>
        <v>0.42105263157894735</v>
      </c>
      <c r="O564" s="1">
        <f>+Tabla1[[#This Row],[Costo Unitario]]*Tabla1[[#This Row],[Cantidad Ordenada]]</f>
        <v>33</v>
      </c>
    </row>
    <row r="565" spans="1:15" x14ac:dyDescent="0.25">
      <c r="A565">
        <v>218</v>
      </c>
      <c r="B565">
        <v>13</v>
      </c>
      <c r="C565" t="s">
        <v>10</v>
      </c>
      <c r="D565" t="s">
        <v>34</v>
      </c>
      <c r="E565" s="1">
        <v>16</v>
      </c>
      <c r="F565" s="1">
        <v>27</v>
      </c>
      <c r="G565">
        <v>3</v>
      </c>
      <c r="H565">
        <v>16</v>
      </c>
      <c r="I565">
        <f>+Tabla1[[#This Row],[Tiempo de Preparación]]/60</f>
        <v>0.26666666666666666</v>
      </c>
      <c r="J565" s="9" t="str">
        <f>+TEXT(Tabla1[[#This Row],[Columna1]]/24, "h:mm")</f>
        <v>0:16</v>
      </c>
      <c r="K565" t="s">
        <v>6</v>
      </c>
      <c r="L565" s="1">
        <f>+(Tabla1[[#This Row],[Precio Unitario]]-Tabla1[[#This Row],[Costo Unitario]])*Tabla1[[#This Row],[Cantidad Ordenada]]</f>
        <v>33</v>
      </c>
      <c r="M565" s="1">
        <f>+Tabla1[[#This Row],[Precio Unitario]]*Tabla1[[#This Row],[Cantidad Ordenada]]</f>
        <v>81</v>
      </c>
      <c r="N565" s="2">
        <f>+Tabla1[[#This Row],[Ganancia neta]]/(Tabla1[[#This Row],[Ganacia Bruta]])</f>
        <v>0.40740740740740738</v>
      </c>
      <c r="O565" s="1">
        <f>+Tabla1[[#This Row],[Costo Unitario]]*Tabla1[[#This Row],[Cantidad Ordenada]]</f>
        <v>48</v>
      </c>
    </row>
    <row r="566" spans="1:15" x14ac:dyDescent="0.25">
      <c r="A566">
        <v>218</v>
      </c>
      <c r="B566">
        <v>13</v>
      </c>
      <c r="C566" t="s">
        <v>22</v>
      </c>
      <c r="D566" t="s">
        <v>46</v>
      </c>
      <c r="E566" s="1">
        <v>14</v>
      </c>
      <c r="F566" s="1">
        <v>23</v>
      </c>
      <c r="G566">
        <v>2</v>
      </c>
      <c r="H566">
        <v>6</v>
      </c>
      <c r="I566">
        <f>+Tabla1[[#This Row],[Tiempo de Preparación]]/60</f>
        <v>0.1</v>
      </c>
      <c r="J566" s="9" t="str">
        <f>+TEXT(Tabla1[[#This Row],[Columna1]]/24, "h:mm")</f>
        <v>0:06</v>
      </c>
      <c r="K566" t="s">
        <v>6</v>
      </c>
      <c r="L566" s="1">
        <f>+(Tabla1[[#This Row],[Precio Unitario]]-Tabla1[[#This Row],[Costo Unitario]])*Tabla1[[#This Row],[Cantidad Ordenada]]</f>
        <v>18</v>
      </c>
      <c r="M566" s="1">
        <f>+Tabla1[[#This Row],[Precio Unitario]]*Tabla1[[#This Row],[Cantidad Ordenada]]</f>
        <v>46</v>
      </c>
      <c r="N566" s="2">
        <f>+Tabla1[[#This Row],[Ganancia neta]]/(Tabla1[[#This Row],[Ganacia Bruta]])</f>
        <v>0.39130434782608697</v>
      </c>
      <c r="O566" s="1">
        <f>+Tabla1[[#This Row],[Costo Unitario]]*Tabla1[[#This Row],[Cantidad Ordenada]]</f>
        <v>28</v>
      </c>
    </row>
    <row r="567" spans="1:15" x14ac:dyDescent="0.25">
      <c r="A567">
        <v>219</v>
      </c>
      <c r="B567">
        <v>1</v>
      </c>
      <c r="C567" t="s">
        <v>22</v>
      </c>
      <c r="D567" t="s">
        <v>46</v>
      </c>
      <c r="E567" s="1">
        <v>14</v>
      </c>
      <c r="F567" s="1">
        <v>23</v>
      </c>
      <c r="G567">
        <v>2</v>
      </c>
      <c r="H567">
        <v>12</v>
      </c>
      <c r="I567">
        <f>+Tabla1[[#This Row],[Tiempo de Preparación]]/60</f>
        <v>0.2</v>
      </c>
      <c r="J567" s="9" t="str">
        <f>+TEXT(Tabla1[[#This Row],[Columna1]]/24, "h:mm")</f>
        <v>0:12</v>
      </c>
      <c r="K567" t="s">
        <v>6</v>
      </c>
      <c r="L567" s="1">
        <f>+(Tabla1[[#This Row],[Precio Unitario]]-Tabla1[[#This Row],[Costo Unitario]])*Tabla1[[#This Row],[Cantidad Ordenada]]</f>
        <v>18</v>
      </c>
      <c r="M567" s="1">
        <f>+Tabla1[[#This Row],[Precio Unitario]]*Tabla1[[#This Row],[Cantidad Ordenada]]</f>
        <v>46</v>
      </c>
      <c r="N567" s="2">
        <f>+Tabla1[[#This Row],[Ganancia neta]]/(Tabla1[[#This Row],[Ganacia Bruta]])</f>
        <v>0.39130434782608697</v>
      </c>
      <c r="O567" s="1">
        <f>+Tabla1[[#This Row],[Costo Unitario]]*Tabla1[[#This Row],[Cantidad Ordenada]]</f>
        <v>28</v>
      </c>
    </row>
    <row r="568" spans="1:15" x14ac:dyDescent="0.25">
      <c r="A568">
        <v>219</v>
      </c>
      <c r="B568">
        <v>1</v>
      </c>
      <c r="C568" t="s">
        <v>9</v>
      </c>
      <c r="D568" t="s">
        <v>33</v>
      </c>
      <c r="E568" s="1">
        <v>19</v>
      </c>
      <c r="F568" s="1">
        <v>31</v>
      </c>
      <c r="G568">
        <v>3</v>
      </c>
      <c r="H568">
        <v>11</v>
      </c>
      <c r="I568">
        <f>+Tabla1[[#This Row],[Tiempo de Preparación]]/60</f>
        <v>0.18333333333333332</v>
      </c>
      <c r="J568" s="9" t="str">
        <f>+TEXT(Tabla1[[#This Row],[Columna1]]/24, "h:mm")</f>
        <v>0:11</v>
      </c>
      <c r="K568" t="s">
        <v>8</v>
      </c>
      <c r="L568" s="1">
        <f>+(Tabla1[[#This Row],[Precio Unitario]]-Tabla1[[#This Row],[Costo Unitario]])*Tabla1[[#This Row],[Cantidad Ordenada]]</f>
        <v>36</v>
      </c>
      <c r="M568" s="1">
        <f>+Tabla1[[#This Row],[Precio Unitario]]*Tabla1[[#This Row],[Cantidad Ordenada]]</f>
        <v>93</v>
      </c>
      <c r="N568" s="2">
        <f>+Tabla1[[#This Row],[Ganancia neta]]/(Tabla1[[#This Row],[Ganacia Bruta]])</f>
        <v>0.38709677419354838</v>
      </c>
      <c r="O568" s="1">
        <f>+Tabla1[[#This Row],[Costo Unitario]]*Tabla1[[#This Row],[Cantidad Ordenada]]</f>
        <v>57</v>
      </c>
    </row>
    <row r="569" spans="1:15" x14ac:dyDescent="0.25">
      <c r="A569">
        <v>220</v>
      </c>
      <c r="B569">
        <v>15</v>
      </c>
      <c r="C569" t="s">
        <v>5</v>
      </c>
      <c r="D569" t="s">
        <v>31</v>
      </c>
      <c r="E569" s="1">
        <v>14</v>
      </c>
      <c r="F569" s="1">
        <v>24</v>
      </c>
      <c r="G569">
        <v>1</v>
      </c>
      <c r="H569">
        <v>13</v>
      </c>
      <c r="I569">
        <f>+Tabla1[[#This Row],[Tiempo de Preparación]]/60</f>
        <v>0.21666666666666667</v>
      </c>
      <c r="J569" s="9" t="str">
        <f>+TEXT(Tabla1[[#This Row],[Columna1]]/24, "h:mm")</f>
        <v>0:13</v>
      </c>
      <c r="K569" t="s">
        <v>6</v>
      </c>
      <c r="L569" s="1">
        <f>+(Tabla1[[#This Row],[Precio Unitario]]-Tabla1[[#This Row],[Costo Unitario]])*Tabla1[[#This Row],[Cantidad Ordenada]]</f>
        <v>10</v>
      </c>
      <c r="M569" s="1">
        <f>+Tabla1[[#This Row],[Precio Unitario]]*Tabla1[[#This Row],[Cantidad Ordenada]]</f>
        <v>24</v>
      </c>
      <c r="N569" s="2">
        <f>+Tabla1[[#This Row],[Ganancia neta]]/(Tabla1[[#This Row],[Ganacia Bruta]])</f>
        <v>0.41666666666666669</v>
      </c>
      <c r="O569" s="1">
        <f>+Tabla1[[#This Row],[Costo Unitario]]*Tabla1[[#This Row],[Cantidad Ordenada]]</f>
        <v>14</v>
      </c>
    </row>
    <row r="570" spans="1:15" x14ac:dyDescent="0.25">
      <c r="A570">
        <v>221</v>
      </c>
      <c r="B570">
        <v>16</v>
      </c>
      <c r="C570" t="s">
        <v>18</v>
      </c>
      <c r="D570" t="s">
        <v>42</v>
      </c>
      <c r="E570" s="1">
        <v>19</v>
      </c>
      <c r="F570" s="1">
        <v>32</v>
      </c>
      <c r="G570">
        <v>3</v>
      </c>
      <c r="H570">
        <v>29</v>
      </c>
      <c r="I570">
        <f>+Tabla1[[#This Row],[Tiempo de Preparación]]/60</f>
        <v>0.48333333333333334</v>
      </c>
      <c r="J570" s="9" t="str">
        <f>+TEXT(Tabla1[[#This Row],[Columna1]]/24, "h:mm")</f>
        <v>0:29</v>
      </c>
      <c r="K570" t="s">
        <v>6</v>
      </c>
      <c r="L570" s="1">
        <f>+(Tabla1[[#This Row],[Precio Unitario]]-Tabla1[[#This Row],[Costo Unitario]])*Tabla1[[#This Row],[Cantidad Ordenada]]</f>
        <v>39</v>
      </c>
      <c r="M570" s="1">
        <f>+Tabla1[[#This Row],[Precio Unitario]]*Tabla1[[#This Row],[Cantidad Ordenada]]</f>
        <v>96</v>
      </c>
      <c r="N570" s="2">
        <f>+Tabla1[[#This Row],[Ganancia neta]]/(Tabla1[[#This Row],[Ganacia Bruta]])</f>
        <v>0.40625</v>
      </c>
      <c r="O570" s="1">
        <f>+Tabla1[[#This Row],[Costo Unitario]]*Tabla1[[#This Row],[Cantidad Ordenada]]</f>
        <v>57</v>
      </c>
    </row>
    <row r="571" spans="1:15" x14ac:dyDescent="0.25">
      <c r="A571">
        <v>221</v>
      </c>
      <c r="B571">
        <v>16</v>
      </c>
      <c r="C571" t="s">
        <v>20</v>
      </c>
      <c r="D571" t="s">
        <v>44</v>
      </c>
      <c r="E571" s="1">
        <v>20</v>
      </c>
      <c r="F571" s="1">
        <v>34</v>
      </c>
      <c r="G571">
        <v>2</v>
      </c>
      <c r="H571">
        <v>54</v>
      </c>
      <c r="I571">
        <f>+Tabla1[[#This Row],[Tiempo de Preparación]]/60</f>
        <v>0.9</v>
      </c>
      <c r="J571" s="9" t="str">
        <f>+TEXT(Tabla1[[#This Row],[Columna1]]/24, "h:mm")</f>
        <v>0:54</v>
      </c>
      <c r="K571" t="s">
        <v>8</v>
      </c>
      <c r="L571" s="1">
        <f>+(Tabla1[[#This Row],[Precio Unitario]]-Tabla1[[#This Row],[Costo Unitario]])*Tabla1[[#This Row],[Cantidad Ordenada]]</f>
        <v>28</v>
      </c>
      <c r="M571" s="1">
        <f>+Tabla1[[#This Row],[Precio Unitario]]*Tabla1[[#This Row],[Cantidad Ordenada]]</f>
        <v>68</v>
      </c>
      <c r="N571" s="2">
        <f>+Tabla1[[#This Row],[Ganancia neta]]/(Tabla1[[#This Row],[Ganacia Bruta]])</f>
        <v>0.41176470588235292</v>
      </c>
      <c r="O571" s="1">
        <f>+Tabla1[[#This Row],[Costo Unitario]]*Tabla1[[#This Row],[Cantidad Ordenada]]</f>
        <v>40</v>
      </c>
    </row>
    <row r="572" spans="1:15" x14ac:dyDescent="0.25">
      <c r="A572">
        <v>221</v>
      </c>
      <c r="B572">
        <v>16</v>
      </c>
      <c r="C572" t="s">
        <v>13</v>
      </c>
      <c r="D572" t="s">
        <v>37</v>
      </c>
      <c r="E572" s="1">
        <v>17</v>
      </c>
      <c r="F572" s="1">
        <v>29</v>
      </c>
      <c r="G572">
        <v>1</v>
      </c>
      <c r="H572">
        <v>25</v>
      </c>
      <c r="I572">
        <f>+Tabla1[[#This Row],[Tiempo de Preparación]]/60</f>
        <v>0.41666666666666669</v>
      </c>
      <c r="J572" s="9" t="str">
        <f>+TEXT(Tabla1[[#This Row],[Columna1]]/24, "h:mm")</f>
        <v>0:25</v>
      </c>
      <c r="K572" t="s">
        <v>6</v>
      </c>
      <c r="L572" s="1">
        <f>+(Tabla1[[#This Row],[Precio Unitario]]-Tabla1[[#This Row],[Costo Unitario]])*Tabla1[[#This Row],[Cantidad Ordenada]]</f>
        <v>12</v>
      </c>
      <c r="M572" s="1">
        <f>+Tabla1[[#This Row],[Precio Unitario]]*Tabla1[[#This Row],[Cantidad Ordenada]]</f>
        <v>29</v>
      </c>
      <c r="N572" s="2">
        <f>+Tabla1[[#This Row],[Ganancia neta]]/(Tabla1[[#This Row],[Ganacia Bruta]])</f>
        <v>0.41379310344827586</v>
      </c>
      <c r="O572" s="1">
        <f>+Tabla1[[#This Row],[Costo Unitario]]*Tabla1[[#This Row],[Cantidad Ordenada]]</f>
        <v>17</v>
      </c>
    </row>
    <row r="573" spans="1:15" x14ac:dyDescent="0.25">
      <c r="A573">
        <v>222</v>
      </c>
      <c r="B573">
        <v>3</v>
      </c>
      <c r="C573" t="s">
        <v>22</v>
      </c>
      <c r="D573" t="s">
        <v>46</v>
      </c>
      <c r="E573" s="1">
        <v>14</v>
      </c>
      <c r="F573" s="1">
        <v>23</v>
      </c>
      <c r="G573">
        <v>3</v>
      </c>
      <c r="H573">
        <v>29</v>
      </c>
      <c r="I573">
        <f>+Tabla1[[#This Row],[Tiempo de Preparación]]/60</f>
        <v>0.48333333333333334</v>
      </c>
      <c r="J573" s="9" t="str">
        <f>+TEXT(Tabla1[[#This Row],[Columna1]]/24, "h:mm")</f>
        <v>0:29</v>
      </c>
      <c r="K573" t="s">
        <v>6</v>
      </c>
      <c r="L573" s="1">
        <f>+(Tabla1[[#This Row],[Precio Unitario]]-Tabla1[[#This Row],[Costo Unitario]])*Tabla1[[#This Row],[Cantidad Ordenada]]</f>
        <v>27</v>
      </c>
      <c r="M573" s="1">
        <f>+Tabla1[[#This Row],[Precio Unitario]]*Tabla1[[#This Row],[Cantidad Ordenada]]</f>
        <v>69</v>
      </c>
      <c r="N573" s="2">
        <f>+Tabla1[[#This Row],[Ganancia neta]]/(Tabla1[[#This Row],[Ganacia Bruta]])</f>
        <v>0.39130434782608697</v>
      </c>
      <c r="O573" s="1">
        <f>+Tabla1[[#This Row],[Costo Unitario]]*Tabla1[[#This Row],[Cantidad Ordenada]]</f>
        <v>42</v>
      </c>
    </row>
    <row r="574" spans="1:15" x14ac:dyDescent="0.25">
      <c r="A574">
        <v>222</v>
      </c>
      <c r="B574">
        <v>3</v>
      </c>
      <c r="C574" t="s">
        <v>15</v>
      </c>
      <c r="D574" t="s">
        <v>39</v>
      </c>
      <c r="E574" s="1">
        <v>16</v>
      </c>
      <c r="F574" s="1">
        <v>28</v>
      </c>
      <c r="G574">
        <v>1</v>
      </c>
      <c r="H574">
        <v>56</v>
      </c>
      <c r="I574">
        <f>+Tabla1[[#This Row],[Tiempo de Preparación]]/60</f>
        <v>0.93333333333333335</v>
      </c>
      <c r="J574" s="9" t="str">
        <f>+TEXT(Tabla1[[#This Row],[Columna1]]/24, "h:mm")</f>
        <v>0:56</v>
      </c>
      <c r="K574" t="s">
        <v>6</v>
      </c>
      <c r="L574" s="1">
        <f>+(Tabla1[[#This Row],[Precio Unitario]]-Tabla1[[#This Row],[Costo Unitario]])*Tabla1[[#This Row],[Cantidad Ordenada]]</f>
        <v>12</v>
      </c>
      <c r="M574" s="1">
        <f>+Tabla1[[#This Row],[Precio Unitario]]*Tabla1[[#This Row],[Cantidad Ordenada]]</f>
        <v>28</v>
      </c>
      <c r="N574" s="2">
        <f>+Tabla1[[#This Row],[Ganancia neta]]/(Tabla1[[#This Row],[Ganacia Bruta]])</f>
        <v>0.42857142857142855</v>
      </c>
      <c r="O574" s="1">
        <f>+Tabla1[[#This Row],[Costo Unitario]]*Tabla1[[#This Row],[Cantidad Ordenada]]</f>
        <v>16</v>
      </c>
    </row>
    <row r="575" spans="1:15" x14ac:dyDescent="0.25">
      <c r="A575">
        <v>223</v>
      </c>
      <c r="B575">
        <v>19</v>
      </c>
      <c r="C575" t="s">
        <v>18</v>
      </c>
      <c r="D575" t="s">
        <v>42</v>
      </c>
      <c r="E575" s="1">
        <v>19</v>
      </c>
      <c r="F575" s="1">
        <v>32</v>
      </c>
      <c r="G575">
        <v>1</v>
      </c>
      <c r="H575">
        <v>53</v>
      </c>
      <c r="I575">
        <f>+Tabla1[[#This Row],[Tiempo de Preparación]]/60</f>
        <v>0.8833333333333333</v>
      </c>
      <c r="J575" s="9" t="str">
        <f>+TEXT(Tabla1[[#This Row],[Columna1]]/24, "h:mm")</f>
        <v>0:53</v>
      </c>
      <c r="K575" t="s">
        <v>6</v>
      </c>
      <c r="L575" s="1">
        <f>+(Tabla1[[#This Row],[Precio Unitario]]-Tabla1[[#This Row],[Costo Unitario]])*Tabla1[[#This Row],[Cantidad Ordenada]]</f>
        <v>13</v>
      </c>
      <c r="M575" s="1">
        <f>+Tabla1[[#This Row],[Precio Unitario]]*Tabla1[[#This Row],[Cantidad Ordenada]]</f>
        <v>32</v>
      </c>
      <c r="N575" s="2">
        <f>+Tabla1[[#This Row],[Ganancia neta]]/(Tabla1[[#This Row],[Ganacia Bruta]])</f>
        <v>0.40625</v>
      </c>
      <c r="O575" s="1">
        <f>+Tabla1[[#This Row],[Costo Unitario]]*Tabla1[[#This Row],[Cantidad Ordenada]]</f>
        <v>19</v>
      </c>
    </row>
    <row r="576" spans="1:15" x14ac:dyDescent="0.25">
      <c r="A576">
        <v>224</v>
      </c>
      <c r="B576">
        <v>7</v>
      </c>
      <c r="C576" t="s">
        <v>25</v>
      </c>
      <c r="D576" t="s">
        <v>49</v>
      </c>
      <c r="E576" s="1">
        <v>15</v>
      </c>
      <c r="F576" s="1">
        <v>26</v>
      </c>
      <c r="G576">
        <v>2</v>
      </c>
      <c r="H576">
        <v>20</v>
      </c>
      <c r="I576">
        <f>+Tabla1[[#This Row],[Tiempo de Preparación]]/60</f>
        <v>0.33333333333333331</v>
      </c>
      <c r="J576" s="9" t="str">
        <f>+TEXT(Tabla1[[#This Row],[Columna1]]/24, "h:mm")</f>
        <v>0:20</v>
      </c>
      <c r="K576" t="s">
        <v>6</v>
      </c>
      <c r="L576" s="1">
        <f>+(Tabla1[[#This Row],[Precio Unitario]]-Tabla1[[#This Row],[Costo Unitario]])*Tabla1[[#This Row],[Cantidad Ordenada]]</f>
        <v>22</v>
      </c>
      <c r="M576" s="1">
        <f>+Tabla1[[#This Row],[Precio Unitario]]*Tabla1[[#This Row],[Cantidad Ordenada]]</f>
        <v>52</v>
      </c>
      <c r="N576" s="2">
        <f>+Tabla1[[#This Row],[Ganancia neta]]/(Tabla1[[#This Row],[Ganacia Bruta]])</f>
        <v>0.42307692307692307</v>
      </c>
      <c r="O576" s="1">
        <f>+Tabla1[[#This Row],[Costo Unitario]]*Tabla1[[#This Row],[Cantidad Ordenada]]</f>
        <v>30</v>
      </c>
    </row>
    <row r="577" spans="1:15" x14ac:dyDescent="0.25">
      <c r="A577">
        <v>225</v>
      </c>
      <c r="B577">
        <v>19</v>
      </c>
      <c r="C577" t="s">
        <v>14</v>
      </c>
      <c r="D577" t="s">
        <v>38</v>
      </c>
      <c r="E577" s="1">
        <v>20</v>
      </c>
      <c r="F577" s="1">
        <v>33</v>
      </c>
      <c r="G577">
        <v>3</v>
      </c>
      <c r="H577">
        <v>56</v>
      </c>
      <c r="I577">
        <f>+Tabla1[[#This Row],[Tiempo de Preparación]]/60</f>
        <v>0.93333333333333335</v>
      </c>
      <c r="J577" s="9" t="str">
        <f>+TEXT(Tabla1[[#This Row],[Columna1]]/24, "h:mm")</f>
        <v>0:56</v>
      </c>
      <c r="K577" t="s">
        <v>8</v>
      </c>
      <c r="L577" s="1">
        <f>+(Tabla1[[#This Row],[Precio Unitario]]-Tabla1[[#This Row],[Costo Unitario]])*Tabla1[[#This Row],[Cantidad Ordenada]]</f>
        <v>39</v>
      </c>
      <c r="M577" s="1">
        <f>+Tabla1[[#This Row],[Precio Unitario]]*Tabla1[[#This Row],[Cantidad Ordenada]]</f>
        <v>99</v>
      </c>
      <c r="N577" s="2">
        <f>+Tabla1[[#This Row],[Ganancia neta]]/(Tabla1[[#This Row],[Ganacia Bruta]])</f>
        <v>0.39393939393939392</v>
      </c>
      <c r="O577" s="1">
        <f>+Tabla1[[#This Row],[Costo Unitario]]*Tabla1[[#This Row],[Cantidad Ordenada]]</f>
        <v>60</v>
      </c>
    </row>
    <row r="578" spans="1:15" x14ac:dyDescent="0.25">
      <c r="A578">
        <v>225</v>
      </c>
      <c r="B578">
        <v>19</v>
      </c>
      <c r="C578" t="s">
        <v>22</v>
      </c>
      <c r="D578" t="s">
        <v>46</v>
      </c>
      <c r="E578" s="1">
        <v>14</v>
      </c>
      <c r="F578" s="1">
        <v>23</v>
      </c>
      <c r="G578">
        <v>3</v>
      </c>
      <c r="H578">
        <v>38</v>
      </c>
      <c r="I578">
        <f>+Tabla1[[#This Row],[Tiempo de Preparación]]/60</f>
        <v>0.6333333333333333</v>
      </c>
      <c r="J578" s="9" t="str">
        <f>+TEXT(Tabla1[[#This Row],[Columna1]]/24, "h:mm")</f>
        <v>0:38</v>
      </c>
      <c r="K578" t="s">
        <v>8</v>
      </c>
      <c r="L578" s="1">
        <f>+(Tabla1[[#This Row],[Precio Unitario]]-Tabla1[[#This Row],[Costo Unitario]])*Tabla1[[#This Row],[Cantidad Ordenada]]</f>
        <v>27</v>
      </c>
      <c r="M578" s="1">
        <f>+Tabla1[[#This Row],[Precio Unitario]]*Tabla1[[#This Row],[Cantidad Ordenada]]</f>
        <v>69</v>
      </c>
      <c r="N578" s="2">
        <f>+Tabla1[[#This Row],[Ganancia neta]]/(Tabla1[[#This Row],[Ganacia Bruta]])</f>
        <v>0.39130434782608697</v>
      </c>
      <c r="O578" s="1">
        <f>+Tabla1[[#This Row],[Costo Unitario]]*Tabla1[[#This Row],[Cantidad Ordenada]]</f>
        <v>42</v>
      </c>
    </row>
    <row r="579" spans="1:15" x14ac:dyDescent="0.25">
      <c r="A579">
        <v>226</v>
      </c>
      <c r="B579">
        <v>7</v>
      </c>
      <c r="C579" t="s">
        <v>21</v>
      </c>
      <c r="D579" t="s">
        <v>45</v>
      </c>
      <c r="E579" s="1">
        <v>12</v>
      </c>
      <c r="F579" s="1">
        <v>20</v>
      </c>
      <c r="G579">
        <v>2</v>
      </c>
      <c r="H579">
        <v>7</v>
      </c>
      <c r="I579">
        <f>+Tabla1[[#This Row],[Tiempo de Preparación]]/60</f>
        <v>0.11666666666666667</v>
      </c>
      <c r="J579" s="9" t="str">
        <f>+TEXT(Tabla1[[#This Row],[Columna1]]/24, "h:mm")</f>
        <v>0:07</v>
      </c>
      <c r="K579" t="s">
        <v>6</v>
      </c>
      <c r="L579" s="1">
        <f>+(Tabla1[[#This Row],[Precio Unitario]]-Tabla1[[#This Row],[Costo Unitario]])*Tabla1[[#This Row],[Cantidad Ordenada]]</f>
        <v>16</v>
      </c>
      <c r="M579" s="1">
        <f>+Tabla1[[#This Row],[Precio Unitario]]*Tabla1[[#This Row],[Cantidad Ordenada]]</f>
        <v>40</v>
      </c>
      <c r="N579" s="2">
        <f>+Tabla1[[#This Row],[Ganancia neta]]/(Tabla1[[#This Row],[Ganacia Bruta]])</f>
        <v>0.4</v>
      </c>
      <c r="O579" s="1">
        <f>+Tabla1[[#This Row],[Costo Unitario]]*Tabla1[[#This Row],[Cantidad Ordenada]]</f>
        <v>24</v>
      </c>
    </row>
    <row r="580" spans="1:15" x14ac:dyDescent="0.25">
      <c r="A580">
        <v>226</v>
      </c>
      <c r="B580">
        <v>7</v>
      </c>
      <c r="C580" t="s">
        <v>23</v>
      </c>
      <c r="D580" t="s">
        <v>47</v>
      </c>
      <c r="E580" s="1">
        <v>13</v>
      </c>
      <c r="F580" s="1">
        <v>21</v>
      </c>
      <c r="G580">
        <v>1</v>
      </c>
      <c r="H580">
        <v>29</v>
      </c>
      <c r="I580">
        <f>+Tabla1[[#This Row],[Tiempo de Preparación]]/60</f>
        <v>0.48333333333333334</v>
      </c>
      <c r="J580" s="9" t="str">
        <f>+TEXT(Tabla1[[#This Row],[Columna1]]/24, "h:mm")</f>
        <v>0:29</v>
      </c>
      <c r="K580" t="s">
        <v>8</v>
      </c>
      <c r="L580" s="1">
        <f>+(Tabla1[[#This Row],[Precio Unitario]]-Tabla1[[#This Row],[Costo Unitario]])*Tabla1[[#This Row],[Cantidad Ordenada]]</f>
        <v>8</v>
      </c>
      <c r="M580" s="1">
        <f>+Tabla1[[#This Row],[Precio Unitario]]*Tabla1[[#This Row],[Cantidad Ordenada]]</f>
        <v>21</v>
      </c>
      <c r="N580" s="2">
        <f>+Tabla1[[#This Row],[Ganancia neta]]/(Tabla1[[#This Row],[Ganacia Bruta]])</f>
        <v>0.38095238095238093</v>
      </c>
      <c r="O580" s="1">
        <f>+Tabla1[[#This Row],[Costo Unitario]]*Tabla1[[#This Row],[Cantidad Ordenada]]</f>
        <v>13</v>
      </c>
    </row>
    <row r="581" spans="1:15" x14ac:dyDescent="0.25">
      <c r="A581">
        <v>226</v>
      </c>
      <c r="B581">
        <v>7</v>
      </c>
      <c r="C581" t="s">
        <v>10</v>
      </c>
      <c r="D581" t="s">
        <v>34</v>
      </c>
      <c r="E581" s="1">
        <v>16</v>
      </c>
      <c r="F581" s="1">
        <v>27</v>
      </c>
      <c r="G581">
        <v>3</v>
      </c>
      <c r="H581">
        <v>56</v>
      </c>
      <c r="I581">
        <f>+Tabla1[[#This Row],[Tiempo de Preparación]]/60</f>
        <v>0.93333333333333335</v>
      </c>
      <c r="J581" s="9" t="str">
        <f>+TEXT(Tabla1[[#This Row],[Columna1]]/24, "h:mm")</f>
        <v>0:56</v>
      </c>
      <c r="K581" t="s">
        <v>6</v>
      </c>
      <c r="L581" s="1">
        <f>+(Tabla1[[#This Row],[Precio Unitario]]-Tabla1[[#This Row],[Costo Unitario]])*Tabla1[[#This Row],[Cantidad Ordenada]]</f>
        <v>33</v>
      </c>
      <c r="M581" s="1">
        <f>+Tabla1[[#This Row],[Precio Unitario]]*Tabla1[[#This Row],[Cantidad Ordenada]]</f>
        <v>81</v>
      </c>
      <c r="N581" s="2">
        <f>+Tabla1[[#This Row],[Ganancia neta]]/(Tabla1[[#This Row],[Ganacia Bruta]])</f>
        <v>0.40740740740740738</v>
      </c>
      <c r="O581" s="1">
        <f>+Tabla1[[#This Row],[Costo Unitario]]*Tabla1[[#This Row],[Cantidad Ordenada]]</f>
        <v>48</v>
      </c>
    </row>
    <row r="582" spans="1:15" x14ac:dyDescent="0.25">
      <c r="A582">
        <v>226</v>
      </c>
      <c r="B582">
        <v>7</v>
      </c>
      <c r="C582" t="s">
        <v>13</v>
      </c>
      <c r="D582" t="s">
        <v>37</v>
      </c>
      <c r="E582" s="1">
        <v>17</v>
      </c>
      <c r="F582" s="1">
        <v>29</v>
      </c>
      <c r="G582">
        <v>1</v>
      </c>
      <c r="H582">
        <v>54</v>
      </c>
      <c r="I582">
        <f>+Tabla1[[#This Row],[Tiempo de Preparación]]/60</f>
        <v>0.9</v>
      </c>
      <c r="J582" s="9" t="str">
        <f>+TEXT(Tabla1[[#This Row],[Columna1]]/24, "h:mm")</f>
        <v>0:54</v>
      </c>
      <c r="K582" t="s">
        <v>8</v>
      </c>
      <c r="L582" s="1">
        <f>+(Tabla1[[#This Row],[Precio Unitario]]-Tabla1[[#This Row],[Costo Unitario]])*Tabla1[[#This Row],[Cantidad Ordenada]]</f>
        <v>12</v>
      </c>
      <c r="M582" s="1">
        <f>+Tabla1[[#This Row],[Precio Unitario]]*Tabla1[[#This Row],[Cantidad Ordenada]]</f>
        <v>29</v>
      </c>
      <c r="N582" s="2">
        <f>+Tabla1[[#This Row],[Ganancia neta]]/(Tabla1[[#This Row],[Ganacia Bruta]])</f>
        <v>0.41379310344827586</v>
      </c>
      <c r="O582" s="1">
        <f>+Tabla1[[#This Row],[Costo Unitario]]*Tabla1[[#This Row],[Cantidad Ordenada]]</f>
        <v>17</v>
      </c>
    </row>
    <row r="583" spans="1:15" x14ac:dyDescent="0.25">
      <c r="A583">
        <v>227</v>
      </c>
      <c r="B583">
        <v>17</v>
      </c>
      <c r="C583" t="s">
        <v>5</v>
      </c>
      <c r="D583" t="s">
        <v>31</v>
      </c>
      <c r="E583" s="1">
        <v>14</v>
      </c>
      <c r="F583" s="1">
        <v>24</v>
      </c>
      <c r="G583">
        <v>1</v>
      </c>
      <c r="H583">
        <v>58</v>
      </c>
      <c r="I583">
        <f>+Tabla1[[#This Row],[Tiempo de Preparación]]/60</f>
        <v>0.96666666666666667</v>
      </c>
      <c r="J583" s="9" t="str">
        <f>+TEXT(Tabla1[[#This Row],[Columna1]]/24, "h:mm")</f>
        <v>0:58</v>
      </c>
      <c r="K583" t="s">
        <v>6</v>
      </c>
      <c r="L583" s="1">
        <f>+(Tabla1[[#This Row],[Precio Unitario]]-Tabla1[[#This Row],[Costo Unitario]])*Tabla1[[#This Row],[Cantidad Ordenada]]</f>
        <v>10</v>
      </c>
      <c r="M583" s="1">
        <f>+Tabla1[[#This Row],[Precio Unitario]]*Tabla1[[#This Row],[Cantidad Ordenada]]</f>
        <v>24</v>
      </c>
      <c r="N583" s="2">
        <f>+Tabla1[[#This Row],[Ganancia neta]]/(Tabla1[[#This Row],[Ganacia Bruta]])</f>
        <v>0.41666666666666669</v>
      </c>
      <c r="O583" s="1">
        <f>+Tabla1[[#This Row],[Costo Unitario]]*Tabla1[[#This Row],[Cantidad Ordenada]]</f>
        <v>14</v>
      </c>
    </row>
    <row r="584" spans="1:15" x14ac:dyDescent="0.25">
      <c r="A584">
        <v>227</v>
      </c>
      <c r="B584">
        <v>17</v>
      </c>
      <c r="C584" t="s">
        <v>9</v>
      </c>
      <c r="D584" t="s">
        <v>33</v>
      </c>
      <c r="E584" s="1">
        <v>19</v>
      </c>
      <c r="F584" s="1">
        <v>31</v>
      </c>
      <c r="G584">
        <v>3</v>
      </c>
      <c r="H584">
        <v>15</v>
      </c>
      <c r="I584">
        <f>+Tabla1[[#This Row],[Tiempo de Preparación]]/60</f>
        <v>0.25</v>
      </c>
      <c r="J584" s="9" t="str">
        <f>+TEXT(Tabla1[[#This Row],[Columna1]]/24, "h:mm")</f>
        <v>0:15</v>
      </c>
      <c r="K584" t="s">
        <v>8</v>
      </c>
      <c r="L584" s="1">
        <f>+(Tabla1[[#This Row],[Precio Unitario]]-Tabla1[[#This Row],[Costo Unitario]])*Tabla1[[#This Row],[Cantidad Ordenada]]</f>
        <v>36</v>
      </c>
      <c r="M584" s="1">
        <f>+Tabla1[[#This Row],[Precio Unitario]]*Tabla1[[#This Row],[Cantidad Ordenada]]</f>
        <v>93</v>
      </c>
      <c r="N584" s="2">
        <f>+Tabla1[[#This Row],[Ganancia neta]]/(Tabla1[[#This Row],[Ganacia Bruta]])</f>
        <v>0.38709677419354838</v>
      </c>
      <c r="O584" s="1">
        <f>+Tabla1[[#This Row],[Costo Unitario]]*Tabla1[[#This Row],[Cantidad Ordenada]]</f>
        <v>57</v>
      </c>
    </row>
    <row r="585" spans="1:15" x14ac:dyDescent="0.25">
      <c r="A585">
        <v>227</v>
      </c>
      <c r="B585">
        <v>17</v>
      </c>
      <c r="C585" t="s">
        <v>15</v>
      </c>
      <c r="D585" t="s">
        <v>39</v>
      </c>
      <c r="E585" s="1">
        <v>16</v>
      </c>
      <c r="F585" s="1">
        <v>28</v>
      </c>
      <c r="G585">
        <v>1</v>
      </c>
      <c r="H585">
        <v>13</v>
      </c>
      <c r="I585">
        <f>+Tabla1[[#This Row],[Tiempo de Preparación]]/60</f>
        <v>0.21666666666666667</v>
      </c>
      <c r="J585" s="9" t="str">
        <f>+TEXT(Tabla1[[#This Row],[Columna1]]/24, "h:mm")</f>
        <v>0:13</v>
      </c>
      <c r="K585" t="s">
        <v>6</v>
      </c>
      <c r="L585" s="1">
        <f>+(Tabla1[[#This Row],[Precio Unitario]]-Tabla1[[#This Row],[Costo Unitario]])*Tabla1[[#This Row],[Cantidad Ordenada]]</f>
        <v>12</v>
      </c>
      <c r="M585" s="1">
        <f>+Tabla1[[#This Row],[Precio Unitario]]*Tabla1[[#This Row],[Cantidad Ordenada]]</f>
        <v>28</v>
      </c>
      <c r="N585" s="2">
        <f>+Tabla1[[#This Row],[Ganancia neta]]/(Tabla1[[#This Row],[Ganacia Bruta]])</f>
        <v>0.42857142857142855</v>
      </c>
      <c r="O585" s="1">
        <f>+Tabla1[[#This Row],[Costo Unitario]]*Tabla1[[#This Row],[Cantidad Ordenada]]</f>
        <v>16</v>
      </c>
    </row>
    <row r="586" spans="1:15" x14ac:dyDescent="0.25">
      <c r="A586">
        <v>227</v>
      </c>
      <c r="B586">
        <v>17</v>
      </c>
      <c r="C586" t="s">
        <v>14</v>
      </c>
      <c r="D586" t="s">
        <v>38</v>
      </c>
      <c r="E586" s="1">
        <v>20</v>
      </c>
      <c r="F586" s="1">
        <v>33</v>
      </c>
      <c r="G586">
        <v>2</v>
      </c>
      <c r="H586">
        <v>33</v>
      </c>
      <c r="I586">
        <f>+Tabla1[[#This Row],[Tiempo de Preparación]]/60</f>
        <v>0.55000000000000004</v>
      </c>
      <c r="J586" s="9" t="str">
        <f>+TEXT(Tabla1[[#This Row],[Columna1]]/24, "h:mm")</f>
        <v>0:33</v>
      </c>
      <c r="K586" t="s">
        <v>6</v>
      </c>
      <c r="L586" s="1">
        <f>+(Tabla1[[#This Row],[Precio Unitario]]-Tabla1[[#This Row],[Costo Unitario]])*Tabla1[[#This Row],[Cantidad Ordenada]]</f>
        <v>26</v>
      </c>
      <c r="M586" s="1">
        <f>+Tabla1[[#This Row],[Precio Unitario]]*Tabla1[[#This Row],[Cantidad Ordenada]]</f>
        <v>66</v>
      </c>
      <c r="N586" s="2">
        <f>+Tabla1[[#This Row],[Ganancia neta]]/(Tabla1[[#This Row],[Ganacia Bruta]])</f>
        <v>0.39393939393939392</v>
      </c>
      <c r="O586" s="1">
        <f>+Tabla1[[#This Row],[Costo Unitario]]*Tabla1[[#This Row],[Cantidad Ordenada]]</f>
        <v>40</v>
      </c>
    </row>
    <row r="587" spans="1:15" x14ac:dyDescent="0.25">
      <c r="A587">
        <v>228</v>
      </c>
      <c r="B587">
        <v>16</v>
      </c>
      <c r="C587" t="s">
        <v>22</v>
      </c>
      <c r="D587" t="s">
        <v>46</v>
      </c>
      <c r="E587" s="1">
        <v>14</v>
      </c>
      <c r="F587" s="1">
        <v>23</v>
      </c>
      <c r="G587">
        <v>3</v>
      </c>
      <c r="H587">
        <v>35</v>
      </c>
      <c r="I587">
        <f>+Tabla1[[#This Row],[Tiempo de Preparación]]/60</f>
        <v>0.58333333333333337</v>
      </c>
      <c r="J587" s="9" t="str">
        <f>+TEXT(Tabla1[[#This Row],[Columna1]]/24, "h:mm")</f>
        <v>0:35</v>
      </c>
      <c r="K587" t="s">
        <v>6</v>
      </c>
      <c r="L587" s="1">
        <f>+(Tabla1[[#This Row],[Precio Unitario]]-Tabla1[[#This Row],[Costo Unitario]])*Tabla1[[#This Row],[Cantidad Ordenada]]</f>
        <v>27</v>
      </c>
      <c r="M587" s="1">
        <f>+Tabla1[[#This Row],[Precio Unitario]]*Tabla1[[#This Row],[Cantidad Ordenada]]</f>
        <v>69</v>
      </c>
      <c r="N587" s="2">
        <f>+Tabla1[[#This Row],[Ganancia neta]]/(Tabla1[[#This Row],[Ganacia Bruta]])</f>
        <v>0.39130434782608697</v>
      </c>
      <c r="O587" s="1">
        <f>+Tabla1[[#This Row],[Costo Unitario]]*Tabla1[[#This Row],[Cantidad Ordenada]]</f>
        <v>42</v>
      </c>
    </row>
    <row r="588" spans="1:15" x14ac:dyDescent="0.25">
      <c r="A588">
        <v>229</v>
      </c>
      <c r="B588">
        <v>14</v>
      </c>
      <c r="C588" t="s">
        <v>26</v>
      </c>
      <c r="D588" t="s">
        <v>50</v>
      </c>
      <c r="E588" s="1">
        <v>15</v>
      </c>
      <c r="F588" s="1">
        <v>25</v>
      </c>
      <c r="G588">
        <v>1</v>
      </c>
      <c r="H588">
        <v>28</v>
      </c>
      <c r="I588">
        <f>+Tabla1[[#This Row],[Tiempo de Preparación]]/60</f>
        <v>0.46666666666666667</v>
      </c>
      <c r="J588" s="9" t="str">
        <f>+TEXT(Tabla1[[#This Row],[Columna1]]/24, "h:mm")</f>
        <v>0:28</v>
      </c>
      <c r="K588" t="s">
        <v>8</v>
      </c>
      <c r="L588" s="1">
        <f>+(Tabla1[[#This Row],[Precio Unitario]]-Tabla1[[#This Row],[Costo Unitario]])*Tabla1[[#This Row],[Cantidad Ordenada]]</f>
        <v>10</v>
      </c>
      <c r="M588" s="1">
        <f>+Tabla1[[#This Row],[Precio Unitario]]*Tabla1[[#This Row],[Cantidad Ordenada]]</f>
        <v>25</v>
      </c>
      <c r="N588" s="2">
        <f>+Tabla1[[#This Row],[Ganancia neta]]/(Tabla1[[#This Row],[Ganacia Bruta]])</f>
        <v>0.4</v>
      </c>
      <c r="O588" s="1">
        <f>+Tabla1[[#This Row],[Costo Unitario]]*Tabla1[[#This Row],[Cantidad Ordenada]]</f>
        <v>15</v>
      </c>
    </row>
    <row r="589" spans="1:15" x14ac:dyDescent="0.25">
      <c r="A589">
        <v>229</v>
      </c>
      <c r="B589">
        <v>14</v>
      </c>
      <c r="C589" t="s">
        <v>17</v>
      </c>
      <c r="D589" t="s">
        <v>41</v>
      </c>
      <c r="E589" s="1">
        <v>21</v>
      </c>
      <c r="F589" s="1">
        <v>35</v>
      </c>
      <c r="G589">
        <v>1</v>
      </c>
      <c r="H589">
        <v>43</v>
      </c>
      <c r="I589">
        <f>+Tabla1[[#This Row],[Tiempo de Preparación]]/60</f>
        <v>0.71666666666666667</v>
      </c>
      <c r="J589" s="9" t="str">
        <f>+TEXT(Tabla1[[#This Row],[Columna1]]/24, "h:mm")</f>
        <v>0:43</v>
      </c>
      <c r="K589" t="s">
        <v>6</v>
      </c>
      <c r="L589" s="1">
        <f>+(Tabla1[[#This Row],[Precio Unitario]]-Tabla1[[#This Row],[Costo Unitario]])*Tabla1[[#This Row],[Cantidad Ordenada]]</f>
        <v>14</v>
      </c>
      <c r="M589" s="1">
        <f>+Tabla1[[#This Row],[Precio Unitario]]*Tabla1[[#This Row],[Cantidad Ordenada]]</f>
        <v>35</v>
      </c>
      <c r="N589" s="2">
        <f>+Tabla1[[#This Row],[Ganancia neta]]/(Tabla1[[#This Row],[Ganacia Bruta]])</f>
        <v>0.4</v>
      </c>
      <c r="O589" s="1">
        <f>+Tabla1[[#This Row],[Costo Unitario]]*Tabla1[[#This Row],[Cantidad Ordenada]]</f>
        <v>21</v>
      </c>
    </row>
    <row r="590" spans="1:15" x14ac:dyDescent="0.25">
      <c r="A590">
        <v>229</v>
      </c>
      <c r="B590">
        <v>14</v>
      </c>
      <c r="C590" t="s">
        <v>12</v>
      </c>
      <c r="D590" t="s">
        <v>36</v>
      </c>
      <c r="E590" s="1">
        <v>22</v>
      </c>
      <c r="F590" s="1">
        <v>36</v>
      </c>
      <c r="G590">
        <v>1</v>
      </c>
      <c r="H590">
        <v>19</v>
      </c>
      <c r="I590">
        <f>+Tabla1[[#This Row],[Tiempo de Preparación]]/60</f>
        <v>0.31666666666666665</v>
      </c>
      <c r="J590" s="9" t="str">
        <f>+TEXT(Tabla1[[#This Row],[Columna1]]/24, "h:mm")</f>
        <v>0:19</v>
      </c>
      <c r="K590" t="s">
        <v>8</v>
      </c>
      <c r="L590" s="1">
        <f>+(Tabla1[[#This Row],[Precio Unitario]]-Tabla1[[#This Row],[Costo Unitario]])*Tabla1[[#This Row],[Cantidad Ordenada]]</f>
        <v>14</v>
      </c>
      <c r="M590" s="1">
        <f>+Tabla1[[#This Row],[Precio Unitario]]*Tabla1[[#This Row],[Cantidad Ordenada]]</f>
        <v>36</v>
      </c>
      <c r="N590" s="2">
        <f>+Tabla1[[#This Row],[Ganancia neta]]/(Tabla1[[#This Row],[Ganacia Bruta]])</f>
        <v>0.3888888888888889</v>
      </c>
      <c r="O590" s="1">
        <f>+Tabla1[[#This Row],[Costo Unitario]]*Tabla1[[#This Row],[Cantidad Ordenada]]</f>
        <v>22</v>
      </c>
    </row>
    <row r="591" spans="1:15" x14ac:dyDescent="0.25">
      <c r="A591">
        <v>229</v>
      </c>
      <c r="B591">
        <v>14</v>
      </c>
      <c r="C591" t="s">
        <v>15</v>
      </c>
      <c r="D591" t="s">
        <v>39</v>
      </c>
      <c r="E591" s="1">
        <v>16</v>
      </c>
      <c r="F591" s="1">
        <v>28</v>
      </c>
      <c r="G591">
        <v>1</v>
      </c>
      <c r="H591">
        <v>27</v>
      </c>
      <c r="I591">
        <f>+Tabla1[[#This Row],[Tiempo de Preparación]]/60</f>
        <v>0.45</v>
      </c>
      <c r="J591" s="9" t="str">
        <f>+TEXT(Tabla1[[#This Row],[Columna1]]/24, "h:mm")</f>
        <v>0:27</v>
      </c>
      <c r="K591" t="s">
        <v>8</v>
      </c>
      <c r="L591" s="1">
        <f>+(Tabla1[[#This Row],[Precio Unitario]]-Tabla1[[#This Row],[Costo Unitario]])*Tabla1[[#This Row],[Cantidad Ordenada]]</f>
        <v>12</v>
      </c>
      <c r="M591" s="1">
        <f>+Tabla1[[#This Row],[Precio Unitario]]*Tabla1[[#This Row],[Cantidad Ordenada]]</f>
        <v>28</v>
      </c>
      <c r="N591" s="2">
        <f>+Tabla1[[#This Row],[Ganancia neta]]/(Tabla1[[#This Row],[Ganacia Bruta]])</f>
        <v>0.42857142857142855</v>
      </c>
      <c r="O591" s="1">
        <f>+Tabla1[[#This Row],[Costo Unitario]]*Tabla1[[#This Row],[Cantidad Ordenada]]</f>
        <v>16</v>
      </c>
    </row>
    <row r="592" spans="1:15" x14ac:dyDescent="0.25">
      <c r="A592">
        <v>230</v>
      </c>
      <c r="B592">
        <v>5</v>
      </c>
      <c r="C592" t="s">
        <v>18</v>
      </c>
      <c r="D592" t="s">
        <v>42</v>
      </c>
      <c r="E592" s="1">
        <v>19</v>
      </c>
      <c r="F592" s="1">
        <v>32</v>
      </c>
      <c r="G592">
        <v>3</v>
      </c>
      <c r="H592">
        <v>10</v>
      </c>
      <c r="I592">
        <f>+Tabla1[[#This Row],[Tiempo de Preparación]]/60</f>
        <v>0.16666666666666666</v>
      </c>
      <c r="J592" s="9" t="str">
        <f>+TEXT(Tabla1[[#This Row],[Columna1]]/24, "h:mm")</f>
        <v>0:10</v>
      </c>
      <c r="K592" t="s">
        <v>8</v>
      </c>
      <c r="L592" s="1">
        <f>+(Tabla1[[#This Row],[Precio Unitario]]-Tabla1[[#This Row],[Costo Unitario]])*Tabla1[[#This Row],[Cantidad Ordenada]]</f>
        <v>39</v>
      </c>
      <c r="M592" s="1">
        <f>+Tabla1[[#This Row],[Precio Unitario]]*Tabla1[[#This Row],[Cantidad Ordenada]]</f>
        <v>96</v>
      </c>
      <c r="N592" s="2">
        <f>+Tabla1[[#This Row],[Ganancia neta]]/(Tabla1[[#This Row],[Ganacia Bruta]])</f>
        <v>0.40625</v>
      </c>
      <c r="O592" s="1">
        <f>+Tabla1[[#This Row],[Costo Unitario]]*Tabla1[[#This Row],[Cantidad Ordenada]]</f>
        <v>57</v>
      </c>
    </row>
    <row r="593" spans="1:15" x14ac:dyDescent="0.25">
      <c r="A593">
        <v>230</v>
      </c>
      <c r="B593">
        <v>5</v>
      </c>
      <c r="C593" t="s">
        <v>15</v>
      </c>
      <c r="D593" t="s">
        <v>39</v>
      </c>
      <c r="E593" s="1">
        <v>16</v>
      </c>
      <c r="F593" s="1">
        <v>28</v>
      </c>
      <c r="G593">
        <v>2</v>
      </c>
      <c r="H593">
        <v>24</v>
      </c>
      <c r="I593">
        <f>+Tabla1[[#This Row],[Tiempo de Preparación]]/60</f>
        <v>0.4</v>
      </c>
      <c r="J593" s="9" t="str">
        <f>+TEXT(Tabla1[[#This Row],[Columna1]]/24, "h:mm")</f>
        <v>0:24</v>
      </c>
      <c r="K593" t="s">
        <v>8</v>
      </c>
      <c r="L593" s="1">
        <f>+(Tabla1[[#This Row],[Precio Unitario]]-Tabla1[[#This Row],[Costo Unitario]])*Tabla1[[#This Row],[Cantidad Ordenada]]</f>
        <v>24</v>
      </c>
      <c r="M593" s="1">
        <f>+Tabla1[[#This Row],[Precio Unitario]]*Tabla1[[#This Row],[Cantidad Ordenada]]</f>
        <v>56</v>
      </c>
      <c r="N593" s="2">
        <f>+Tabla1[[#This Row],[Ganancia neta]]/(Tabla1[[#This Row],[Ganacia Bruta]])</f>
        <v>0.42857142857142855</v>
      </c>
      <c r="O593" s="1">
        <f>+Tabla1[[#This Row],[Costo Unitario]]*Tabla1[[#This Row],[Cantidad Ordenada]]</f>
        <v>32</v>
      </c>
    </row>
    <row r="594" spans="1:15" x14ac:dyDescent="0.25">
      <c r="A594">
        <v>230</v>
      </c>
      <c r="B594">
        <v>5</v>
      </c>
      <c r="C594" t="s">
        <v>9</v>
      </c>
      <c r="D594" t="s">
        <v>33</v>
      </c>
      <c r="E594" s="1">
        <v>19</v>
      </c>
      <c r="F594" s="1">
        <v>31</v>
      </c>
      <c r="G594">
        <v>2</v>
      </c>
      <c r="H594">
        <v>57</v>
      </c>
      <c r="I594">
        <f>+Tabla1[[#This Row],[Tiempo de Preparación]]/60</f>
        <v>0.95</v>
      </c>
      <c r="J594" s="9" t="str">
        <f>+TEXT(Tabla1[[#This Row],[Columna1]]/24, "h:mm")</f>
        <v>0:57</v>
      </c>
      <c r="K594" t="s">
        <v>8</v>
      </c>
      <c r="L594" s="1">
        <f>+(Tabla1[[#This Row],[Precio Unitario]]-Tabla1[[#This Row],[Costo Unitario]])*Tabla1[[#This Row],[Cantidad Ordenada]]</f>
        <v>24</v>
      </c>
      <c r="M594" s="1">
        <f>+Tabla1[[#This Row],[Precio Unitario]]*Tabla1[[#This Row],[Cantidad Ordenada]]</f>
        <v>62</v>
      </c>
      <c r="N594" s="2">
        <f>+Tabla1[[#This Row],[Ganancia neta]]/(Tabla1[[#This Row],[Ganacia Bruta]])</f>
        <v>0.38709677419354838</v>
      </c>
      <c r="O594" s="1">
        <f>+Tabla1[[#This Row],[Costo Unitario]]*Tabla1[[#This Row],[Cantidad Ordenada]]</f>
        <v>38</v>
      </c>
    </row>
    <row r="595" spans="1:15" x14ac:dyDescent="0.25">
      <c r="A595">
        <v>231</v>
      </c>
      <c r="B595">
        <v>8</v>
      </c>
      <c r="C595" t="s">
        <v>23</v>
      </c>
      <c r="D595" t="s">
        <v>47</v>
      </c>
      <c r="E595" s="1">
        <v>13</v>
      </c>
      <c r="F595" s="1">
        <v>21</v>
      </c>
      <c r="G595">
        <v>2</v>
      </c>
      <c r="H595">
        <v>29</v>
      </c>
      <c r="I595">
        <f>+Tabla1[[#This Row],[Tiempo de Preparación]]/60</f>
        <v>0.48333333333333334</v>
      </c>
      <c r="J595" s="9" t="str">
        <f>+TEXT(Tabla1[[#This Row],[Columna1]]/24, "h:mm")</f>
        <v>0:29</v>
      </c>
      <c r="K595" t="s">
        <v>8</v>
      </c>
      <c r="L595" s="1">
        <f>+(Tabla1[[#This Row],[Precio Unitario]]-Tabla1[[#This Row],[Costo Unitario]])*Tabla1[[#This Row],[Cantidad Ordenada]]</f>
        <v>16</v>
      </c>
      <c r="M595" s="1">
        <f>+Tabla1[[#This Row],[Precio Unitario]]*Tabla1[[#This Row],[Cantidad Ordenada]]</f>
        <v>42</v>
      </c>
      <c r="N595" s="2">
        <f>+Tabla1[[#This Row],[Ganancia neta]]/(Tabla1[[#This Row],[Ganacia Bruta]])</f>
        <v>0.38095238095238093</v>
      </c>
      <c r="O595" s="1">
        <f>+Tabla1[[#This Row],[Costo Unitario]]*Tabla1[[#This Row],[Cantidad Ordenada]]</f>
        <v>26</v>
      </c>
    </row>
    <row r="596" spans="1:15" x14ac:dyDescent="0.25">
      <c r="A596">
        <v>231</v>
      </c>
      <c r="B596">
        <v>8</v>
      </c>
      <c r="C596" t="s">
        <v>20</v>
      </c>
      <c r="D596" t="s">
        <v>44</v>
      </c>
      <c r="E596" s="1">
        <v>20</v>
      </c>
      <c r="F596" s="1">
        <v>34</v>
      </c>
      <c r="G596">
        <v>3</v>
      </c>
      <c r="H596">
        <v>17</v>
      </c>
      <c r="I596">
        <f>+Tabla1[[#This Row],[Tiempo de Preparación]]/60</f>
        <v>0.28333333333333333</v>
      </c>
      <c r="J596" s="9" t="str">
        <f>+TEXT(Tabla1[[#This Row],[Columna1]]/24, "h:mm")</f>
        <v>0:17</v>
      </c>
      <c r="K596" t="s">
        <v>8</v>
      </c>
      <c r="L596" s="1">
        <f>+(Tabla1[[#This Row],[Precio Unitario]]-Tabla1[[#This Row],[Costo Unitario]])*Tabla1[[#This Row],[Cantidad Ordenada]]</f>
        <v>42</v>
      </c>
      <c r="M596" s="1">
        <f>+Tabla1[[#This Row],[Precio Unitario]]*Tabla1[[#This Row],[Cantidad Ordenada]]</f>
        <v>102</v>
      </c>
      <c r="N596" s="2">
        <f>+Tabla1[[#This Row],[Ganancia neta]]/(Tabla1[[#This Row],[Ganacia Bruta]])</f>
        <v>0.41176470588235292</v>
      </c>
      <c r="O596" s="1">
        <f>+Tabla1[[#This Row],[Costo Unitario]]*Tabla1[[#This Row],[Cantidad Ordenada]]</f>
        <v>60</v>
      </c>
    </row>
    <row r="597" spans="1:15" x14ac:dyDescent="0.25">
      <c r="A597">
        <v>231</v>
      </c>
      <c r="B597">
        <v>8</v>
      </c>
      <c r="C597" t="s">
        <v>9</v>
      </c>
      <c r="D597" t="s">
        <v>33</v>
      </c>
      <c r="E597" s="1">
        <v>19</v>
      </c>
      <c r="F597" s="1">
        <v>31</v>
      </c>
      <c r="G597">
        <v>1</v>
      </c>
      <c r="H597">
        <v>53</v>
      </c>
      <c r="I597">
        <f>+Tabla1[[#This Row],[Tiempo de Preparación]]/60</f>
        <v>0.8833333333333333</v>
      </c>
      <c r="J597" s="9" t="str">
        <f>+TEXT(Tabla1[[#This Row],[Columna1]]/24, "h:mm")</f>
        <v>0:53</v>
      </c>
      <c r="K597" t="s">
        <v>8</v>
      </c>
      <c r="L597" s="1">
        <f>+(Tabla1[[#This Row],[Precio Unitario]]-Tabla1[[#This Row],[Costo Unitario]])*Tabla1[[#This Row],[Cantidad Ordenada]]</f>
        <v>12</v>
      </c>
      <c r="M597" s="1">
        <f>+Tabla1[[#This Row],[Precio Unitario]]*Tabla1[[#This Row],[Cantidad Ordenada]]</f>
        <v>31</v>
      </c>
      <c r="N597" s="2">
        <f>+Tabla1[[#This Row],[Ganancia neta]]/(Tabla1[[#This Row],[Ganacia Bruta]])</f>
        <v>0.38709677419354838</v>
      </c>
      <c r="O597" s="1">
        <f>+Tabla1[[#This Row],[Costo Unitario]]*Tabla1[[#This Row],[Cantidad Ordenada]]</f>
        <v>19</v>
      </c>
    </row>
    <row r="598" spans="1:15" x14ac:dyDescent="0.25">
      <c r="A598">
        <v>231</v>
      </c>
      <c r="B598">
        <v>8</v>
      </c>
      <c r="C598" t="s">
        <v>14</v>
      </c>
      <c r="D598" t="s">
        <v>38</v>
      </c>
      <c r="E598" s="1">
        <v>20</v>
      </c>
      <c r="F598" s="1">
        <v>33</v>
      </c>
      <c r="G598">
        <v>1</v>
      </c>
      <c r="H598">
        <v>51</v>
      </c>
      <c r="I598">
        <f>+Tabla1[[#This Row],[Tiempo de Preparación]]/60</f>
        <v>0.85</v>
      </c>
      <c r="J598" s="9" t="str">
        <f>+TEXT(Tabla1[[#This Row],[Columna1]]/24, "h:mm")</f>
        <v>0:51</v>
      </c>
      <c r="K598" t="s">
        <v>6</v>
      </c>
      <c r="L598" s="1">
        <f>+(Tabla1[[#This Row],[Precio Unitario]]-Tabla1[[#This Row],[Costo Unitario]])*Tabla1[[#This Row],[Cantidad Ordenada]]</f>
        <v>13</v>
      </c>
      <c r="M598" s="1">
        <f>+Tabla1[[#This Row],[Precio Unitario]]*Tabla1[[#This Row],[Cantidad Ordenada]]</f>
        <v>33</v>
      </c>
      <c r="N598" s="2">
        <f>+Tabla1[[#This Row],[Ganancia neta]]/(Tabla1[[#This Row],[Ganacia Bruta]])</f>
        <v>0.39393939393939392</v>
      </c>
      <c r="O598" s="1">
        <f>+Tabla1[[#This Row],[Costo Unitario]]*Tabla1[[#This Row],[Cantidad Ordenada]]</f>
        <v>20</v>
      </c>
    </row>
    <row r="599" spans="1:15" x14ac:dyDescent="0.25">
      <c r="A599">
        <v>232</v>
      </c>
      <c r="B599">
        <v>2</v>
      </c>
      <c r="C599" t="s">
        <v>5</v>
      </c>
      <c r="D599" t="s">
        <v>31</v>
      </c>
      <c r="E599" s="1">
        <v>14</v>
      </c>
      <c r="F599" s="1">
        <v>24</v>
      </c>
      <c r="G599">
        <v>1</v>
      </c>
      <c r="H599">
        <v>50</v>
      </c>
      <c r="I599">
        <f>+Tabla1[[#This Row],[Tiempo de Preparación]]/60</f>
        <v>0.83333333333333337</v>
      </c>
      <c r="J599" s="9" t="str">
        <f>+TEXT(Tabla1[[#This Row],[Columna1]]/24, "h:mm")</f>
        <v>0:50</v>
      </c>
      <c r="K599" t="s">
        <v>8</v>
      </c>
      <c r="L599" s="1">
        <f>+(Tabla1[[#This Row],[Precio Unitario]]-Tabla1[[#This Row],[Costo Unitario]])*Tabla1[[#This Row],[Cantidad Ordenada]]</f>
        <v>10</v>
      </c>
      <c r="M599" s="1">
        <f>+Tabla1[[#This Row],[Precio Unitario]]*Tabla1[[#This Row],[Cantidad Ordenada]]</f>
        <v>24</v>
      </c>
      <c r="N599" s="2">
        <f>+Tabla1[[#This Row],[Ganancia neta]]/(Tabla1[[#This Row],[Ganacia Bruta]])</f>
        <v>0.41666666666666669</v>
      </c>
      <c r="O599" s="1">
        <f>+Tabla1[[#This Row],[Costo Unitario]]*Tabla1[[#This Row],[Cantidad Ordenada]]</f>
        <v>14</v>
      </c>
    </row>
    <row r="600" spans="1:15" x14ac:dyDescent="0.25">
      <c r="A600">
        <v>232</v>
      </c>
      <c r="B600">
        <v>2</v>
      </c>
      <c r="C600" t="s">
        <v>10</v>
      </c>
      <c r="D600" t="s">
        <v>34</v>
      </c>
      <c r="E600" s="1">
        <v>16</v>
      </c>
      <c r="F600" s="1">
        <v>27</v>
      </c>
      <c r="G600">
        <v>2</v>
      </c>
      <c r="H600">
        <v>30</v>
      </c>
      <c r="I600">
        <f>+Tabla1[[#This Row],[Tiempo de Preparación]]/60</f>
        <v>0.5</v>
      </c>
      <c r="J600" s="9" t="str">
        <f>+TEXT(Tabla1[[#This Row],[Columna1]]/24, "h:mm")</f>
        <v>0:30</v>
      </c>
      <c r="K600" t="s">
        <v>8</v>
      </c>
      <c r="L600" s="1">
        <f>+(Tabla1[[#This Row],[Precio Unitario]]-Tabla1[[#This Row],[Costo Unitario]])*Tabla1[[#This Row],[Cantidad Ordenada]]</f>
        <v>22</v>
      </c>
      <c r="M600" s="1">
        <f>+Tabla1[[#This Row],[Precio Unitario]]*Tabla1[[#This Row],[Cantidad Ordenada]]</f>
        <v>54</v>
      </c>
      <c r="N600" s="2">
        <f>+Tabla1[[#This Row],[Ganancia neta]]/(Tabla1[[#This Row],[Ganacia Bruta]])</f>
        <v>0.40740740740740738</v>
      </c>
      <c r="O600" s="1">
        <f>+Tabla1[[#This Row],[Costo Unitario]]*Tabla1[[#This Row],[Cantidad Ordenada]]</f>
        <v>32</v>
      </c>
    </row>
    <row r="601" spans="1:15" x14ac:dyDescent="0.25">
      <c r="A601">
        <v>232</v>
      </c>
      <c r="B601">
        <v>2</v>
      </c>
      <c r="C601" t="s">
        <v>7</v>
      </c>
      <c r="D601" t="s">
        <v>32</v>
      </c>
      <c r="E601" s="1">
        <v>18</v>
      </c>
      <c r="F601" s="1">
        <v>30</v>
      </c>
      <c r="G601">
        <v>2</v>
      </c>
      <c r="H601">
        <v>40</v>
      </c>
      <c r="I601">
        <f>+Tabla1[[#This Row],[Tiempo de Preparación]]/60</f>
        <v>0.66666666666666663</v>
      </c>
      <c r="J601" s="9" t="str">
        <f>+TEXT(Tabla1[[#This Row],[Columna1]]/24, "h:mm")</f>
        <v>0:40</v>
      </c>
      <c r="K601" t="s">
        <v>8</v>
      </c>
      <c r="L601" s="1">
        <f>+(Tabla1[[#This Row],[Precio Unitario]]-Tabla1[[#This Row],[Costo Unitario]])*Tabla1[[#This Row],[Cantidad Ordenada]]</f>
        <v>24</v>
      </c>
      <c r="M601" s="1">
        <f>+Tabla1[[#This Row],[Precio Unitario]]*Tabla1[[#This Row],[Cantidad Ordenada]]</f>
        <v>60</v>
      </c>
      <c r="N601" s="2">
        <f>+Tabla1[[#This Row],[Ganancia neta]]/(Tabla1[[#This Row],[Ganacia Bruta]])</f>
        <v>0.4</v>
      </c>
      <c r="O601" s="1">
        <f>+Tabla1[[#This Row],[Costo Unitario]]*Tabla1[[#This Row],[Cantidad Ordenada]]</f>
        <v>36</v>
      </c>
    </row>
    <row r="602" spans="1:15" x14ac:dyDescent="0.25">
      <c r="A602">
        <v>232</v>
      </c>
      <c r="B602">
        <v>2</v>
      </c>
      <c r="C602" t="s">
        <v>25</v>
      </c>
      <c r="D602" t="s">
        <v>49</v>
      </c>
      <c r="E602" s="1">
        <v>15</v>
      </c>
      <c r="F602" s="1">
        <v>26</v>
      </c>
      <c r="G602">
        <v>2</v>
      </c>
      <c r="H602">
        <v>19</v>
      </c>
      <c r="I602">
        <f>+Tabla1[[#This Row],[Tiempo de Preparación]]/60</f>
        <v>0.31666666666666665</v>
      </c>
      <c r="J602" s="9" t="str">
        <f>+TEXT(Tabla1[[#This Row],[Columna1]]/24, "h:mm")</f>
        <v>0:19</v>
      </c>
      <c r="K602" t="s">
        <v>6</v>
      </c>
      <c r="L602" s="1">
        <f>+(Tabla1[[#This Row],[Precio Unitario]]-Tabla1[[#This Row],[Costo Unitario]])*Tabla1[[#This Row],[Cantidad Ordenada]]</f>
        <v>22</v>
      </c>
      <c r="M602" s="1">
        <f>+Tabla1[[#This Row],[Precio Unitario]]*Tabla1[[#This Row],[Cantidad Ordenada]]</f>
        <v>52</v>
      </c>
      <c r="N602" s="2">
        <f>+Tabla1[[#This Row],[Ganancia neta]]/(Tabla1[[#This Row],[Ganacia Bruta]])</f>
        <v>0.42307692307692307</v>
      </c>
      <c r="O602" s="1">
        <f>+Tabla1[[#This Row],[Costo Unitario]]*Tabla1[[#This Row],[Cantidad Ordenada]]</f>
        <v>30</v>
      </c>
    </row>
    <row r="603" spans="1:15" x14ac:dyDescent="0.25">
      <c r="A603">
        <v>233</v>
      </c>
      <c r="B603">
        <v>8</v>
      </c>
      <c r="C603" t="s">
        <v>16</v>
      </c>
      <c r="D603" t="s">
        <v>40</v>
      </c>
      <c r="E603" s="1">
        <v>11</v>
      </c>
      <c r="F603" s="1">
        <v>19</v>
      </c>
      <c r="G603">
        <v>2</v>
      </c>
      <c r="H603">
        <v>31</v>
      </c>
      <c r="I603">
        <f>+Tabla1[[#This Row],[Tiempo de Preparación]]/60</f>
        <v>0.51666666666666672</v>
      </c>
      <c r="J603" s="9" t="str">
        <f>+TEXT(Tabla1[[#This Row],[Columna1]]/24, "h:mm")</f>
        <v>0:31</v>
      </c>
      <c r="K603" t="s">
        <v>8</v>
      </c>
      <c r="L603" s="1">
        <f>+(Tabla1[[#This Row],[Precio Unitario]]-Tabla1[[#This Row],[Costo Unitario]])*Tabla1[[#This Row],[Cantidad Ordenada]]</f>
        <v>16</v>
      </c>
      <c r="M603" s="1">
        <f>+Tabla1[[#This Row],[Precio Unitario]]*Tabla1[[#This Row],[Cantidad Ordenada]]</f>
        <v>38</v>
      </c>
      <c r="N603" s="2">
        <f>+Tabla1[[#This Row],[Ganancia neta]]/(Tabla1[[#This Row],[Ganacia Bruta]])</f>
        <v>0.42105263157894735</v>
      </c>
      <c r="O603" s="1">
        <f>+Tabla1[[#This Row],[Costo Unitario]]*Tabla1[[#This Row],[Cantidad Ordenada]]</f>
        <v>22</v>
      </c>
    </row>
    <row r="604" spans="1:15" x14ac:dyDescent="0.25">
      <c r="A604">
        <v>234</v>
      </c>
      <c r="B604">
        <v>17</v>
      </c>
      <c r="C604" t="s">
        <v>7</v>
      </c>
      <c r="D604" t="s">
        <v>32</v>
      </c>
      <c r="E604" s="1">
        <v>18</v>
      </c>
      <c r="F604" s="1">
        <v>30</v>
      </c>
      <c r="G604">
        <v>2</v>
      </c>
      <c r="H604">
        <v>41</v>
      </c>
      <c r="I604">
        <f>+Tabla1[[#This Row],[Tiempo de Preparación]]/60</f>
        <v>0.68333333333333335</v>
      </c>
      <c r="J604" s="9" t="str">
        <f>+TEXT(Tabla1[[#This Row],[Columna1]]/24, "h:mm")</f>
        <v>0:41</v>
      </c>
      <c r="K604" t="s">
        <v>8</v>
      </c>
      <c r="L604" s="1">
        <f>+(Tabla1[[#This Row],[Precio Unitario]]-Tabla1[[#This Row],[Costo Unitario]])*Tabla1[[#This Row],[Cantidad Ordenada]]</f>
        <v>24</v>
      </c>
      <c r="M604" s="1">
        <f>+Tabla1[[#This Row],[Precio Unitario]]*Tabla1[[#This Row],[Cantidad Ordenada]]</f>
        <v>60</v>
      </c>
      <c r="N604" s="2">
        <f>+Tabla1[[#This Row],[Ganancia neta]]/(Tabla1[[#This Row],[Ganacia Bruta]])</f>
        <v>0.4</v>
      </c>
      <c r="O604" s="1">
        <f>+Tabla1[[#This Row],[Costo Unitario]]*Tabla1[[#This Row],[Cantidad Ordenada]]</f>
        <v>36</v>
      </c>
    </row>
    <row r="605" spans="1:15" x14ac:dyDescent="0.25">
      <c r="A605">
        <v>234</v>
      </c>
      <c r="B605">
        <v>17</v>
      </c>
      <c r="C605" t="s">
        <v>5</v>
      </c>
      <c r="D605" t="s">
        <v>31</v>
      </c>
      <c r="E605" s="1">
        <v>14</v>
      </c>
      <c r="F605" s="1">
        <v>24</v>
      </c>
      <c r="G605">
        <v>3</v>
      </c>
      <c r="H605">
        <v>35</v>
      </c>
      <c r="I605">
        <f>+Tabla1[[#This Row],[Tiempo de Preparación]]/60</f>
        <v>0.58333333333333337</v>
      </c>
      <c r="J605" s="9" t="str">
        <f>+TEXT(Tabla1[[#This Row],[Columna1]]/24, "h:mm")</f>
        <v>0:35</v>
      </c>
      <c r="K605" t="s">
        <v>6</v>
      </c>
      <c r="L605" s="1">
        <f>+(Tabla1[[#This Row],[Precio Unitario]]-Tabla1[[#This Row],[Costo Unitario]])*Tabla1[[#This Row],[Cantidad Ordenada]]</f>
        <v>30</v>
      </c>
      <c r="M605" s="1">
        <f>+Tabla1[[#This Row],[Precio Unitario]]*Tabla1[[#This Row],[Cantidad Ordenada]]</f>
        <v>72</v>
      </c>
      <c r="N605" s="2">
        <f>+Tabla1[[#This Row],[Ganancia neta]]/(Tabla1[[#This Row],[Ganacia Bruta]])</f>
        <v>0.41666666666666669</v>
      </c>
      <c r="O605" s="1">
        <f>+Tabla1[[#This Row],[Costo Unitario]]*Tabla1[[#This Row],[Cantidad Ordenada]]</f>
        <v>42</v>
      </c>
    </row>
    <row r="606" spans="1:15" x14ac:dyDescent="0.25">
      <c r="A606">
        <v>234</v>
      </c>
      <c r="B606">
        <v>17</v>
      </c>
      <c r="C606" t="s">
        <v>9</v>
      </c>
      <c r="D606" t="s">
        <v>33</v>
      </c>
      <c r="E606" s="1">
        <v>19</v>
      </c>
      <c r="F606" s="1">
        <v>31</v>
      </c>
      <c r="G606">
        <v>3</v>
      </c>
      <c r="H606">
        <v>23</v>
      </c>
      <c r="I606">
        <f>+Tabla1[[#This Row],[Tiempo de Preparación]]/60</f>
        <v>0.38333333333333336</v>
      </c>
      <c r="J606" s="9" t="str">
        <f>+TEXT(Tabla1[[#This Row],[Columna1]]/24, "h:mm")</f>
        <v>0:23</v>
      </c>
      <c r="K606" t="s">
        <v>8</v>
      </c>
      <c r="L606" s="1">
        <f>+(Tabla1[[#This Row],[Precio Unitario]]-Tabla1[[#This Row],[Costo Unitario]])*Tabla1[[#This Row],[Cantidad Ordenada]]</f>
        <v>36</v>
      </c>
      <c r="M606" s="1">
        <f>+Tabla1[[#This Row],[Precio Unitario]]*Tabla1[[#This Row],[Cantidad Ordenada]]</f>
        <v>93</v>
      </c>
      <c r="N606" s="2">
        <f>+Tabla1[[#This Row],[Ganancia neta]]/(Tabla1[[#This Row],[Ganacia Bruta]])</f>
        <v>0.38709677419354838</v>
      </c>
      <c r="O606" s="1">
        <f>+Tabla1[[#This Row],[Costo Unitario]]*Tabla1[[#This Row],[Cantidad Ordenada]]</f>
        <v>57</v>
      </c>
    </row>
    <row r="607" spans="1:15" x14ac:dyDescent="0.25">
      <c r="A607">
        <v>235</v>
      </c>
      <c r="B607">
        <v>13</v>
      </c>
      <c r="C607" t="s">
        <v>14</v>
      </c>
      <c r="D607" t="s">
        <v>38</v>
      </c>
      <c r="E607" s="1">
        <v>20</v>
      </c>
      <c r="F607" s="1">
        <v>33</v>
      </c>
      <c r="G607">
        <v>1</v>
      </c>
      <c r="H607">
        <v>25</v>
      </c>
      <c r="I607">
        <f>+Tabla1[[#This Row],[Tiempo de Preparación]]/60</f>
        <v>0.41666666666666669</v>
      </c>
      <c r="J607" s="9" t="str">
        <f>+TEXT(Tabla1[[#This Row],[Columna1]]/24, "h:mm")</f>
        <v>0:25</v>
      </c>
      <c r="K607" t="s">
        <v>6</v>
      </c>
      <c r="L607" s="1">
        <f>+(Tabla1[[#This Row],[Precio Unitario]]-Tabla1[[#This Row],[Costo Unitario]])*Tabla1[[#This Row],[Cantidad Ordenada]]</f>
        <v>13</v>
      </c>
      <c r="M607" s="1">
        <f>+Tabla1[[#This Row],[Precio Unitario]]*Tabla1[[#This Row],[Cantidad Ordenada]]</f>
        <v>33</v>
      </c>
      <c r="N607" s="2">
        <f>+Tabla1[[#This Row],[Ganancia neta]]/(Tabla1[[#This Row],[Ganacia Bruta]])</f>
        <v>0.39393939393939392</v>
      </c>
      <c r="O607" s="1">
        <f>+Tabla1[[#This Row],[Costo Unitario]]*Tabla1[[#This Row],[Cantidad Ordenada]]</f>
        <v>20</v>
      </c>
    </row>
    <row r="608" spans="1:15" x14ac:dyDescent="0.25">
      <c r="A608">
        <v>236</v>
      </c>
      <c r="B608">
        <v>12</v>
      </c>
      <c r="C608" t="s">
        <v>14</v>
      </c>
      <c r="D608" t="s">
        <v>38</v>
      </c>
      <c r="E608" s="1">
        <v>20</v>
      </c>
      <c r="F608" s="1">
        <v>33</v>
      </c>
      <c r="G608">
        <v>3</v>
      </c>
      <c r="H608">
        <v>21</v>
      </c>
      <c r="I608">
        <f>+Tabla1[[#This Row],[Tiempo de Preparación]]/60</f>
        <v>0.35</v>
      </c>
      <c r="J608" s="9" t="str">
        <f>+TEXT(Tabla1[[#This Row],[Columna1]]/24, "h:mm")</f>
        <v>0:21</v>
      </c>
      <c r="K608" t="s">
        <v>6</v>
      </c>
      <c r="L608" s="1">
        <f>+(Tabla1[[#This Row],[Precio Unitario]]-Tabla1[[#This Row],[Costo Unitario]])*Tabla1[[#This Row],[Cantidad Ordenada]]</f>
        <v>39</v>
      </c>
      <c r="M608" s="1">
        <f>+Tabla1[[#This Row],[Precio Unitario]]*Tabla1[[#This Row],[Cantidad Ordenada]]</f>
        <v>99</v>
      </c>
      <c r="N608" s="2">
        <f>+Tabla1[[#This Row],[Ganancia neta]]/(Tabla1[[#This Row],[Ganacia Bruta]])</f>
        <v>0.39393939393939392</v>
      </c>
      <c r="O608" s="1">
        <f>+Tabla1[[#This Row],[Costo Unitario]]*Tabla1[[#This Row],[Cantidad Ordenada]]</f>
        <v>60</v>
      </c>
    </row>
    <row r="609" spans="1:15" x14ac:dyDescent="0.25">
      <c r="A609">
        <v>236</v>
      </c>
      <c r="B609">
        <v>12</v>
      </c>
      <c r="C609" t="s">
        <v>19</v>
      </c>
      <c r="D609" t="s">
        <v>43</v>
      </c>
      <c r="E609" s="1">
        <v>13</v>
      </c>
      <c r="F609" s="1">
        <v>22</v>
      </c>
      <c r="G609">
        <v>1</v>
      </c>
      <c r="H609">
        <v>7</v>
      </c>
      <c r="I609">
        <f>+Tabla1[[#This Row],[Tiempo de Preparación]]/60</f>
        <v>0.11666666666666667</v>
      </c>
      <c r="J609" s="9" t="str">
        <f>+TEXT(Tabla1[[#This Row],[Columna1]]/24, "h:mm")</f>
        <v>0:07</v>
      </c>
      <c r="K609" t="s">
        <v>6</v>
      </c>
      <c r="L609" s="1">
        <f>+(Tabla1[[#This Row],[Precio Unitario]]-Tabla1[[#This Row],[Costo Unitario]])*Tabla1[[#This Row],[Cantidad Ordenada]]</f>
        <v>9</v>
      </c>
      <c r="M609" s="1">
        <f>+Tabla1[[#This Row],[Precio Unitario]]*Tabla1[[#This Row],[Cantidad Ordenada]]</f>
        <v>22</v>
      </c>
      <c r="N609" s="2">
        <f>+Tabla1[[#This Row],[Ganancia neta]]/(Tabla1[[#This Row],[Ganacia Bruta]])</f>
        <v>0.40909090909090912</v>
      </c>
      <c r="O609" s="1">
        <f>+Tabla1[[#This Row],[Costo Unitario]]*Tabla1[[#This Row],[Cantidad Ordenada]]</f>
        <v>13</v>
      </c>
    </row>
    <row r="610" spans="1:15" x14ac:dyDescent="0.25">
      <c r="A610">
        <v>236</v>
      </c>
      <c r="B610">
        <v>12</v>
      </c>
      <c r="C610" t="s">
        <v>17</v>
      </c>
      <c r="D610" t="s">
        <v>41</v>
      </c>
      <c r="E610" s="1">
        <v>21</v>
      </c>
      <c r="F610" s="1">
        <v>35</v>
      </c>
      <c r="G610">
        <v>2</v>
      </c>
      <c r="H610">
        <v>43</v>
      </c>
      <c r="I610">
        <f>+Tabla1[[#This Row],[Tiempo de Preparación]]/60</f>
        <v>0.71666666666666667</v>
      </c>
      <c r="J610" s="9" t="str">
        <f>+TEXT(Tabla1[[#This Row],[Columna1]]/24, "h:mm")</f>
        <v>0:43</v>
      </c>
      <c r="K610" t="s">
        <v>8</v>
      </c>
      <c r="L610" s="1">
        <f>+(Tabla1[[#This Row],[Precio Unitario]]-Tabla1[[#This Row],[Costo Unitario]])*Tabla1[[#This Row],[Cantidad Ordenada]]</f>
        <v>28</v>
      </c>
      <c r="M610" s="1">
        <f>+Tabla1[[#This Row],[Precio Unitario]]*Tabla1[[#This Row],[Cantidad Ordenada]]</f>
        <v>70</v>
      </c>
      <c r="N610" s="2">
        <f>+Tabla1[[#This Row],[Ganancia neta]]/(Tabla1[[#This Row],[Ganacia Bruta]])</f>
        <v>0.4</v>
      </c>
      <c r="O610" s="1">
        <f>+Tabla1[[#This Row],[Costo Unitario]]*Tabla1[[#This Row],[Cantidad Ordenada]]</f>
        <v>42</v>
      </c>
    </row>
    <row r="611" spans="1:15" x14ac:dyDescent="0.25">
      <c r="A611">
        <v>236</v>
      </c>
      <c r="B611">
        <v>12</v>
      </c>
      <c r="C611" t="s">
        <v>18</v>
      </c>
      <c r="D611" t="s">
        <v>42</v>
      </c>
      <c r="E611" s="1">
        <v>19</v>
      </c>
      <c r="F611" s="1">
        <v>32</v>
      </c>
      <c r="G611">
        <v>2</v>
      </c>
      <c r="H611">
        <v>30</v>
      </c>
      <c r="I611">
        <f>+Tabla1[[#This Row],[Tiempo de Preparación]]/60</f>
        <v>0.5</v>
      </c>
      <c r="J611" s="9" t="str">
        <f>+TEXT(Tabla1[[#This Row],[Columna1]]/24, "h:mm")</f>
        <v>0:30</v>
      </c>
      <c r="K611" t="s">
        <v>6</v>
      </c>
      <c r="L611" s="1">
        <f>+(Tabla1[[#This Row],[Precio Unitario]]-Tabla1[[#This Row],[Costo Unitario]])*Tabla1[[#This Row],[Cantidad Ordenada]]</f>
        <v>26</v>
      </c>
      <c r="M611" s="1">
        <f>+Tabla1[[#This Row],[Precio Unitario]]*Tabla1[[#This Row],[Cantidad Ordenada]]</f>
        <v>64</v>
      </c>
      <c r="N611" s="2">
        <f>+Tabla1[[#This Row],[Ganancia neta]]/(Tabla1[[#This Row],[Ganacia Bruta]])</f>
        <v>0.40625</v>
      </c>
      <c r="O611" s="1">
        <f>+Tabla1[[#This Row],[Costo Unitario]]*Tabla1[[#This Row],[Cantidad Ordenada]]</f>
        <v>38</v>
      </c>
    </row>
    <row r="612" spans="1:15" x14ac:dyDescent="0.25">
      <c r="A612">
        <v>237</v>
      </c>
      <c r="B612">
        <v>4</v>
      </c>
      <c r="C612" t="s">
        <v>22</v>
      </c>
      <c r="D612" t="s">
        <v>46</v>
      </c>
      <c r="E612" s="1">
        <v>14</v>
      </c>
      <c r="F612" s="1">
        <v>23</v>
      </c>
      <c r="G612">
        <v>2</v>
      </c>
      <c r="H612">
        <v>12</v>
      </c>
      <c r="I612">
        <f>+Tabla1[[#This Row],[Tiempo de Preparación]]/60</f>
        <v>0.2</v>
      </c>
      <c r="J612" s="9" t="str">
        <f>+TEXT(Tabla1[[#This Row],[Columna1]]/24, "h:mm")</f>
        <v>0:12</v>
      </c>
      <c r="K612" t="s">
        <v>6</v>
      </c>
      <c r="L612" s="1">
        <f>+(Tabla1[[#This Row],[Precio Unitario]]-Tabla1[[#This Row],[Costo Unitario]])*Tabla1[[#This Row],[Cantidad Ordenada]]</f>
        <v>18</v>
      </c>
      <c r="M612" s="1">
        <f>+Tabla1[[#This Row],[Precio Unitario]]*Tabla1[[#This Row],[Cantidad Ordenada]]</f>
        <v>46</v>
      </c>
      <c r="N612" s="2">
        <f>+Tabla1[[#This Row],[Ganancia neta]]/(Tabla1[[#This Row],[Ganacia Bruta]])</f>
        <v>0.39130434782608697</v>
      </c>
      <c r="O612" s="1">
        <f>+Tabla1[[#This Row],[Costo Unitario]]*Tabla1[[#This Row],[Cantidad Ordenada]]</f>
        <v>28</v>
      </c>
    </row>
    <row r="613" spans="1:15" x14ac:dyDescent="0.25">
      <c r="A613">
        <v>237</v>
      </c>
      <c r="B613">
        <v>4</v>
      </c>
      <c r="C613" t="s">
        <v>7</v>
      </c>
      <c r="D613" t="s">
        <v>32</v>
      </c>
      <c r="E613" s="1">
        <v>18</v>
      </c>
      <c r="F613" s="1">
        <v>30</v>
      </c>
      <c r="G613">
        <v>2</v>
      </c>
      <c r="H613">
        <v>25</v>
      </c>
      <c r="I613">
        <f>+Tabla1[[#This Row],[Tiempo de Preparación]]/60</f>
        <v>0.41666666666666669</v>
      </c>
      <c r="J613" s="9" t="str">
        <f>+TEXT(Tabla1[[#This Row],[Columna1]]/24, "h:mm")</f>
        <v>0:25</v>
      </c>
      <c r="K613" t="s">
        <v>8</v>
      </c>
      <c r="L613" s="1">
        <f>+(Tabla1[[#This Row],[Precio Unitario]]-Tabla1[[#This Row],[Costo Unitario]])*Tabla1[[#This Row],[Cantidad Ordenada]]</f>
        <v>24</v>
      </c>
      <c r="M613" s="1">
        <f>+Tabla1[[#This Row],[Precio Unitario]]*Tabla1[[#This Row],[Cantidad Ordenada]]</f>
        <v>60</v>
      </c>
      <c r="N613" s="2">
        <f>+Tabla1[[#This Row],[Ganancia neta]]/(Tabla1[[#This Row],[Ganacia Bruta]])</f>
        <v>0.4</v>
      </c>
      <c r="O613" s="1">
        <f>+Tabla1[[#This Row],[Costo Unitario]]*Tabla1[[#This Row],[Cantidad Ordenada]]</f>
        <v>36</v>
      </c>
    </row>
    <row r="614" spans="1:15" x14ac:dyDescent="0.25">
      <c r="A614">
        <v>238</v>
      </c>
      <c r="B614">
        <v>13</v>
      </c>
      <c r="C614" t="s">
        <v>12</v>
      </c>
      <c r="D614" t="s">
        <v>36</v>
      </c>
      <c r="E614" s="1">
        <v>22</v>
      </c>
      <c r="F614" s="1">
        <v>36</v>
      </c>
      <c r="G614">
        <v>2</v>
      </c>
      <c r="H614">
        <v>45</v>
      </c>
      <c r="I614">
        <f>+Tabla1[[#This Row],[Tiempo de Preparación]]/60</f>
        <v>0.75</v>
      </c>
      <c r="J614" s="9" t="str">
        <f>+TEXT(Tabla1[[#This Row],[Columna1]]/24, "h:mm")</f>
        <v>0:45</v>
      </c>
      <c r="K614" t="s">
        <v>8</v>
      </c>
      <c r="L614" s="1">
        <f>+(Tabla1[[#This Row],[Precio Unitario]]-Tabla1[[#This Row],[Costo Unitario]])*Tabla1[[#This Row],[Cantidad Ordenada]]</f>
        <v>28</v>
      </c>
      <c r="M614" s="1">
        <f>+Tabla1[[#This Row],[Precio Unitario]]*Tabla1[[#This Row],[Cantidad Ordenada]]</f>
        <v>72</v>
      </c>
      <c r="N614" s="2">
        <f>+Tabla1[[#This Row],[Ganancia neta]]/(Tabla1[[#This Row],[Ganacia Bruta]])</f>
        <v>0.3888888888888889</v>
      </c>
      <c r="O614" s="1">
        <f>+Tabla1[[#This Row],[Costo Unitario]]*Tabla1[[#This Row],[Cantidad Ordenada]]</f>
        <v>44</v>
      </c>
    </row>
    <row r="615" spans="1:15" x14ac:dyDescent="0.25">
      <c r="A615">
        <v>239</v>
      </c>
      <c r="B615">
        <v>12</v>
      </c>
      <c r="C615" t="s">
        <v>25</v>
      </c>
      <c r="D615" t="s">
        <v>49</v>
      </c>
      <c r="E615" s="1">
        <v>15</v>
      </c>
      <c r="F615" s="1">
        <v>26</v>
      </c>
      <c r="G615">
        <v>1</v>
      </c>
      <c r="H615">
        <v>36</v>
      </c>
      <c r="I615">
        <f>+Tabla1[[#This Row],[Tiempo de Preparación]]/60</f>
        <v>0.6</v>
      </c>
      <c r="J615" s="9" t="str">
        <f>+TEXT(Tabla1[[#This Row],[Columna1]]/24, "h:mm")</f>
        <v>0:36</v>
      </c>
      <c r="K615" t="s">
        <v>6</v>
      </c>
      <c r="L615" s="1">
        <f>+(Tabla1[[#This Row],[Precio Unitario]]-Tabla1[[#This Row],[Costo Unitario]])*Tabla1[[#This Row],[Cantidad Ordenada]]</f>
        <v>11</v>
      </c>
      <c r="M615" s="1">
        <f>+Tabla1[[#This Row],[Precio Unitario]]*Tabla1[[#This Row],[Cantidad Ordenada]]</f>
        <v>26</v>
      </c>
      <c r="N615" s="2">
        <f>+Tabla1[[#This Row],[Ganancia neta]]/(Tabla1[[#This Row],[Ganacia Bruta]])</f>
        <v>0.42307692307692307</v>
      </c>
      <c r="O615" s="1">
        <f>+Tabla1[[#This Row],[Costo Unitario]]*Tabla1[[#This Row],[Cantidad Ordenada]]</f>
        <v>15</v>
      </c>
    </row>
    <row r="616" spans="1:15" x14ac:dyDescent="0.25">
      <c r="A616">
        <v>239</v>
      </c>
      <c r="B616">
        <v>12</v>
      </c>
      <c r="C616" t="s">
        <v>5</v>
      </c>
      <c r="D616" t="s">
        <v>31</v>
      </c>
      <c r="E616" s="1">
        <v>14</v>
      </c>
      <c r="F616" s="1">
        <v>24</v>
      </c>
      <c r="G616">
        <v>2</v>
      </c>
      <c r="H616">
        <v>37</v>
      </c>
      <c r="I616">
        <f>+Tabla1[[#This Row],[Tiempo de Preparación]]/60</f>
        <v>0.6166666666666667</v>
      </c>
      <c r="J616" s="9" t="str">
        <f>+TEXT(Tabla1[[#This Row],[Columna1]]/24, "h:mm")</f>
        <v>0:37</v>
      </c>
      <c r="K616" t="s">
        <v>6</v>
      </c>
      <c r="L616" s="1">
        <f>+(Tabla1[[#This Row],[Precio Unitario]]-Tabla1[[#This Row],[Costo Unitario]])*Tabla1[[#This Row],[Cantidad Ordenada]]</f>
        <v>20</v>
      </c>
      <c r="M616" s="1">
        <f>+Tabla1[[#This Row],[Precio Unitario]]*Tabla1[[#This Row],[Cantidad Ordenada]]</f>
        <v>48</v>
      </c>
      <c r="N616" s="2">
        <f>+Tabla1[[#This Row],[Ganancia neta]]/(Tabla1[[#This Row],[Ganacia Bruta]])</f>
        <v>0.41666666666666669</v>
      </c>
      <c r="O616" s="1">
        <f>+Tabla1[[#This Row],[Costo Unitario]]*Tabla1[[#This Row],[Cantidad Ordenada]]</f>
        <v>28</v>
      </c>
    </row>
    <row r="617" spans="1:15" x14ac:dyDescent="0.25">
      <c r="A617">
        <v>240</v>
      </c>
      <c r="B617">
        <v>9</v>
      </c>
      <c r="C617" t="s">
        <v>9</v>
      </c>
      <c r="D617" t="s">
        <v>33</v>
      </c>
      <c r="E617" s="1">
        <v>19</v>
      </c>
      <c r="F617" s="1">
        <v>31</v>
      </c>
      <c r="G617">
        <v>3</v>
      </c>
      <c r="H617">
        <v>32</v>
      </c>
      <c r="I617">
        <f>+Tabla1[[#This Row],[Tiempo de Preparación]]/60</f>
        <v>0.53333333333333333</v>
      </c>
      <c r="J617" s="9" t="str">
        <f>+TEXT(Tabla1[[#This Row],[Columna1]]/24, "h:mm")</f>
        <v>0:32</v>
      </c>
      <c r="K617" t="s">
        <v>8</v>
      </c>
      <c r="L617" s="1">
        <f>+(Tabla1[[#This Row],[Precio Unitario]]-Tabla1[[#This Row],[Costo Unitario]])*Tabla1[[#This Row],[Cantidad Ordenada]]</f>
        <v>36</v>
      </c>
      <c r="M617" s="1">
        <f>+Tabla1[[#This Row],[Precio Unitario]]*Tabla1[[#This Row],[Cantidad Ordenada]]</f>
        <v>93</v>
      </c>
      <c r="N617" s="2">
        <f>+Tabla1[[#This Row],[Ganancia neta]]/(Tabla1[[#This Row],[Ganacia Bruta]])</f>
        <v>0.38709677419354838</v>
      </c>
      <c r="O617" s="1">
        <f>+Tabla1[[#This Row],[Costo Unitario]]*Tabla1[[#This Row],[Cantidad Ordenada]]</f>
        <v>57</v>
      </c>
    </row>
    <row r="618" spans="1:15" x14ac:dyDescent="0.25">
      <c r="A618">
        <v>240</v>
      </c>
      <c r="B618">
        <v>9</v>
      </c>
      <c r="C618" t="s">
        <v>22</v>
      </c>
      <c r="D618" t="s">
        <v>46</v>
      </c>
      <c r="E618" s="1">
        <v>14</v>
      </c>
      <c r="F618" s="1">
        <v>23</v>
      </c>
      <c r="G618">
        <v>3</v>
      </c>
      <c r="H618">
        <v>32</v>
      </c>
      <c r="I618">
        <f>+Tabla1[[#This Row],[Tiempo de Preparación]]/60</f>
        <v>0.53333333333333333</v>
      </c>
      <c r="J618" s="9" t="str">
        <f>+TEXT(Tabla1[[#This Row],[Columna1]]/24, "h:mm")</f>
        <v>0:32</v>
      </c>
      <c r="K618" t="s">
        <v>8</v>
      </c>
      <c r="L618" s="1">
        <f>+(Tabla1[[#This Row],[Precio Unitario]]-Tabla1[[#This Row],[Costo Unitario]])*Tabla1[[#This Row],[Cantidad Ordenada]]</f>
        <v>27</v>
      </c>
      <c r="M618" s="1">
        <f>+Tabla1[[#This Row],[Precio Unitario]]*Tabla1[[#This Row],[Cantidad Ordenada]]</f>
        <v>69</v>
      </c>
      <c r="N618" s="2">
        <f>+Tabla1[[#This Row],[Ganancia neta]]/(Tabla1[[#This Row],[Ganacia Bruta]])</f>
        <v>0.39130434782608697</v>
      </c>
      <c r="O618" s="1">
        <f>+Tabla1[[#This Row],[Costo Unitario]]*Tabla1[[#This Row],[Cantidad Ordenada]]</f>
        <v>42</v>
      </c>
    </row>
    <row r="619" spans="1:15" x14ac:dyDescent="0.25">
      <c r="A619">
        <v>240</v>
      </c>
      <c r="B619">
        <v>9</v>
      </c>
      <c r="C619" t="s">
        <v>24</v>
      </c>
      <c r="D619" t="s">
        <v>48</v>
      </c>
      <c r="E619" s="1">
        <v>10</v>
      </c>
      <c r="F619" s="1">
        <v>18</v>
      </c>
      <c r="G619">
        <v>2</v>
      </c>
      <c r="H619">
        <v>46</v>
      </c>
      <c r="I619">
        <f>+Tabla1[[#This Row],[Tiempo de Preparación]]/60</f>
        <v>0.76666666666666672</v>
      </c>
      <c r="J619" s="9" t="str">
        <f>+TEXT(Tabla1[[#This Row],[Columna1]]/24, "h:mm")</f>
        <v>0:46</v>
      </c>
      <c r="K619" t="s">
        <v>6</v>
      </c>
      <c r="L619" s="1">
        <f>+(Tabla1[[#This Row],[Precio Unitario]]-Tabla1[[#This Row],[Costo Unitario]])*Tabla1[[#This Row],[Cantidad Ordenada]]</f>
        <v>16</v>
      </c>
      <c r="M619" s="1">
        <f>+Tabla1[[#This Row],[Precio Unitario]]*Tabla1[[#This Row],[Cantidad Ordenada]]</f>
        <v>36</v>
      </c>
      <c r="N619" s="2">
        <f>+Tabla1[[#This Row],[Ganancia neta]]/(Tabla1[[#This Row],[Ganacia Bruta]])</f>
        <v>0.44444444444444442</v>
      </c>
      <c r="O619" s="1">
        <f>+Tabla1[[#This Row],[Costo Unitario]]*Tabla1[[#This Row],[Cantidad Ordenada]]</f>
        <v>20</v>
      </c>
    </row>
    <row r="620" spans="1:15" x14ac:dyDescent="0.25">
      <c r="A620">
        <v>240</v>
      </c>
      <c r="B620">
        <v>9</v>
      </c>
      <c r="C620" t="s">
        <v>18</v>
      </c>
      <c r="D620" t="s">
        <v>42</v>
      </c>
      <c r="E620" s="1">
        <v>19</v>
      </c>
      <c r="F620" s="1">
        <v>32</v>
      </c>
      <c r="G620">
        <v>3</v>
      </c>
      <c r="H620">
        <v>19</v>
      </c>
      <c r="I620">
        <f>+Tabla1[[#This Row],[Tiempo de Preparación]]/60</f>
        <v>0.31666666666666665</v>
      </c>
      <c r="J620" s="9" t="str">
        <f>+TEXT(Tabla1[[#This Row],[Columna1]]/24, "h:mm")</f>
        <v>0:19</v>
      </c>
      <c r="K620" t="s">
        <v>6</v>
      </c>
      <c r="L620" s="1">
        <f>+(Tabla1[[#This Row],[Precio Unitario]]-Tabla1[[#This Row],[Costo Unitario]])*Tabla1[[#This Row],[Cantidad Ordenada]]</f>
        <v>39</v>
      </c>
      <c r="M620" s="1">
        <f>+Tabla1[[#This Row],[Precio Unitario]]*Tabla1[[#This Row],[Cantidad Ordenada]]</f>
        <v>96</v>
      </c>
      <c r="N620" s="2">
        <f>+Tabla1[[#This Row],[Ganancia neta]]/(Tabla1[[#This Row],[Ganacia Bruta]])</f>
        <v>0.40625</v>
      </c>
      <c r="O620" s="1">
        <f>+Tabla1[[#This Row],[Costo Unitario]]*Tabla1[[#This Row],[Cantidad Ordenada]]</f>
        <v>57</v>
      </c>
    </row>
    <row r="621" spans="1:15" x14ac:dyDescent="0.25">
      <c r="A621">
        <v>241</v>
      </c>
      <c r="B621">
        <v>12</v>
      </c>
      <c r="C621" t="s">
        <v>24</v>
      </c>
      <c r="D621" t="s">
        <v>48</v>
      </c>
      <c r="E621" s="1">
        <v>10</v>
      </c>
      <c r="F621" s="1">
        <v>18</v>
      </c>
      <c r="G621">
        <v>1</v>
      </c>
      <c r="H621">
        <v>11</v>
      </c>
      <c r="I621">
        <f>+Tabla1[[#This Row],[Tiempo de Preparación]]/60</f>
        <v>0.18333333333333332</v>
      </c>
      <c r="J621" s="9" t="str">
        <f>+TEXT(Tabla1[[#This Row],[Columna1]]/24, "h:mm")</f>
        <v>0:11</v>
      </c>
      <c r="K621" t="s">
        <v>8</v>
      </c>
      <c r="L621" s="1">
        <f>+(Tabla1[[#This Row],[Precio Unitario]]-Tabla1[[#This Row],[Costo Unitario]])*Tabla1[[#This Row],[Cantidad Ordenada]]</f>
        <v>8</v>
      </c>
      <c r="M621" s="1">
        <f>+Tabla1[[#This Row],[Precio Unitario]]*Tabla1[[#This Row],[Cantidad Ordenada]]</f>
        <v>18</v>
      </c>
      <c r="N621" s="2">
        <f>+Tabla1[[#This Row],[Ganancia neta]]/(Tabla1[[#This Row],[Ganacia Bruta]])</f>
        <v>0.44444444444444442</v>
      </c>
      <c r="O621" s="1">
        <f>+Tabla1[[#This Row],[Costo Unitario]]*Tabla1[[#This Row],[Cantidad Ordenada]]</f>
        <v>10</v>
      </c>
    </row>
    <row r="622" spans="1:15" x14ac:dyDescent="0.25">
      <c r="A622">
        <v>242</v>
      </c>
      <c r="B622">
        <v>12</v>
      </c>
      <c r="C622" t="s">
        <v>25</v>
      </c>
      <c r="D622" t="s">
        <v>49</v>
      </c>
      <c r="E622" s="1">
        <v>15</v>
      </c>
      <c r="F622" s="1">
        <v>26</v>
      </c>
      <c r="G622">
        <v>1</v>
      </c>
      <c r="H622">
        <v>54</v>
      </c>
      <c r="I622">
        <f>+Tabla1[[#This Row],[Tiempo de Preparación]]/60</f>
        <v>0.9</v>
      </c>
      <c r="J622" s="9" t="str">
        <f>+TEXT(Tabla1[[#This Row],[Columna1]]/24, "h:mm")</f>
        <v>0:54</v>
      </c>
      <c r="K622" t="s">
        <v>6</v>
      </c>
      <c r="L622" s="1">
        <f>+(Tabla1[[#This Row],[Precio Unitario]]-Tabla1[[#This Row],[Costo Unitario]])*Tabla1[[#This Row],[Cantidad Ordenada]]</f>
        <v>11</v>
      </c>
      <c r="M622" s="1">
        <f>+Tabla1[[#This Row],[Precio Unitario]]*Tabla1[[#This Row],[Cantidad Ordenada]]</f>
        <v>26</v>
      </c>
      <c r="N622" s="2">
        <f>+Tabla1[[#This Row],[Ganancia neta]]/(Tabla1[[#This Row],[Ganacia Bruta]])</f>
        <v>0.42307692307692307</v>
      </c>
      <c r="O622" s="1">
        <f>+Tabla1[[#This Row],[Costo Unitario]]*Tabla1[[#This Row],[Cantidad Ordenada]]</f>
        <v>15</v>
      </c>
    </row>
    <row r="623" spans="1:15" x14ac:dyDescent="0.25">
      <c r="A623">
        <v>242</v>
      </c>
      <c r="B623">
        <v>12</v>
      </c>
      <c r="C623" t="s">
        <v>26</v>
      </c>
      <c r="D623" t="s">
        <v>50</v>
      </c>
      <c r="E623" s="1">
        <v>15</v>
      </c>
      <c r="F623" s="1">
        <v>25</v>
      </c>
      <c r="G623">
        <v>3</v>
      </c>
      <c r="H623">
        <v>40</v>
      </c>
      <c r="I623">
        <f>+Tabla1[[#This Row],[Tiempo de Preparación]]/60</f>
        <v>0.66666666666666663</v>
      </c>
      <c r="J623" s="9" t="str">
        <f>+TEXT(Tabla1[[#This Row],[Columna1]]/24, "h:mm")</f>
        <v>0:40</v>
      </c>
      <c r="K623" t="s">
        <v>8</v>
      </c>
      <c r="L623" s="1">
        <f>+(Tabla1[[#This Row],[Precio Unitario]]-Tabla1[[#This Row],[Costo Unitario]])*Tabla1[[#This Row],[Cantidad Ordenada]]</f>
        <v>30</v>
      </c>
      <c r="M623" s="1">
        <f>+Tabla1[[#This Row],[Precio Unitario]]*Tabla1[[#This Row],[Cantidad Ordenada]]</f>
        <v>75</v>
      </c>
      <c r="N623" s="2">
        <f>+Tabla1[[#This Row],[Ganancia neta]]/(Tabla1[[#This Row],[Ganacia Bruta]])</f>
        <v>0.4</v>
      </c>
      <c r="O623" s="1">
        <f>+Tabla1[[#This Row],[Costo Unitario]]*Tabla1[[#This Row],[Cantidad Ordenada]]</f>
        <v>45</v>
      </c>
    </row>
    <row r="624" spans="1:15" x14ac:dyDescent="0.25">
      <c r="A624">
        <v>242</v>
      </c>
      <c r="B624">
        <v>12</v>
      </c>
      <c r="C624" t="s">
        <v>14</v>
      </c>
      <c r="D624" t="s">
        <v>38</v>
      </c>
      <c r="E624" s="1">
        <v>20</v>
      </c>
      <c r="F624" s="1">
        <v>33</v>
      </c>
      <c r="G624">
        <v>1</v>
      </c>
      <c r="H624">
        <v>5</v>
      </c>
      <c r="I624">
        <f>+Tabla1[[#This Row],[Tiempo de Preparación]]/60</f>
        <v>8.3333333333333329E-2</v>
      </c>
      <c r="J624" s="9" t="str">
        <f>+TEXT(Tabla1[[#This Row],[Columna1]]/24, "h:mm")</f>
        <v>0:05</v>
      </c>
      <c r="K624" t="s">
        <v>6</v>
      </c>
      <c r="L624" s="1">
        <f>+(Tabla1[[#This Row],[Precio Unitario]]-Tabla1[[#This Row],[Costo Unitario]])*Tabla1[[#This Row],[Cantidad Ordenada]]</f>
        <v>13</v>
      </c>
      <c r="M624" s="1">
        <f>+Tabla1[[#This Row],[Precio Unitario]]*Tabla1[[#This Row],[Cantidad Ordenada]]</f>
        <v>33</v>
      </c>
      <c r="N624" s="2">
        <f>+Tabla1[[#This Row],[Ganancia neta]]/(Tabla1[[#This Row],[Ganacia Bruta]])</f>
        <v>0.39393939393939392</v>
      </c>
      <c r="O624" s="1">
        <f>+Tabla1[[#This Row],[Costo Unitario]]*Tabla1[[#This Row],[Cantidad Ordenada]]</f>
        <v>20</v>
      </c>
    </row>
    <row r="625" spans="1:15" x14ac:dyDescent="0.25">
      <c r="A625">
        <v>243</v>
      </c>
      <c r="B625">
        <v>4</v>
      </c>
      <c r="C625" t="s">
        <v>11</v>
      </c>
      <c r="D625" t="s">
        <v>35</v>
      </c>
      <c r="E625" s="1">
        <v>25</v>
      </c>
      <c r="F625" s="1">
        <v>40</v>
      </c>
      <c r="G625">
        <v>3</v>
      </c>
      <c r="H625">
        <v>22</v>
      </c>
      <c r="I625">
        <f>+Tabla1[[#This Row],[Tiempo de Preparación]]/60</f>
        <v>0.36666666666666664</v>
      </c>
      <c r="J625" s="9" t="str">
        <f>+TEXT(Tabla1[[#This Row],[Columna1]]/24, "h:mm")</f>
        <v>0:22</v>
      </c>
      <c r="K625" t="s">
        <v>8</v>
      </c>
      <c r="L625" s="1">
        <f>+(Tabla1[[#This Row],[Precio Unitario]]-Tabla1[[#This Row],[Costo Unitario]])*Tabla1[[#This Row],[Cantidad Ordenada]]</f>
        <v>45</v>
      </c>
      <c r="M625" s="1">
        <f>+Tabla1[[#This Row],[Precio Unitario]]*Tabla1[[#This Row],[Cantidad Ordenada]]</f>
        <v>120</v>
      </c>
      <c r="N625" s="2">
        <f>+Tabla1[[#This Row],[Ganancia neta]]/(Tabla1[[#This Row],[Ganacia Bruta]])</f>
        <v>0.375</v>
      </c>
      <c r="O625" s="1">
        <f>+Tabla1[[#This Row],[Costo Unitario]]*Tabla1[[#This Row],[Cantidad Ordenada]]</f>
        <v>75</v>
      </c>
    </row>
    <row r="626" spans="1:15" x14ac:dyDescent="0.25">
      <c r="A626">
        <v>244</v>
      </c>
      <c r="B626">
        <v>17</v>
      </c>
      <c r="C626" t="s">
        <v>11</v>
      </c>
      <c r="D626" t="s">
        <v>35</v>
      </c>
      <c r="E626" s="1">
        <v>25</v>
      </c>
      <c r="F626" s="1">
        <v>40</v>
      </c>
      <c r="G626">
        <v>3</v>
      </c>
      <c r="H626">
        <v>30</v>
      </c>
      <c r="I626">
        <f>+Tabla1[[#This Row],[Tiempo de Preparación]]/60</f>
        <v>0.5</v>
      </c>
      <c r="J626" s="9" t="str">
        <f>+TEXT(Tabla1[[#This Row],[Columna1]]/24, "h:mm")</f>
        <v>0:30</v>
      </c>
      <c r="K626" t="s">
        <v>6</v>
      </c>
      <c r="L626" s="1">
        <f>+(Tabla1[[#This Row],[Precio Unitario]]-Tabla1[[#This Row],[Costo Unitario]])*Tabla1[[#This Row],[Cantidad Ordenada]]</f>
        <v>45</v>
      </c>
      <c r="M626" s="1">
        <f>+Tabla1[[#This Row],[Precio Unitario]]*Tabla1[[#This Row],[Cantidad Ordenada]]</f>
        <v>120</v>
      </c>
      <c r="N626" s="2">
        <f>+Tabla1[[#This Row],[Ganancia neta]]/(Tabla1[[#This Row],[Ganacia Bruta]])</f>
        <v>0.375</v>
      </c>
      <c r="O626" s="1">
        <f>+Tabla1[[#This Row],[Costo Unitario]]*Tabla1[[#This Row],[Cantidad Ordenada]]</f>
        <v>75</v>
      </c>
    </row>
    <row r="627" spans="1:15" x14ac:dyDescent="0.25">
      <c r="A627">
        <v>244</v>
      </c>
      <c r="B627">
        <v>17</v>
      </c>
      <c r="C627" t="s">
        <v>16</v>
      </c>
      <c r="D627" t="s">
        <v>40</v>
      </c>
      <c r="E627" s="1">
        <v>11</v>
      </c>
      <c r="F627" s="1">
        <v>19</v>
      </c>
      <c r="G627">
        <v>2</v>
      </c>
      <c r="H627">
        <v>59</v>
      </c>
      <c r="I627">
        <f>+Tabla1[[#This Row],[Tiempo de Preparación]]/60</f>
        <v>0.98333333333333328</v>
      </c>
      <c r="J627" s="9" t="str">
        <f>+TEXT(Tabla1[[#This Row],[Columna1]]/24, "h:mm")</f>
        <v>0:59</v>
      </c>
      <c r="K627" t="s">
        <v>6</v>
      </c>
      <c r="L627" s="1">
        <f>+(Tabla1[[#This Row],[Precio Unitario]]-Tabla1[[#This Row],[Costo Unitario]])*Tabla1[[#This Row],[Cantidad Ordenada]]</f>
        <v>16</v>
      </c>
      <c r="M627" s="1">
        <f>+Tabla1[[#This Row],[Precio Unitario]]*Tabla1[[#This Row],[Cantidad Ordenada]]</f>
        <v>38</v>
      </c>
      <c r="N627" s="2">
        <f>+Tabla1[[#This Row],[Ganancia neta]]/(Tabla1[[#This Row],[Ganacia Bruta]])</f>
        <v>0.42105263157894735</v>
      </c>
      <c r="O627" s="1">
        <f>+Tabla1[[#This Row],[Costo Unitario]]*Tabla1[[#This Row],[Cantidad Ordenada]]</f>
        <v>22</v>
      </c>
    </row>
    <row r="628" spans="1:15" x14ac:dyDescent="0.25">
      <c r="A628">
        <v>245</v>
      </c>
      <c r="B628">
        <v>11</v>
      </c>
      <c r="C628" t="s">
        <v>24</v>
      </c>
      <c r="D628" t="s">
        <v>48</v>
      </c>
      <c r="E628" s="1">
        <v>10</v>
      </c>
      <c r="F628" s="1">
        <v>18</v>
      </c>
      <c r="G628">
        <v>3</v>
      </c>
      <c r="H628">
        <v>45</v>
      </c>
      <c r="I628">
        <f>+Tabla1[[#This Row],[Tiempo de Preparación]]/60</f>
        <v>0.75</v>
      </c>
      <c r="J628" s="9" t="str">
        <f>+TEXT(Tabla1[[#This Row],[Columna1]]/24, "h:mm")</f>
        <v>0:45</v>
      </c>
      <c r="K628" t="s">
        <v>8</v>
      </c>
      <c r="L628" s="1">
        <f>+(Tabla1[[#This Row],[Precio Unitario]]-Tabla1[[#This Row],[Costo Unitario]])*Tabla1[[#This Row],[Cantidad Ordenada]]</f>
        <v>24</v>
      </c>
      <c r="M628" s="1">
        <f>+Tabla1[[#This Row],[Precio Unitario]]*Tabla1[[#This Row],[Cantidad Ordenada]]</f>
        <v>54</v>
      </c>
      <c r="N628" s="2">
        <f>+Tabla1[[#This Row],[Ganancia neta]]/(Tabla1[[#This Row],[Ganacia Bruta]])</f>
        <v>0.44444444444444442</v>
      </c>
      <c r="O628" s="1">
        <f>+Tabla1[[#This Row],[Costo Unitario]]*Tabla1[[#This Row],[Cantidad Ordenada]]</f>
        <v>30</v>
      </c>
    </row>
    <row r="629" spans="1:15" x14ac:dyDescent="0.25">
      <c r="A629">
        <v>245</v>
      </c>
      <c r="B629">
        <v>11</v>
      </c>
      <c r="C629" t="s">
        <v>9</v>
      </c>
      <c r="D629" t="s">
        <v>33</v>
      </c>
      <c r="E629" s="1">
        <v>19</v>
      </c>
      <c r="F629" s="1">
        <v>31</v>
      </c>
      <c r="G629">
        <v>1</v>
      </c>
      <c r="H629">
        <v>23</v>
      </c>
      <c r="I629">
        <f>+Tabla1[[#This Row],[Tiempo de Preparación]]/60</f>
        <v>0.38333333333333336</v>
      </c>
      <c r="J629" s="9" t="str">
        <f>+TEXT(Tabla1[[#This Row],[Columna1]]/24, "h:mm")</f>
        <v>0:23</v>
      </c>
      <c r="K629" t="s">
        <v>6</v>
      </c>
      <c r="L629" s="1">
        <f>+(Tabla1[[#This Row],[Precio Unitario]]-Tabla1[[#This Row],[Costo Unitario]])*Tabla1[[#This Row],[Cantidad Ordenada]]</f>
        <v>12</v>
      </c>
      <c r="M629" s="1">
        <f>+Tabla1[[#This Row],[Precio Unitario]]*Tabla1[[#This Row],[Cantidad Ordenada]]</f>
        <v>31</v>
      </c>
      <c r="N629" s="2">
        <f>+Tabla1[[#This Row],[Ganancia neta]]/(Tabla1[[#This Row],[Ganacia Bruta]])</f>
        <v>0.38709677419354838</v>
      </c>
      <c r="O629" s="1">
        <f>+Tabla1[[#This Row],[Costo Unitario]]*Tabla1[[#This Row],[Cantidad Ordenada]]</f>
        <v>19</v>
      </c>
    </row>
    <row r="630" spans="1:15" x14ac:dyDescent="0.25">
      <c r="A630">
        <v>245</v>
      </c>
      <c r="B630">
        <v>11</v>
      </c>
      <c r="C630" t="s">
        <v>11</v>
      </c>
      <c r="D630" t="s">
        <v>35</v>
      </c>
      <c r="E630" s="1">
        <v>25</v>
      </c>
      <c r="F630" s="1">
        <v>40</v>
      </c>
      <c r="G630">
        <v>2</v>
      </c>
      <c r="H630">
        <v>23</v>
      </c>
      <c r="I630">
        <f>+Tabla1[[#This Row],[Tiempo de Preparación]]/60</f>
        <v>0.38333333333333336</v>
      </c>
      <c r="J630" s="9" t="str">
        <f>+TEXT(Tabla1[[#This Row],[Columna1]]/24, "h:mm")</f>
        <v>0:23</v>
      </c>
      <c r="K630" t="s">
        <v>6</v>
      </c>
      <c r="L630" s="1">
        <f>+(Tabla1[[#This Row],[Precio Unitario]]-Tabla1[[#This Row],[Costo Unitario]])*Tabla1[[#This Row],[Cantidad Ordenada]]</f>
        <v>30</v>
      </c>
      <c r="M630" s="1">
        <f>+Tabla1[[#This Row],[Precio Unitario]]*Tabla1[[#This Row],[Cantidad Ordenada]]</f>
        <v>80</v>
      </c>
      <c r="N630" s="2">
        <f>+Tabla1[[#This Row],[Ganancia neta]]/(Tabla1[[#This Row],[Ganacia Bruta]])</f>
        <v>0.375</v>
      </c>
      <c r="O630" s="1">
        <f>+Tabla1[[#This Row],[Costo Unitario]]*Tabla1[[#This Row],[Cantidad Ordenada]]</f>
        <v>50</v>
      </c>
    </row>
    <row r="631" spans="1:15" x14ac:dyDescent="0.25">
      <c r="A631">
        <v>245</v>
      </c>
      <c r="B631">
        <v>11</v>
      </c>
      <c r="C631" t="s">
        <v>12</v>
      </c>
      <c r="D631" t="s">
        <v>36</v>
      </c>
      <c r="E631" s="1">
        <v>22</v>
      </c>
      <c r="F631" s="1">
        <v>36</v>
      </c>
      <c r="G631">
        <v>3</v>
      </c>
      <c r="H631">
        <v>25</v>
      </c>
      <c r="I631">
        <f>+Tabla1[[#This Row],[Tiempo de Preparación]]/60</f>
        <v>0.41666666666666669</v>
      </c>
      <c r="J631" s="9" t="str">
        <f>+TEXT(Tabla1[[#This Row],[Columna1]]/24, "h:mm")</f>
        <v>0:25</v>
      </c>
      <c r="K631" t="s">
        <v>8</v>
      </c>
      <c r="L631" s="1">
        <f>+(Tabla1[[#This Row],[Precio Unitario]]-Tabla1[[#This Row],[Costo Unitario]])*Tabla1[[#This Row],[Cantidad Ordenada]]</f>
        <v>42</v>
      </c>
      <c r="M631" s="1">
        <f>+Tabla1[[#This Row],[Precio Unitario]]*Tabla1[[#This Row],[Cantidad Ordenada]]</f>
        <v>108</v>
      </c>
      <c r="N631" s="2">
        <f>+Tabla1[[#This Row],[Ganancia neta]]/(Tabla1[[#This Row],[Ganacia Bruta]])</f>
        <v>0.3888888888888889</v>
      </c>
      <c r="O631" s="1">
        <f>+Tabla1[[#This Row],[Costo Unitario]]*Tabla1[[#This Row],[Cantidad Ordenada]]</f>
        <v>66</v>
      </c>
    </row>
    <row r="632" spans="1:15" x14ac:dyDescent="0.25">
      <c r="A632">
        <v>246</v>
      </c>
      <c r="B632">
        <v>2</v>
      </c>
      <c r="C632" t="s">
        <v>10</v>
      </c>
      <c r="D632" t="s">
        <v>34</v>
      </c>
      <c r="E632" s="1">
        <v>16</v>
      </c>
      <c r="F632" s="1">
        <v>27</v>
      </c>
      <c r="G632">
        <v>3</v>
      </c>
      <c r="H632">
        <v>36</v>
      </c>
      <c r="I632">
        <f>+Tabla1[[#This Row],[Tiempo de Preparación]]/60</f>
        <v>0.6</v>
      </c>
      <c r="J632" s="9" t="str">
        <f>+TEXT(Tabla1[[#This Row],[Columna1]]/24, "h:mm")</f>
        <v>0:36</v>
      </c>
      <c r="K632" t="s">
        <v>8</v>
      </c>
      <c r="L632" s="1">
        <f>+(Tabla1[[#This Row],[Precio Unitario]]-Tabla1[[#This Row],[Costo Unitario]])*Tabla1[[#This Row],[Cantidad Ordenada]]</f>
        <v>33</v>
      </c>
      <c r="M632" s="1">
        <f>+Tabla1[[#This Row],[Precio Unitario]]*Tabla1[[#This Row],[Cantidad Ordenada]]</f>
        <v>81</v>
      </c>
      <c r="N632" s="2">
        <f>+Tabla1[[#This Row],[Ganancia neta]]/(Tabla1[[#This Row],[Ganacia Bruta]])</f>
        <v>0.40740740740740738</v>
      </c>
      <c r="O632" s="1">
        <f>+Tabla1[[#This Row],[Costo Unitario]]*Tabla1[[#This Row],[Cantidad Ordenada]]</f>
        <v>48</v>
      </c>
    </row>
    <row r="633" spans="1:15" x14ac:dyDescent="0.25">
      <c r="A633">
        <v>246</v>
      </c>
      <c r="B633">
        <v>2</v>
      </c>
      <c r="C633" t="s">
        <v>5</v>
      </c>
      <c r="D633" t="s">
        <v>31</v>
      </c>
      <c r="E633" s="1">
        <v>14</v>
      </c>
      <c r="F633" s="1">
        <v>24</v>
      </c>
      <c r="G633">
        <v>2</v>
      </c>
      <c r="H633">
        <v>10</v>
      </c>
      <c r="I633">
        <f>+Tabla1[[#This Row],[Tiempo de Preparación]]/60</f>
        <v>0.16666666666666666</v>
      </c>
      <c r="J633" s="9" t="str">
        <f>+TEXT(Tabla1[[#This Row],[Columna1]]/24, "h:mm")</f>
        <v>0:10</v>
      </c>
      <c r="K633" t="s">
        <v>6</v>
      </c>
      <c r="L633" s="1">
        <f>+(Tabla1[[#This Row],[Precio Unitario]]-Tabla1[[#This Row],[Costo Unitario]])*Tabla1[[#This Row],[Cantidad Ordenada]]</f>
        <v>20</v>
      </c>
      <c r="M633" s="1">
        <f>+Tabla1[[#This Row],[Precio Unitario]]*Tabla1[[#This Row],[Cantidad Ordenada]]</f>
        <v>48</v>
      </c>
      <c r="N633" s="2">
        <f>+Tabla1[[#This Row],[Ganancia neta]]/(Tabla1[[#This Row],[Ganacia Bruta]])</f>
        <v>0.41666666666666669</v>
      </c>
      <c r="O633" s="1">
        <f>+Tabla1[[#This Row],[Costo Unitario]]*Tabla1[[#This Row],[Cantidad Ordenada]]</f>
        <v>28</v>
      </c>
    </row>
    <row r="634" spans="1:15" x14ac:dyDescent="0.25">
      <c r="A634">
        <v>246</v>
      </c>
      <c r="B634">
        <v>2</v>
      </c>
      <c r="C634" t="s">
        <v>17</v>
      </c>
      <c r="D634" t="s">
        <v>41</v>
      </c>
      <c r="E634" s="1">
        <v>21</v>
      </c>
      <c r="F634" s="1">
        <v>35</v>
      </c>
      <c r="G634">
        <v>3</v>
      </c>
      <c r="H634">
        <v>48</v>
      </c>
      <c r="I634">
        <f>+Tabla1[[#This Row],[Tiempo de Preparación]]/60</f>
        <v>0.8</v>
      </c>
      <c r="J634" s="9" t="str">
        <f>+TEXT(Tabla1[[#This Row],[Columna1]]/24, "h:mm")</f>
        <v>0:48</v>
      </c>
      <c r="K634" t="s">
        <v>6</v>
      </c>
      <c r="L634" s="1">
        <f>+(Tabla1[[#This Row],[Precio Unitario]]-Tabla1[[#This Row],[Costo Unitario]])*Tabla1[[#This Row],[Cantidad Ordenada]]</f>
        <v>42</v>
      </c>
      <c r="M634" s="1">
        <f>+Tabla1[[#This Row],[Precio Unitario]]*Tabla1[[#This Row],[Cantidad Ordenada]]</f>
        <v>105</v>
      </c>
      <c r="N634" s="2">
        <f>+Tabla1[[#This Row],[Ganancia neta]]/(Tabla1[[#This Row],[Ganacia Bruta]])</f>
        <v>0.4</v>
      </c>
      <c r="O634" s="1">
        <f>+Tabla1[[#This Row],[Costo Unitario]]*Tabla1[[#This Row],[Cantidad Ordenada]]</f>
        <v>63</v>
      </c>
    </row>
    <row r="635" spans="1:15" x14ac:dyDescent="0.25">
      <c r="A635">
        <v>246</v>
      </c>
      <c r="B635">
        <v>2</v>
      </c>
      <c r="C635" t="s">
        <v>9</v>
      </c>
      <c r="D635" t="s">
        <v>33</v>
      </c>
      <c r="E635" s="1">
        <v>19</v>
      </c>
      <c r="F635" s="1">
        <v>31</v>
      </c>
      <c r="G635">
        <v>3</v>
      </c>
      <c r="H635">
        <v>52</v>
      </c>
      <c r="I635">
        <f>+Tabla1[[#This Row],[Tiempo de Preparación]]/60</f>
        <v>0.8666666666666667</v>
      </c>
      <c r="J635" s="9" t="str">
        <f>+TEXT(Tabla1[[#This Row],[Columna1]]/24, "h:mm")</f>
        <v>0:52</v>
      </c>
      <c r="K635" t="s">
        <v>6</v>
      </c>
      <c r="L635" s="1">
        <f>+(Tabla1[[#This Row],[Precio Unitario]]-Tabla1[[#This Row],[Costo Unitario]])*Tabla1[[#This Row],[Cantidad Ordenada]]</f>
        <v>36</v>
      </c>
      <c r="M635" s="1">
        <f>+Tabla1[[#This Row],[Precio Unitario]]*Tabla1[[#This Row],[Cantidad Ordenada]]</f>
        <v>93</v>
      </c>
      <c r="N635" s="2">
        <f>+Tabla1[[#This Row],[Ganancia neta]]/(Tabla1[[#This Row],[Ganacia Bruta]])</f>
        <v>0.38709677419354838</v>
      </c>
      <c r="O635" s="1">
        <f>+Tabla1[[#This Row],[Costo Unitario]]*Tabla1[[#This Row],[Cantidad Ordenada]]</f>
        <v>57</v>
      </c>
    </row>
    <row r="636" spans="1:15" x14ac:dyDescent="0.25">
      <c r="A636">
        <v>247</v>
      </c>
      <c r="B636">
        <v>11</v>
      </c>
      <c r="C636" t="s">
        <v>14</v>
      </c>
      <c r="D636" t="s">
        <v>38</v>
      </c>
      <c r="E636" s="1">
        <v>20</v>
      </c>
      <c r="F636" s="1">
        <v>33</v>
      </c>
      <c r="G636">
        <v>2</v>
      </c>
      <c r="H636">
        <v>59</v>
      </c>
      <c r="I636">
        <f>+Tabla1[[#This Row],[Tiempo de Preparación]]/60</f>
        <v>0.98333333333333328</v>
      </c>
      <c r="J636" s="9" t="str">
        <f>+TEXT(Tabla1[[#This Row],[Columna1]]/24, "h:mm")</f>
        <v>0:59</v>
      </c>
      <c r="K636" t="s">
        <v>8</v>
      </c>
      <c r="L636" s="1">
        <f>+(Tabla1[[#This Row],[Precio Unitario]]-Tabla1[[#This Row],[Costo Unitario]])*Tabla1[[#This Row],[Cantidad Ordenada]]</f>
        <v>26</v>
      </c>
      <c r="M636" s="1">
        <f>+Tabla1[[#This Row],[Precio Unitario]]*Tabla1[[#This Row],[Cantidad Ordenada]]</f>
        <v>66</v>
      </c>
      <c r="N636" s="2">
        <f>+Tabla1[[#This Row],[Ganancia neta]]/(Tabla1[[#This Row],[Ganacia Bruta]])</f>
        <v>0.39393939393939392</v>
      </c>
      <c r="O636" s="1">
        <f>+Tabla1[[#This Row],[Costo Unitario]]*Tabla1[[#This Row],[Cantidad Ordenada]]</f>
        <v>40</v>
      </c>
    </row>
    <row r="637" spans="1:15" x14ac:dyDescent="0.25">
      <c r="A637">
        <v>248</v>
      </c>
      <c r="B637">
        <v>12</v>
      </c>
      <c r="C637" t="s">
        <v>20</v>
      </c>
      <c r="D637" t="s">
        <v>44</v>
      </c>
      <c r="E637" s="1">
        <v>20</v>
      </c>
      <c r="F637" s="1">
        <v>34</v>
      </c>
      <c r="G637">
        <v>1</v>
      </c>
      <c r="H637">
        <v>32</v>
      </c>
      <c r="I637">
        <f>+Tabla1[[#This Row],[Tiempo de Preparación]]/60</f>
        <v>0.53333333333333333</v>
      </c>
      <c r="J637" s="9" t="str">
        <f>+TEXT(Tabla1[[#This Row],[Columna1]]/24, "h:mm")</f>
        <v>0:32</v>
      </c>
      <c r="K637" t="s">
        <v>8</v>
      </c>
      <c r="L637" s="1">
        <f>+(Tabla1[[#This Row],[Precio Unitario]]-Tabla1[[#This Row],[Costo Unitario]])*Tabla1[[#This Row],[Cantidad Ordenada]]</f>
        <v>14</v>
      </c>
      <c r="M637" s="1">
        <f>+Tabla1[[#This Row],[Precio Unitario]]*Tabla1[[#This Row],[Cantidad Ordenada]]</f>
        <v>34</v>
      </c>
      <c r="N637" s="2">
        <f>+Tabla1[[#This Row],[Ganancia neta]]/(Tabla1[[#This Row],[Ganacia Bruta]])</f>
        <v>0.41176470588235292</v>
      </c>
      <c r="O637" s="1">
        <f>+Tabla1[[#This Row],[Costo Unitario]]*Tabla1[[#This Row],[Cantidad Ordenada]]</f>
        <v>20</v>
      </c>
    </row>
    <row r="638" spans="1:15" x14ac:dyDescent="0.25">
      <c r="A638">
        <v>248</v>
      </c>
      <c r="B638">
        <v>12</v>
      </c>
      <c r="C638" t="s">
        <v>13</v>
      </c>
      <c r="D638" t="s">
        <v>37</v>
      </c>
      <c r="E638" s="1">
        <v>17</v>
      </c>
      <c r="F638" s="1">
        <v>29</v>
      </c>
      <c r="G638">
        <v>3</v>
      </c>
      <c r="H638">
        <v>51</v>
      </c>
      <c r="I638">
        <f>+Tabla1[[#This Row],[Tiempo de Preparación]]/60</f>
        <v>0.85</v>
      </c>
      <c r="J638" s="9" t="str">
        <f>+TEXT(Tabla1[[#This Row],[Columna1]]/24, "h:mm")</f>
        <v>0:51</v>
      </c>
      <c r="K638" t="s">
        <v>8</v>
      </c>
      <c r="L638" s="1">
        <f>+(Tabla1[[#This Row],[Precio Unitario]]-Tabla1[[#This Row],[Costo Unitario]])*Tabla1[[#This Row],[Cantidad Ordenada]]</f>
        <v>36</v>
      </c>
      <c r="M638" s="1">
        <f>+Tabla1[[#This Row],[Precio Unitario]]*Tabla1[[#This Row],[Cantidad Ordenada]]</f>
        <v>87</v>
      </c>
      <c r="N638" s="2">
        <f>+Tabla1[[#This Row],[Ganancia neta]]/(Tabla1[[#This Row],[Ganacia Bruta]])</f>
        <v>0.41379310344827586</v>
      </c>
      <c r="O638" s="1">
        <f>+Tabla1[[#This Row],[Costo Unitario]]*Tabla1[[#This Row],[Cantidad Ordenada]]</f>
        <v>51</v>
      </c>
    </row>
    <row r="639" spans="1:15" x14ac:dyDescent="0.25">
      <c r="A639">
        <v>248</v>
      </c>
      <c r="B639">
        <v>12</v>
      </c>
      <c r="C639" t="s">
        <v>10</v>
      </c>
      <c r="D639" t="s">
        <v>34</v>
      </c>
      <c r="E639" s="1">
        <v>16</v>
      </c>
      <c r="F639" s="1">
        <v>27</v>
      </c>
      <c r="G639">
        <v>2</v>
      </c>
      <c r="H639">
        <v>6</v>
      </c>
      <c r="I639">
        <f>+Tabla1[[#This Row],[Tiempo de Preparación]]/60</f>
        <v>0.1</v>
      </c>
      <c r="J639" s="9" t="str">
        <f>+TEXT(Tabla1[[#This Row],[Columna1]]/24, "h:mm")</f>
        <v>0:06</v>
      </c>
      <c r="K639" t="s">
        <v>8</v>
      </c>
      <c r="L639" s="1">
        <f>+(Tabla1[[#This Row],[Precio Unitario]]-Tabla1[[#This Row],[Costo Unitario]])*Tabla1[[#This Row],[Cantidad Ordenada]]</f>
        <v>22</v>
      </c>
      <c r="M639" s="1">
        <f>+Tabla1[[#This Row],[Precio Unitario]]*Tabla1[[#This Row],[Cantidad Ordenada]]</f>
        <v>54</v>
      </c>
      <c r="N639" s="2">
        <f>+Tabla1[[#This Row],[Ganancia neta]]/(Tabla1[[#This Row],[Ganacia Bruta]])</f>
        <v>0.40740740740740738</v>
      </c>
      <c r="O639" s="1">
        <f>+Tabla1[[#This Row],[Costo Unitario]]*Tabla1[[#This Row],[Cantidad Ordenada]]</f>
        <v>32</v>
      </c>
    </row>
    <row r="640" spans="1:15" x14ac:dyDescent="0.25">
      <c r="A640">
        <v>248</v>
      </c>
      <c r="B640">
        <v>12</v>
      </c>
      <c r="C640" t="s">
        <v>26</v>
      </c>
      <c r="D640" t="s">
        <v>50</v>
      </c>
      <c r="E640" s="1">
        <v>15</v>
      </c>
      <c r="F640" s="1">
        <v>25</v>
      </c>
      <c r="G640">
        <v>2</v>
      </c>
      <c r="H640">
        <v>31</v>
      </c>
      <c r="I640">
        <f>+Tabla1[[#This Row],[Tiempo de Preparación]]/60</f>
        <v>0.51666666666666672</v>
      </c>
      <c r="J640" s="9" t="str">
        <f>+TEXT(Tabla1[[#This Row],[Columna1]]/24, "h:mm")</f>
        <v>0:31</v>
      </c>
      <c r="K640" t="s">
        <v>6</v>
      </c>
      <c r="L640" s="1">
        <f>+(Tabla1[[#This Row],[Precio Unitario]]-Tabla1[[#This Row],[Costo Unitario]])*Tabla1[[#This Row],[Cantidad Ordenada]]</f>
        <v>20</v>
      </c>
      <c r="M640" s="1">
        <f>+Tabla1[[#This Row],[Precio Unitario]]*Tabla1[[#This Row],[Cantidad Ordenada]]</f>
        <v>50</v>
      </c>
      <c r="N640" s="2">
        <f>+Tabla1[[#This Row],[Ganancia neta]]/(Tabla1[[#This Row],[Ganacia Bruta]])</f>
        <v>0.4</v>
      </c>
      <c r="O640" s="1">
        <f>+Tabla1[[#This Row],[Costo Unitario]]*Tabla1[[#This Row],[Cantidad Ordenada]]</f>
        <v>30</v>
      </c>
    </row>
    <row r="641" spans="1:15" x14ac:dyDescent="0.25">
      <c r="A641">
        <v>249</v>
      </c>
      <c r="B641">
        <v>8</v>
      </c>
      <c r="C641" t="s">
        <v>19</v>
      </c>
      <c r="D641" t="s">
        <v>43</v>
      </c>
      <c r="E641" s="1">
        <v>13</v>
      </c>
      <c r="F641" s="1">
        <v>22</v>
      </c>
      <c r="G641">
        <v>2</v>
      </c>
      <c r="H641">
        <v>51</v>
      </c>
      <c r="I641">
        <f>+Tabla1[[#This Row],[Tiempo de Preparación]]/60</f>
        <v>0.85</v>
      </c>
      <c r="J641" s="9" t="str">
        <f>+TEXT(Tabla1[[#This Row],[Columna1]]/24, "h:mm")</f>
        <v>0:51</v>
      </c>
      <c r="K641" t="s">
        <v>8</v>
      </c>
      <c r="L641" s="1">
        <f>+(Tabla1[[#This Row],[Precio Unitario]]-Tabla1[[#This Row],[Costo Unitario]])*Tabla1[[#This Row],[Cantidad Ordenada]]</f>
        <v>18</v>
      </c>
      <c r="M641" s="1">
        <f>+Tabla1[[#This Row],[Precio Unitario]]*Tabla1[[#This Row],[Cantidad Ordenada]]</f>
        <v>44</v>
      </c>
      <c r="N641" s="2">
        <f>+Tabla1[[#This Row],[Ganancia neta]]/(Tabla1[[#This Row],[Ganacia Bruta]])</f>
        <v>0.40909090909090912</v>
      </c>
      <c r="O641" s="1">
        <f>+Tabla1[[#This Row],[Costo Unitario]]*Tabla1[[#This Row],[Cantidad Ordenada]]</f>
        <v>26</v>
      </c>
    </row>
    <row r="642" spans="1:15" x14ac:dyDescent="0.25">
      <c r="A642">
        <v>249</v>
      </c>
      <c r="B642">
        <v>8</v>
      </c>
      <c r="C642" t="s">
        <v>24</v>
      </c>
      <c r="D642" t="s">
        <v>48</v>
      </c>
      <c r="E642" s="1">
        <v>10</v>
      </c>
      <c r="F642" s="1">
        <v>18</v>
      </c>
      <c r="G642">
        <v>2</v>
      </c>
      <c r="H642">
        <v>58</v>
      </c>
      <c r="I642">
        <f>+Tabla1[[#This Row],[Tiempo de Preparación]]/60</f>
        <v>0.96666666666666667</v>
      </c>
      <c r="J642" s="9" t="str">
        <f>+TEXT(Tabla1[[#This Row],[Columna1]]/24, "h:mm")</f>
        <v>0:58</v>
      </c>
      <c r="K642" t="s">
        <v>6</v>
      </c>
      <c r="L642" s="1">
        <f>+(Tabla1[[#This Row],[Precio Unitario]]-Tabla1[[#This Row],[Costo Unitario]])*Tabla1[[#This Row],[Cantidad Ordenada]]</f>
        <v>16</v>
      </c>
      <c r="M642" s="1">
        <f>+Tabla1[[#This Row],[Precio Unitario]]*Tabla1[[#This Row],[Cantidad Ordenada]]</f>
        <v>36</v>
      </c>
      <c r="N642" s="2">
        <f>+Tabla1[[#This Row],[Ganancia neta]]/(Tabla1[[#This Row],[Ganacia Bruta]])</f>
        <v>0.44444444444444442</v>
      </c>
      <c r="O642" s="1">
        <f>+Tabla1[[#This Row],[Costo Unitario]]*Tabla1[[#This Row],[Cantidad Ordenada]]</f>
        <v>20</v>
      </c>
    </row>
    <row r="643" spans="1:15" x14ac:dyDescent="0.25">
      <c r="A643">
        <v>250</v>
      </c>
      <c r="B643">
        <v>8</v>
      </c>
      <c r="C643" t="s">
        <v>21</v>
      </c>
      <c r="D643" t="s">
        <v>45</v>
      </c>
      <c r="E643" s="1">
        <v>12</v>
      </c>
      <c r="F643" s="1">
        <v>20</v>
      </c>
      <c r="G643">
        <v>1</v>
      </c>
      <c r="H643">
        <v>29</v>
      </c>
      <c r="I643">
        <f>+Tabla1[[#This Row],[Tiempo de Preparación]]/60</f>
        <v>0.48333333333333334</v>
      </c>
      <c r="J643" s="9" t="str">
        <f>+TEXT(Tabla1[[#This Row],[Columna1]]/24, "h:mm")</f>
        <v>0:29</v>
      </c>
      <c r="K643" t="s">
        <v>8</v>
      </c>
      <c r="L643" s="1">
        <f>+(Tabla1[[#This Row],[Precio Unitario]]-Tabla1[[#This Row],[Costo Unitario]])*Tabla1[[#This Row],[Cantidad Ordenada]]</f>
        <v>8</v>
      </c>
      <c r="M643" s="1">
        <f>+Tabla1[[#This Row],[Precio Unitario]]*Tabla1[[#This Row],[Cantidad Ordenada]]</f>
        <v>20</v>
      </c>
      <c r="N643" s="2">
        <f>+Tabla1[[#This Row],[Ganancia neta]]/(Tabla1[[#This Row],[Ganacia Bruta]])</f>
        <v>0.4</v>
      </c>
      <c r="O643" s="1">
        <f>+Tabla1[[#This Row],[Costo Unitario]]*Tabla1[[#This Row],[Cantidad Ordenada]]</f>
        <v>12</v>
      </c>
    </row>
    <row r="644" spans="1:15" x14ac:dyDescent="0.25">
      <c r="A644">
        <v>251</v>
      </c>
      <c r="B644">
        <v>12</v>
      </c>
      <c r="C644" t="s">
        <v>25</v>
      </c>
      <c r="D644" t="s">
        <v>49</v>
      </c>
      <c r="E644" s="1">
        <v>15</v>
      </c>
      <c r="F644" s="1">
        <v>26</v>
      </c>
      <c r="G644">
        <v>1</v>
      </c>
      <c r="H644">
        <v>25</v>
      </c>
      <c r="I644">
        <f>+Tabla1[[#This Row],[Tiempo de Preparación]]/60</f>
        <v>0.41666666666666669</v>
      </c>
      <c r="J644" s="9" t="str">
        <f>+TEXT(Tabla1[[#This Row],[Columna1]]/24, "h:mm")</f>
        <v>0:25</v>
      </c>
      <c r="K644" t="s">
        <v>8</v>
      </c>
      <c r="L644" s="1">
        <f>+(Tabla1[[#This Row],[Precio Unitario]]-Tabla1[[#This Row],[Costo Unitario]])*Tabla1[[#This Row],[Cantidad Ordenada]]</f>
        <v>11</v>
      </c>
      <c r="M644" s="1">
        <f>+Tabla1[[#This Row],[Precio Unitario]]*Tabla1[[#This Row],[Cantidad Ordenada]]</f>
        <v>26</v>
      </c>
      <c r="N644" s="2">
        <f>+Tabla1[[#This Row],[Ganancia neta]]/(Tabla1[[#This Row],[Ganacia Bruta]])</f>
        <v>0.42307692307692307</v>
      </c>
      <c r="O644" s="1">
        <f>+Tabla1[[#This Row],[Costo Unitario]]*Tabla1[[#This Row],[Cantidad Ordenada]]</f>
        <v>15</v>
      </c>
    </row>
    <row r="645" spans="1:15" x14ac:dyDescent="0.25">
      <c r="A645">
        <v>251</v>
      </c>
      <c r="B645">
        <v>12</v>
      </c>
      <c r="C645" t="s">
        <v>19</v>
      </c>
      <c r="D645" t="s">
        <v>43</v>
      </c>
      <c r="E645" s="1">
        <v>13</v>
      </c>
      <c r="F645" s="1">
        <v>22</v>
      </c>
      <c r="G645">
        <v>1</v>
      </c>
      <c r="H645">
        <v>34</v>
      </c>
      <c r="I645">
        <f>+Tabla1[[#This Row],[Tiempo de Preparación]]/60</f>
        <v>0.56666666666666665</v>
      </c>
      <c r="J645" s="9" t="str">
        <f>+TEXT(Tabla1[[#This Row],[Columna1]]/24, "h:mm")</f>
        <v>0:34</v>
      </c>
      <c r="K645" t="s">
        <v>6</v>
      </c>
      <c r="L645" s="1">
        <f>+(Tabla1[[#This Row],[Precio Unitario]]-Tabla1[[#This Row],[Costo Unitario]])*Tabla1[[#This Row],[Cantidad Ordenada]]</f>
        <v>9</v>
      </c>
      <c r="M645" s="1">
        <f>+Tabla1[[#This Row],[Precio Unitario]]*Tabla1[[#This Row],[Cantidad Ordenada]]</f>
        <v>22</v>
      </c>
      <c r="N645" s="2">
        <f>+Tabla1[[#This Row],[Ganancia neta]]/(Tabla1[[#This Row],[Ganacia Bruta]])</f>
        <v>0.40909090909090912</v>
      </c>
      <c r="O645" s="1">
        <f>+Tabla1[[#This Row],[Costo Unitario]]*Tabla1[[#This Row],[Cantidad Ordenada]]</f>
        <v>13</v>
      </c>
    </row>
    <row r="646" spans="1:15" x14ac:dyDescent="0.25">
      <c r="A646">
        <v>251</v>
      </c>
      <c r="B646">
        <v>12</v>
      </c>
      <c r="C646" t="s">
        <v>22</v>
      </c>
      <c r="D646" t="s">
        <v>46</v>
      </c>
      <c r="E646" s="1">
        <v>14</v>
      </c>
      <c r="F646" s="1">
        <v>23</v>
      </c>
      <c r="G646">
        <v>1</v>
      </c>
      <c r="H646">
        <v>23</v>
      </c>
      <c r="I646">
        <f>+Tabla1[[#This Row],[Tiempo de Preparación]]/60</f>
        <v>0.38333333333333336</v>
      </c>
      <c r="J646" s="9" t="str">
        <f>+TEXT(Tabla1[[#This Row],[Columna1]]/24, "h:mm")</f>
        <v>0:23</v>
      </c>
      <c r="K646" t="s">
        <v>8</v>
      </c>
      <c r="L646" s="1">
        <f>+(Tabla1[[#This Row],[Precio Unitario]]-Tabla1[[#This Row],[Costo Unitario]])*Tabla1[[#This Row],[Cantidad Ordenada]]</f>
        <v>9</v>
      </c>
      <c r="M646" s="1">
        <f>+Tabla1[[#This Row],[Precio Unitario]]*Tabla1[[#This Row],[Cantidad Ordenada]]</f>
        <v>23</v>
      </c>
      <c r="N646" s="2">
        <f>+Tabla1[[#This Row],[Ganancia neta]]/(Tabla1[[#This Row],[Ganacia Bruta]])</f>
        <v>0.39130434782608697</v>
      </c>
      <c r="O646" s="1">
        <f>+Tabla1[[#This Row],[Costo Unitario]]*Tabla1[[#This Row],[Cantidad Ordenada]]</f>
        <v>14</v>
      </c>
    </row>
    <row r="647" spans="1:15" x14ac:dyDescent="0.25">
      <c r="A647">
        <v>251</v>
      </c>
      <c r="B647">
        <v>12</v>
      </c>
      <c r="C647" t="s">
        <v>16</v>
      </c>
      <c r="D647" t="s">
        <v>40</v>
      </c>
      <c r="E647" s="1">
        <v>11</v>
      </c>
      <c r="F647" s="1">
        <v>19</v>
      </c>
      <c r="G647">
        <v>2</v>
      </c>
      <c r="H647">
        <v>40</v>
      </c>
      <c r="I647">
        <f>+Tabla1[[#This Row],[Tiempo de Preparación]]/60</f>
        <v>0.66666666666666663</v>
      </c>
      <c r="J647" s="9" t="str">
        <f>+TEXT(Tabla1[[#This Row],[Columna1]]/24, "h:mm")</f>
        <v>0:40</v>
      </c>
      <c r="K647" t="s">
        <v>8</v>
      </c>
      <c r="L647" s="1">
        <f>+(Tabla1[[#This Row],[Precio Unitario]]-Tabla1[[#This Row],[Costo Unitario]])*Tabla1[[#This Row],[Cantidad Ordenada]]</f>
        <v>16</v>
      </c>
      <c r="M647" s="1">
        <f>+Tabla1[[#This Row],[Precio Unitario]]*Tabla1[[#This Row],[Cantidad Ordenada]]</f>
        <v>38</v>
      </c>
      <c r="N647" s="2">
        <f>+Tabla1[[#This Row],[Ganancia neta]]/(Tabla1[[#This Row],[Ganacia Bruta]])</f>
        <v>0.42105263157894735</v>
      </c>
      <c r="O647" s="1">
        <f>+Tabla1[[#This Row],[Costo Unitario]]*Tabla1[[#This Row],[Cantidad Ordenada]]</f>
        <v>22</v>
      </c>
    </row>
    <row r="648" spans="1:15" x14ac:dyDescent="0.25">
      <c r="A648">
        <v>252</v>
      </c>
      <c r="B648">
        <v>4</v>
      </c>
      <c r="C648" t="s">
        <v>26</v>
      </c>
      <c r="D648" t="s">
        <v>50</v>
      </c>
      <c r="E648" s="1">
        <v>15</v>
      </c>
      <c r="F648" s="1">
        <v>25</v>
      </c>
      <c r="G648">
        <v>2</v>
      </c>
      <c r="H648">
        <v>53</v>
      </c>
      <c r="I648">
        <f>+Tabla1[[#This Row],[Tiempo de Preparación]]/60</f>
        <v>0.8833333333333333</v>
      </c>
      <c r="J648" s="9" t="str">
        <f>+TEXT(Tabla1[[#This Row],[Columna1]]/24, "h:mm")</f>
        <v>0:53</v>
      </c>
      <c r="K648" t="s">
        <v>8</v>
      </c>
      <c r="L648" s="1">
        <f>+(Tabla1[[#This Row],[Precio Unitario]]-Tabla1[[#This Row],[Costo Unitario]])*Tabla1[[#This Row],[Cantidad Ordenada]]</f>
        <v>20</v>
      </c>
      <c r="M648" s="1">
        <f>+Tabla1[[#This Row],[Precio Unitario]]*Tabla1[[#This Row],[Cantidad Ordenada]]</f>
        <v>50</v>
      </c>
      <c r="N648" s="2">
        <f>+Tabla1[[#This Row],[Ganancia neta]]/(Tabla1[[#This Row],[Ganacia Bruta]])</f>
        <v>0.4</v>
      </c>
      <c r="O648" s="1">
        <f>+Tabla1[[#This Row],[Costo Unitario]]*Tabla1[[#This Row],[Cantidad Ordenada]]</f>
        <v>30</v>
      </c>
    </row>
    <row r="649" spans="1:15" x14ac:dyDescent="0.25">
      <c r="A649">
        <v>252</v>
      </c>
      <c r="B649">
        <v>4</v>
      </c>
      <c r="C649" t="s">
        <v>25</v>
      </c>
      <c r="D649" t="s">
        <v>49</v>
      </c>
      <c r="E649" s="1">
        <v>15</v>
      </c>
      <c r="F649" s="1">
        <v>26</v>
      </c>
      <c r="G649">
        <v>2</v>
      </c>
      <c r="H649">
        <v>31</v>
      </c>
      <c r="I649">
        <f>+Tabla1[[#This Row],[Tiempo de Preparación]]/60</f>
        <v>0.51666666666666672</v>
      </c>
      <c r="J649" s="9" t="str">
        <f>+TEXT(Tabla1[[#This Row],[Columna1]]/24, "h:mm")</f>
        <v>0:31</v>
      </c>
      <c r="K649" t="s">
        <v>6</v>
      </c>
      <c r="L649" s="1">
        <f>+(Tabla1[[#This Row],[Precio Unitario]]-Tabla1[[#This Row],[Costo Unitario]])*Tabla1[[#This Row],[Cantidad Ordenada]]</f>
        <v>22</v>
      </c>
      <c r="M649" s="1">
        <f>+Tabla1[[#This Row],[Precio Unitario]]*Tabla1[[#This Row],[Cantidad Ordenada]]</f>
        <v>52</v>
      </c>
      <c r="N649" s="2">
        <f>+Tabla1[[#This Row],[Ganancia neta]]/(Tabla1[[#This Row],[Ganacia Bruta]])</f>
        <v>0.42307692307692307</v>
      </c>
      <c r="O649" s="1">
        <f>+Tabla1[[#This Row],[Costo Unitario]]*Tabla1[[#This Row],[Cantidad Ordenada]]</f>
        <v>30</v>
      </c>
    </row>
    <row r="650" spans="1:15" x14ac:dyDescent="0.25">
      <c r="A650">
        <v>253</v>
      </c>
      <c r="B650">
        <v>8</v>
      </c>
      <c r="C650" t="s">
        <v>26</v>
      </c>
      <c r="D650" t="s">
        <v>50</v>
      </c>
      <c r="E650" s="1">
        <v>15</v>
      </c>
      <c r="F650" s="1">
        <v>25</v>
      </c>
      <c r="G650">
        <v>1</v>
      </c>
      <c r="H650">
        <v>18</v>
      </c>
      <c r="I650">
        <f>+Tabla1[[#This Row],[Tiempo de Preparación]]/60</f>
        <v>0.3</v>
      </c>
      <c r="J650" s="9" t="str">
        <f>+TEXT(Tabla1[[#This Row],[Columna1]]/24, "h:mm")</f>
        <v>0:18</v>
      </c>
      <c r="K650" t="s">
        <v>6</v>
      </c>
      <c r="L650" s="1">
        <f>+(Tabla1[[#This Row],[Precio Unitario]]-Tabla1[[#This Row],[Costo Unitario]])*Tabla1[[#This Row],[Cantidad Ordenada]]</f>
        <v>10</v>
      </c>
      <c r="M650" s="1">
        <f>+Tabla1[[#This Row],[Precio Unitario]]*Tabla1[[#This Row],[Cantidad Ordenada]]</f>
        <v>25</v>
      </c>
      <c r="N650" s="2">
        <f>+Tabla1[[#This Row],[Ganancia neta]]/(Tabla1[[#This Row],[Ganacia Bruta]])</f>
        <v>0.4</v>
      </c>
      <c r="O650" s="1">
        <f>+Tabla1[[#This Row],[Costo Unitario]]*Tabla1[[#This Row],[Cantidad Ordenada]]</f>
        <v>15</v>
      </c>
    </row>
    <row r="651" spans="1:15" x14ac:dyDescent="0.25">
      <c r="A651">
        <v>253</v>
      </c>
      <c r="B651">
        <v>8</v>
      </c>
      <c r="C651" t="s">
        <v>23</v>
      </c>
      <c r="D651" t="s">
        <v>47</v>
      </c>
      <c r="E651" s="1">
        <v>13</v>
      </c>
      <c r="F651" s="1">
        <v>21</v>
      </c>
      <c r="G651">
        <v>2</v>
      </c>
      <c r="H651">
        <v>8</v>
      </c>
      <c r="I651">
        <f>+Tabla1[[#This Row],[Tiempo de Preparación]]/60</f>
        <v>0.13333333333333333</v>
      </c>
      <c r="J651" s="9" t="str">
        <f>+TEXT(Tabla1[[#This Row],[Columna1]]/24, "h:mm")</f>
        <v>0:08</v>
      </c>
      <c r="K651" t="s">
        <v>6</v>
      </c>
      <c r="L651" s="1">
        <f>+(Tabla1[[#This Row],[Precio Unitario]]-Tabla1[[#This Row],[Costo Unitario]])*Tabla1[[#This Row],[Cantidad Ordenada]]</f>
        <v>16</v>
      </c>
      <c r="M651" s="1">
        <f>+Tabla1[[#This Row],[Precio Unitario]]*Tabla1[[#This Row],[Cantidad Ordenada]]</f>
        <v>42</v>
      </c>
      <c r="N651" s="2">
        <f>+Tabla1[[#This Row],[Ganancia neta]]/(Tabla1[[#This Row],[Ganacia Bruta]])</f>
        <v>0.38095238095238093</v>
      </c>
      <c r="O651" s="1">
        <f>+Tabla1[[#This Row],[Costo Unitario]]*Tabla1[[#This Row],[Cantidad Ordenada]]</f>
        <v>26</v>
      </c>
    </row>
    <row r="652" spans="1:15" x14ac:dyDescent="0.25">
      <c r="A652">
        <v>253</v>
      </c>
      <c r="B652">
        <v>8</v>
      </c>
      <c r="C652" t="s">
        <v>13</v>
      </c>
      <c r="D652" t="s">
        <v>37</v>
      </c>
      <c r="E652" s="1">
        <v>17</v>
      </c>
      <c r="F652" s="1">
        <v>29</v>
      </c>
      <c r="G652">
        <v>3</v>
      </c>
      <c r="H652">
        <v>29</v>
      </c>
      <c r="I652">
        <f>+Tabla1[[#This Row],[Tiempo de Preparación]]/60</f>
        <v>0.48333333333333334</v>
      </c>
      <c r="J652" s="9" t="str">
        <f>+TEXT(Tabla1[[#This Row],[Columna1]]/24, "h:mm")</f>
        <v>0:29</v>
      </c>
      <c r="K652" t="s">
        <v>8</v>
      </c>
      <c r="L652" s="1">
        <f>+(Tabla1[[#This Row],[Precio Unitario]]-Tabla1[[#This Row],[Costo Unitario]])*Tabla1[[#This Row],[Cantidad Ordenada]]</f>
        <v>36</v>
      </c>
      <c r="M652" s="1">
        <f>+Tabla1[[#This Row],[Precio Unitario]]*Tabla1[[#This Row],[Cantidad Ordenada]]</f>
        <v>87</v>
      </c>
      <c r="N652" s="2">
        <f>+Tabla1[[#This Row],[Ganancia neta]]/(Tabla1[[#This Row],[Ganacia Bruta]])</f>
        <v>0.41379310344827586</v>
      </c>
      <c r="O652" s="1">
        <f>+Tabla1[[#This Row],[Costo Unitario]]*Tabla1[[#This Row],[Cantidad Ordenada]]</f>
        <v>51</v>
      </c>
    </row>
    <row r="653" spans="1:15" x14ac:dyDescent="0.25">
      <c r="A653">
        <v>254</v>
      </c>
      <c r="B653">
        <v>10</v>
      </c>
      <c r="C653" t="s">
        <v>9</v>
      </c>
      <c r="D653" t="s">
        <v>33</v>
      </c>
      <c r="E653" s="1">
        <v>19</v>
      </c>
      <c r="F653" s="1">
        <v>31</v>
      </c>
      <c r="G653">
        <v>3</v>
      </c>
      <c r="H653">
        <v>33</v>
      </c>
      <c r="I653">
        <f>+Tabla1[[#This Row],[Tiempo de Preparación]]/60</f>
        <v>0.55000000000000004</v>
      </c>
      <c r="J653" s="9" t="str">
        <f>+TEXT(Tabla1[[#This Row],[Columna1]]/24, "h:mm")</f>
        <v>0:33</v>
      </c>
      <c r="K653" t="s">
        <v>6</v>
      </c>
      <c r="L653" s="1">
        <f>+(Tabla1[[#This Row],[Precio Unitario]]-Tabla1[[#This Row],[Costo Unitario]])*Tabla1[[#This Row],[Cantidad Ordenada]]</f>
        <v>36</v>
      </c>
      <c r="M653" s="1">
        <f>+Tabla1[[#This Row],[Precio Unitario]]*Tabla1[[#This Row],[Cantidad Ordenada]]</f>
        <v>93</v>
      </c>
      <c r="N653" s="2">
        <f>+Tabla1[[#This Row],[Ganancia neta]]/(Tabla1[[#This Row],[Ganacia Bruta]])</f>
        <v>0.38709677419354838</v>
      </c>
      <c r="O653" s="1">
        <f>+Tabla1[[#This Row],[Costo Unitario]]*Tabla1[[#This Row],[Cantidad Ordenada]]</f>
        <v>57</v>
      </c>
    </row>
    <row r="654" spans="1:15" x14ac:dyDescent="0.25">
      <c r="A654">
        <v>254</v>
      </c>
      <c r="B654">
        <v>10</v>
      </c>
      <c r="C654" t="s">
        <v>25</v>
      </c>
      <c r="D654" t="s">
        <v>49</v>
      </c>
      <c r="E654" s="1">
        <v>15</v>
      </c>
      <c r="F654" s="1">
        <v>26</v>
      </c>
      <c r="G654">
        <v>2</v>
      </c>
      <c r="H654">
        <v>10</v>
      </c>
      <c r="I654">
        <f>+Tabla1[[#This Row],[Tiempo de Preparación]]/60</f>
        <v>0.16666666666666666</v>
      </c>
      <c r="J654" s="9" t="str">
        <f>+TEXT(Tabla1[[#This Row],[Columna1]]/24, "h:mm")</f>
        <v>0:10</v>
      </c>
      <c r="K654" t="s">
        <v>8</v>
      </c>
      <c r="L654" s="1">
        <f>+(Tabla1[[#This Row],[Precio Unitario]]-Tabla1[[#This Row],[Costo Unitario]])*Tabla1[[#This Row],[Cantidad Ordenada]]</f>
        <v>22</v>
      </c>
      <c r="M654" s="1">
        <f>+Tabla1[[#This Row],[Precio Unitario]]*Tabla1[[#This Row],[Cantidad Ordenada]]</f>
        <v>52</v>
      </c>
      <c r="N654" s="2">
        <f>+Tabla1[[#This Row],[Ganancia neta]]/(Tabla1[[#This Row],[Ganacia Bruta]])</f>
        <v>0.42307692307692307</v>
      </c>
      <c r="O654" s="1">
        <f>+Tabla1[[#This Row],[Costo Unitario]]*Tabla1[[#This Row],[Cantidad Ordenada]]</f>
        <v>30</v>
      </c>
    </row>
    <row r="655" spans="1:15" x14ac:dyDescent="0.25">
      <c r="A655">
        <v>254</v>
      </c>
      <c r="B655">
        <v>10</v>
      </c>
      <c r="C655" t="s">
        <v>20</v>
      </c>
      <c r="D655" t="s">
        <v>44</v>
      </c>
      <c r="E655" s="1">
        <v>20</v>
      </c>
      <c r="F655" s="1">
        <v>34</v>
      </c>
      <c r="G655">
        <v>2</v>
      </c>
      <c r="H655">
        <v>56</v>
      </c>
      <c r="I655">
        <f>+Tabla1[[#This Row],[Tiempo de Preparación]]/60</f>
        <v>0.93333333333333335</v>
      </c>
      <c r="J655" s="9" t="str">
        <f>+TEXT(Tabla1[[#This Row],[Columna1]]/24, "h:mm")</f>
        <v>0:56</v>
      </c>
      <c r="K655" t="s">
        <v>6</v>
      </c>
      <c r="L655" s="1">
        <f>+(Tabla1[[#This Row],[Precio Unitario]]-Tabla1[[#This Row],[Costo Unitario]])*Tabla1[[#This Row],[Cantidad Ordenada]]</f>
        <v>28</v>
      </c>
      <c r="M655" s="1">
        <f>+Tabla1[[#This Row],[Precio Unitario]]*Tabla1[[#This Row],[Cantidad Ordenada]]</f>
        <v>68</v>
      </c>
      <c r="N655" s="2">
        <f>+Tabla1[[#This Row],[Ganancia neta]]/(Tabla1[[#This Row],[Ganacia Bruta]])</f>
        <v>0.41176470588235292</v>
      </c>
      <c r="O655" s="1">
        <f>+Tabla1[[#This Row],[Costo Unitario]]*Tabla1[[#This Row],[Cantidad Ordenada]]</f>
        <v>40</v>
      </c>
    </row>
    <row r="656" spans="1:15" x14ac:dyDescent="0.25">
      <c r="A656">
        <v>254</v>
      </c>
      <c r="B656">
        <v>10</v>
      </c>
      <c r="C656" t="s">
        <v>15</v>
      </c>
      <c r="D656" t="s">
        <v>39</v>
      </c>
      <c r="E656" s="1">
        <v>16</v>
      </c>
      <c r="F656" s="1">
        <v>28</v>
      </c>
      <c r="G656">
        <v>3</v>
      </c>
      <c r="H656">
        <v>42</v>
      </c>
      <c r="I656">
        <f>+Tabla1[[#This Row],[Tiempo de Preparación]]/60</f>
        <v>0.7</v>
      </c>
      <c r="J656" s="9" t="str">
        <f>+TEXT(Tabla1[[#This Row],[Columna1]]/24, "h:mm")</f>
        <v>0:42</v>
      </c>
      <c r="K656" t="s">
        <v>8</v>
      </c>
      <c r="L656" s="1">
        <f>+(Tabla1[[#This Row],[Precio Unitario]]-Tabla1[[#This Row],[Costo Unitario]])*Tabla1[[#This Row],[Cantidad Ordenada]]</f>
        <v>36</v>
      </c>
      <c r="M656" s="1">
        <f>+Tabla1[[#This Row],[Precio Unitario]]*Tabla1[[#This Row],[Cantidad Ordenada]]</f>
        <v>84</v>
      </c>
      <c r="N656" s="2">
        <f>+Tabla1[[#This Row],[Ganancia neta]]/(Tabla1[[#This Row],[Ganacia Bruta]])</f>
        <v>0.42857142857142855</v>
      </c>
      <c r="O656" s="1">
        <f>+Tabla1[[#This Row],[Costo Unitario]]*Tabla1[[#This Row],[Cantidad Ordenada]]</f>
        <v>48</v>
      </c>
    </row>
    <row r="657" spans="1:15" x14ac:dyDescent="0.25">
      <c r="A657">
        <v>255</v>
      </c>
      <c r="B657">
        <v>8</v>
      </c>
      <c r="C657" t="s">
        <v>26</v>
      </c>
      <c r="D657" t="s">
        <v>50</v>
      </c>
      <c r="E657" s="1">
        <v>15</v>
      </c>
      <c r="F657" s="1">
        <v>25</v>
      </c>
      <c r="G657">
        <v>1</v>
      </c>
      <c r="H657">
        <v>37</v>
      </c>
      <c r="I657">
        <f>+Tabla1[[#This Row],[Tiempo de Preparación]]/60</f>
        <v>0.6166666666666667</v>
      </c>
      <c r="J657" s="9" t="str">
        <f>+TEXT(Tabla1[[#This Row],[Columna1]]/24, "h:mm")</f>
        <v>0:37</v>
      </c>
      <c r="K657" t="s">
        <v>6</v>
      </c>
      <c r="L657" s="1">
        <f>+(Tabla1[[#This Row],[Precio Unitario]]-Tabla1[[#This Row],[Costo Unitario]])*Tabla1[[#This Row],[Cantidad Ordenada]]</f>
        <v>10</v>
      </c>
      <c r="M657" s="1">
        <f>+Tabla1[[#This Row],[Precio Unitario]]*Tabla1[[#This Row],[Cantidad Ordenada]]</f>
        <v>25</v>
      </c>
      <c r="N657" s="2">
        <f>+Tabla1[[#This Row],[Ganancia neta]]/(Tabla1[[#This Row],[Ganacia Bruta]])</f>
        <v>0.4</v>
      </c>
      <c r="O657" s="1">
        <f>+Tabla1[[#This Row],[Costo Unitario]]*Tabla1[[#This Row],[Cantidad Ordenada]]</f>
        <v>15</v>
      </c>
    </row>
    <row r="658" spans="1:15" x14ac:dyDescent="0.25">
      <c r="A658">
        <v>256</v>
      </c>
      <c r="B658">
        <v>5</v>
      </c>
      <c r="C658" t="s">
        <v>23</v>
      </c>
      <c r="D658" t="s">
        <v>47</v>
      </c>
      <c r="E658" s="1">
        <v>13</v>
      </c>
      <c r="F658" s="1">
        <v>21</v>
      </c>
      <c r="G658">
        <v>1</v>
      </c>
      <c r="H658">
        <v>16</v>
      </c>
      <c r="I658">
        <f>+Tabla1[[#This Row],[Tiempo de Preparación]]/60</f>
        <v>0.26666666666666666</v>
      </c>
      <c r="J658" s="9" t="str">
        <f>+TEXT(Tabla1[[#This Row],[Columna1]]/24, "h:mm")</f>
        <v>0:16</v>
      </c>
      <c r="K658" t="s">
        <v>6</v>
      </c>
      <c r="L658" s="1">
        <f>+(Tabla1[[#This Row],[Precio Unitario]]-Tabla1[[#This Row],[Costo Unitario]])*Tabla1[[#This Row],[Cantidad Ordenada]]</f>
        <v>8</v>
      </c>
      <c r="M658" s="1">
        <f>+Tabla1[[#This Row],[Precio Unitario]]*Tabla1[[#This Row],[Cantidad Ordenada]]</f>
        <v>21</v>
      </c>
      <c r="N658" s="2">
        <f>+Tabla1[[#This Row],[Ganancia neta]]/(Tabla1[[#This Row],[Ganacia Bruta]])</f>
        <v>0.38095238095238093</v>
      </c>
      <c r="O658" s="1">
        <f>+Tabla1[[#This Row],[Costo Unitario]]*Tabla1[[#This Row],[Cantidad Ordenada]]</f>
        <v>13</v>
      </c>
    </row>
    <row r="659" spans="1:15" x14ac:dyDescent="0.25">
      <c r="A659">
        <v>257</v>
      </c>
      <c r="B659">
        <v>12</v>
      </c>
      <c r="C659" t="s">
        <v>22</v>
      </c>
      <c r="D659" t="s">
        <v>46</v>
      </c>
      <c r="E659" s="1">
        <v>14</v>
      </c>
      <c r="F659" s="1">
        <v>23</v>
      </c>
      <c r="G659">
        <v>2</v>
      </c>
      <c r="H659">
        <v>28</v>
      </c>
      <c r="I659">
        <f>+Tabla1[[#This Row],[Tiempo de Preparación]]/60</f>
        <v>0.46666666666666667</v>
      </c>
      <c r="J659" s="9" t="str">
        <f>+TEXT(Tabla1[[#This Row],[Columna1]]/24, "h:mm")</f>
        <v>0:28</v>
      </c>
      <c r="K659" t="s">
        <v>8</v>
      </c>
      <c r="L659" s="1">
        <f>+(Tabla1[[#This Row],[Precio Unitario]]-Tabla1[[#This Row],[Costo Unitario]])*Tabla1[[#This Row],[Cantidad Ordenada]]</f>
        <v>18</v>
      </c>
      <c r="M659" s="1">
        <f>+Tabla1[[#This Row],[Precio Unitario]]*Tabla1[[#This Row],[Cantidad Ordenada]]</f>
        <v>46</v>
      </c>
      <c r="N659" s="2">
        <f>+Tabla1[[#This Row],[Ganancia neta]]/(Tabla1[[#This Row],[Ganacia Bruta]])</f>
        <v>0.39130434782608697</v>
      </c>
      <c r="O659" s="1">
        <f>+Tabla1[[#This Row],[Costo Unitario]]*Tabla1[[#This Row],[Cantidad Ordenada]]</f>
        <v>28</v>
      </c>
    </row>
    <row r="660" spans="1:15" x14ac:dyDescent="0.25">
      <c r="A660">
        <v>258</v>
      </c>
      <c r="B660">
        <v>12</v>
      </c>
      <c r="C660" t="s">
        <v>26</v>
      </c>
      <c r="D660" t="s">
        <v>50</v>
      </c>
      <c r="E660" s="1">
        <v>15</v>
      </c>
      <c r="F660" s="1">
        <v>25</v>
      </c>
      <c r="G660">
        <v>1</v>
      </c>
      <c r="H660">
        <v>59</v>
      </c>
      <c r="I660">
        <f>+Tabla1[[#This Row],[Tiempo de Preparación]]/60</f>
        <v>0.98333333333333328</v>
      </c>
      <c r="J660" s="9" t="str">
        <f>+TEXT(Tabla1[[#This Row],[Columna1]]/24, "h:mm")</f>
        <v>0:59</v>
      </c>
      <c r="K660" t="s">
        <v>6</v>
      </c>
      <c r="L660" s="1">
        <f>+(Tabla1[[#This Row],[Precio Unitario]]-Tabla1[[#This Row],[Costo Unitario]])*Tabla1[[#This Row],[Cantidad Ordenada]]</f>
        <v>10</v>
      </c>
      <c r="M660" s="1">
        <f>+Tabla1[[#This Row],[Precio Unitario]]*Tabla1[[#This Row],[Cantidad Ordenada]]</f>
        <v>25</v>
      </c>
      <c r="N660" s="2">
        <f>+Tabla1[[#This Row],[Ganancia neta]]/(Tabla1[[#This Row],[Ganacia Bruta]])</f>
        <v>0.4</v>
      </c>
      <c r="O660" s="1">
        <f>+Tabla1[[#This Row],[Costo Unitario]]*Tabla1[[#This Row],[Cantidad Ordenada]]</f>
        <v>15</v>
      </c>
    </row>
    <row r="661" spans="1:15" x14ac:dyDescent="0.25">
      <c r="A661">
        <v>258</v>
      </c>
      <c r="B661">
        <v>12</v>
      </c>
      <c r="C661" t="s">
        <v>21</v>
      </c>
      <c r="D661" t="s">
        <v>45</v>
      </c>
      <c r="E661" s="1">
        <v>12</v>
      </c>
      <c r="F661" s="1">
        <v>20</v>
      </c>
      <c r="G661">
        <v>1</v>
      </c>
      <c r="H661">
        <v>31</v>
      </c>
      <c r="I661">
        <f>+Tabla1[[#This Row],[Tiempo de Preparación]]/60</f>
        <v>0.51666666666666672</v>
      </c>
      <c r="J661" s="9" t="str">
        <f>+TEXT(Tabla1[[#This Row],[Columna1]]/24, "h:mm")</f>
        <v>0:31</v>
      </c>
      <c r="K661" t="s">
        <v>6</v>
      </c>
      <c r="L661" s="1">
        <f>+(Tabla1[[#This Row],[Precio Unitario]]-Tabla1[[#This Row],[Costo Unitario]])*Tabla1[[#This Row],[Cantidad Ordenada]]</f>
        <v>8</v>
      </c>
      <c r="M661" s="1">
        <f>+Tabla1[[#This Row],[Precio Unitario]]*Tabla1[[#This Row],[Cantidad Ordenada]]</f>
        <v>20</v>
      </c>
      <c r="N661" s="2">
        <f>+Tabla1[[#This Row],[Ganancia neta]]/(Tabla1[[#This Row],[Ganacia Bruta]])</f>
        <v>0.4</v>
      </c>
      <c r="O661" s="1">
        <f>+Tabla1[[#This Row],[Costo Unitario]]*Tabla1[[#This Row],[Cantidad Ordenada]]</f>
        <v>12</v>
      </c>
    </row>
    <row r="662" spans="1:15" x14ac:dyDescent="0.25">
      <c r="A662">
        <v>258</v>
      </c>
      <c r="B662">
        <v>12</v>
      </c>
      <c r="C662" t="s">
        <v>18</v>
      </c>
      <c r="D662" t="s">
        <v>42</v>
      </c>
      <c r="E662" s="1">
        <v>19</v>
      </c>
      <c r="F662" s="1">
        <v>32</v>
      </c>
      <c r="G662">
        <v>1</v>
      </c>
      <c r="H662">
        <v>5</v>
      </c>
      <c r="I662">
        <f>+Tabla1[[#This Row],[Tiempo de Preparación]]/60</f>
        <v>8.3333333333333329E-2</v>
      </c>
      <c r="J662" s="9" t="str">
        <f>+TEXT(Tabla1[[#This Row],[Columna1]]/24, "h:mm")</f>
        <v>0:05</v>
      </c>
      <c r="K662" t="s">
        <v>6</v>
      </c>
      <c r="L662" s="1">
        <f>+(Tabla1[[#This Row],[Precio Unitario]]-Tabla1[[#This Row],[Costo Unitario]])*Tabla1[[#This Row],[Cantidad Ordenada]]</f>
        <v>13</v>
      </c>
      <c r="M662" s="1">
        <f>+Tabla1[[#This Row],[Precio Unitario]]*Tabla1[[#This Row],[Cantidad Ordenada]]</f>
        <v>32</v>
      </c>
      <c r="N662" s="2">
        <f>+Tabla1[[#This Row],[Ganancia neta]]/(Tabla1[[#This Row],[Ganacia Bruta]])</f>
        <v>0.40625</v>
      </c>
      <c r="O662" s="1">
        <f>+Tabla1[[#This Row],[Costo Unitario]]*Tabla1[[#This Row],[Cantidad Ordenada]]</f>
        <v>19</v>
      </c>
    </row>
    <row r="663" spans="1:15" x14ac:dyDescent="0.25">
      <c r="A663">
        <v>258</v>
      </c>
      <c r="B663">
        <v>12</v>
      </c>
      <c r="C663" t="s">
        <v>11</v>
      </c>
      <c r="D663" t="s">
        <v>35</v>
      </c>
      <c r="E663" s="1">
        <v>25</v>
      </c>
      <c r="F663" s="1">
        <v>40</v>
      </c>
      <c r="G663">
        <v>1</v>
      </c>
      <c r="H663">
        <v>10</v>
      </c>
      <c r="I663">
        <f>+Tabla1[[#This Row],[Tiempo de Preparación]]/60</f>
        <v>0.16666666666666666</v>
      </c>
      <c r="J663" s="9" t="str">
        <f>+TEXT(Tabla1[[#This Row],[Columna1]]/24, "h:mm")</f>
        <v>0:10</v>
      </c>
      <c r="K663" t="s">
        <v>6</v>
      </c>
      <c r="L663" s="1">
        <f>+(Tabla1[[#This Row],[Precio Unitario]]-Tabla1[[#This Row],[Costo Unitario]])*Tabla1[[#This Row],[Cantidad Ordenada]]</f>
        <v>15</v>
      </c>
      <c r="M663" s="1">
        <f>+Tabla1[[#This Row],[Precio Unitario]]*Tabla1[[#This Row],[Cantidad Ordenada]]</f>
        <v>40</v>
      </c>
      <c r="N663" s="2">
        <f>+Tabla1[[#This Row],[Ganancia neta]]/(Tabla1[[#This Row],[Ganacia Bruta]])</f>
        <v>0.375</v>
      </c>
      <c r="O663" s="1">
        <f>+Tabla1[[#This Row],[Costo Unitario]]*Tabla1[[#This Row],[Cantidad Ordenada]]</f>
        <v>25</v>
      </c>
    </row>
    <row r="664" spans="1:15" x14ac:dyDescent="0.25">
      <c r="A664">
        <v>259</v>
      </c>
      <c r="B664">
        <v>10</v>
      </c>
      <c r="C664" t="s">
        <v>10</v>
      </c>
      <c r="D664" t="s">
        <v>34</v>
      </c>
      <c r="E664" s="1">
        <v>16</v>
      </c>
      <c r="F664" s="1">
        <v>27</v>
      </c>
      <c r="G664">
        <v>3</v>
      </c>
      <c r="H664">
        <v>11</v>
      </c>
      <c r="I664">
        <f>+Tabla1[[#This Row],[Tiempo de Preparación]]/60</f>
        <v>0.18333333333333332</v>
      </c>
      <c r="J664" s="9" t="str">
        <f>+TEXT(Tabla1[[#This Row],[Columna1]]/24, "h:mm")</f>
        <v>0:11</v>
      </c>
      <c r="K664" t="s">
        <v>8</v>
      </c>
      <c r="L664" s="1">
        <f>+(Tabla1[[#This Row],[Precio Unitario]]-Tabla1[[#This Row],[Costo Unitario]])*Tabla1[[#This Row],[Cantidad Ordenada]]</f>
        <v>33</v>
      </c>
      <c r="M664" s="1">
        <f>+Tabla1[[#This Row],[Precio Unitario]]*Tabla1[[#This Row],[Cantidad Ordenada]]</f>
        <v>81</v>
      </c>
      <c r="N664" s="2">
        <f>+Tabla1[[#This Row],[Ganancia neta]]/(Tabla1[[#This Row],[Ganacia Bruta]])</f>
        <v>0.40740740740740738</v>
      </c>
      <c r="O664" s="1">
        <f>+Tabla1[[#This Row],[Costo Unitario]]*Tabla1[[#This Row],[Cantidad Ordenada]]</f>
        <v>48</v>
      </c>
    </row>
    <row r="665" spans="1:15" x14ac:dyDescent="0.25">
      <c r="A665">
        <v>260</v>
      </c>
      <c r="B665">
        <v>20</v>
      </c>
      <c r="C665" t="s">
        <v>22</v>
      </c>
      <c r="D665" t="s">
        <v>46</v>
      </c>
      <c r="E665" s="1">
        <v>14</v>
      </c>
      <c r="F665" s="1">
        <v>23</v>
      </c>
      <c r="G665">
        <v>3</v>
      </c>
      <c r="H665">
        <v>49</v>
      </c>
      <c r="I665">
        <f>+Tabla1[[#This Row],[Tiempo de Preparación]]/60</f>
        <v>0.81666666666666665</v>
      </c>
      <c r="J665" s="9" t="str">
        <f>+TEXT(Tabla1[[#This Row],[Columna1]]/24, "h:mm")</f>
        <v>0:49</v>
      </c>
      <c r="K665" t="s">
        <v>8</v>
      </c>
      <c r="L665" s="1">
        <f>+(Tabla1[[#This Row],[Precio Unitario]]-Tabla1[[#This Row],[Costo Unitario]])*Tabla1[[#This Row],[Cantidad Ordenada]]</f>
        <v>27</v>
      </c>
      <c r="M665" s="1">
        <f>+Tabla1[[#This Row],[Precio Unitario]]*Tabla1[[#This Row],[Cantidad Ordenada]]</f>
        <v>69</v>
      </c>
      <c r="N665" s="2">
        <f>+Tabla1[[#This Row],[Ganancia neta]]/(Tabla1[[#This Row],[Ganacia Bruta]])</f>
        <v>0.39130434782608697</v>
      </c>
      <c r="O665" s="1">
        <f>+Tabla1[[#This Row],[Costo Unitario]]*Tabla1[[#This Row],[Cantidad Ordenada]]</f>
        <v>42</v>
      </c>
    </row>
    <row r="666" spans="1:15" x14ac:dyDescent="0.25">
      <c r="A666">
        <v>261</v>
      </c>
      <c r="B666">
        <v>8</v>
      </c>
      <c r="C666" t="s">
        <v>18</v>
      </c>
      <c r="D666" t="s">
        <v>42</v>
      </c>
      <c r="E666" s="1">
        <v>19</v>
      </c>
      <c r="F666" s="1">
        <v>32</v>
      </c>
      <c r="G666">
        <v>3</v>
      </c>
      <c r="H666">
        <v>19</v>
      </c>
      <c r="I666">
        <f>+Tabla1[[#This Row],[Tiempo de Preparación]]/60</f>
        <v>0.31666666666666665</v>
      </c>
      <c r="J666" s="9" t="str">
        <f>+TEXT(Tabla1[[#This Row],[Columna1]]/24, "h:mm")</f>
        <v>0:19</v>
      </c>
      <c r="K666" t="s">
        <v>8</v>
      </c>
      <c r="L666" s="1">
        <f>+(Tabla1[[#This Row],[Precio Unitario]]-Tabla1[[#This Row],[Costo Unitario]])*Tabla1[[#This Row],[Cantidad Ordenada]]</f>
        <v>39</v>
      </c>
      <c r="M666" s="1">
        <f>+Tabla1[[#This Row],[Precio Unitario]]*Tabla1[[#This Row],[Cantidad Ordenada]]</f>
        <v>96</v>
      </c>
      <c r="N666" s="2">
        <f>+Tabla1[[#This Row],[Ganancia neta]]/(Tabla1[[#This Row],[Ganacia Bruta]])</f>
        <v>0.40625</v>
      </c>
      <c r="O666" s="1">
        <f>+Tabla1[[#This Row],[Costo Unitario]]*Tabla1[[#This Row],[Cantidad Ordenada]]</f>
        <v>57</v>
      </c>
    </row>
    <row r="667" spans="1:15" x14ac:dyDescent="0.25">
      <c r="A667">
        <v>261</v>
      </c>
      <c r="B667">
        <v>8</v>
      </c>
      <c r="C667" t="s">
        <v>13</v>
      </c>
      <c r="D667" t="s">
        <v>37</v>
      </c>
      <c r="E667" s="1">
        <v>17</v>
      </c>
      <c r="F667" s="1">
        <v>29</v>
      </c>
      <c r="G667">
        <v>2</v>
      </c>
      <c r="H667">
        <v>36</v>
      </c>
      <c r="I667">
        <f>+Tabla1[[#This Row],[Tiempo de Preparación]]/60</f>
        <v>0.6</v>
      </c>
      <c r="J667" s="9" t="str">
        <f>+TEXT(Tabla1[[#This Row],[Columna1]]/24, "h:mm")</f>
        <v>0:36</v>
      </c>
      <c r="K667" t="s">
        <v>8</v>
      </c>
      <c r="L667" s="1">
        <f>+(Tabla1[[#This Row],[Precio Unitario]]-Tabla1[[#This Row],[Costo Unitario]])*Tabla1[[#This Row],[Cantidad Ordenada]]</f>
        <v>24</v>
      </c>
      <c r="M667" s="1">
        <f>+Tabla1[[#This Row],[Precio Unitario]]*Tabla1[[#This Row],[Cantidad Ordenada]]</f>
        <v>58</v>
      </c>
      <c r="N667" s="2">
        <f>+Tabla1[[#This Row],[Ganancia neta]]/(Tabla1[[#This Row],[Ganacia Bruta]])</f>
        <v>0.41379310344827586</v>
      </c>
      <c r="O667" s="1">
        <f>+Tabla1[[#This Row],[Costo Unitario]]*Tabla1[[#This Row],[Cantidad Ordenada]]</f>
        <v>34</v>
      </c>
    </row>
    <row r="668" spans="1:15" x14ac:dyDescent="0.25">
      <c r="A668">
        <v>262</v>
      </c>
      <c r="B668">
        <v>18</v>
      </c>
      <c r="C668" t="s">
        <v>19</v>
      </c>
      <c r="D668" t="s">
        <v>43</v>
      </c>
      <c r="E668" s="1">
        <v>13</v>
      </c>
      <c r="F668" s="1">
        <v>22</v>
      </c>
      <c r="G668">
        <v>1</v>
      </c>
      <c r="H668">
        <v>28</v>
      </c>
      <c r="I668">
        <f>+Tabla1[[#This Row],[Tiempo de Preparación]]/60</f>
        <v>0.46666666666666667</v>
      </c>
      <c r="J668" s="9" t="str">
        <f>+TEXT(Tabla1[[#This Row],[Columna1]]/24, "h:mm")</f>
        <v>0:28</v>
      </c>
      <c r="K668" t="s">
        <v>8</v>
      </c>
      <c r="L668" s="1">
        <f>+(Tabla1[[#This Row],[Precio Unitario]]-Tabla1[[#This Row],[Costo Unitario]])*Tabla1[[#This Row],[Cantidad Ordenada]]</f>
        <v>9</v>
      </c>
      <c r="M668" s="1">
        <f>+Tabla1[[#This Row],[Precio Unitario]]*Tabla1[[#This Row],[Cantidad Ordenada]]</f>
        <v>22</v>
      </c>
      <c r="N668" s="2">
        <f>+Tabla1[[#This Row],[Ganancia neta]]/(Tabla1[[#This Row],[Ganacia Bruta]])</f>
        <v>0.40909090909090912</v>
      </c>
      <c r="O668" s="1">
        <f>+Tabla1[[#This Row],[Costo Unitario]]*Tabla1[[#This Row],[Cantidad Ordenada]]</f>
        <v>13</v>
      </c>
    </row>
    <row r="669" spans="1:15" x14ac:dyDescent="0.25">
      <c r="A669">
        <v>262</v>
      </c>
      <c r="B669">
        <v>18</v>
      </c>
      <c r="C669" t="s">
        <v>9</v>
      </c>
      <c r="D669" t="s">
        <v>33</v>
      </c>
      <c r="E669" s="1">
        <v>19</v>
      </c>
      <c r="F669" s="1">
        <v>31</v>
      </c>
      <c r="G669">
        <v>3</v>
      </c>
      <c r="H669">
        <v>20</v>
      </c>
      <c r="I669">
        <f>+Tabla1[[#This Row],[Tiempo de Preparación]]/60</f>
        <v>0.33333333333333331</v>
      </c>
      <c r="J669" s="9" t="str">
        <f>+TEXT(Tabla1[[#This Row],[Columna1]]/24, "h:mm")</f>
        <v>0:20</v>
      </c>
      <c r="K669" t="s">
        <v>8</v>
      </c>
      <c r="L669" s="1">
        <f>+(Tabla1[[#This Row],[Precio Unitario]]-Tabla1[[#This Row],[Costo Unitario]])*Tabla1[[#This Row],[Cantidad Ordenada]]</f>
        <v>36</v>
      </c>
      <c r="M669" s="1">
        <f>+Tabla1[[#This Row],[Precio Unitario]]*Tabla1[[#This Row],[Cantidad Ordenada]]</f>
        <v>93</v>
      </c>
      <c r="N669" s="2">
        <f>+Tabla1[[#This Row],[Ganancia neta]]/(Tabla1[[#This Row],[Ganacia Bruta]])</f>
        <v>0.38709677419354838</v>
      </c>
      <c r="O669" s="1">
        <f>+Tabla1[[#This Row],[Costo Unitario]]*Tabla1[[#This Row],[Cantidad Ordenada]]</f>
        <v>57</v>
      </c>
    </row>
    <row r="670" spans="1:15" x14ac:dyDescent="0.25">
      <c r="A670">
        <v>263</v>
      </c>
      <c r="B670">
        <v>5</v>
      </c>
      <c r="C670" t="s">
        <v>18</v>
      </c>
      <c r="D670" t="s">
        <v>42</v>
      </c>
      <c r="E670" s="1">
        <v>19</v>
      </c>
      <c r="F670" s="1">
        <v>32</v>
      </c>
      <c r="G670">
        <v>1</v>
      </c>
      <c r="H670">
        <v>37</v>
      </c>
      <c r="I670">
        <f>+Tabla1[[#This Row],[Tiempo de Preparación]]/60</f>
        <v>0.6166666666666667</v>
      </c>
      <c r="J670" s="9" t="str">
        <f>+TEXT(Tabla1[[#This Row],[Columna1]]/24, "h:mm")</f>
        <v>0:37</v>
      </c>
      <c r="K670" t="s">
        <v>8</v>
      </c>
      <c r="L670" s="1">
        <f>+(Tabla1[[#This Row],[Precio Unitario]]-Tabla1[[#This Row],[Costo Unitario]])*Tabla1[[#This Row],[Cantidad Ordenada]]</f>
        <v>13</v>
      </c>
      <c r="M670" s="1">
        <f>+Tabla1[[#This Row],[Precio Unitario]]*Tabla1[[#This Row],[Cantidad Ordenada]]</f>
        <v>32</v>
      </c>
      <c r="N670" s="2">
        <f>+Tabla1[[#This Row],[Ganancia neta]]/(Tabla1[[#This Row],[Ganacia Bruta]])</f>
        <v>0.40625</v>
      </c>
      <c r="O670" s="1">
        <f>+Tabla1[[#This Row],[Costo Unitario]]*Tabla1[[#This Row],[Cantidad Ordenada]]</f>
        <v>19</v>
      </c>
    </row>
    <row r="671" spans="1:15" x14ac:dyDescent="0.25">
      <c r="A671">
        <v>263</v>
      </c>
      <c r="B671">
        <v>5</v>
      </c>
      <c r="C671" t="s">
        <v>17</v>
      </c>
      <c r="D671" t="s">
        <v>41</v>
      </c>
      <c r="E671" s="1">
        <v>21</v>
      </c>
      <c r="F671" s="1">
        <v>35</v>
      </c>
      <c r="G671">
        <v>1</v>
      </c>
      <c r="H671">
        <v>30</v>
      </c>
      <c r="I671">
        <f>+Tabla1[[#This Row],[Tiempo de Preparación]]/60</f>
        <v>0.5</v>
      </c>
      <c r="J671" s="9" t="str">
        <f>+TEXT(Tabla1[[#This Row],[Columna1]]/24, "h:mm")</f>
        <v>0:30</v>
      </c>
      <c r="K671" t="s">
        <v>8</v>
      </c>
      <c r="L671" s="1">
        <f>+(Tabla1[[#This Row],[Precio Unitario]]-Tabla1[[#This Row],[Costo Unitario]])*Tabla1[[#This Row],[Cantidad Ordenada]]</f>
        <v>14</v>
      </c>
      <c r="M671" s="1">
        <f>+Tabla1[[#This Row],[Precio Unitario]]*Tabla1[[#This Row],[Cantidad Ordenada]]</f>
        <v>35</v>
      </c>
      <c r="N671" s="2">
        <f>+Tabla1[[#This Row],[Ganancia neta]]/(Tabla1[[#This Row],[Ganacia Bruta]])</f>
        <v>0.4</v>
      </c>
      <c r="O671" s="1">
        <f>+Tabla1[[#This Row],[Costo Unitario]]*Tabla1[[#This Row],[Cantidad Ordenada]]</f>
        <v>21</v>
      </c>
    </row>
    <row r="672" spans="1:15" x14ac:dyDescent="0.25">
      <c r="A672">
        <v>263</v>
      </c>
      <c r="B672">
        <v>5</v>
      </c>
      <c r="C672" t="s">
        <v>7</v>
      </c>
      <c r="D672" t="s">
        <v>32</v>
      </c>
      <c r="E672" s="1">
        <v>18</v>
      </c>
      <c r="F672" s="1">
        <v>30</v>
      </c>
      <c r="G672">
        <v>1</v>
      </c>
      <c r="H672">
        <v>42</v>
      </c>
      <c r="I672">
        <f>+Tabla1[[#This Row],[Tiempo de Preparación]]/60</f>
        <v>0.7</v>
      </c>
      <c r="J672" s="9" t="str">
        <f>+TEXT(Tabla1[[#This Row],[Columna1]]/24, "h:mm")</f>
        <v>0:42</v>
      </c>
      <c r="K672" t="s">
        <v>6</v>
      </c>
      <c r="L672" s="1">
        <f>+(Tabla1[[#This Row],[Precio Unitario]]-Tabla1[[#This Row],[Costo Unitario]])*Tabla1[[#This Row],[Cantidad Ordenada]]</f>
        <v>12</v>
      </c>
      <c r="M672" s="1">
        <f>+Tabla1[[#This Row],[Precio Unitario]]*Tabla1[[#This Row],[Cantidad Ordenada]]</f>
        <v>30</v>
      </c>
      <c r="N672" s="2">
        <f>+Tabla1[[#This Row],[Ganancia neta]]/(Tabla1[[#This Row],[Ganacia Bruta]])</f>
        <v>0.4</v>
      </c>
      <c r="O672" s="1">
        <f>+Tabla1[[#This Row],[Costo Unitario]]*Tabla1[[#This Row],[Cantidad Ordenada]]</f>
        <v>18</v>
      </c>
    </row>
    <row r="673" spans="1:15" x14ac:dyDescent="0.25">
      <c r="A673">
        <v>263</v>
      </c>
      <c r="B673">
        <v>5</v>
      </c>
      <c r="C673" t="s">
        <v>5</v>
      </c>
      <c r="D673" t="s">
        <v>31</v>
      </c>
      <c r="E673" s="1">
        <v>14</v>
      </c>
      <c r="F673" s="1">
        <v>24</v>
      </c>
      <c r="G673">
        <v>1</v>
      </c>
      <c r="H673">
        <v>40</v>
      </c>
      <c r="I673">
        <f>+Tabla1[[#This Row],[Tiempo de Preparación]]/60</f>
        <v>0.66666666666666663</v>
      </c>
      <c r="J673" s="9" t="str">
        <f>+TEXT(Tabla1[[#This Row],[Columna1]]/24, "h:mm")</f>
        <v>0:40</v>
      </c>
      <c r="K673" t="s">
        <v>8</v>
      </c>
      <c r="L673" s="1">
        <f>+(Tabla1[[#This Row],[Precio Unitario]]-Tabla1[[#This Row],[Costo Unitario]])*Tabla1[[#This Row],[Cantidad Ordenada]]</f>
        <v>10</v>
      </c>
      <c r="M673" s="1">
        <f>+Tabla1[[#This Row],[Precio Unitario]]*Tabla1[[#This Row],[Cantidad Ordenada]]</f>
        <v>24</v>
      </c>
      <c r="N673" s="2">
        <f>+Tabla1[[#This Row],[Ganancia neta]]/(Tabla1[[#This Row],[Ganacia Bruta]])</f>
        <v>0.41666666666666669</v>
      </c>
      <c r="O673" s="1">
        <f>+Tabla1[[#This Row],[Costo Unitario]]*Tabla1[[#This Row],[Cantidad Ordenada]]</f>
        <v>14</v>
      </c>
    </row>
    <row r="674" spans="1:15" x14ac:dyDescent="0.25">
      <c r="A674">
        <v>264</v>
      </c>
      <c r="B674">
        <v>2</v>
      </c>
      <c r="C674" t="s">
        <v>17</v>
      </c>
      <c r="D674" t="s">
        <v>41</v>
      </c>
      <c r="E674" s="1">
        <v>21</v>
      </c>
      <c r="F674" s="1">
        <v>35</v>
      </c>
      <c r="G674">
        <v>2</v>
      </c>
      <c r="H674">
        <v>39</v>
      </c>
      <c r="I674">
        <f>+Tabla1[[#This Row],[Tiempo de Preparación]]/60</f>
        <v>0.65</v>
      </c>
      <c r="J674" s="9" t="str">
        <f>+TEXT(Tabla1[[#This Row],[Columna1]]/24, "h:mm")</f>
        <v>0:39</v>
      </c>
      <c r="K674" t="s">
        <v>8</v>
      </c>
      <c r="L674" s="1">
        <f>+(Tabla1[[#This Row],[Precio Unitario]]-Tabla1[[#This Row],[Costo Unitario]])*Tabla1[[#This Row],[Cantidad Ordenada]]</f>
        <v>28</v>
      </c>
      <c r="M674" s="1">
        <f>+Tabla1[[#This Row],[Precio Unitario]]*Tabla1[[#This Row],[Cantidad Ordenada]]</f>
        <v>70</v>
      </c>
      <c r="N674" s="2">
        <f>+Tabla1[[#This Row],[Ganancia neta]]/(Tabla1[[#This Row],[Ganacia Bruta]])</f>
        <v>0.4</v>
      </c>
      <c r="O674" s="1">
        <f>+Tabla1[[#This Row],[Costo Unitario]]*Tabla1[[#This Row],[Cantidad Ordenada]]</f>
        <v>42</v>
      </c>
    </row>
    <row r="675" spans="1:15" x14ac:dyDescent="0.25">
      <c r="A675">
        <v>264</v>
      </c>
      <c r="B675">
        <v>2</v>
      </c>
      <c r="C675" t="s">
        <v>18</v>
      </c>
      <c r="D675" t="s">
        <v>42</v>
      </c>
      <c r="E675" s="1">
        <v>19</v>
      </c>
      <c r="F675" s="1">
        <v>32</v>
      </c>
      <c r="G675">
        <v>1</v>
      </c>
      <c r="H675">
        <v>27</v>
      </c>
      <c r="I675">
        <f>+Tabla1[[#This Row],[Tiempo de Preparación]]/60</f>
        <v>0.45</v>
      </c>
      <c r="J675" s="9" t="str">
        <f>+TEXT(Tabla1[[#This Row],[Columna1]]/24, "h:mm")</f>
        <v>0:27</v>
      </c>
      <c r="K675" t="s">
        <v>8</v>
      </c>
      <c r="L675" s="1">
        <f>+(Tabla1[[#This Row],[Precio Unitario]]-Tabla1[[#This Row],[Costo Unitario]])*Tabla1[[#This Row],[Cantidad Ordenada]]</f>
        <v>13</v>
      </c>
      <c r="M675" s="1">
        <f>+Tabla1[[#This Row],[Precio Unitario]]*Tabla1[[#This Row],[Cantidad Ordenada]]</f>
        <v>32</v>
      </c>
      <c r="N675" s="2">
        <f>+Tabla1[[#This Row],[Ganancia neta]]/(Tabla1[[#This Row],[Ganacia Bruta]])</f>
        <v>0.40625</v>
      </c>
      <c r="O675" s="1">
        <f>+Tabla1[[#This Row],[Costo Unitario]]*Tabla1[[#This Row],[Cantidad Ordenada]]</f>
        <v>19</v>
      </c>
    </row>
    <row r="676" spans="1:15" x14ac:dyDescent="0.25">
      <c r="A676">
        <v>264</v>
      </c>
      <c r="B676">
        <v>2</v>
      </c>
      <c r="C676" t="s">
        <v>7</v>
      </c>
      <c r="D676" t="s">
        <v>32</v>
      </c>
      <c r="E676" s="1">
        <v>18</v>
      </c>
      <c r="F676" s="1">
        <v>30</v>
      </c>
      <c r="G676">
        <v>1</v>
      </c>
      <c r="H676">
        <v>37</v>
      </c>
      <c r="I676">
        <f>+Tabla1[[#This Row],[Tiempo de Preparación]]/60</f>
        <v>0.6166666666666667</v>
      </c>
      <c r="J676" s="9" t="str">
        <f>+TEXT(Tabla1[[#This Row],[Columna1]]/24, "h:mm")</f>
        <v>0:37</v>
      </c>
      <c r="K676" t="s">
        <v>6</v>
      </c>
      <c r="L676" s="1">
        <f>+(Tabla1[[#This Row],[Precio Unitario]]-Tabla1[[#This Row],[Costo Unitario]])*Tabla1[[#This Row],[Cantidad Ordenada]]</f>
        <v>12</v>
      </c>
      <c r="M676" s="1">
        <f>+Tabla1[[#This Row],[Precio Unitario]]*Tabla1[[#This Row],[Cantidad Ordenada]]</f>
        <v>30</v>
      </c>
      <c r="N676" s="2">
        <f>+Tabla1[[#This Row],[Ganancia neta]]/(Tabla1[[#This Row],[Ganacia Bruta]])</f>
        <v>0.4</v>
      </c>
      <c r="O676" s="1">
        <f>+Tabla1[[#This Row],[Costo Unitario]]*Tabla1[[#This Row],[Cantidad Ordenada]]</f>
        <v>18</v>
      </c>
    </row>
    <row r="677" spans="1:15" x14ac:dyDescent="0.25">
      <c r="A677">
        <v>264</v>
      </c>
      <c r="B677">
        <v>2</v>
      </c>
      <c r="C677" t="s">
        <v>26</v>
      </c>
      <c r="D677" t="s">
        <v>50</v>
      </c>
      <c r="E677" s="1">
        <v>15</v>
      </c>
      <c r="F677" s="1">
        <v>25</v>
      </c>
      <c r="G677">
        <v>2</v>
      </c>
      <c r="H677">
        <v>14</v>
      </c>
      <c r="I677">
        <f>+Tabla1[[#This Row],[Tiempo de Preparación]]/60</f>
        <v>0.23333333333333334</v>
      </c>
      <c r="J677" s="9" t="str">
        <f>+TEXT(Tabla1[[#This Row],[Columna1]]/24, "h:mm")</f>
        <v>0:14</v>
      </c>
      <c r="K677" t="s">
        <v>6</v>
      </c>
      <c r="L677" s="1">
        <f>+(Tabla1[[#This Row],[Precio Unitario]]-Tabla1[[#This Row],[Costo Unitario]])*Tabla1[[#This Row],[Cantidad Ordenada]]</f>
        <v>20</v>
      </c>
      <c r="M677" s="1">
        <f>+Tabla1[[#This Row],[Precio Unitario]]*Tabla1[[#This Row],[Cantidad Ordenada]]</f>
        <v>50</v>
      </c>
      <c r="N677" s="2">
        <f>+Tabla1[[#This Row],[Ganancia neta]]/(Tabla1[[#This Row],[Ganacia Bruta]])</f>
        <v>0.4</v>
      </c>
      <c r="O677" s="1">
        <f>+Tabla1[[#This Row],[Costo Unitario]]*Tabla1[[#This Row],[Cantidad Ordenada]]</f>
        <v>30</v>
      </c>
    </row>
    <row r="678" spans="1:15" x14ac:dyDescent="0.25">
      <c r="A678">
        <v>265</v>
      </c>
      <c r="B678">
        <v>6</v>
      </c>
      <c r="C678" t="s">
        <v>22</v>
      </c>
      <c r="D678" t="s">
        <v>46</v>
      </c>
      <c r="E678" s="1">
        <v>14</v>
      </c>
      <c r="F678" s="1">
        <v>23</v>
      </c>
      <c r="G678">
        <v>1</v>
      </c>
      <c r="H678">
        <v>12</v>
      </c>
      <c r="I678">
        <f>+Tabla1[[#This Row],[Tiempo de Preparación]]/60</f>
        <v>0.2</v>
      </c>
      <c r="J678" s="9" t="str">
        <f>+TEXT(Tabla1[[#This Row],[Columna1]]/24, "h:mm")</f>
        <v>0:12</v>
      </c>
      <c r="K678" t="s">
        <v>6</v>
      </c>
      <c r="L678" s="1">
        <f>+(Tabla1[[#This Row],[Precio Unitario]]-Tabla1[[#This Row],[Costo Unitario]])*Tabla1[[#This Row],[Cantidad Ordenada]]</f>
        <v>9</v>
      </c>
      <c r="M678" s="1">
        <f>+Tabla1[[#This Row],[Precio Unitario]]*Tabla1[[#This Row],[Cantidad Ordenada]]</f>
        <v>23</v>
      </c>
      <c r="N678" s="2">
        <f>+Tabla1[[#This Row],[Ganancia neta]]/(Tabla1[[#This Row],[Ganacia Bruta]])</f>
        <v>0.39130434782608697</v>
      </c>
      <c r="O678" s="1">
        <f>+Tabla1[[#This Row],[Costo Unitario]]*Tabla1[[#This Row],[Cantidad Ordenada]]</f>
        <v>14</v>
      </c>
    </row>
    <row r="679" spans="1:15" x14ac:dyDescent="0.25">
      <c r="A679">
        <v>265</v>
      </c>
      <c r="B679">
        <v>6</v>
      </c>
      <c r="C679" t="s">
        <v>9</v>
      </c>
      <c r="D679" t="s">
        <v>33</v>
      </c>
      <c r="E679" s="1">
        <v>19</v>
      </c>
      <c r="F679" s="1">
        <v>31</v>
      </c>
      <c r="G679">
        <v>1</v>
      </c>
      <c r="H679">
        <v>17</v>
      </c>
      <c r="I679">
        <f>+Tabla1[[#This Row],[Tiempo de Preparación]]/60</f>
        <v>0.28333333333333333</v>
      </c>
      <c r="J679" s="9" t="str">
        <f>+TEXT(Tabla1[[#This Row],[Columna1]]/24, "h:mm")</f>
        <v>0:17</v>
      </c>
      <c r="K679" t="s">
        <v>8</v>
      </c>
      <c r="L679" s="1">
        <f>+(Tabla1[[#This Row],[Precio Unitario]]-Tabla1[[#This Row],[Costo Unitario]])*Tabla1[[#This Row],[Cantidad Ordenada]]</f>
        <v>12</v>
      </c>
      <c r="M679" s="1">
        <f>+Tabla1[[#This Row],[Precio Unitario]]*Tabla1[[#This Row],[Cantidad Ordenada]]</f>
        <v>31</v>
      </c>
      <c r="N679" s="2">
        <f>+Tabla1[[#This Row],[Ganancia neta]]/(Tabla1[[#This Row],[Ganacia Bruta]])</f>
        <v>0.38709677419354838</v>
      </c>
      <c r="O679" s="1">
        <f>+Tabla1[[#This Row],[Costo Unitario]]*Tabla1[[#This Row],[Cantidad Ordenada]]</f>
        <v>19</v>
      </c>
    </row>
    <row r="680" spans="1:15" x14ac:dyDescent="0.25">
      <c r="A680">
        <v>265</v>
      </c>
      <c r="B680">
        <v>6</v>
      </c>
      <c r="C680" t="s">
        <v>10</v>
      </c>
      <c r="D680" t="s">
        <v>34</v>
      </c>
      <c r="E680" s="1">
        <v>16</v>
      </c>
      <c r="F680" s="1">
        <v>27</v>
      </c>
      <c r="G680">
        <v>1</v>
      </c>
      <c r="H680">
        <v>56</v>
      </c>
      <c r="I680">
        <f>+Tabla1[[#This Row],[Tiempo de Preparación]]/60</f>
        <v>0.93333333333333335</v>
      </c>
      <c r="J680" s="9" t="str">
        <f>+TEXT(Tabla1[[#This Row],[Columna1]]/24, "h:mm")</f>
        <v>0:56</v>
      </c>
      <c r="K680" t="s">
        <v>6</v>
      </c>
      <c r="L680" s="1">
        <f>+(Tabla1[[#This Row],[Precio Unitario]]-Tabla1[[#This Row],[Costo Unitario]])*Tabla1[[#This Row],[Cantidad Ordenada]]</f>
        <v>11</v>
      </c>
      <c r="M680" s="1">
        <f>+Tabla1[[#This Row],[Precio Unitario]]*Tabla1[[#This Row],[Cantidad Ordenada]]</f>
        <v>27</v>
      </c>
      <c r="N680" s="2">
        <f>+Tabla1[[#This Row],[Ganancia neta]]/(Tabla1[[#This Row],[Ganacia Bruta]])</f>
        <v>0.40740740740740738</v>
      </c>
      <c r="O680" s="1">
        <f>+Tabla1[[#This Row],[Costo Unitario]]*Tabla1[[#This Row],[Cantidad Ordenada]]</f>
        <v>16</v>
      </c>
    </row>
    <row r="681" spans="1:15" x14ac:dyDescent="0.25">
      <c r="A681">
        <v>265</v>
      </c>
      <c r="B681">
        <v>6</v>
      </c>
      <c r="C681" t="s">
        <v>7</v>
      </c>
      <c r="D681" t="s">
        <v>32</v>
      </c>
      <c r="E681" s="1">
        <v>18</v>
      </c>
      <c r="F681" s="1">
        <v>30</v>
      </c>
      <c r="G681">
        <v>3</v>
      </c>
      <c r="H681">
        <v>50</v>
      </c>
      <c r="I681">
        <f>+Tabla1[[#This Row],[Tiempo de Preparación]]/60</f>
        <v>0.83333333333333337</v>
      </c>
      <c r="J681" s="9" t="str">
        <f>+TEXT(Tabla1[[#This Row],[Columna1]]/24, "h:mm")</f>
        <v>0:50</v>
      </c>
      <c r="K681" t="s">
        <v>8</v>
      </c>
      <c r="L681" s="1">
        <f>+(Tabla1[[#This Row],[Precio Unitario]]-Tabla1[[#This Row],[Costo Unitario]])*Tabla1[[#This Row],[Cantidad Ordenada]]</f>
        <v>36</v>
      </c>
      <c r="M681" s="1">
        <f>+Tabla1[[#This Row],[Precio Unitario]]*Tabla1[[#This Row],[Cantidad Ordenada]]</f>
        <v>90</v>
      </c>
      <c r="N681" s="2">
        <f>+Tabla1[[#This Row],[Ganancia neta]]/(Tabla1[[#This Row],[Ganacia Bruta]])</f>
        <v>0.4</v>
      </c>
      <c r="O681" s="1">
        <f>+Tabla1[[#This Row],[Costo Unitario]]*Tabla1[[#This Row],[Cantidad Ordenada]]</f>
        <v>54</v>
      </c>
    </row>
    <row r="682" spans="1:15" x14ac:dyDescent="0.25">
      <c r="A682">
        <v>266</v>
      </c>
      <c r="B682">
        <v>4</v>
      </c>
      <c r="C682" t="s">
        <v>5</v>
      </c>
      <c r="D682" t="s">
        <v>31</v>
      </c>
      <c r="E682" s="1">
        <v>14</v>
      </c>
      <c r="F682" s="1">
        <v>24</v>
      </c>
      <c r="G682">
        <v>1</v>
      </c>
      <c r="H682">
        <v>53</v>
      </c>
      <c r="I682">
        <f>+Tabla1[[#This Row],[Tiempo de Preparación]]/60</f>
        <v>0.8833333333333333</v>
      </c>
      <c r="J682" s="9" t="str">
        <f>+TEXT(Tabla1[[#This Row],[Columna1]]/24, "h:mm")</f>
        <v>0:53</v>
      </c>
      <c r="K682" t="s">
        <v>6</v>
      </c>
      <c r="L682" s="1">
        <f>+(Tabla1[[#This Row],[Precio Unitario]]-Tabla1[[#This Row],[Costo Unitario]])*Tabla1[[#This Row],[Cantidad Ordenada]]</f>
        <v>10</v>
      </c>
      <c r="M682" s="1">
        <f>+Tabla1[[#This Row],[Precio Unitario]]*Tabla1[[#This Row],[Cantidad Ordenada]]</f>
        <v>24</v>
      </c>
      <c r="N682" s="2">
        <f>+Tabla1[[#This Row],[Ganancia neta]]/(Tabla1[[#This Row],[Ganacia Bruta]])</f>
        <v>0.41666666666666669</v>
      </c>
      <c r="O682" s="1">
        <f>+Tabla1[[#This Row],[Costo Unitario]]*Tabla1[[#This Row],[Cantidad Ordenada]]</f>
        <v>14</v>
      </c>
    </row>
    <row r="683" spans="1:15" x14ac:dyDescent="0.25">
      <c r="A683">
        <v>266</v>
      </c>
      <c r="B683">
        <v>4</v>
      </c>
      <c r="C683" t="s">
        <v>26</v>
      </c>
      <c r="D683" t="s">
        <v>50</v>
      </c>
      <c r="E683" s="1">
        <v>15</v>
      </c>
      <c r="F683" s="1">
        <v>25</v>
      </c>
      <c r="G683">
        <v>3</v>
      </c>
      <c r="H683">
        <v>53</v>
      </c>
      <c r="I683">
        <f>+Tabla1[[#This Row],[Tiempo de Preparación]]/60</f>
        <v>0.8833333333333333</v>
      </c>
      <c r="J683" s="9" t="str">
        <f>+TEXT(Tabla1[[#This Row],[Columna1]]/24, "h:mm")</f>
        <v>0:53</v>
      </c>
      <c r="K683" t="s">
        <v>6</v>
      </c>
      <c r="L683" s="1">
        <f>+(Tabla1[[#This Row],[Precio Unitario]]-Tabla1[[#This Row],[Costo Unitario]])*Tabla1[[#This Row],[Cantidad Ordenada]]</f>
        <v>30</v>
      </c>
      <c r="M683" s="1">
        <f>+Tabla1[[#This Row],[Precio Unitario]]*Tabla1[[#This Row],[Cantidad Ordenada]]</f>
        <v>75</v>
      </c>
      <c r="N683" s="2">
        <f>+Tabla1[[#This Row],[Ganancia neta]]/(Tabla1[[#This Row],[Ganacia Bruta]])</f>
        <v>0.4</v>
      </c>
      <c r="O683" s="1">
        <f>+Tabla1[[#This Row],[Costo Unitario]]*Tabla1[[#This Row],[Cantidad Ordenada]]</f>
        <v>45</v>
      </c>
    </row>
    <row r="684" spans="1:15" x14ac:dyDescent="0.25">
      <c r="A684">
        <v>267</v>
      </c>
      <c r="B684">
        <v>7</v>
      </c>
      <c r="C684" t="s">
        <v>18</v>
      </c>
      <c r="D684" t="s">
        <v>42</v>
      </c>
      <c r="E684" s="1">
        <v>19</v>
      </c>
      <c r="F684" s="1">
        <v>32</v>
      </c>
      <c r="G684">
        <v>1</v>
      </c>
      <c r="H684">
        <v>45</v>
      </c>
      <c r="I684">
        <f>+Tabla1[[#This Row],[Tiempo de Preparación]]/60</f>
        <v>0.75</v>
      </c>
      <c r="J684" s="9" t="str">
        <f>+TEXT(Tabla1[[#This Row],[Columna1]]/24, "h:mm")</f>
        <v>0:45</v>
      </c>
      <c r="K684" t="s">
        <v>8</v>
      </c>
      <c r="L684" s="1">
        <f>+(Tabla1[[#This Row],[Precio Unitario]]-Tabla1[[#This Row],[Costo Unitario]])*Tabla1[[#This Row],[Cantidad Ordenada]]</f>
        <v>13</v>
      </c>
      <c r="M684" s="1">
        <f>+Tabla1[[#This Row],[Precio Unitario]]*Tabla1[[#This Row],[Cantidad Ordenada]]</f>
        <v>32</v>
      </c>
      <c r="N684" s="2">
        <f>+Tabla1[[#This Row],[Ganancia neta]]/(Tabla1[[#This Row],[Ganacia Bruta]])</f>
        <v>0.40625</v>
      </c>
      <c r="O684" s="1">
        <f>+Tabla1[[#This Row],[Costo Unitario]]*Tabla1[[#This Row],[Cantidad Ordenada]]</f>
        <v>19</v>
      </c>
    </row>
    <row r="685" spans="1:15" x14ac:dyDescent="0.25">
      <c r="A685">
        <v>267</v>
      </c>
      <c r="B685">
        <v>7</v>
      </c>
      <c r="C685" t="s">
        <v>15</v>
      </c>
      <c r="D685" t="s">
        <v>39</v>
      </c>
      <c r="E685" s="1">
        <v>16</v>
      </c>
      <c r="F685" s="1">
        <v>28</v>
      </c>
      <c r="G685">
        <v>2</v>
      </c>
      <c r="H685">
        <v>23</v>
      </c>
      <c r="I685">
        <f>+Tabla1[[#This Row],[Tiempo de Preparación]]/60</f>
        <v>0.38333333333333336</v>
      </c>
      <c r="J685" s="9" t="str">
        <f>+TEXT(Tabla1[[#This Row],[Columna1]]/24, "h:mm")</f>
        <v>0:23</v>
      </c>
      <c r="K685" t="s">
        <v>6</v>
      </c>
      <c r="L685" s="1">
        <f>+(Tabla1[[#This Row],[Precio Unitario]]-Tabla1[[#This Row],[Costo Unitario]])*Tabla1[[#This Row],[Cantidad Ordenada]]</f>
        <v>24</v>
      </c>
      <c r="M685" s="1">
        <f>+Tabla1[[#This Row],[Precio Unitario]]*Tabla1[[#This Row],[Cantidad Ordenada]]</f>
        <v>56</v>
      </c>
      <c r="N685" s="2">
        <f>+Tabla1[[#This Row],[Ganancia neta]]/(Tabla1[[#This Row],[Ganacia Bruta]])</f>
        <v>0.42857142857142855</v>
      </c>
      <c r="O685" s="1">
        <f>+Tabla1[[#This Row],[Costo Unitario]]*Tabla1[[#This Row],[Cantidad Ordenada]]</f>
        <v>32</v>
      </c>
    </row>
    <row r="686" spans="1:15" x14ac:dyDescent="0.25">
      <c r="A686">
        <v>267</v>
      </c>
      <c r="B686">
        <v>7</v>
      </c>
      <c r="C686" t="s">
        <v>7</v>
      </c>
      <c r="D686" t="s">
        <v>32</v>
      </c>
      <c r="E686" s="1">
        <v>18</v>
      </c>
      <c r="F686" s="1">
        <v>30</v>
      </c>
      <c r="G686">
        <v>1</v>
      </c>
      <c r="H686">
        <v>28</v>
      </c>
      <c r="I686">
        <f>+Tabla1[[#This Row],[Tiempo de Preparación]]/60</f>
        <v>0.46666666666666667</v>
      </c>
      <c r="J686" s="9" t="str">
        <f>+TEXT(Tabla1[[#This Row],[Columna1]]/24, "h:mm")</f>
        <v>0:28</v>
      </c>
      <c r="K686" t="s">
        <v>8</v>
      </c>
      <c r="L686" s="1">
        <f>+(Tabla1[[#This Row],[Precio Unitario]]-Tabla1[[#This Row],[Costo Unitario]])*Tabla1[[#This Row],[Cantidad Ordenada]]</f>
        <v>12</v>
      </c>
      <c r="M686" s="1">
        <f>+Tabla1[[#This Row],[Precio Unitario]]*Tabla1[[#This Row],[Cantidad Ordenada]]</f>
        <v>30</v>
      </c>
      <c r="N686" s="2">
        <f>+Tabla1[[#This Row],[Ganancia neta]]/(Tabla1[[#This Row],[Ganacia Bruta]])</f>
        <v>0.4</v>
      </c>
      <c r="O686" s="1">
        <f>+Tabla1[[#This Row],[Costo Unitario]]*Tabla1[[#This Row],[Cantidad Ordenada]]</f>
        <v>18</v>
      </c>
    </row>
    <row r="687" spans="1:15" x14ac:dyDescent="0.25">
      <c r="A687">
        <v>268</v>
      </c>
      <c r="B687">
        <v>14</v>
      </c>
      <c r="C687" t="s">
        <v>5</v>
      </c>
      <c r="D687" t="s">
        <v>31</v>
      </c>
      <c r="E687" s="1">
        <v>14</v>
      </c>
      <c r="F687" s="1">
        <v>24</v>
      </c>
      <c r="G687">
        <v>1</v>
      </c>
      <c r="H687">
        <v>39</v>
      </c>
      <c r="I687">
        <f>+Tabla1[[#This Row],[Tiempo de Preparación]]/60</f>
        <v>0.65</v>
      </c>
      <c r="J687" s="9" t="str">
        <f>+TEXT(Tabla1[[#This Row],[Columna1]]/24, "h:mm")</f>
        <v>0:39</v>
      </c>
      <c r="K687" t="s">
        <v>8</v>
      </c>
      <c r="L687" s="1">
        <f>+(Tabla1[[#This Row],[Precio Unitario]]-Tabla1[[#This Row],[Costo Unitario]])*Tabla1[[#This Row],[Cantidad Ordenada]]</f>
        <v>10</v>
      </c>
      <c r="M687" s="1">
        <f>+Tabla1[[#This Row],[Precio Unitario]]*Tabla1[[#This Row],[Cantidad Ordenada]]</f>
        <v>24</v>
      </c>
      <c r="N687" s="2">
        <f>+Tabla1[[#This Row],[Ganancia neta]]/(Tabla1[[#This Row],[Ganacia Bruta]])</f>
        <v>0.41666666666666669</v>
      </c>
      <c r="O687" s="1">
        <f>+Tabla1[[#This Row],[Costo Unitario]]*Tabla1[[#This Row],[Cantidad Ordenada]]</f>
        <v>14</v>
      </c>
    </row>
    <row r="688" spans="1:15" x14ac:dyDescent="0.25">
      <c r="A688">
        <v>268</v>
      </c>
      <c r="B688">
        <v>14</v>
      </c>
      <c r="C688" t="s">
        <v>19</v>
      </c>
      <c r="D688" t="s">
        <v>43</v>
      </c>
      <c r="E688" s="1">
        <v>13</v>
      </c>
      <c r="F688" s="1">
        <v>22</v>
      </c>
      <c r="G688">
        <v>2</v>
      </c>
      <c r="H688">
        <v>44</v>
      </c>
      <c r="I688">
        <f>+Tabla1[[#This Row],[Tiempo de Preparación]]/60</f>
        <v>0.73333333333333328</v>
      </c>
      <c r="J688" s="9" t="str">
        <f>+TEXT(Tabla1[[#This Row],[Columna1]]/24, "h:mm")</f>
        <v>0:44</v>
      </c>
      <c r="K688" t="s">
        <v>8</v>
      </c>
      <c r="L688" s="1">
        <f>+(Tabla1[[#This Row],[Precio Unitario]]-Tabla1[[#This Row],[Costo Unitario]])*Tabla1[[#This Row],[Cantidad Ordenada]]</f>
        <v>18</v>
      </c>
      <c r="M688" s="1">
        <f>+Tabla1[[#This Row],[Precio Unitario]]*Tabla1[[#This Row],[Cantidad Ordenada]]</f>
        <v>44</v>
      </c>
      <c r="N688" s="2">
        <f>+Tabla1[[#This Row],[Ganancia neta]]/(Tabla1[[#This Row],[Ganacia Bruta]])</f>
        <v>0.40909090909090912</v>
      </c>
      <c r="O688" s="1">
        <f>+Tabla1[[#This Row],[Costo Unitario]]*Tabla1[[#This Row],[Cantidad Ordenada]]</f>
        <v>26</v>
      </c>
    </row>
    <row r="689" spans="1:15" x14ac:dyDescent="0.25">
      <c r="A689">
        <v>269</v>
      </c>
      <c r="B689">
        <v>11</v>
      </c>
      <c r="C689" t="s">
        <v>12</v>
      </c>
      <c r="D689" t="s">
        <v>36</v>
      </c>
      <c r="E689" s="1">
        <v>22</v>
      </c>
      <c r="F689" s="1">
        <v>36</v>
      </c>
      <c r="G689">
        <v>3</v>
      </c>
      <c r="H689">
        <v>13</v>
      </c>
      <c r="I689">
        <f>+Tabla1[[#This Row],[Tiempo de Preparación]]/60</f>
        <v>0.21666666666666667</v>
      </c>
      <c r="J689" s="9" t="str">
        <f>+TEXT(Tabla1[[#This Row],[Columna1]]/24, "h:mm")</f>
        <v>0:13</v>
      </c>
      <c r="K689" t="s">
        <v>6</v>
      </c>
      <c r="L689" s="1">
        <f>+(Tabla1[[#This Row],[Precio Unitario]]-Tabla1[[#This Row],[Costo Unitario]])*Tabla1[[#This Row],[Cantidad Ordenada]]</f>
        <v>42</v>
      </c>
      <c r="M689" s="1">
        <f>+Tabla1[[#This Row],[Precio Unitario]]*Tabla1[[#This Row],[Cantidad Ordenada]]</f>
        <v>108</v>
      </c>
      <c r="N689" s="2">
        <f>+Tabla1[[#This Row],[Ganancia neta]]/(Tabla1[[#This Row],[Ganacia Bruta]])</f>
        <v>0.3888888888888889</v>
      </c>
      <c r="O689" s="1">
        <f>+Tabla1[[#This Row],[Costo Unitario]]*Tabla1[[#This Row],[Cantidad Ordenada]]</f>
        <v>66</v>
      </c>
    </row>
    <row r="690" spans="1:15" x14ac:dyDescent="0.25">
      <c r="A690">
        <v>269</v>
      </c>
      <c r="B690">
        <v>11</v>
      </c>
      <c r="C690" t="s">
        <v>11</v>
      </c>
      <c r="D690" t="s">
        <v>35</v>
      </c>
      <c r="E690" s="1">
        <v>25</v>
      </c>
      <c r="F690" s="1">
        <v>40</v>
      </c>
      <c r="G690">
        <v>1</v>
      </c>
      <c r="H690">
        <v>58</v>
      </c>
      <c r="I690">
        <f>+Tabla1[[#This Row],[Tiempo de Preparación]]/60</f>
        <v>0.96666666666666667</v>
      </c>
      <c r="J690" s="9" t="str">
        <f>+TEXT(Tabla1[[#This Row],[Columna1]]/24, "h:mm")</f>
        <v>0:58</v>
      </c>
      <c r="K690" t="s">
        <v>8</v>
      </c>
      <c r="L690" s="1">
        <f>+(Tabla1[[#This Row],[Precio Unitario]]-Tabla1[[#This Row],[Costo Unitario]])*Tabla1[[#This Row],[Cantidad Ordenada]]</f>
        <v>15</v>
      </c>
      <c r="M690" s="1">
        <f>+Tabla1[[#This Row],[Precio Unitario]]*Tabla1[[#This Row],[Cantidad Ordenada]]</f>
        <v>40</v>
      </c>
      <c r="N690" s="2">
        <f>+Tabla1[[#This Row],[Ganancia neta]]/(Tabla1[[#This Row],[Ganacia Bruta]])</f>
        <v>0.375</v>
      </c>
      <c r="O690" s="1">
        <f>+Tabla1[[#This Row],[Costo Unitario]]*Tabla1[[#This Row],[Cantidad Ordenada]]</f>
        <v>25</v>
      </c>
    </row>
    <row r="691" spans="1:15" x14ac:dyDescent="0.25">
      <c r="A691">
        <v>269</v>
      </c>
      <c r="B691">
        <v>11</v>
      </c>
      <c r="C691" t="s">
        <v>20</v>
      </c>
      <c r="D691" t="s">
        <v>44</v>
      </c>
      <c r="E691" s="1">
        <v>20</v>
      </c>
      <c r="F691" s="1">
        <v>34</v>
      </c>
      <c r="G691">
        <v>3</v>
      </c>
      <c r="H691">
        <v>30</v>
      </c>
      <c r="I691">
        <f>+Tabla1[[#This Row],[Tiempo de Preparación]]/60</f>
        <v>0.5</v>
      </c>
      <c r="J691" s="9" t="str">
        <f>+TEXT(Tabla1[[#This Row],[Columna1]]/24, "h:mm")</f>
        <v>0:30</v>
      </c>
      <c r="K691" t="s">
        <v>8</v>
      </c>
      <c r="L691" s="1">
        <f>+(Tabla1[[#This Row],[Precio Unitario]]-Tabla1[[#This Row],[Costo Unitario]])*Tabla1[[#This Row],[Cantidad Ordenada]]</f>
        <v>42</v>
      </c>
      <c r="M691" s="1">
        <f>+Tabla1[[#This Row],[Precio Unitario]]*Tabla1[[#This Row],[Cantidad Ordenada]]</f>
        <v>102</v>
      </c>
      <c r="N691" s="2">
        <f>+Tabla1[[#This Row],[Ganancia neta]]/(Tabla1[[#This Row],[Ganacia Bruta]])</f>
        <v>0.41176470588235292</v>
      </c>
      <c r="O691" s="1">
        <f>+Tabla1[[#This Row],[Costo Unitario]]*Tabla1[[#This Row],[Cantidad Ordenada]]</f>
        <v>60</v>
      </c>
    </row>
    <row r="692" spans="1:15" x14ac:dyDescent="0.25">
      <c r="A692">
        <v>270</v>
      </c>
      <c r="B692">
        <v>10</v>
      </c>
      <c r="C692" t="s">
        <v>20</v>
      </c>
      <c r="D692" t="s">
        <v>44</v>
      </c>
      <c r="E692" s="1">
        <v>20</v>
      </c>
      <c r="F692" s="1">
        <v>34</v>
      </c>
      <c r="G692">
        <v>3</v>
      </c>
      <c r="H692">
        <v>26</v>
      </c>
      <c r="I692">
        <f>+Tabla1[[#This Row],[Tiempo de Preparación]]/60</f>
        <v>0.43333333333333335</v>
      </c>
      <c r="J692" s="9" t="str">
        <f>+TEXT(Tabla1[[#This Row],[Columna1]]/24, "h:mm")</f>
        <v>0:26</v>
      </c>
      <c r="K692" t="s">
        <v>6</v>
      </c>
      <c r="L692" s="1">
        <f>+(Tabla1[[#This Row],[Precio Unitario]]-Tabla1[[#This Row],[Costo Unitario]])*Tabla1[[#This Row],[Cantidad Ordenada]]</f>
        <v>42</v>
      </c>
      <c r="M692" s="1">
        <f>+Tabla1[[#This Row],[Precio Unitario]]*Tabla1[[#This Row],[Cantidad Ordenada]]</f>
        <v>102</v>
      </c>
      <c r="N692" s="2">
        <f>+Tabla1[[#This Row],[Ganancia neta]]/(Tabla1[[#This Row],[Ganacia Bruta]])</f>
        <v>0.41176470588235292</v>
      </c>
      <c r="O692" s="1">
        <f>+Tabla1[[#This Row],[Costo Unitario]]*Tabla1[[#This Row],[Cantidad Ordenada]]</f>
        <v>60</v>
      </c>
    </row>
    <row r="693" spans="1:15" x14ac:dyDescent="0.25">
      <c r="A693">
        <v>271</v>
      </c>
      <c r="B693">
        <v>3</v>
      </c>
      <c r="C693" t="s">
        <v>19</v>
      </c>
      <c r="D693" t="s">
        <v>43</v>
      </c>
      <c r="E693" s="1">
        <v>13</v>
      </c>
      <c r="F693" s="1">
        <v>22</v>
      </c>
      <c r="G693">
        <v>2</v>
      </c>
      <c r="H693">
        <v>55</v>
      </c>
      <c r="I693">
        <f>+Tabla1[[#This Row],[Tiempo de Preparación]]/60</f>
        <v>0.91666666666666663</v>
      </c>
      <c r="J693" s="9" t="str">
        <f>+TEXT(Tabla1[[#This Row],[Columna1]]/24, "h:mm")</f>
        <v>0:55</v>
      </c>
      <c r="K693" t="s">
        <v>8</v>
      </c>
      <c r="L693" s="1">
        <f>+(Tabla1[[#This Row],[Precio Unitario]]-Tabla1[[#This Row],[Costo Unitario]])*Tabla1[[#This Row],[Cantidad Ordenada]]</f>
        <v>18</v>
      </c>
      <c r="M693" s="1">
        <f>+Tabla1[[#This Row],[Precio Unitario]]*Tabla1[[#This Row],[Cantidad Ordenada]]</f>
        <v>44</v>
      </c>
      <c r="N693" s="2">
        <f>+Tabla1[[#This Row],[Ganancia neta]]/(Tabla1[[#This Row],[Ganacia Bruta]])</f>
        <v>0.40909090909090912</v>
      </c>
      <c r="O693" s="1">
        <f>+Tabla1[[#This Row],[Costo Unitario]]*Tabla1[[#This Row],[Cantidad Ordenada]]</f>
        <v>26</v>
      </c>
    </row>
    <row r="694" spans="1:15" x14ac:dyDescent="0.25">
      <c r="A694">
        <v>272</v>
      </c>
      <c r="B694">
        <v>7</v>
      </c>
      <c r="C694" t="s">
        <v>5</v>
      </c>
      <c r="D694" t="s">
        <v>31</v>
      </c>
      <c r="E694" s="1">
        <v>14</v>
      </c>
      <c r="F694" s="1">
        <v>24</v>
      </c>
      <c r="G694">
        <v>2</v>
      </c>
      <c r="H694">
        <v>36</v>
      </c>
      <c r="I694">
        <f>+Tabla1[[#This Row],[Tiempo de Preparación]]/60</f>
        <v>0.6</v>
      </c>
      <c r="J694" s="9" t="str">
        <f>+TEXT(Tabla1[[#This Row],[Columna1]]/24, "h:mm")</f>
        <v>0:36</v>
      </c>
      <c r="K694" t="s">
        <v>6</v>
      </c>
      <c r="L694" s="1">
        <f>+(Tabla1[[#This Row],[Precio Unitario]]-Tabla1[[#This Row],[Costo Unitario]])*Tabla1[[#This Row],[Cantidad Ordenada]]</f>
        <v>20</v>
      </c>
      <c r="M694" s="1">
        <f>+Tabla1[[#This Row],[Precio Unitario]]*Tabla1[[#This Row],[Cantidad Ordenada]]</f>
        <v>48</v>
      </c>
      <c r="N694" s="2">
        <f>+Tabla1[[#This Row],[Ganancia neta]]/(Tabla1[[#This Row],[Ganacia Bruta]])</f>
        <v>0.41666666666666669</v>
      </c>
      <c r="O694" s="1">
        <f>+Tabla1[[#This Row],[Costo Unitario]]*Tabla1[[#This Row],[Cantidad Ordenada]]</f>
        <v>28</v>
      </c>
    </row>
    <row r="695" spans="1:15" x14ac:dyDescent="0.25">
      <c r="A695">
        <v>272</v>
      </c>
      <c r="B695">
        <v>7</v>
      </c>
      <c r="C695" t="s">
        <v>17</v>
      </c>
      <c r="D695" t="s">
        <v>41</v>
      </c>
      <c r="E695" s="1">
        <v>21</v>
      </c>
      <c r="F695" s="1">
        <v>35</v>
      </c>
      <c r="G695">
        <v>1</v>
      </c>
      <c r="H695">
        <v>47</v>
      </c>
      <c r="I695">
        <f>+Tabla1[[#This Row],[Tiempo de Preparación]]/60</f>
        <v>0.78333333333333333</v>
      </c>
      <c r="J695" s="9" t="str">
        <f>+TEXT(Tabla1[[#This Row],[Columna1]]/24, "h:mm")</f>
        <v>0:47</v>
      </c>
      <c r="K695" t="s">
        <v>8</v>
      </c>
      <c r="L695" s="1">
        <f>+(Tabla1[[#This Row],[Precio Unitario]]-Tabla1[[#This Row],[Costo Unitario]])*Tabla1[[#This Row],[Cantidad Ordenada]]</f>
        <v>14</v>
      </c>
      <c r="M695" s="1">
        <f>+Tabla1[[#This Row],[Precio Unitario]]*Tabla1[[#This Row],[Cantidad Ordenada]]</f>
        <v>35</v>
      </c>
      <c r="N695" s="2">
        <f>+Tabla1[[#This Row],[Ganancia neta]]/(Tabla1[[#This Row],[Ganacia Bruta]])</f>
        <v>0.4</v>
      </c>
      <c r="O695" s="1">
        <f>+Tabla1[[#This Row],[Costo Unitario]]*Tabla1[[#This Row],[Cantidad Ordenada]]</f>
        <v>21</v>
      </c>
    </row>
    <row r="696" spans="1:15" x14ac:dyDescent="0.25">
      <c r="A696">
        <v>273</v>
      </c>
      <c r="B696">
        <v>20</v>
      </c>
      <c r="C696" t="s">
        <v>18</v>
      </c>
      <c r="D696" t="s">
        <v>42</v>
      </c>
      <c r="E696" s="1">
        <v>19</v>
      </c>
      <c r="F696" s="1">
        <v>32</v>
      </c>
      <c r="G696">
        <v>1</v>
      </c>
      <c r="H696">
        <v>22</v>
      </c>
      <c r="I696">
        <f>+Tabla1[[#This Row],[Tiempo de Preparación]]/60</f>
        <v>0.36666666666666664</v>
      </c>
      <c r="J696" s="9" t="str">
        <f>+TEXT(Tabla1[[#This Row],[Columna1]]/24, "h:mm")</f>
        <v>0:22</v>
      </c>
      <c r="K696" t="s">
        <v>8</v>
      </c>
      <c r="L696" s="1">
        <f>+(Tabla1[[#This Row],[Precio Unitario]]-Tabla1[[#This Row],[Costo Unitario]])*Tabla1[[#This Row],[Cantidad Ordenada]]</f>
        <v>13</v>
      </c>
      <c r="M696" s="1">
        <f>+Tabla1[[#This Row],[Precio Unitario]]*Tabla1[[#This Row],[Cantidad Ordenada]]</f>
        <v>32</v>
      </c>
      <c r="N696" s="2">
        <f>+Tabla1[[#This Row],[Ganancia neta]]/(Tabla1[[#This Row],[Ganacia Bruta]])</f>
        <v>0.40625</v>
      </c>
      <c r="O696" s="1">
        <f>+Tabla1[[#This Row],[Costo Unitario]]*Tabla1[[#This Row],[Cantidad Ordenada]]</f>
        <v>19</v>
      </c>
    </row>
    <row r="697" spans="1:15" x14ac:dyDescent="0.25">
      <c r="A697">
        <v>273</v>
      </c>
      <c r="B697">
        <v>20</v>
      </c>
      <c r="C697" t="s">
        <v>19</v>
      </c>
      <c r="D697" t="s">
        <v>43</v>
      </c>
      <c r="E697" s="1">
        <v>13</v>
      </c>
      <c r="F697" s="1">
        <v>22</v>
      </c>
      <c r="G697">
        <v>3</v>
      </c>
      <c r="H697">
        <v>40</v>
      </c>
      <c r="I697">
        <f>+Tabla1[[#This Row],[Tiempo de Preparación]]/60</f>
        <v>0.66666666666666663</v>
      </c>
      <c r="J697" s="9" t="str">
        <f>+TEXT(Tabla1[[#This Row],[Columna1]]/24, "h:mm")</f>
        <v>0:40</v>
      </c>
      <c r="K697" t="s">
        <v>6</v>
      </c>
      <c r="L697" s="1">
        <f>+(Tabla1[[#This Row],[Precio Unitario]]-Tabla1[[#This Row],[Costo Unitario]])*Tabla1[[#This Row],[Cantidad Ordenada]]</f>
        <v>27</v>
      </c>
      <c r="M697" s="1">
        <f>+Tabla1[[#This Row],[Precio Unitario]]*Tabla1[[#This Row],[Cantidad Ordenada]]</f>
        <v>66</v>
      </c>
      <c r="N697" s="2">
        <f>+Tabla1[[#This Row],[Ganancia neta]]/(Tabla1[[#This Row],[Ganacia Bruta]])</f>
        <v>0.40909090909090912</v>
      </c>
      <c r="O697" s="1">
        <f>+Tabla1[[#This Row],[Costo Unitario]]*Tabla1[[#This Row],[Cantidad Ordenada]]</f>
        <v>39</v>
      </c>
    </row>
    <row r="698" spans="1:15" x14ac:dyDescent="0.25">
      <c r="A698">
        <v>273</v>
      </c>
      <c r="B698">
        <v>20</v>
      </c>
      <c r="C698" t="s">
        <v>26</v>
      </c>
      <c r="D698" t="s">
        <v>50</v>
      </c>
      <c r="E698" s="1">
        <v>15</v>
      </c>
      <c r="F698" s="1">
        <v>25</v>
      </c>
      <c r="G698">
        <v>1</v>
      </c>
      <c r="H698">
        <v>5</v>
      </c>
      <c r="I698">
        <f>+Tabla1[[#This Row],[Tiempo de Preparación]]/60</f>
        <v>8.3333333333333329E-2</v>
      </c>
      <c r="J698" s="9" t="str">
        <f>+TEXT(Tabla1[[#This Row],[Columna1]]/24, "h:mm")</f>
        <v>0:05</v>
      </c>
      <c r="K698" t="s">
        <v>8</v>
      </c>
      <c r="L698" s="1">
        <f>+(Tabla1[[#This Row],[Precio Unitario]]-Tabla1[[#This Row],[Costo Unitario]])*Tabla1[[#This Row],[Cantidad Ordenada]]</f>
        <v>10</v>
      </c>
      <c r="M698" s="1">
        <f>+Tabla1[[#This Row],[Precio Unitario]]*Tabla1[[#This Row],[Cantidad Ordenada]]</f>
        <v>25</v>
      </c>
      <c r="N698" s="2">
        <f>+Tabla1[[#This Row],[Ganancia neta]]/(Tabla1[[#This Row],[Ganacia Bruta]])</f>
        <v>0.4</v>
      </c>
      <c r="O698" s="1">
        <f>+Tabla1[[#This Row],[Costo Unitario]]*Tabla1[[#This Row],[Cantidad Ordenada]]</f>
        <v>15</v>
      </c>
    </row>
    <row r="699" spans="1:15" x14ac:dyDescent="0.25">
      <c r="A699">
        <v>274</v>
      </c>
      <c r="B699">
        <v>7</v>
      </c>
      <c r="C699" t="s">
        <v>25</v>
      </c>
      <c r="D699" t="s">
        <v>49</v>
      </c>
      <c r="E699" s="1">
        <v>15</v>
      </c>
      <c r="F699" s="1">
        <v>26</v>
      </c>
      <c r="G699">
        <v>3</v>
      </c>
      <c r="H699">
        <v>33</v>
      </c>
      <c r="I699">
        <f>+Tabla1[[#This Row],[Tiempo de Preparación]]/60</f>
        <v>0.55000000000000004</v>
      </c>
      <c r="J699" s="9" t="str">
        <f>+TEXT(Tabla1[[#This Row],[Columna1]]/24, "h:mm")</f>
        <v>0:33</v>
      </c>
      <c r="K699" t="s">
        <v>6</v>
      </c>
      <c r="L699" s="1">
        <f>+(Tabla1[[#This Row],[Precio Unitario]]-Tabla1[[#This Row],[Costo Unitario]])*Tabla1[[#This Row],[Cantidad Ordenada]]</f>
        <v>33</v>
      </c>
      <c r="M699" s="1">
        <f>+Tabla1[[#This Row],[Precio Unitario]]*Tabla1[[#This Row],[Cantidad Ordenada]]</f>
        <v>78</v>
      </c>
      <c r="N699" s="2">
        <f>+Tabla1[[#This Row],[Ganancia neta]]/(Tabla1[[#This Row],[Ganacia Bruta]])</f>
        <v>0.42307692307692307</v>
      </c>
      <c r="O699" s="1">
        <f>+Tabla1[[#This Row],[Costo Unitario]]*Tabla1[[#This Row],[Cantidad Ordenada]]</f>
        <v>45</v>
      </c>
    </row>
    <row r="700" spans="1:15" x14ac:dyDescent="0.25">
      <c r="A700">
        <v>274</v>
      </c>
      <c r="B700">
        <v>7</v>
      </c>
      <c r="C700" t="s">
        <v>16</v>
      </c>
      <c r="D700" t="s">
        <v>40</v>
      </c>
      <c r="E700" s="1">
        <v>11</v>
      </c>
      <c r="F700" s="1">
        <v>19</v>
      </c>
      <c r="G700">
        <v>2</v>
      </c>
      <c r="H700">
        <v>42</v>
      </c>
      <c r="I700">
        <f>+Tabla1[[#This Row],[Tiempo de Preparación]]/60</f>
        <v>0.7</v>
      </c>
      <c r="J700" s="9" t="str">
        <f>+TEXT(Tabla1[[#This Row],[Columna1]]/24, "h:mm")</f>
        <v>0:42</v>
      </c>
      <c r="K700" t="s">
        <v>8</v>
      </c>
      <c r="L700" s="1">
        <f>+(Tabla1[[#This Row],[Precio Unitario]]-Tabla1[[#This Row],[Costo Unitario]])*Tabla1[[#This Row],[Cantidad Ordenada]]</f>
        <v>16</v>
      </c>
      <c r="M700" s="1">
        <f>+Tabla1[[#This Row],[Precio Unitario]]*Tabla1[[#This Row],[Cantidad Ordenada]]</f>
        <v>38</v>
      </c>
      <c r="N700" s="2">
        <f>+Tabla1[[#This Row],[Ganancia neta]]/(Tabla1[[#This Row],[Ganacia Bruta]])</f>
        <v>0.42105263157894735</v>
      </c>
      <c r="O700" s="1">
        <f>+Tabla1[[#This Row],[Costo Unitario]]*Tabla1[[#This Row],[Cantidad Ordenada]]</f>
        <v>22</v>
      </c>
    </row>
    <row r="701" spans="1:15" x14ac:dyDescent="0.25">
      <c r="A701">
        <v>275</v>
      </c>
      <c r="B701">
        <v>5</v>
      </c>
      <c r="C701" t="s">
        <v>14</v>
      </c>
      <c r="D701" t="s">
        <v>38</v>
      </c>
      <c r="E701" s="1">
        <v>20</v>
      </c>
      <c r="F701" s="1">
        <v>33</v>
      </c>
      <c r="G701">
        <v>1</v>
      </c>
      <c r="H701">
        <v>32</v>
      </c>
      <c r="I701">
        <f>+Tabla1[[#This Row],[Tiempo de Preparación]]/60</f>
        <v>0.53333333333333333</v>
      </c>
      <c r="J701" s="9" t="str">
        <f>+TEXT(Tabla1[[#This Row],[Columna1]]/24, "h:mm")</f>
        <v>0:32</v>
      </c>
      <c r="K701" t="s">
        <v>8</v>
      </c>
      <c r="L701" s="1">
        <f>+(Tabla1[[#This Row],[Precio Unitario]]-Tabla1[[#This Row],[Costo Unitario]])*Tabla1[[#This Row],[Cantidad Ordenada]]</f>
        <v>13</v>
      </c>
      <c r="M701" s="1">
        <f>+Tabla1[[#This Row],[Precio Unitario]]*Tabla1[[#This Row],[Cantidad Ordenada]]</f>
        <v>33</v>
      </c>
      <c r="N701" s="2">
        <f>+Tabla1[[#This Row],[Ganancia neta]]/(Tabla1[[#This Row],[Ganacia Bruta]])</f>
        <v>0.39393939393939392</v>
      </c>
      <c r="O701" s="1">
        <f>+Tabla1[[#This Row],[Costo Unitario]]*Tabla1[[#This Row],[Cantidad Ordenada]]</f>
        <v>20</v>
      </c>
    </row>
    <row r="702" spans="1:15" x14ac:dyDescent="0.25">
      <c r="A702">
        <v>275</v>
      </c>
      <c r="B702">
        <v>5</v>
      </c>
      <c r="C702" t="s">
        <v>9</v>
      </c>
      <c r="D702" t="s">
        <v>33</v>
      </c>
      <c r="E702" s="1">
        <v>19</v>
      </c>
      <c r="F702" s="1">
        <v>31</v>
      </c>
      <c r="G702">
        <v>2</v>
      </c>
      <c r="H702">
        <v>32</v>
      </c>
      <c r="I702">
        <f>+Tabla1[[#This Row],[Tiempo de Preparación]]/60</f>
        <v>0.53333333333333333</v>
      </c>
      <c r="J702" s="9" t="str">
        <f>+TEXT(Tabla1[[#This Row],[Columna1]]/24, "h:mm")</f>
        <v>0:32</v>
      </c>
      <c r="K702" t="s">
        <v>6</v>
      </c>
      <c r="L702" s="1">
        <f>+(Tabla1[[#This Row],[Precio Unitario]]-Tabla1[[#This Row],[Costo Unitario]])*Tabla1[[#This Row],[Cantidad Ordenada]]</f>
        <v>24</v>
      </c>
      <c r="M702" s="1">
        <f>+Tabla1[[#This Row],[Precio Unitario]]*Tabla1[[#This Row],[Cantidad Ordenada]]</f>
        <v>62</v>
      </c>
      <c r="N702" s="2">
        <f>+Tabla1[[#This Row],[Ganancia neta]]/(Tabla1[[#This Row],[Ganacia Bruta]])</f>
        <v>0.38709677419354838</v>
      </c>
      <c r="O702" s="1">
        <f>+Tabla1[[#This Row],[Costo Unitario]]*Tabla1[[#This Row],[Cantidad Ordenada]]</f>
        <v>38</v>
      </c>
    </row>
    <row r="703" spans="1:15" x14ac:dyDescent="0.25">
      <c r="A703">
        <v>275</v>
      </c>
      <c r="B703">
        <v>5</v>
      </c>
      <c r="C703" t="s">
        <v>25</v>
      </c>
      <c r="D703" t="s">
        <v>49</v>
      </c>
      <c r="E703" s="1">
        <v>15</v>
      </c>
      <c r="F703" s="1">
        <v>26</v>
      </c>
      <c r="G703">
        <v>1</v>
      </c>
      <c r="H703">
        <v>58</v>
      </c>
      <c r="I703">
        <f>+Tabla1[[#This Row],[Tiempo de Preparación]]/60</f>
        <v>0.96666666666666667</v>
      </c>
      <c r="J703" s="9" t="str">
        <f>+TEXT(Tabla1[[#This Row],[Columna1]]/24, "h:mm")</f>
        <v>0:58</v>
      </c>
      <c r="K703" t="s">
        <v>6</v>
      </c>
      <c r="L703" s="1">
        <f>+(Tabla1[[#This Row],[Precio Unitario]]-Tabla1[[#This Row],[Costo Unitario]])*Tabla1[[#This Row],[Cantidad Ordenada]]</f>
        <v>11</v>
      </c>
      <c r="M703" s="1">
        <f>+Tabla1[[#This Row],[Precio Unitario]]*Tabla1[[#This Row],[Cantidad Ordenada]]</f>
        <v>26</v>
      </c>
      <c r="N703" s="2">
        <f>+Tabla1[[#This Row],[Ganancia neta]]/(Tabla1[[#This Row],[Ganacia Bruta]])</f>
        <v>0.42307692307692307</v>
      </c>
      <c r="O703" s="1">
        <f>+Tabla1[[#This Row],[Costo Unitario]]*Tabla1[[#This Row],[Cantidad Ordenada]]</f>
        <v>15</v>
      </c>
    </row>
    <row r="704" spans="1:15" x14ac:dyDescent="0.25">
      <c r="A704">
        <v>276</v>
      </c>
      <c r="B704">
        <v>15</v>
      </c>
      <c r="C704" t="s">
        <v>19</v>
      </c>
      <c r="D704" t="s">
        <v>43</v>
      </c>
      <c r="E704" s="1">
        <v>13</v>
      </c>
      <c r="F704" s="1">
        <v>22</v>
      </c>
      <c r="G704">
        <v>2</v>
      </c>
      <c r="H704">
        <v>49</v>
      </c>
      <c r="I704">
        <f>+Tabla1[[#This Row],[Tiempo de Preparación]]/60</f>
        <v>0.81666666666666665</v>
      </c>
      <c r="J704" s="9" t="str">
        <f>+TEXT(Tabla1[[#This Row],[Columna1]]/24, "h:mm")</f>
        <v>0:49</v>
      </c>
      <c r="K704" t="s">
        <v>6</v>
      </c>
      <c r="L704" s="1">
        <f>+(Tabla1[[#This Row],[Precio Unitario]]-Tabla1[[#This Row],[Costo Unitario]])*Tabla1[[#This Row],[Cantidad Ordenada]]</f>
        <v>18</v>
      </c>
      <c r="M704" s="1">
        <f>+Tabla1[[#This Row],[Precio Unitario]]*Tabla1[[#This Row],[Cantidad Ordenada]]</f>
        <v>44</v>
      </c>
      <c r="N704" s="2">
        <f>+Tabla1[[#This Row],[Ganancia neta]]/(Tabla1[[#This Row],[Ganacia Bruta]])</f>
        <v>0.40909090909090912</v>
      </c>
      <c r="O704" s="1">
        <f>+Tabla1[[#This Row],[Costo Unitario]]*Tabla1[[#This Row],[Cantidad Ordenada]]</f>
        <v>26</v>
      </c>
    </row>
    <row r="705" spans="1:15" x14ac:dyDescent="0.25">
      <c r="A705">
        <v>276</v>
      </c>
      <c r="B705">
        <v>15</v>
      </c>
      <c r="C705" t="s">
        <v>25</v>
      </c>
      <c r="D705" t="s">
        <v>49</v>
      </c>
      <c r="E705" s="1">
        <v>15</v>
      </c>
      <c r="F705" s="1">
        <v>26</v>
      </c>
      <c r="G705">
        <v>1</v>
      </c>
      <c r="H705">
        <v>36</v>
      </c>
      <c r="I705">
        <f>+Tabla1[[#This Row],[Tiempo de Preparación]]/60</f>
        <v>0.6</v>
      </c>
      <c r="J705" s="9" t="str">
        <f>+TEXT(Tabla1[[#This Row],[Columna1]]/24, "h:mm")</f>
        <v>0:36</v>
      </c>
      <c r="K705" t="s">
        <v>8</v>
      </c>
      <c r="L705" s="1">
        <f>+(Tabla1[[#This Row],[Precio Unitario]]-Tabla1[[#This Row],[Costo Unitario]])*Tabla1[[#This Row],[Cantidad Ordenada]]</f>
        <v>11</v>
      </c>
      <c r="M705" s="1">
        <f>+Tabla1[[#This Row],[Precio Unitario]]*Tabla1[[#This Row],[Cantidad Ordenada]]</f>
        <v>26</v>
      </c>
      <c r="N705" s="2">
        <f>+Tabla1[[#This Row],[Ganancia neta]]/(Tabla1[[#This Row],[Ganacia Bruta]])</f>
        <v>0.42307692307692307</v>
      </c>
      <c r="O705" s="1">
        <f>+Tabla1[[#This Row],[Costo Unitario]]*Tabla1[[#This Row],[Cantidad Ordenada]]</f>
        <v>15</v>
      </c>
    </row>
    <row r="706" spans="1:15" x14ac:dyDescent="0.25">
      <c r="A706">
        <v>277</v>
      </c>
      <c r="B706">
        <v>4</v>
      </c>
      <c r="C706" t="s">
        <v>9</v>
      </c>
      <c r="D706" t="s">
        <v>33</v>
      </c>
      <c r="E706" s="1">
        <v>19</v>
      </c>
      <c r="F706" s="1">
        <v>31</v>
      </c>
      <c r="G706">
        <v>3</v>
      </c>
      <c r="H706">
        <v>29</v>
      </c>
      <c r="I706">
        <f>+Tabla1[[#This Row],[Tiempo de Preparación]]/60</f>
        <v>0.48333333333333334</v>
      </c>
      <c r="J706" s="9" t="str">
        <f>+TEXT(Tabla1[[#This Row],[Columna1]]/24, "h:mm")</f>
        <v>0:29</v>
      </c>
      <c r="K706" t="s">
        <v>6</v>
      </c>
      <c r="L706" s="1">
        <f>+(Tabla1[[#This Row],[Precio Unitario]]-Tabla1[[#This Row],[Costo Unitario]])*Tabla1[[#This Row],[Cantidad Ordenada]]</f>
        <v>36</v>
      </c>
      <c r="M706" s="1">
        <f>+Tabla1[[#This Row],[Precio Unitario]]*Tabla1[[#This Row],[Cantidad Ordenada]]</f>
        <v>93</v>
      </c>
      <c r="N706" s="2">
        <f>+Tabla1[[#This Row],[Ganancia neta]]/(Tabla1[[#This Row],[Ganacia Bruta]])</f>
        <v>0.38709677419354838</v>
      </c>
      <c r="O706" s="1">
        <f>+Tabla1[[#This Row],[Costo Unitario]]*Tabla1[[#This Row],[Cantidad Ordenada]]</f>
        <v>57</v>
      </c>
    </row>
    <row r="707" spans="1:15" x14ac:dyDescent="0.25">
      <c r="A707">
        <v>278</v>
      </c>
      <c r="B707">
        <v>5</v>
      </c>
      <c r="C707" t="s">
        <v>9</v>
      </c>
      <c r="D707" t="s">
        <v>33</v>
      </c>
      <c r="E707" s="1">
        <v>19</v>
      </c>
      <c r="F707" s="1">
        <v>31</v>
      </c>
      <c r="G707">
        <v>3</v>
      </c>
      <c r="H707">
        <v>33</v>
      </c>
      <c r="I707">
        <f>+Tabla1[[#This Row],[Tiempo de Preparación]]/60</f>
        <v>0.55000000000000004</v>
      </c>
      <c r="J707" s="9" t="str">
        <f>+TEXT(Tabla1[[#This Row],[Columna1]]/24, "h:mm")</f>
        <v>0:33</v>
      </c>
      <c r="K707" t="s">
        <v>6</v>
      </c>
      <c r="L707" s="1">
        <f>+(Tabla1[[#This Row],[Precio Unitario]]-Tabla1[[#This Row],[Costo Unitario]])*Tabla1[[#This Row],[Cantidad Ordenada]]</f>
        <v>36</v>
      </c>
      <c r="M707" s="1">
        <f>+Tabla1[[#This Row],[Precio Unitario]]*Tabla1[[#This Row],[Cantidad Ordenada]]</f>
        <v>93</v>
      </c>
      <c r="N707" s="2">
        <f>+Tabla1[[#This Row],[Ganancia neta]]/(Tabla1[[#This Row],[Ganacia Bruta]])</f>
        <v>0.38709677419354838</v>
      </c>
      <c r="O707" s="1">
        <f>+Tabla1[[#This Row],[Costo Unitario]]*Tabla1[[#This Row],[Cantidad Ordenada]]</f>
        <v>57</v>
      </c>
    </row>
    <row r="708" spans="1:15" x14ac:dyDescent="0.25">
      <c r="A708">
        <v>278</v>
      </c>
      <c r="B708">
        <v>5</v>
      </c>
      <c r="C708" t="s">
        <v>5</v>
      </c>
      <c r="D708" t="s">
        <v>31</v>
      </c>
      <c r="E708" s="1">
        <v>14</v>
      </c>
      <c r="F708" s="1">
        <v>24</v>
      </c>
      <c r="G708">
        <v>2</v>
      </c>
      <c r="H708">
        <v>28</v>
      </c>
      <c r="I708">
        <f>+Tabla1[[#This Row],[Tiempo de Preparación]]/60</f>
        <v>0.46666666666666667</v>
      </c>
      <c r="J708" s="9" t="str">
        <f>+TEXT(Tabla1[[#This Row],[Columna1]]/24, "h:mm")</f>
        <v>0:28</v>
      </c>
      <c r="K708" t="s">
        <v>8</v>
      </c>
      <c r="L708" s="1">
        <f>+(Tabla1[[#This Row],[Precio Unitario]]-Tabla1[[#This Row],[Costo Unitario]])*Tabla1[[#This Row],[Cantidad Ordenada]]</f>
        <v>20</v>
      </c>
      <c r="M708" s="1">
        <f>+Tabla1[[#This Row],[Precio Unitario]]*Tabla1[[#This Row],[Cantidad Ordenada]]</f>
        <v>48</v>
      </c>
      <c r="N708" s="2">
        <f>+Tabla1[[#This Row],[Ganancia neta]]/(Tabla1[[#This Row],[Ganacia Bruta]])</f>
        <v>0.41666666666666669</v>
      </c>
      <c r="O708" s="1">
        <f>+Tabla1[[#This Row],[Costo Unitario]]*Tabla1[[#This Row],[Cantidad Ordenada]]</f>
        <v>28</v>
      </c>
    </row>
    <row r="709" spans="1:15" x14ac:dyDescent="0.25">
      <c r="A709">
        <v>279</v>
      </c>
      <c r="B709">
        <v>11</v>
      </c>
      <c r="C709" t="s">
        <v>11</v>
      </c>
      <c r="D709" t="s">
        <v>35</v>
      </c>
      <c r="E709" s="1">
        <v>25</v>
      </c>
      <c r="F709" s="1">
        <v>40</v>
      </c>
      <c r="G709">
        <v>3</v>
      </c>
      <c r="H709">
        <v>48</v>
      </c>
      <c r="I709">
        <f>+Tabla1[[#This Row],[Tiempo de Preparación]]/60</f>
        <v>0.8</v>
      </c>
      <c r="J709" s="9" t="str">
        <f>+TEXT(Tabla1[[#This Row],[Columna1]]/24, "h:mm")</f>
        <v>0:48</v>
      </c>
      <c r="K709" t="s">
        <v>8</v>
      </c>
      <c r="L709" s="1">
        <f>+(Tabla1[[#This Row],[Precio Unitario]]-Tabla1[[#This Row],[Costo Unitario]])*Tabla1[[#This Row],[Cantidad Ordenada]]</f>
        <v>45</v>
      </c>
      <c r="M709" s="1">
        <f>+Tabla1[[#This Row],[Precio Unitario]]*Tabla1[[#This Row],[Cantidad Ordenada]]</f>
        <v>120</v>
      </c>
      <c r="N709" s="2">
        <f>+Tabla1[[#This Row],[Ganancia neta]]/(Tabla1[[#This Row],[Ganacia Bruta]])</f>
        <v>0.375</v>
      </c>
      <c r="O709" s="1">
        <f>+Tabla1[[#This Row],[Costo Unitario]]*Tabla1[[#This Row],[Cantidad Ordenada]]</f>
        <v>75</v>
      </c>
    </row>
    <row r="710" spans="1:15" x14ac:dyDescent="0.25">
      <c r="A710">
        <v>279</v>
      </c>
      <c r="B710">
        <v>11</v>
      </c>
      <c r="C710" t="s">
        <v>17</v>
      </c>
      <c r="D710" t="s">
        <v>41</v>
      </c>
      <c r="E710" s="1">
        <v>21</v>
      </c>
      <c r="F710" s="1">
        <v>35</v>
      </c>
      <c r="G710">
        <v>1</v>
      </c>
      <c r="H710">
        <v>28</v>
      </c>
      <c r="I710">
        <f>+Tabla1[[#This Row],[Tiempo de Preparación]]/60</f>
        <v>0.46666666666666667</v>
      </c>
      <c r="J710" s="9" t="str">
        <f>+TEXT(Tabla1[[#This Row],[Columna1]]/24, "h:mm")</f>
        <v>0:28</v>
      </c>
      <c r="K710" t="s">
        <v>6</v>
      </c>
      <c r="L710" s="1">
        <f>+(Tabla1[[#This Row],[Precio Unitario]]-Tabla1[[#This Row],[Costo Unitario]])*Tabla1[[#This Row],[Cantidad Ordenada]]</f>
        <v>14</v>
      </c>
      <c r="M710" s="1">
        <f>+Tabla1[[#This Row],[Precio Unitario]]*Tabla1[[#This Row],[Cantidad Ordenada]]</f>
        <v>35</v>
      </c>
      <c r="N710" s="2">
        <f>+Tabla1[[#This Row],[Ganancia neta]]/(Tabla1[[#This Row],[Ganacia Bruta]])</f>
        <v>0.4</v>
      </c>
      <c r="O710" s="1">
        <f>+Tabla1[[#This Row],[Costo Unitario]]*Tabla1[[#This Row],[Cantidad Ordenada]]</f>
        <v>21</v>
      </c>
    </row>
    <row r="711" spans="1:15" x14ac:dyDescent="0.25">
      <c r="A711">
        <v>279</v>
      </c>
      <c r="B711">
        <v>11</v>
      </c>
      <c r="C711" t="s">
        <v>24</v>
      </c>
      <c r="D711" t="s">
        <v>48</v>
      </c>
      <c r="E711" s="1">
        <v>10</v>
      </c>
      <c r="F711" s="1">
        <v>18</v>
      </c>
      <c r="G711">
        <v>1</v>
      </c>
      <c r="H711">
        <v>58</v>
      </c>
      <c r="I711">
        <f>+Tabla1[[#This Row],[Tiempo de Preparación]]/60</f>
        <v>0.96666666666666667</v>
      </c>
      <c r="J711" s="9" t="str">
        <f>+TEXT(Tabla1[[#This Row],[Columna1]]/24, "h:mm")</f>
        <v>0:58</v>
      </c>
      <c r="K711" t="s">
        <v>6</v>
      </c>
      <c r="L711" s="1">
        <f>+(Tabla1[[#This Row],[Precio Unitario]]-Tabla1[[#This Row],[Costo Unitario]])*Tabla1[[#This Row],[Cantidad Ordenada]]</f>
        <v>8</v>
      </c>
      <c r="M711" s="1">
        <f>+Tabla1[[#This Row],[Precio Unitario]]*Tabla1[[#This Row],[Cantidad Ordenada]]</f>
        <v>18</v>
      </c>
      <c r="N711" s="2">
        <f>+Tabla1[[#This Row],[Ganancia neta]]/(Tabla1[[#This Row],[Ganacia Bruta]])</f>
        <v>0.44444444444444442</v>
      </c>
      <c r="O711" s="1">
        <f>+Tabla1[[#This Row],[Costo Unitario]]*Tabla1[[#This Row],[Cantidad Ordenada]]</f>
        <v>10</v>
      </c>
    </row>
    <row r="712" spans="1:15" x14ac:dyDescent="0.25">
      <c r="A712">
        <v>279</v>
      </c>
      <c r="B712">
        <v>11</v>
      </c>
      <c r="C712" t="s">
        <v>15</v>
      </c>
      <c r="D712" t="s">
        <v>39</v>
      </c>
      <c r="E712" s="1">
        <v>16</v>
      </c>
      <c r="F712" s="1">
        <v>28</v>
      </c>
      <c r="G712">
        <v>1</v>
      </c>
      <c r="H712">
        <v>8</v>
      </c>
      <c r="I712">
        <f>+Tabla1[[#This Row],[Tiempo de Preparación]]/60</f>
        <v>0.13333333333333333</v>
      </c>
      <c r="J712" s="9" t="str">
        <f>+TEXT(Tabla1[[#This Row],[Columna1]]/24, "h:mm")</f>
        <v>0:08</v>
      </c>
      <c r="K712" t="s">
        <v>6</v>
      </c>
      <c r="L712" s="1">
        <f>+(Tabla1[[#This Row],[Precio Unitario]]-Tabla1[[#This Row],[Costo Unitario]])*Tabla1[[#This Row],[Cantidad Ordenada]]</f>
        <v>12</v>
      </c>
      <c r="M712" s="1">
        <f>+Tabla1[[#This Row],[Precio Unitario]]*Tabla1[[#This Row],[Cantidad Ordenada]]</f>
        <v>28</v>
      </c>
      <c r="N712" s="2">
        <f>+Tabla1[[#This Row],[Ganancia neta]]/(Tabla1[[#This Row],[Ganacia Bruta]])</f>
        <v>0.42857142857142855</v>
      </c>
      <c r="O712" s="1">
        <f>+Tabla1[[#This Row],[Costo Unitario]]*Tabla1[[#This Row],[Cantidad Ordenada]]</f>
        <v>16</v>
      </c>
    </row>
    <row r="713" spans="1:15" x14ac:dyDescent="0.25">
      <c r="A713">
        <v>280</v>
      </c>
      <c r="B713">
        <v>14</v>
      </c>
      <c r="C713" t="s">
        <v>5</v>
      </c>
      <c r="D713" t="s">
        <v>31</v>
      </c>
      <c r="E713" s="1">
        <v>14</v>
      </c>
      <c r="F713" s="1">
        <v>24</v>
      </c>
      <c r="G713">
        <v>2</v>
      </c>
      <c r="H713">
        <v>52</v>
      </c>
      <c r="I713">
        <f>+Tabla1[[#This Row],[Tiempo de Preparación]]/60</f>
        <v>0.8666666666666667</v>
      </c>
      <c r="J713" s="9" t="str">
        <f>+TEXT(Tabla1[[#This Row],[Columna1]]/24, "h:mm")</f>
        <v>0:52</v>
      </c>
      <c r="K713" t="s">
        <v>6</v>
      </c>
      <c r="L713" s="1">
        <f>+(Tabla1[[#This Row],[Precio Unitario]]-Tabla1[[#This Row],[Costo Unitario]])*Tabla1[[#This Row],[Cantidad Ordenada]]</f>
        <v>20</v>
      </c>
      <c r="M713" s="1">
        <f>+Tabla1[[#This Row],[Precio Unitario]]*Tabla1[[#This Row],[Cantidad Ordenada]]</f>
        <v>48</v>
      </c>
      <c r="N713" s="2">
        <f>+Tabla1[[#This Row],[Ganancia neta]]/(Tabla1[[#This Row],[Ganacia Bruta]])</f>
        <v>0.41666666666666669</v>
      </c>
      <c r="O713" s="1">
        <f>+Tabla1[[#This Row],[Costo Unitario]]*Tabla1[[#This Row],[Cantidad Ordenada]]</f>
        <v>28</v>
      </c>
    </row>
    <row r="714" spans="1:15" x14ac:dyDescent="0.25">
      <c r="A714">
        <v>280</v>
      </c>
      <c r="B714">
        <v>14</v>
      </c>
      <c r="C714" t="s">
        <v>22</v>
      </c>
      <c r="D714" t="s">
        <v>46</v>
      </c>
      <c r="E714" s="1">
        <v>14</v>
      </c>
      <c r="F714" s="1">
        <v>23</v>
      </c>
      <c r="G714">
        <v>3</v>
      </c>
      <c r="H714">
        <v>34</v>
      </c>
      <c r="I714">
        <f>+Tabla1[[#This Row],[Tiempo de Preparación]]/60</f>
        <v>0.56666666666666665</v>
      </c>
      <c r="J714" s="9" t="str">
        <f>+TEXT(Tabla1[[#This Row],[Columna1]]/24, "h:mm")</f>
        <v>0:34</v>
      </c>
      <c r="K714" t="s">
        <v>6</v>
      </c>
      <c r="L714" s="1">
        <f>+(Tabla1[[#This Row],[Precio Unitario]]-Tabla1[[#This Row],[Costo Unitario]])*Tabla1[[#This Row],[Cantidad Ordenada]]</f>
        <v>27</v>
      </c>
      <c r="M714" s="1">
        <f>+Tabla1[[#This Row],[Precio Unitario]]*Tabla1[[#This Row],[Cantidad Ordenada]]</f>
        <v>69</v>
      </c>
      <c r="N714" s="2">
        <f>+Tabla1[[#This Row],[Ganancia neta]]/(Tabla1[[#This Row],[Ganacia Bruta]])</f>
        <v>0.39130434782608697</v>
      </c>
      <c r="O714" s="1">
        <f>+Tabla1[[#This Row],[Costo Unitario]]*Tabla1[[#This Row],[Cantidad Ordenada]]</f>
        <v>42</v>
      </c>
    </row>
    <row r="715" spans="1:15" x14ac:dyDescent="0.25">
      <c r="A715">
        <v>281</v>
      </c>
      <c r="B715">
        <v>18</v>
      </c>
      <c r="C715" t="s">
        <v>14</v>
      </c>
      <c r="D715" t="s">
        <v>38</v>
      </c>
      <c r="E715" s="1">
        <v>20</v>
      </c>
      <c r="F715" s="1">
        <v>33</v>
      </c>
      <c r="G715">
        <v>2</v>
      </c>
      <c r="H715">
        <v>9</v>
      </c>
      <c r="I715">
        <f>+Tabla1[[#This Row],[Tiempo de Preparación]]/60</f>
        <v>0.15</v>
      </c>
      <c r="J715" s="9" t="str">
        <f>+TEXT(Tabla1[[#This Row],[Columna1]]/24, "h:mm")</f>
        <v>0:09</v>
      </c>
      <c r="K715" t="s">
        <v>8</v>
      </c>
      <c r="L715" s="1">
        <f>+(Tabla1[[#This Row],[Precio Unitario]]-Tabla1[[#This Row],[Costo Unitario]])*Tabla1[[#This Row],[Cantidad Ordenada]]</f>
        <v>26</v>
      </c>
      <c r="M715" s="1">
        <f>+Tabla1[[#This Row],[Precio Unitario]]*Tabla1[[#This Row],[Cantidad Ordenada]]</f>
        <v>66</v>
      </c>
      <c r="N715" s="2">
        <f>+Tabla1[[#This Row],[Ganancia neta]]/(Tabla1[[#This Row],[Ganacia Bruta]])</f>
        <v>0.39393939393939392</v>
      </c>
      <c r="O715" s="1">
        <f>+Tabla1[[#This Row],[Costo Unitario]]*Tabla1[[#This Row],[Cantidad Ordenada]]</f>
        <v>40</v>
      </c>
    </row>
    <row r="716" spans="1:15" x14ac:dyDescent="0.25">
      <c r="A716">
        <v>282</v>
      </c>
      <c r="B716">
        <v>6</v>
      </c>
      <c r="C716" t="s">
        <v>24</v>
      </c>
      <c r="D716" t="s">
        <v>48</v>
      </c>
      <c r="E716" s="1">
        <v>10</v>
      </c>
      <c r="F716" s="1">
        <v>18</v>
      </c>
      <c r="G716">
        <v>3</v>
      </c>
      <c r="H716">
        <v>57</v>
      </c>
      <c r="I716">
        <f>+Tabla1[[#This Row],[Tiempo de Preparación]]/60</f>
        <v>0.95</v>
      </c>
      <c r="J716" s="9" t="str">
        <f>+TEXT(Tabla1[[#This Row],[Columna1]]/24, "h:mm")</f>
        <v>0:57</v>
      </c>
      <c r="K716" t="s">
        <v>8</v>
      </c>
      <c r="L716" s="1">
        <f>+(Tabla1[[#This Row],[Precio Unitario]]-Tabla1[[#This Row],[Costo Unitario]])*Tabla1[[#This Row],[Cantidad Ordenada]]</f>
        <v>24</v>
      </c>
      <c r="M716" s="1">
        <f>+Tabla1[[#This Row],[Precio Unitario]]*Tabla1[[#This Row],[Cantidad Ordenada]]</f>
        <v>54</v>
      </c>
      <c r="N716" s="2">
        <f>+Tabla1[[#This Row],[Ganancia neta]]/(Tabla1[[#This Row],[Ganacia Bruta]])</f>
        <v>0.44444444444444442</v>
      </c>
      <c r="O716" s="1">
        <f>+Tabla1[[#This Row],[Costo Unitario]]*Tabla1[[#This Row],[Cantidad Ordenada]]</f>
        <v>30</v>
      </c>
    </row>
    <row r="717" spans="1:15" x14ac:dyDescent="0.25">
      <c r="A717">
        <v>282</v>
      </c>
      <c r="B717">
        <v>6</v>
      </c>
      <c r="C717" t="s">
        <v>21</v>
      </c>
      <c r="D717" t="s">
        <v>45</v>
      </c>
      <c r="E717" s="1">
        <v>12</v>
      </c>
      <c r="F717" s="1">
        <v>20</v>
      </c>
      <c r="G717">
        <v>1</v>
      </c>
      <c r="H717">
        <v>57</v>
      </c>
      <c r="I717">
        <f>+Tabla1[[#This Row],[Tiempo de Preparación]]/60</f>
        <v>0.95</v>
      </c>
      <c r="J717" s="9" t="str">
        <f>+TEXT(Tabla1[[#This Row],[Columna1]]/24, "h:mm")</f>
        <v>0:57</v>
      </c>
      <c r="K717" t="s">
        <v>8</v>
      </c>
      <c r="L717" s="1">
        <f>+(Tabla1[[#This Row],[Precio Unitario]]-Tabla1[[#This Row],[Costo Unitario]])*Tabla1[[#This Row],[Cantidad Ordenada]]</f>
        <v>8</v>
      </c>
      <c r="M717" s="1">
        <f>+Tabla1[[#This Row],[Precio Unitario]]*Tabla1[[#This Row],[Cantidad Ordenada]]</f>
        <v>20</v>
      </c>
      <c r="N717" s="2">
        <f>+Tabla1[[#This Row],[Ganancia neta]]/(Tabla1[[#This Row],[Ganacia Bruta]])</f>
        <v>0.4</v>
      </c>
      <c r="O717" s="1">
        <f>+Tabla1[[#This Row],[Costo Unitario]]*Tabla1[[#This Row],[Cantidad Ordenada]]</f>
        <v>12</v>
      </c>
    </row>
    <row r="718" spans="1:15" x14ac:dyDescent="0.25">
      <c r="A718">
        <v>283</v>
      </c>
      <c r="B718">
        <v>19</v>
      </c>
      <c r="C718" t="s">
        <v>25</v>
      </c>
      <c r="D718" t="s">
        <v>49</v>
      </c>
      <c r="E718" s="1">
        <v>15</v>
      </c>
      <c r="F718" s="1">
        <v>26</v>
      </c>
      <c r="G718">
        <v>3</v>
      </c>
      <c r="H718">
        <v>6</v>
      </c>
      <c r="I718">
        <f>+Tabla1[[#This Row],[Tiempo de Preparación]]/60</f>
        <v>0.1</v>
      </c>
      <c r="J718" s="9" t="str">
        <f>+TEXT(Tabla1[[#This Row],[Columna1]]/24, "h:mm")</f>
        <v>0:06</v>
      </c>
      <c r="K718" t="s">
        <v>6</v>
      </c>
      <c r="L718" s="1">
        <f>+(Tabla1[[#This Row],[Precio Unitario]]-Tabla1[[#This Row],[Costo Unitario]])*Tabla1[[#This Row],[Cantidad Ordenada]]</f>
        <v>33</v>
      </c>
      <c r="M718" s="1">
        <f>+Tabla1[[#This Row],[Precio Unitario]]*Tabla1[[#This Row],[Cantidad Ordenada]]</f>
        <v>78</v>
      </c>
      <c r="N718" s="2">
        <f>+Tabla1[[#This Row],[Ganancia neta]]/(Tabla1[[#This Row],[Ganacia Bruta]])</f>
        <v>0.42307692307692307</v>
      </c>
      <c r="O718" s="1">
        <f>+Tabla1[[#This Row],[Costo Unitario]]*Tabla1[[#This Row],[Cantidad Ordenada]]</f>
        <v>45</v>
      </c>
    </row>
    <row r="719" spans="1:15" x14ac:dyDescent="0.25">
      <c r="A719">
        <v>284</v>
      </c>
      <c r="B719">
        <v>11</v>
      </c>
      <c r="C719" t="s">
        <v>21</v>
      </c>
      <c r="D719" t="s">
        <v>45</v>
      </c>
      <c r="E719" s="1">
        <v>12</v>
      </c>
      <c r="F719" s="1">
        <v>20</v>
      </c>
      <c r="G719">
        <v>3</v>
      </c>
      <c r="H719">
        <v>45</v>
      </c>
      <c r="I719">
        <f>+Tabla1[[#This Row],[Tiempo de Preparación]]/60</f>
        <v>0.75</v>
      </c>
      <c r="J719" s="9" t="str">
        <f>+TEXT(Tabla1[[#This Row],[Columna1]]/24, "h:mm")</f>
        <v>0:45</v>
      </c>
      <c r="K719" t="s">
        <v>6</v>
      </c>
      <c r="L719" s="1">
        <f>+(Tabla1[[#This Row],[Precio Unitario]]-Tabla1[[#This Row],[Costo Unitario]])*Tabla1[[#This Row],[Cantidad Ordenada]]</f>
        <v>24</v>
      </c>
      <c r="M719" s="1">
        <f>+Tabla1[[#This Row],[Precio Unitario]]*Tabla1[[#This Row],[Cantidad Ordenada]]</f>
        <v>60</v>
      </c>
      <c r="N719" s="2">
        <f>+Tabla1[[#This Row],[Ganancia neta]]/(Tabla1[[#This Row],[Ganacia Bruta]])</f>
        <v>0.4</v>
      </c>
      <c r="O719" s="1">
        <f>+Tabla1[[#This Row],[Costo Unitario]]*Tabla1[[#This Row],[Cantidad Ordenada]]</f>
        <v>36</v>
      </c>
    </row>
    <row r="720" spans="1:15" x14ac:dyDescent="0.25">
      <c r="A720">
        <v>284</v>
      </c>
      <c r="B720">
        <v>11</v>
      </c>
      <c r="C720" t="s">
        <v>10</v>
      </c>
      <c r="D720" t="s">
        <v>34</v>
      </c>
      <c r="E720" s="1">
        <v>16</v>
      </c>
      <c r="F720" s="1">
        <v>27</v>
      </c>
      <c r="G720">
        <v>1</v>
      </c>
      <c r="H720">
        <v>59</v>
      </c>
      <c r="I720">
        <f>+Tabla1[[#This Row],[Tiempo de Preparación]]/60</f>
        <v>0.98333333333333328</v>
      </c>
      <c r="J720" s="9" t="str">
        <f>+TEXT(Tabla1[[#This Row],[Columna1]]/24, "h:mm")</f>
        <v>0:59</v>
      </c>
      <c r="K720" t="s">
        <v>6</v>
      </c>
      <c r="L720" s="1">
        <f>+(Tabla1[[#This Row],[Precio Unitario]]-Tabla1[[#This Row],[Costo Unitario]])*Tabla1[[#This Row],[Cantidad Ordenada]]</f>
        <v>11</v>
      </c>
      <c r="M720" s="1">
        <f>+Tabla1[[#This Row],[Precio Unitario]]*Tabla1[[#This Row],[Cantidad Ordenada]]</f>
        <v>27</v>
      </c>
      <c r="N720" s="2">
        <f>+Tabla1[[#This Row],[Ganancia neta]]/(Tabla1[[#This Row],[Ganacia Bruta]])</f>
        <v>0.40740740740740738</v>
      </c>
      <c r="O720" s="1">
        <f>+Tabla1[[#This Row],[Costo Unitario]]*Tabla1[[#This Row],[Cantidad Ordenada]]</f>
        <v>16</v>
      </c>
    </row>
    <row r="721" spans="1:15" x14ac:dyDescent="0.25">
      <c r="A721">
        <v>284</v>
      </c>
      <c r="B721">
        <v>11</v>
      </c>
      <c r="C721" t="s">
        <v>16</v>
      </c>
      <c r="D721" t="s">
        <v>40</v>
      </c>
      <c r="E721" s="1">
        <v>11</v>
      </c>
      <c r="F721" s="1">
        <v>19</v>
      </c>
      <c r="G721">
        <v>2</v>
      </c>
      <c r="H721">
        <v>41</v>
      </c>
      <c r="I721">
        <f>+Tabla1[[#This Row],[Tiempo de Preparación]]/60</f>
        <v>0.68333333333333335</v>
      </c>
      <c r="J721" s="9" t="str">
        <f>+TEXT(Tabla1[[#This Row],[Columna1]]/24, "h:mm")</f>
        <v>0:41</v>
      </c>
      <c r="K721" t="s">
        <v>6</v>
      </c>
      <c r="L721" s="1">
        <f>+(Tabla1[[#This Row],[Precio Unitario]]-Tabla1[[#This Row],[Costo Unitario]])*Tabla1[[#This Row],[Cantidad Ordenada]]</f>
        <v>16</v>
      </c>
      <c r="M721" s="1">
        <f>+Tabla1[[#This Row],[Precio Unitario]]*Tabla1[[#This Row],[Cantidad Ordenada]]</f>
        <v>38</v>
      </c>
      <c r="N721" s="2">
        <f>+Tabla1[[#This Row],[Ganancia neta]]/(Tabla1[[#This Row],[Ganacia Bruta]])</f>
        <v>0.42105263157894735</v>
      </c>
      <c r="O721" s="1">
        <f>+Tabla1[[#This Row],[Costo Unitario]]*Tabla1[[#This Row],[Cantidad Ordenada]]</f>
        <v>22</v>
      </c>
    </row>
    <row r="722" spans="1:15" x14ac:dyDescent="0.25">
      <c r="A722">
        <v>284</v>
      </c>
      <c r="B722">
        <v>11</v>
      </c>
      <c r="C722" t="s">
        <v>14</v>
      </c>
      <c r="D722" t="s">
        <v>38</v>
      </c>
      <c r="E722" s="1">
        <v>20</v>
      </c>
      <c r="F722" s="1">
        <v>33</v>
      </c>
      <c r="G722">
        <v>1</v>
      </c>
      <c r="H722">
        <v>50</v>
      </c>
      <c r="I722">
        <f>+Tabla1[[#This Row],[Tiempo de Preparación]]/60</f>
        <v>0.83333333333333337</v>
      </c>
      <c r="J722" s="9" t="str">
        <f>+TEXT(Tabla1[[#This Row],[Columna1]]/24, "h:mm")</f>
        <v>0:50</v>
      </c>
      <c r="K722" t="s">
        <v>8</v>
      </c>
      <c r="L722" s="1">
        <f>+(Tabla1[[#This Row],[Precio Unitario]]-Tabla1[[#This Row],[Costo Unitario]])*Tabla1[[#This Row],[Cantidad Ordenada]]</f>
        <v>13</v>
      </c>
      <c r="M722" s="1">
        <f>+Tabla1[[#This Row],[Precio Unitario]]*Tabla1[[#This Row],[Cantidad Ordenada]]</f>
        <v>33</v>
      </c>
      <c r="N722" s="2">
        <f>+Tabla1[[#This Row],[Ganancia neta]]/(Tabla1[[#This Row],[Ganacia Bruta]])</f>
        <v>0.39393939393939392</v>
      </c>
      <c r="O722" s="1">
        <f>+Tabla1[[#This Row],[Costo Unitario]]*Tabla1[[#This Row],[Cantidad Ordenada]]</f>
        <v>20</v>
      </c>
    </row>
    <row r="723" spans="1:15" x14ac:dyDescent="0.25">
      <c r="A723">
        <v>285</v>
      </c>
      <c r="B723">
        <v>18</v>
      </c>
      <c r="C723" t="s">
        <v>23</v>
      </c>
      <c r="D723" t="s">
        <v>47</v>
      </c>
      <c r="E723" s="1">
        <v>13</v>
      </c>
      <c r="F723" s="1">
        <v>21</v>
      </c>
      <c r="G723">
        <v>2</v>
      </c>
      <c r="H723">
        <v>12</v>
      </c>
      <c r="I723">
        <f>+Tabla1[[#This Row],[Tiempo de Preparación]]/60</f>
        <v>0.2</v>
      </c>
      <c r="J723" s="9" t="str">
        <f>+TEXT(Tabla1[[#This Row],[Columna1]]/24, "h:mm")</f>
        <v>0:12</v>
      </c>
      <c r="K723" t="s">
        <v>8</v>
      </c>
      <c r="L723" s="1">
        <f>+(Tabla1[[#This Row],[Precio Unitario]]-Tabla1[[#This Row],[Costo Unitario]])*Tabla1[[#This Row],[Cantidad Ordenada]]</f>
        <v>16</v>
      </c>
      <c r="M723" s="1">
        <f>+Tabla1[[#This Row],[Precio Unitario]]*Tabla1[[#This Row],[Cantidad Ordenada]]</f>
        <v>42</v>
      </c>
      <c r="N723" s="2">
        <f>+Tabla1[[#This Row],[Ganancia neta]]/(Tabla1[[#This Row],[Ganacia Bruta]])</f>
        <v>0.38095238095238093</v>
      </c>
      <c r="O723" s="1">
        <f>+Tabla1[[#This Row],[Costo Unitario]]*Tabla1[[#This Row],[Cantidad Ordenada]]</f>
        <v>26</v>
      </c>
    </row>
    <row r="724" spans="1:15" x14ac:dyDescent="0.25">
      <c r="A724">
        <v>286</v>
      </c>
      <c r="B724">
        <v>15</v>
      </c>
      <c r="C724" t="s">
        <v>20</v>
      </c>
      <c r="D724" t="s">
        <v>44</v>
      </c>
      <c r="E724" s="1">
        <v>20</v>
      </c>
      <c r="F724" s="1">
        <v>34</v>
      </c>
      <c r="G724">
        <v>2</v>
      </c>
      <c r="H724">
        <v>25</v>
      </c>
      <c r="I724">
        <f>+Tabla1[[#This Row],[Tiempo de Preparación]]/60</f>
        <v>0.41666666666666669</v>
      </c>
      <c r="J724" s="9" t="str">
        <f>+TEXT(Tabla1[[#This Row],[Columna1]]/24, "h:mm")</f>
        <v>0:25</v>
      </c>
      <c r="K724" t="s">
        <v>6</v>
      </c>
      <c r="L724" s="1">
        <f>+(Tabla1[[#This Row],[Precio Unitario]]-Tabla1[[#This Row],[Costo Unitario]])*Tabla1[[#This Row],[Cantidad Ordenada]]</f>
        <v>28</v>
      </c>
      <c r="M724" s="1">
        <f>+Tabla1[[#This Row],[Precio Unitario]]*Tabla1[[#This Row],[Cantidad Ordenada]]</f>
        <v>68</v>
      </c>
      <c r="N724" s="2">
        <f>+Tabla1[[#This Row],[Ganancia neta]]/(Tabla1[[#This Row],[Ganacia Bruta]])</f>
        <v>0.41176470588235292</v>
      </c>
      <c r="O724" s="1">
        <f>+Tabla1[[#This Row],[Costo Unitario]]*Tabla1[[#This Row],[Cantidad Ordenada]]</f>
        <v>40</v>
      </c>
    </row>
    <row r="725" spans="1:15" x14ac:dyDescent="0.25">
      <c r="A725">
        <v>287</v>
      </c>
      <c r="B725">
        <v>20</v>
      </c>
      <c r="C725" t="s">
        <v>18</v>
      </c>
      <c r="D725" t="s">
        <v>42</v>
      </c>
      <c r="E725" s="1">
        <v>19</v>
      </c>
      <c r="F725" s="1">
        <v>32</v>
      </c>
      <c r="G725">
        <v>3</v>
      </c>
      <c r="H725">
        <v>46</v>
      </c>
      <c r="I725">
        <f>+Tabla1[[#This Row],[Tiempo de Preparación]]/60</f>
        <v>0.76666666666666672</v>
      </c>
      <c r="J725" s="9" t="str">
        <f>+TEXT(Tabla1[[#This Row],[Columna1]]/24, "h:mm")</f>
        <v>0:46</v>
      </c>
      <c r="K725" t="s">
        <v>6</v>
      </c>
      <c r="L725" s="1">
        <f>+(Tabla1[[#This Row],[Precio Unitario]]-Tabla1[[#This Row],[Costo Unitario]])*Tabla1[[#This Row],[Cantidad Ordenada]]</f>
        <v>39</v>
      </c>
      <c r="M725" s="1">
        <f>+Tabla1[[#This Row],[Precio Unitario]]*Tabla1[[#This Row],[Cantidad Ordenada]]</f>
        <v>96</v>
      </c>
      <c r="N725" s="2">
        <f>+Tabla1[[#This Row],[Ganancia neta]]/(Tabla1[[#This Row],[Ganacia Bruta]])</f>
        <v>0.40625</v>
      </c>
      <c r="O725" s="1">
        <f>+Tabla1[[#This Row],[Costo Unitario]]*Tabla1[[#This Row],[Cantidad Ordenada]]</f>
        <v>57</v>
      </c>
    </row>
    <row r="726" spans="1:15" x14ac:dyDescent="0.25">
      <c r="A726">
        <v>287</v>
      </c>
      <c r="B726">
        <v>20</v>
      </c>
      <c r="C726" t="s">
        <v>22</v>
      </c>
      <c r="D726" t="s">
        <v>46</v>
      </c>
      <c r="E726" s="1">
        <v>14</v>
      </c>
      <c r="F726" s="1">
        <v>23</v>
      </c>
      <c r="G726">
        <v>2</v>
      </c>
      <c r="H726">
        <v>58</v>
      </c>
      <c r="I726">
        <f>+Tabla1[[#This Row],[Tiempo de Preparación]]/60</f>
        <v>0.96666666666666667</v>
      </c>
      <c r="J726" s="9" t="str">
        <f>+TEXT(Tabla1[[#This Row],[Columna1]]/24, "h:mm")</f>
        <v>0:58</v>
      </c>
      <c r="K726" t="s">
        <v>6</v>
      </c>
      <c r="L726" s="1">
        <f>+(Tabla1[[#This Row],[Precio Unitario]]-Tabla1[[#This Row],[Costo Unitario]])*Tabla1[[#This Row],[Cantidad Ordenada]]</f>
        <v>18</v>
      </c>
      <c r="M726" s="1">
        <f>+Tabla1[[#This Row],[Precio Unitario]]*Tabla1[[#This Row],[Cantidad Ordenada]]</f>
        <v>46</v>
      </c>
      <c r="N726" s="2">
        <f>+Tabla1[[#This Row],[Ganancia neta]]/(Tabla1[[#This Row],[Ganacia Bruta]])</f>
        <v>0.39130434782608697</v>
      </c>
      <c r="O726" s="1">
        <f>+Tabla1[[#This Row],[Costo Unitario]]*Tabla1[[#This Row],[Cantidad Ordenada]]</f>
        <v>28</v>
      </c>
    </row>
    <row r="727" spans="1:15" x14ac:dyDescent="0.25">
      <c r="A727">
        <v>287</v>
      </c>
      <c r="B727">
        <v>20</v>
      </c>
      <c r="C727" t="s">
        <v>7</v>
      </c>
      <c r="D727" t="s">
        <v>32</v>
      </c>
      <c r="E727" s="1">
        <v>18</v>
      </c>
      <c r="F727" s="1">
        <v>30</v>
      </c>
      <c r="G727">
        <v>2</v>
      </c>
      <c r="H727">
        <v>17</v>
      </c>
      <c r="I727">
        <f>+Tabla1[[#This Row],[Tiempo de Preparación]]/60</f>
        <v>0.28333333333333333</v>
      </c>
      <c r="J727" s="9" t="str">
        <f>+TEXT(Tabla1[[#This Row],[Columna1]]/24, "h:mm")</f>
        <v>0:17</v>
      </c>
      <c r="K727" t="s">
        <v>8</v>
      </c>
      <c r="L727" s="1">
        <f>+(Tabla1[[#This Row],[Precio Unitario]]-Tabla1[[#This Row],[Costo Unitario]])*Tabla1[[#This Row],[Cantidad Ordenada]]</f>
        <v>24</v>
      </c>
      <c r="M727" s="1">
        <f>+Tabla1[[#This Row],[Precio Unitario]]*Tabla1[[#This Row],[Cantidad Ordenada]]</f>
        <v>60</v>
      </c>
      <c r="N727" s="2">
        <f>+Tabla1[[#This Row],[Ganancia neta]]/(Tabla1[[#This Row],[Ganacia Bruta]])</f>
        <v>0.4</v>
      </c>
      <c r="O727" s="1">
        <f>+Tabla1[[#This Row],[Costo Unitario]]*Tabla1[[#This Row],[Cantidad Ordenada]]</f>
        <v>36</v>
      </c>
    </row>
    <row r="728" spans="1:15" x14ac:dyDescent="0.25">
      <c r="A728">
        <v>288</v>
      </c>
      <c r="B728">
        <v>15</v>
      </c>
      <c r="C728" t="s">
        <v>5</v>
      </c>
      <c r="D728" t="s">
        <v>31</v>
      </c>
      <c r="E728" s="1">
        <v>14</v>
      </c>
      <c r="F728" s="1">
        <v>24</v>
      </c>
      <c r="G728">
        <v>2</v>
      </c>
      <c r="H728">
        <v>6</v>
      </c>
      <c r="I728">
        <f>+Tabla1[[#This Row],[Tiempo de Preparación]]/60</f>
        <v>0.1</v>
      </c>
      <c r="J728" s="9" t="str">
        <f>+TEXT(Tabla1[[#This Row],[Columna1]]/24, "h:mm")</f>
        <v>0:06</v>
      </c>
      <c r="K728" t="s">
        <v>8</v>
      </c>
      <c r="L728" s="1">
        <f>+(Tabla1[[#This Row],[Precio Unitario]]-Tabla1[[#This Row],[Costo Unitario]])*Tabla1[[#This Row],[Cantidad Ordenada]]</f>
        <v>20</v>
      </c>
      <c r="M728" s="1">
        <f>+Tabla1[[#This Row],[Precio Unitario]]*Tabla1[[#This Row],[Cantidad Ordenada]]</f>
        <v>48</v>
      </c>
      <c r="N728" s="2">
        <f>+Tabla1[[#This Row],[Ganancia neta]]/(Tabla1[[#This Row],[Ganacia Bruta]])</f>
        <v>0.41666666666666669</v>
      </c>
      <c r="O728" s="1">
        <f>+Tabla1[[#This Row],[Costo Unitario]]*Tabla1[[#This Row],[Cantidad Ordenada]]</f>
        <v>28</v>
      </c>
    </row>
    <row r="729" spans="1:15" x14ac:dyDescent="0.25">
      <c r="A729">
        <v>288</v>
      </c>
      <c r="B729">
        <v>15</v>
      </c>
      <c r="C729" t="s">
        <v>16</v>
      </c>
      <c r="D729" t="s">
        <v>40</v>
      </c>
      <c r="E729" s="1">
        <v>11</v>
      </c>
      <c r="F729" s="1">
        <v>19</v>
      </c>
      <c r="G729">
        <v>2</v>
      </c>
      <c r="H729">
        <v>32</v>
      </c>
      <c r="I729">
        <f>+Tabla1[[#This Row],[Tiempo de Preparación]]/60</f>
        <v>0.53333333333333333</v>
      </c>
      <c r="J729" s="9" t="str">
        <f>+TEXT(Tabla1[[#This Row],[Columna1]]/24, "h:mm")</f>
        <v>0:32</v>
      </c>
      <c r="K729" t="s">
        <v>6</v>
      </c>
      <c r="L729" s="1">
        <f>+(Tabla1[[#This Row],[Precio Unitario]]-Tabla1[[#This Row],[Costo Unitario]])*Tabla1[[#This Row],[Cantidad Ordenada]]</f>
        <v>16</v>
      </c>
      <c r="M729" s="1">
        <f>+Tabla1[[#This Row],[Precio Unitario]]*Tabla1[[#This Row],[Cantidad Ordenada]]</f>
        <v>38</v>
      </c>
      <c r="N729" s="2">
        <f>+Tabla1[[#This Row],[Ganancia neta]]/(Tabla1[[#This Row],[Ganacia Bruta]])</f>
        <v>0.42105263157894735</v>
      </c>
      <c r="O729" s="1">
        <f>+Tabla1[[#This Row],[Costo Unitario]]*Tabla1[[#This Row],[Cantidad Ordenada]]</f>
        <v>22</v>
      </c>
    </row>
    <row r="730" spans="1:15" x14ac:dyDescent="0.25">
      <c r="A730">
        <v>289</v>
      </c>
      <c r="B730">
        <v>15</v>
      </c>
      <c r="C730" t="s">
        <v>21</v>
      </c>
      <c r="D730" t="s">
        <v>45</v>
      </c>
      <c r="E730" s="1">
        <v>12</v>
      </c>
      <c r="F730" s="1">
        <v>20</v>
      </c>
      <c r="G730">
        <v>3</v>
      </c>
      <c r="H730">
        <v>20</v>
      </c>
      <c r="I730">
        <f>+Tabla1[[#This Row],[Tiempo de Preparación]]/60</f>
        <v>0.33333333333333331</v>
      </c>
      <c r="J730" s="9" t="str">
        <f>+TEXT(Tabla1[[#This Row],[Columna1]]/24, "h:mm")</f>
        <v>0:20</v>
      </c>
      <c r="K730" t="s">
        <v>6</v>
      </c>
      <c r="L730" s="1">
        <f>+(Tabla1[[#This Row],[Precio Unitario]]-Tabla1[[#This Row],[Costo Unitario]])*Tabla1[[#This Row],[Cantidad Ordenada]]</f>
        <v>24</v>
      </c>
      <c r="M730" s="1">
        <f>+Tabla1[[#This Row],[Precio Unitario]]*Tabla1[[#This Row],[Cantidad Ordenada]]</f>
        <v>60</v>
      </c>
      <c r="N730" s="2">
        <f>+Tabla1[[#This Row],[Ganancia neta]]/(Tabla1[[#This Row],[Ganacia Bruta]])</f>
        <v>0.4</v>
      </c>
      <c r="O730" s="1">
        <f>+Tabla1[[#This Row],[Costo Unitario]]*Tabla1[[#This Row],[Cantidad Ordenada]]</f>
        <v>36</v>
      </c>
    </row>
    <row r="731" spans="1:15" x14ac:dyDescent="0.25">
      <c r="A731">
        <v>289</v>
      </c>
      <c r="B731">
        <v>15</v>
      </c>
      <c r="C731" t="s">
        <v>25</v>
      </c>
      <c r="D731" t="s">
        <v>49</v>
      </c>
      <c r="E731" s="1">
        <v>15</v>
      </c>
      <c r="F731" s="1">
        <v>26</v>
      </c>
      <c r="G731">
        <v>3</v>
      </c>
      <c r="H731">
        <v>48</v>
      </c>
      <c r="I731">
        <f>+Tabla1[[#This Row],[Tiempo de Preparación]]/60</f>
        <v>0.8</v>
      </c>
      <c r="J731" s="9" t="str">
        <f>+TEXT(Tabla1[[#This Row],[Columna1]]/24, "h:mm")</f>
        <v>0:48</v>
      </c>
      <c r="K731" t="s">
        <v>8</v>
      </c>
      <c r="L731" s="1">
        <f>+(Tabla1[[#This Row],[Precio Unitario]]-Tabla1[[#This Row],[Costo Unitario]])*Tabla1[[#This Row],[Cantidad Ordenada]]</f>
        <v>33</v>
      </c>
      <c r="M731" s="1">
        <f>+Tabla1[[#This Row],[Precio Unitario]]*Tabla1[[#This Row],[Cantidad Ordenada]]</f>
        <v>78</v>
      </c>
      <c r="N731" s="2">
        <f>+Tabla1[[#This Row],[Ganancia neta]]/(Tabla1[[#This Row],[Ganacia Bruta]])</f>
        <v>0.42307692307692307</v>
      </c>
      <c r="O731" s="1">
        <f>+Tabla1[[#This Row],[Costo Unitario]]*Tabla1[[#This Row],[Cantidad Ordenada]]</f>
        <v>45</v>
      </c>
    </row>
    <row r="732" spans="1:15" x14ac:dyDescent="0.25">
      <c r="A732">
        <v>290</v>
      </c>
      <c r="B732">
        <v>19</v>
      </c>
      <c r="C732" t="s">
        <v>11</v>
      </c>
      <c r="D732" t="s">
        <v>35</v>
      </c>
      <c r="E732" s="1">
        <v>25</v>
      </c>
      <c r="F732" s="1">
        <v>40</v>
      </c>
      <c r="G732">
        <v>1</v>
      </c>
      <c r="H732">
        <v>57</v>
      </c>
      <c r="I732">
        <f>+Tabla1[[#This Row],[Tiempo de Preparación]]/60</f>
        <v>0.95</v>
      </c>
      <c r="J732" s="9" t="str">
        <f>+TEXT(Tabla1[[#This Row],[Columna1]]/24, "h:mm")</f>
        <v>0:57</v>
      </c>
      <c r="K732" t="s">
        <v>6</v>
      </c>
      <c r="L732" s="1">
        <f>+(Tabla1[[#This Row],[Precio Unitario]]-Tabla1[[#This Row],[Costo Unitario]])*Tabla1[[#This Row],[Cantidad Ordenada]]</f>
        <v>15</v>
      </c>
      <c r="M732" s="1">
        <f>+Tabla1[[#This Row],[Precio Unitario]]*Tabla1[[#This Row],[Cantidad Ordenada]]</f>
        <v>40</v>
      </c>
      <c r="N732" s="2">
        <f>+Tabla1[[#This Row],[Ganancia neta]]/(Tabla1[[#This Row],[Ganacia Bruta]])</f>
        <v>0.375</v>
      </c>
      <c r="O732" s="1">
        <f>+Tabla1[[#This Row],[Costo Unitario]]*Tabla1[[#This Row],[Cantidad Ordenada]]</f>
        <v>25</v>
      </c>
    </row>
    <row r="733" spans="1:15" x14ac:dyDescent="0.25">
      <c r="A733">
        <v>291</v>
      </c>
      <c r="B733">
        <v>2</v>
      </c>
      <c r="C733" t="s">
        <v>20</v>
      </c>
      <c r="D733" t="s">
        <v>44</v>
      </c>
      <c r="E733" s="1">
        <v>20</v>
      </c>
      <c r="F733" s="1">
        <v>34</v>
      </c>
      <c r="G733">
        <v>2</v>
      </c>
      <c r="H733">
        <v>28</v>
      </c>
      <c r="I733">
        <f>+Tabla1[[#This Row],[Tiempo de Preparación]]/60</f>
        <v>0.46666666666666667</v>
      </c>
      <c r="J733" s="9" t="str">
        <f>+TEXT(Tabla1[[#This Row],[Columna1]]/24, "h:mm")</f>
        <v>0:28</v>
      </c>
      <c r="K733" t="s">
        <v>8</v>
      </c>
      <c r="L733" s="1">
        <f>+(Tabla1[[#This Row],[Precio Unitario]]-Tabla1[[#This Row],[Costo Unitario]])*Tabla1[[#This Row],[Cantidad Ordenada]]</f>
        <v>28</v>
      </c>
      <c r="M733" s="1">
        <f>+Tabla1[[#This Row],[Precio Unitario]]*Tabla1[[#This Row],[Cantidad Ordenada]]</f>
        <v>68</v>
      </c>
      <c r="N733" s="2">
        <f>+Tabla1[[#This Row],[Ganancia neta]]/(Tabla1[[#This Row],[Ganacia Bruta]])</f>
        <v>0.41176470588235292</v>
      </c>
      <c r="O733" s="1">
        <f>+Tabla1[[#This Row],[Costo Unitario]]*Tabla1[[#This Row],[Cantidad Ordenada]]</f>
        <v>40</v>
      </c>
    </row>
    <row r="734" spans="1:15" x14ac:dyDescent="0.25">
      <c r="A734">
        <v>291</v>
      </c>
      <c r="B734">
        <v>2</v>
      </c>
      <c r="C734" t="s">
        <v>26</v>
      </c>
      <c r="D734" t="s">
        <v>50</v>
      </c>
      <c r="E734" s="1">
        <v>15</v>
      </c>
      <c r="F734" s="1">
        <v>25</v>
      </c>
      <c r="G734">
        <v>1</v>
      </c>
      <c r="H734">
        <v>41</v>
      </c>
      <c r="I734">
        <f>+Tabla1[[#This Row],[Tiempo de Preparación]]/60</f>
        <v>0.68333333333333335</v>
      </c>
      <c r="J734" s="9" t="str">
        <f>+TEXT(Tabla1[[#This Row],[Columna1]]/24, "h:mm")</f>
        <v>0:41</v>
      </c>
      <c r="K734" t="s">
        <v>6</v>
      </c>
      <c r="L734" s="1">
        <f>+(Tabla1[[#This Row],[Precio Unitario]]-Tabla1[[#This Row],[Costo Unitario]])*Tabla1[[#This Row],[Cantidad Ordenada]]</f>
        <v>10</v>
      </c>
      <c r="M734" s="1">
        <f>+Tabla1[[#This Row],[Precio Unitario]]*Tabla1[[#This Row],[Cantidad Ordenada]]</f>
        <v>25</v>
      </c>
      <c r="N734" s="2">
        <f>+Tabla1[[#This Row],[Ganancia neta]]/(Tabla1[[#This Row],[Ganacia Bruta]])</f>
        <v>0.4</v>
      </c>
      <c r="O734" s="1">
        <f>+Tabla1[[#This Row],[Costo Unitario]]*Tabla1[[#This Row],[Cantidad Ordenada]]</f>
        <v>15</v>
      </c>
    </row>
    <row r="735" spans="1:15" x14ac:dyDescent="0.25">
      <c r="A735">
        <v>291</v>
      </c>
      <c r="B735">
        <v>2</v>
      </c>
      <c r="C735" t="s">
        <v>17</v>
      </c>
      <c r="D735" t="s">
        <v>41</v>
      </c>
      <c r="E735" s="1">
        <v>21</v>
      </c>
      <c r="F735" s="1">
        <v>35</v>
      </c>
      <c r="G735">
        <v>3</v>
      </c>
      <c r="H735">
        <v>12</v>
      </c>
      <c r="I735">
        <f>+Tabla1[[#This Row],[Tiempo de Preparación]]/60</f>
        <v>0.2</v>
      </c>
      <c r="J735" s="9" t="str">
        <f>+TEXT(Tabla1[[#This Row],[Columna1]]/24, "h:mm")</f>
        <v>0:12</v>
      </c>
      <c r="K735" t="s">
        <v>8</v>
      </c>
      <c r="L735" s="1">
        <f>+(Tabla1[[#This Row],[Precio Unitario]]-Tabla1[[#This Row],[Costo Unitario]])*Tabla1[[#This Row],[Cantidad Ordenada]]</f>
        <v>42</v>
      </c>
      <c r="M735" s="1">
        <f>+Tabla1[[#This Row],[Precio Unitario]]*Tabla1[[#This Row],[Cantidad Ordenada]]</f>
        <v>105</v>
      </c>
      <c r="N735" s="2">
        <f>+Tabla1[[#This Row],[Ganancia neta]]/(Tabla1[[#This Row],[Ganacia Bruta]])</f>
        <v>0.4</v>
      </c>
      <c r="O735" s="1">
        <f>+Tabla1[[#This Row],[Costo Unitario]]*Tabla1[[#This Row],[Cantidad Ordenada]]</f>
        <v>63</v>
      </c>
    </row>
    <row r="736" spans="1:15" x14ac:dyDescent="0.25">
      <c r="A736">
        <v>291</v>
      </c>
      <c r="B736">
        <v>2</v>
      </c>
      <c r="C736" t="s">
        <v>9</v>
      </c>
      <c r="D736" t="s">
        <v>33</v>
      </c>
      <c r="E736" s="1">
        <v>19</v>
      </c>
      <c r="F736" s="1">
        <v>31</v>
      </c>
      <c r="G736">
        <v>2</v>
      </c>
      <c r="H736">
        <v>14</v>
      </c>
      <c r="I736">
        <f>+Tabla1[[#This Row],[Tiempo de Preparación]]/60</f>
        <v>0.23333333333333334</v>
      </c>
      <c r="J736" s="9" t="str">
        <f>+TEXT(Tabla1[[#This Row],[Columna1]]/24, "h:mm")</f>
        <v>0:14</v>
      </c>
      <c r="K736" t="s">
        <v>6</v>
      </c>
      <c r="L736" s="1">
        <f>+(Tabla1[[#This Row],[Precio Unitario]]-Tabla1[[#This Row],[Costo Unitario]])*Tabla1[[#This Row],[Cantidad Ordenada]]</f>
        <v>24</v>
      </c>
      <c r="M736" s="1">
        <f>+Tabla1[[#This Row],[Precio Unitario]]*Tabla1[[#This Row],[Cantidad Ordenada]]</f>
        <v>62</v>
      </c>
      <c r="N736" s="2">
        <f>+Tabla1[[#This Row],[Ganancia neta]]/(Tabla1[[#This Row],[Ganacia Bruta]])</f>
        <v>0.38709677419354838</v>
      </c>
      <c r="O736" s="1">
        <f>+Tabla1[[#This Row],[Costo Unitario]]*Tabla1[[#This Row],[Cantidad Ordenada]]</f>
        <v>38</v>
      </c>
    </row>
    <row r="737" spans="1:15" x14ac:dyDescent="0.25">
      <c r="A737">
        <v>292</v>
      </c>
      <c r="B737">
        <v>10</v>
      </c>
      <c r="C737" t="s">
        <v>15</v>
      </c>
      <c r="D737" t="s">
        <v>39</v>
      </c>
      <c r="E737" s="1">
        <v>16</v>
      </c>
      <c r="F737" s="1">
        <v>28</v>
      </c>
      <c r="G737">
        <v>3</v>
      </c>
      <c r="H737">
        <v>23</v>
      </c>
      <c r="I737">
        <f>+Tabla1[[#This Row],[Tiempo de Preparación]]/60</f>
        <v>0.38333333333333336</v>
      </c>
      <c r="J737" s="9" t="str">
        <f>+TEXT(Tabla1[[#This Row],[Columna1]]/24, "h:mm")</f>
        <v>0:23</v>
      </c>
      <c r="K737" t="s">
        <v>8</v>
      </c>
      <c r="L737" s="1">
        <f>+(Tabla1[[#This Row],[Precio Unitario]]-Tabla1[[#This Row],[Costo Unitario]])*Tabla1[[#This Row],[Cantidad Ordenada]]</f>
        <v>36</v>
      </c>
      <c r="M737" s="1">
        <f>+Tabla1[[#This Row],[Precio Unitario]]*Tabla1[[#This Row],[Cantidad Ordenada]]</f>
        <v>84</v>
      </c>
      <c r="N737" s="2">
        <f>+Tabla1[[#This Row],[Ganancia neta]]/(Tabla1[[#This Row],[Ganacia Bruta]])</f>
        <v>0.42857142857142855</v>
      </c>
      <c r="O737" s="1">
        <f>+Tabla1[[#This Row],[Costo Unitario]]*Tabla1[[#This Row],[Cantidad Ordenada]]</f>
        <v>48</v>
      </c>
    </row>
    <row r="738" spans="1:15" x14ac:dyDescent="0.25">
      <c r="A738">
        <v>293</v>
      </c>
      <c r="B738">
        <v>16</v>
      </c>
      <c r="C738" t="s">
        <v>15</v>
      </c>
      <c r="D738" t="s">
        <v>39</v>
      </c>
      <c r="E738" s="1">
        <v>16</v>
      </c>
      <c r="F738" s="1">
        <v>28</v>
      </c>
      <c r="G738">
        <v>3</v>
      </c>
      <c r="H738">
        <v>44</v>
      </c>
      <c r="I738">
        <f>+Tabla1[[#This Row],[Tiempo de Preparación]]/60</f>
        <v>0.73333333333333328</v>
      </c>
      <c r="J738" s="9" t="str">
        <f>+TEXT(Tabla1[[#This Row],[Columna1]]/24, "h:mm")</f>
        <v>0:44</v>
      </c>
      <c r="K738" t="s">
        <v>6</v>
      </c>
      <c r="L738" s="1">
        <f>+(Tabla1[[#This Row],[Precio Unitario]]-Tabla1[[#This Row],[Costo Unitario]])*Tabla1[[#This Row],[Cantidad Ordenada]]</f>
        <v>36</v>
      </c>
      <c r="M738" s="1">
        <f>+Tabla1[[#This Row],[Precio Unitario]]*Tabla1[[#This Row],[Cantidad Ordenada]]</f>
        <v>84</v>
      </c>
      <c r="N738" s="2">
        <f>+Tabla1[[#This Row],[Ganancia neta]]/(Tabla1[[#This Row],[Ganacia Bruta]])</f>
        <v>0.42857142857142855</v>
      </c>
      <c r="O738" s="1">
        <f>+Tabla1[[#This Row],[Costo Unitario]]*Tabla1[[#This Row],[Cantidad Ordenada]]</f>
        <v>48</v>
      </c>
    </row>
    <row r="739" spans="1:15" x14ac:dyDescent="0.25">
      <c r="A739">
        <v>293</v>
      </c>
      <c r="B739">
        <v>16</v>
      </c>
      <c r="C739" t="s">
        <v>7</v>
      </c>
      <c r="D739" t="s">
        <v>32</v>
      </c>
      <c r="E739" s="1">
        <v>18</v>
      </c>
      <c r="F739" s="1">
        <v>30</v>
      </c>
      <c r="G739">
        <v>2</v>
      </c>
      <c r="H739">
        <v>29</v>
      </c>
      <c r="I739">
        <f>+Tabla1[[#This Row],[Tiempo de Preparación]]/60</f>
        <v>0.48333333333333334</v>
      </c>
      <c r="J739" s="9" t="str">
        <f>+TEXT(Tabla1[[#This Row],[Columna1]]/24, "h:mm")</f>
        <v>0:29</v>
      </c>
      <c r="K739" t="s">
        <v>6</v>
      </c>
      <c r="L739" s="1">
        <f>+(Tabla1[[#This Row],[Precio Unitario]]-Tabla1[[#This Row],[Costo Unitario]])*Tabla1[[#This Row],[Cantidad Ordenada]]</f>
        <v>24</v>
      </c>
      <c r="M739" s="1">
        <f>+Tabla1[[#This Row],[Precio Unitario]]*Tabla1[[#This Row],[Cantidad Ordenada]]</f>
        <v>60</v>
      </c>
      <c r="N739" s="2">
        <f>+Tabla1[[#This Row],[Ganancia neta]]/(Tabla1[[#This Row],[Ganacia Bruta]])</f>
        <v>0.4</v>
      </c>
      <c r="O739" s="1">
        <f>+Tabla1[[#This Row],[Costo Unitario]]*Tabla1[[#This Row],[Cantidad Ordenada]]</f>
        <v>36</v>
      </c>
    </row>
    <row r="740" spans="1:15" x14ac:dyDescent="0.25">
      <c r="A740">
        <v>293</v>
      </c>
      <c r="B740">
        <v>16</v>
      </c>
      <c r="C740" t="s">
        <v>12</v>
      </c>
      <c r="D740" t="s">
        <v>36</v>
      </c>
      <c r="E740" s="1">
        <v>22</v>
      </c>
      <c r="F740" s="1">
        <v>36</v>
      </c>
      <c r="G740">
        <v>2</v>
      </c>
      <c r="H740">
        <v>47</v>
      </c>
      <c r="I740">
        <f>+Tabla1[[#This Row],[Tiempo de Preparación]]/60</f>
        <v>0.78333333333333333</v>
      </c>
      <c r="J740" s="9" t="str">
        <f>+TEXT(Tabla1[[#This Row],[Columna1]]/24, "h:mm")</f>
        <v>0:47</v>
      </c>
      <c r="K740" t="s">
        <v>6</v>
      </c>
      <c r="L740" s="1">
        <f>+(Tabla1[[#This Row],[Precio Unitario]]-Tabla1[[#This Row],[Costo Unitario]])*Tabla1[[#This Row],[Cantidad Ordenada]]</f>
        <v>28</v>
      </c>
      <c r="M740" s="1">
        <f>+Tabla1[[#This Row],[Precio Unitario]]*Tabla1[[#This Row],[Cantidad Ordenada]]</f>
        <v>72</v>
      </c>
      <c r="N740" s="2">
        <f>+Tabla1[[#This Row],[Ganancia neta]]/(Tabla1[[#This Row],[Ganacia Bruta]])</f>
        <v>0.3888888888888889</v>
      </c>
      <c r="O740" s="1">
        <f>+Tabla1[[#This Row],[Costo Unitario]]*Tabla1[[#This Row],[Cantidad Ordenada]]</f>
        <v>44</v>
      </c>
    </row>
    <row r="741" spans="1:15" x14ac:dyDescent="0.25">
      <c r="A741">
        <v>294</v>
      </c>
      <c r="B741">
        <v>17</v>
      </c>
      <c r="C741" t="s">
        <v>9</v>
      </c>
      <c r="D741" t="s">
        <v>33</v>
      </c>
      <c r="E741" s="1">
        <v>19</v>
      </c>
      <c r="F741" s="1">
        <v>31</v>
      </c>
      <c r="G741">
        <v>2</v>
      </c>
      <c r="H741">
        <v>31</v>
      </c>
      <c r="I741">
        <f>+Tabla1[[#This Row],[Tiempo de Preparación]]/60</f>
        <v>0.51666666666666672</v>
      </c>
      <c r="J741" s="9" t="str">
        <f>+TEXT(Tabla1[[#This Row],[Columna1]]/24, "h:mm")</f>
        <v>0:31</v>
      </c>
      <c r="K741" t="s">
        <v>8</v>
      </c>
      <c r="L741" s="1">
        <f>+(Tabla1[[#This Row],[Precio Unitario]]-Tabla1[[#This Row],[Costo Unitario]])*Tabla1[[#This Row],[Cantidad Ordenada]]</f>
        <v>24</v>
      </c>
      <c r="M741" s="1">
        <f>+Tabla1[[#This Row],[Precio Unitario]]*Tabla1[[#This Row],[Cantidad Ordenada]]</f>
        <v>62</v>
      </c>
      <c r="N741" s="2">
        <f>+Tabla1[[#This Row],[Ganancia neta]]/(Tabla1[[#This Row],[Ganacia Bruta]])</f>
        <v>0.38709677419354838</v>
      </c>
      <c r="O741" s="1">
        <f>+Tabla1[[#This Row],[Costo Unitario]]*Tabla1[[#This Row],[Cantidad Ordenada]]</f>
        <v>38</v>
      </c>
    </row>
    <row r="742" spans="1:15" x14ac:dyDescent="0.25">
      <c r="A742">
        <v>294</v>
      </c>
      <c r="B742">
        <v>17</v>
      </c>
      <c r="C742" t="s">
        <v>12</v>
      </c>
      <c r="D742" t="s">
        <v>36</v>
      </c>
      <c r="E742" s="1">
        <v>22</v>
      </c>
      <c r="F742" s="1">
        <v>36</v>
      </c>
      <c r="G742">
        <v>3</v>
      </c>
      <c r="H742">
        <v>13</v>
      </c>
      <c r="I742">
        <f>+Tabla1[[#This Row],[Tiempo de Preparación]]/60</f>
        <v>0.21666666666666667</v>
      </c>
      <c r="J742" s="9" t="str">
        <f>+TEXT(Tabla1[[#This Row],[Columna1]]/24, "h:mm")</f>
        <v>0:13</v>
      </c>
      <c r="K742" t="s">
        <v>6</v>
      </c>
      <c r="L742" s="1">
        <f>+(Tabla1[[#This Row],[Precio Unitario]]-Tabla1[[#This Row],[Costo Unitario]])*Tabla1[[#This Row],[Cantidad Ordenada]]</f>
        <v>42</v>
      </c>
      <c r="M742" s="1">
        <f>+Tabla1[[#This Row],[Precio Unitario]]*Tabla1[[#This Row],[Cantidad Ordenada]]</f>
        <v>108</v>
      </c>
      <c r="N742" s="2">
        <f>+Tabla1[[#This Row],[Ganancia neta]]/(Tabla1[[#This Row],[Ganacia Bruta]])</f>
        <v>0.3888888888888889</v>
      </c>
      <c r="O742" s="1">
        <f>+Tabla1[[#This Row],[Costo Unitario]]*Tabla1[[#This Row],[Cantidad Ordenada]]</f>
        <v>66</v>
      </c>
    </row>
    <row r="743" spans="1:15" x14ac:dyDescent="0.25">
      <c r="A743">
        <v>294</v>
      </c>
      <c r="B743">
        <v>17</v>
      </c>
      <c r="C743" t="s">
        <v>24</v>
      </c>
      <c r="D743" t="s">
        <v>48</v>
      </c>
      <c r="E743" s="1">
        <v>10</v>
      </c>
      <c r="F743" s="1">
        <v>18</v>
      </c>
      <c r="G743">
        <v>3</v>
      </c>
      <c r="H743">
        <v>33</v>
      </c>
      <c r="I743">
        <f>+Tabla1[[#This Row],[Tiempo de Preparación]]/60</f>
        <v>0.55000000000000004</v>
      </c>
      <c r="J743" s="9" t="str">
        <f>+TEXT(Tabla1[[#This Row],[Columna1]]/24, "h:mm")</f>
        <v>0:33</v>
      </c>
      <c r="K743" t="s">
        <v>6</v>
      </c>
      <c r="L743" s="1">
        <f>+(Tabla1[[#This Row],[Precio Unitario]]-Tabla1[[#This Row],[Costo Unitario]])*Tabla1[[#This Row],[Cantidad Ordenada]]</f>
        <v>24</v>
      </c>
      <c r="M743" s="1">
        <f>+Tabla1[[#This Row],[Precio Unitario]]*Tabla1[[#This Row],[Cantidad Ordenada]]</f>
        <v>54</v>
      </c>
      <c r="N743" s="2">
        <f>+Tabla1[[#This Row],[Ganancia neta]]/(Tabla1[[#This Row],[Ganacia Bruta]])</f>
        <v>0.44444444444444442</v>
      </c>
      <c r="O743" s="1">
        <f>+Tabla1[[#This Row],[Costo Unitario]]*Tabla1[[#This Row],[Cantidad Ordenada]]</f>
        <v>30</v>
      </c>
    </row>
    <row r="744" spans="1:15" x14ac:dyDescent="0.25">
      <c r="A744">
        <v>294</v>
      </c>
      <c r="B744">
        <v>17</v>
      </c>
      <c r="C744" t="s">
        <v>20</v>
      </c>
      <c r="D744" t="s">
        <v>44</v>
      </c>
      <c r="E744" s="1">
        <v>20</v>
      </c>
      <c r="F744" s="1">
        <v>34</v>
      </c>
      <c r="G744">
        <v>3</v>
      </c>
      <c r="H744">
        <v>9</v>
      </c>
      <c r="I744">
        <f>+Tabla1[[#This Row],[Tiempo de Preparación]]/60</f>
        <v>0.15</v>
      </c>
      <c r="J744" s="9" t="str">
        <f>+TEXT(Tabla1[[#This Row],[Columna1]]/24, "h:mm")</f>
        <v>0:09</v>
      </c>
      <c r="K744" t="s">
        <v>8</v>
      </c>
      <c r="L744" s="1">
        <f>+(Tabla1[[#This Row],[Precio Unitario]]-Tabla1[[#This Row],[Costo Unitario]])*Tabla1[[#This Row],[Cantidad Ordenada]]</f>
        <v>42</v>
      </c>
      <c r="M744" s="1">
        <f>+Tabla1[[#This Row],[Precio Unitario]]*Tabla1[[#This Row],[Cantidad Ordenada]]</f>
        <v>102</v>
      </c>
      <c r="N744" s="2">
        <f>+Tabla1[[#This Row],[Ganancia neta]]/(Tabla1[[#This Row],[Ganacia Bruta]])</f>
        <v>0.41176470588235292</v>
      </c>
      <c r="O744" s="1">
        <f>+Tabla1[[#This Row],[Costo Unitario]]*Tabla1[[#This Row],[Cantidad Ordenada]]</f>
        <v>60</v>
      </c>
    </row>
    <row r="745" spans="1:15" x14ac:dyDescent="0.25">
      <c r="A745">
        <v>295</v>
      </c>
      <c r="B745">
        <v>3</v>
      </c>
      <c r="C745" t="s">
        <v>18</v>
      </c>
      <c r="D745" t="s">
        <v>42</v>
      </c>
      <c r="E745" s="1">
        <v>19</v>
      </c>
      <c r="F745" s="1">
        <v>32</v>
      </c>
      <c r="G745">
        <v>1</v>
      </c>
      <c r="H745">
        <v>44</v>
      </c>
      <c r="I745">
        <f>+Tabla1[[#This Row],[Tiempo de Preparación]]/60</f>
        <v>0.73333333333333328</v>
      </c>
      <c r="J745" s="9" t="str">
        <f>+TEXT(Tabla1[[#This Row],[Columna1]]/24, "h:mm")</f>
        <v>0:44</v>
      </c>
      <c r="K745" t="s">
        <v>8</v>
      </c>
      <c r="L745" s="1">
        <f>+(Tabla1[[#This Row],[Precio Unitario]]-Tabla1[[#This Row],[Costo Unitario]])*Tabla1[[#This Row],[Cantidad Ordenada]]</f>
        <v>13</v>
      </c>
      <c r="M745" s="1">
        <f>+Tabla1[[#This Row],[Precio Unitario]]*Tabla1[[#This Row],[Cantidad Ordenada]]</f>
        <v>32</v>
      </c>
      <c r="N745" s="2">
        <f>+Tabla1[[#This Row],[Ganancia neta]]/(Tabla1[[#This Row],[Ganacia Bruta]])</f>
        <v>0.40625</v>
      </c>
      <c r="O745" s="1">
        <f>+Tabla1[[#This Row],[Costo Unitario]]*Tabla1[[#This Row],[Cantidad Ordenada]]</f>
        <v>19</v>
      </c>
    </row>
    <row r="746" spans="1:15" x14ac:dyDescent="0.25">
      <c r="A746">
        <v>295</v>
      </c>
      <c r="B746">
        <v>3</v>
      </c>
      <c r="C746" t="s">
        <v>7</v>
      </c>
      <c r="D746" t="s">
        <v>32</v>
      </c>
      <c r="E746" s="1">
        <v>18</v>
      </c>
      <c r="F746" s="1">
        <v>30</v>
      </c>
      <c r="G746">
        <v>3</v>
      </c>
      <c r="H746">
        <v>35</v>
      </c>
      <c r="I746">
        <f>+Tabla1[[#This Row],[Tiempo de Preparación]]/60</f>
        <v>0.58333333333333337</v>
      </c>
      <c r="J746" s="9" t="str">
        <f>+TEXT(Tabla1[[#This Row],[Columna1]]/24, "h:mm")</f>
        <v>0:35</v>
      </c>
      <c r="K746" t="s">
        <v>6</v>
      </c>
      <c r="L746" s="1">
        <f>+(Tabla1[[#This Row],[Precio Unitario]]-Tabla1[[#This Row],[Costo Unitario]])*Tabla1[[#This Row],[Cantidad Ordenada]]</f>
        <v>36</v>
      </c>
      <c r="M746" s="1">
        <f>+Tabla1[[#This Row],[Precio Unitario]]*Tabla1[[#This Row],[Cantidad Ordenada]]</f>
        <v>90</v>
      </c>
      <c r="N746" s="2">
        <f>+Tabla1[[#This Row],[Ganancia neta]]/(Tabla1[[#This Row],[Ganacia Bruta]])</f>
        <v>0.4</v>
      </c>
      <c r="O746" s="1">
        <f>+Tabla1[[#This Row],[Costo Unitario]]*Tabla1[[#This Row],[Cantidad Ordenada]]</f>
        <v>54</v>
      </c>
    </row>
    <row r="747" spans="1:15" x14ac:dyDescent="0.25">
      <c r="A747">
        <v>295</v>
      </c>
      <c r="B747">
        <v>3</v>
      </c>
      <c r="C747" t="s">
        <v>9</v>
      </c>
      <c r="D747" t="s">
        <v>33</v>
      </c>
      <c r="E747" s="1">
        <v>19</v>
      </c>
      <c r="F747" s="1">
        <v>31</v>
      </c>
      <c r="G747">
        <v>2</v>
      </c>
      <c r="H747">
        <v>39</v>
      </c>
      <c r="I747">
        <f>+Tabla1[[#This Row],[Tiempo de Preparación]]/60</f>
        <v>0.65</v>
      </c>
      <c r="J747" s="9" t="str">
        <f>+TEXT(Tabla1[[#This Row],[Columna1]]/24, "h:mm")</f>
        <v>0:39</v>
      </c>
      <c r="K747" t="s">
        <v>8</v>
      </c>
      <c r="L747" s="1">
        <f>+(Tabla1[[#This Row],[Precio Unitario]]-Tabla1[[#This Row],[Costo Unitario]])*Tabla1[[#This Row],[Cantidad Ordenada]]</f>
        <v>24</v>
      </c>
      <c r="M747" s="1">
        <f>+Tabla1[[#This Row],[Precio Unitario]]*Tabla1[[#This Row],[Cantidad Ordenada]]</f>
        <v>62</v>
      </c>
      <c r="N747" s="2">
        <f>+Tabla1[[#This Row],[Ganancia neta]]/(Tabla1[[#This Row],[Ganacia Bruta]])</f>
        <v>0.38709677419354838</v>
      </c>
      <c r="O747" s="1">
        <f>+Tabla1[[#This Row],[Costo Unitario]]*Tabla1[[#This Row],[Cantidad Ordenada]]</f>
        <v>38</v>
      </c>
    </row>
    <row r="748" spans="1:15" x14ac:dyDescent="0.25">
      <c r="A748">
        <v>295</v>
      </c>
      <c r="B748">
        <v>3</v>
      </c>
      <c r="C748" t="s">
        <v>23</v>
      </c>
      <c r="D748" t="s">
        <v>47</v>
      </c>
      <c r="E748" s="1">
        <v>13</v>
      </c>
      <c r="F748" s="1">
        <v>21</v>
      </c>
      <c r="G748">
        <v>3</v>
      </c>
      <c r="H748">
        <v>59</v>
      </c>
      <c r="I748">
        <f>+Tabla1[[#This Row],[Tiempo de Preparación]]/60</f>
        <v>0.98333333333333328</v>
      </c>
      <c r="J748" s="9" t="str">
        <f>+TEXT(Tabla1[[#This Row],[Columna1]]/24, "h:mm")</f>
        <v>0:59</v>
      </c>
      <c r="K748" t="s">
        <v>6</v>
      </c>
      <c r="L748" s="1">
        <f>+(Tabla1[[#This Row],[Precio Unitario]]-Tabla1[[#This Row],[Costo Unitario]])*Tabla1[[#This Row],[Cantidad Ordenada]]</f>
        <v>24</v>
      </c>
      <c r="M748" s="1">
        <f>+Tabla1[[#This Row],[Precio Unitario]]*Tabla1[[#This Row],[Cantidad Ordenada]]</f>
        <v>63</v>
      </c>
      <c r="N748" s="2">
        <f>+Tabla1[[#This Row],[Ganancia neta]]/(Tabla1[[#This Row],[Ganacia Bruta]])</f>
        <v>0.38095238095238093</v>
      </c>
      <c r="O748" s="1">
        <f>+Tabla1[[#This Row],[Costo Unitario]]*Tabla1[[#This Row],[Cantidad Ordenada]]</f>
        <v>39</v>
      </c>
    </row>
    <row r="749" spans="1:15" x14ac:dyDescent="0.25">
      <c r="A749">
        <v>296</v>
      </c>
      <c r="B749">
        <v>14</v>
      </c>
      <c r="C749" t="s">
        <v>22</v>
      </c>
      <c r="D749" t="s">
        <v>46</v>
      </c>
      <c r="E749" s="1">
        <v>14</v>
      </c>
      <c r="F749" s="1">
        <v>23</v>
      </c>
      <c r="G749">
        <v>1</v>
      </c>
      <c r="H749">
        <v>20</v>
      </c>
      <c r="I749">
        <f>+Tabla1[[#This Row],[Tiempo de Preparación]]/60</f>
        <v>0.33333333333333331</v>
      </c>
      <c r="J749" s="9" t="str">
        <f>+TEXT(Tabla1[[#This Row],[Columna1]]/24, "h:mm")</f>
        <v>0:20</v>
      </c>
      <c r="K749" t="s">
        <v>6</v>
      </c>
      <c r="L749" s="1">
        <f>+(Tabla1[[#This Row],[Precio Unitario]]-Tabla1[[#This Row],[Costo Unitario]])*Tabla1[[#This Row],[Cantidad Ordenada]]</f>
        <v>9</v>
      </c>
      <c r="M749" s="1">
        <f>+Tabla1[[#This Row],[Precio Unitario]]*Tabla1[[#This Row],[Cantidad Ordenada]]</f>
        <v>23</v>
      </c>
      <c r="N749" s="2">
        <f>+Tabla1[[#This Row],[Ganancia neta]]/(Tabla1[[#This Row],[Ganacia Bruta]])</f>
        <v>0.39130434782608697</v>
      </c>
      <c r="O749" s="1">
        <f>+Tabla1[[#This Row],[Costo Unitario]]*Tabla1[[#This Row],[Cantidad Ordenada]]</f>
        <v>14</v>
      </c>
    </row>
    <row r="750" spans="1:15" x14ac:dyDescent="0.25">
      <c r="A750">
        <v>296</v>
      </c>
      <c r="B750">
        <v>14</v>
      </c>
      <c r="C750" t="s">
        <v>12</v>
      </c>
      <c r="D750" t="s">
        <v>36</v>
      </c>
      <c r="E750" s="1">
        <v>22</v>
      </c>
      <c r="F750" s="1">
        <v>36</v>
      </c>
      <c r="G750">
        <v>1</v>
      </c>
      <c r="H750">
        <v>26</v>
      </c>
      <c r="I750">
        <f>+Tabla1[[#This Row],[Tiempo de Preparación]]/60</f>
        <v>0.43333333333333335</v>
      </c>
      <c r="J750" s="9" t="str">
        <f>+TEXT(Tabla1[[#This Row],[Columna1]]/24, "h:mm")</f>
        <v>0:26</v>
      </c>
      <c r="K750" t="s">
        <v>8</v>
      </c>
      <c r="L750" s="1">
        <f>+(Tabla1[[#This Row],[Precio Unitario]]-Tabla1[[#This Row],[Costo Unitario]])*Tabla1[[#This Row],[Cantidad Ordenada]]</f>
        <v>14</v>
      </c>
      <c r="M750" s="1">
        <f>+Tabla1[[#This Row],[Precio Unitario]]*Tabla1[[#This Row],[Cantidad Ordenada]]</f>
        <v>36</v>
      </c>
      <c r="N750" s="2">
        <f>+Tabla1[[#This Row],[Ganancia neta]]/(Tabla1[[#This Row],[Ganacia Bruta]])</f>
        <v>0.3888888888888889</v>
      </c>
      <c r="O750" s="1">
        <f>+Tabla1[[#This Row],[Costo Unitario]]*Tabla1[[#This Row],[Cantidad Ordenada]]</f>
        <v>22</v>
      </c>
    </row>
    <row r="751" spans="1:15" x14ac:dyDescent="0.25">
      <c r="A751">
        <v>297</v>
      </c>
      <c r="B751">
        <v>4</v>
      </c>
      <c r="C751" t="s">
        <v>13</v>
      </c>
      <c r="D751" t="s">
        <v>37</v>
      </c>
      <c r="E751" s="1">
        <v>17</v>
      </c>
      <c r="F751" s="1">
        <v>29</v>
      </c>
      <c r="G751">
        <v>2</v>
      </c>
      <c r="H751">
        <v>59</v>
      </c>
      <c r="I751">
        <f>+Tabla1[[#This Row],[Tiempo de Preparación]]/60</f>
        <v>0.98333333333333328</v>
      </c>
      <c r="J751" s="9" t="str">
        <f>+TEXT(Tabla1[[#This Row],[Columna1]]/24, "h:mm")</f>
        <v>0:59</v>
      </c>
      <c r="K751" t="s">
        <v>8</v>
      </c>
      <c r="L751" s="1">
        <f>+(Tabla1[[#This Row],[Precio Unitario]]-Tabla1[[#This Row],[Costo Unitario]])*Tabla1[[#This Row],[Cantidad Ordenada]]</f>
        <v>24</v>
      </c>
      <c r="M751" s="1">
        <f>+Tabla1[[#This Row],[Precio Unitario]]*Tabla1[[#This Row],[Cantidad Ordenada]]</f>
        <v>58</v>
      </c>
      <c r="N751" s="2">
        <f>+Tabla1[[#This Row],[Ganancia neta]]/(Tabla1[[#This Row],[Ganacia Bruta]])</f>
        <v>0.41379310344827586</v>
      </c>
      <c r="O751" s="1">
        <f>+Tabla1[[#This Row],[Costo Unitario]]*Tabla1[[#This Row],[Cantidad Ordenada]]</f>
        <v>34</v>
      </c>
    </row>
    <row r="752" spans="1:15" x14ac:dyDescent="0.25">
      <c r="A752">
        <v>297</v>
      </c>
      <c r="B752">
        <v>4</v>
      </c>
      <c r="C752" t="s">
        <v>24</v>
      </c>
      <c r="D752" t="s">
        <v>48</v>
      </c>
      <c r="E752" s="1">
        <v>10</v>
      </c>
      <c r="F752" s="1">
        <v>18</v>
      </c>
      <c r="G752">
        <v>3</v>
      </c>
      <c r="H752">
        <v>13</v>
      </c>
      <c r="I752">
        <f>+Tabla1[[#This Row],[Tiempo de Preparación]]/60</f>
        <v>0.21666666666666667</v>
      </c>
      <c r="J752" s="9" t="str">
        <f>+TEXT(Tabla1[[#This Row],[Columna1]]/24, "h:mm")</f>
        <v>0:13</v>
      </c>
      <c r="K752" t="s">
        <v>8</v>
      </c>
      <c r="L752" s="1">
        <f>+(Tabla1[[#This Row],[Precio Unitario]]-Tabla1[[#This Row],[Costo Unitario]])*Tabla1[[#This Row],[Cantidad Ordenada]]</f>
        <v>24</v>
      </c>
      <c r="M752" s="1">
        <f>+Tabla1[[#This Row],[Precio Unitario]]*Tabla1[[#This Row],[Cantidad Ordenada]]</f>
        <v>54</v>
      </c>
      <c r="N752" s="2">
        <f>+Tabla1[[#This Row],[Ganancia neta]]/(Tabla1[[#This Row],[Ganacia Bruta]])</f>
        <v>0.44444444444444442</v>
      </c>
      <c r="O752" s="1">
        <f>+Tabla1[[#This Row],[Costo Unitario]]*Tabla1[[#This Row],[Cantidad Ordenada]]</f>
        <v>30</v>
      </c>
    </row>
    <row r="753" spans="1:15" x14ac:dyDescent="0.25">
      <c r="A753">
        <v>297</v>
      </c>
      <c r="B753">
        <v>4</v>
      </c>
      <c r="C753" t="s">
        <v>23</v>
      </c>
      <c r="D753" t="s">
        <v>47</v>
      </c>
      <c r="E753" s="1">
        <v>13</v>
      </c>
      <c r="F753" s="1">
        <v>21</v>
      </c>
      <c r="G753">
        <v>3</v>
      </c>
      <c r="H753">
        <v>40</v>
      </c>
      <c r="I753">
        <f>+Tabla1[[#This Row],[Tiempo de Preparación]]/60</f>
        <v>0.66666666666666663</v>
      </c>
      <c r="J753" s="9" t="str">
        <f>+TEXT(Tabla1[[#This Row],[Columna1]]/24, "h:mm")</f>
        <v>0:40</v>
      </c>
      <c r="K753" t="s">
        <v>8</v>
      </c>
      <c r="L753" s="1">
        <f>+(Tabla1[[#This Row],[Precio Unitario]]-Tabla1[[#This Row],[Costo Unitario]])*Tabla1[[#This Row],[Cantidad Ordenada]]</f>
        <v>24</v>
      </c>
      <c r="M753" s="1">
        <f>+Tabla1[[#This Row],[Precio Unitario]]*Tabla1[[#This Row],[Cantidad Ordenada]]</f>
        <v>63</v>
      </c>
      <c r="N753" s="2">
        <f>+Tabla1[[#This Row],[Ganancia neta]]/(Tabla1[[#This Row],[Ganacia Bruta]])</f>
        <v>0.38095238095238093</v>
      </c>
      <c r="O753" s="1">
        <f>+Tabla1[[#This Row],[Costo Unitario]]*Tabla1[[#This Row],[Cantidad Ordenada]]</f>
        <v>39</v>
      </c>
    </row>
    <row r="754" spans="1:15" x14ac:dyDescent="0.25">
      <c r="A754">
        <v>298</v>
      </c>
      <c r="B754">
        <v>11</v>
      </c>
      <c r="C754" t="s">
        <v>10</v>
      </c>
      <c r="D754" t="s">
        <v>34</v>
      </c>
      <c r="E754" s="1">
        <v>16</v>
      </c>
      <c r="F754" s="1">
        <v>27</v>
      </c>
      <c r="G754">
        <v>3</v>
      </c>
      <c r="H754">
        <v>46</v>
      </c>
      <c r="I754">
        <f>+Tabla1[[#This Row],[Tiempo de Preparación]]/60</f>
        <v>0.76666666666666672</v>
      </c>
      <c r="J754" s="9" t="str">
        <f>+TEXT(Tabla1[[#This Row],[Columna1]]/24, "h:mm")</f>
        <v>0:46</v>
      </c>
      <c r="K754" t="s">
        <v>6</v>
      </c>
      <c r="L754" s="1">
        <f>+(Tabla1[[#This Row],[Precio Unitario]]-Tabla1[[#This Row],[Costo Unitario]])*Tabla1[[#This Row],[Cantidad Ordenada]]</f>
        <v>33</v>
      </c>
      <c r="M754" s="1">
        <f>+Tabla1[[#This Row],[Precio Unitario]]*Tabla1[[#This Row],[Cantidad Ordenada]]</f>
        <v>81</v>
      </c>
      <c r="N754" s="2">
        <f>+Tabla1[[#This Row],[Ganancia neta]]/(Tabla1[[#This Row],[Ganacia Bruta]])</f>
        <v>0.40740740740740738</v>
      </c>
      <c r="O754" s="1">
        <f>+Tabla1[[#This Row],[Costo Unitario]]*Tabla1[[#This Row],[Cantidad Ordenada]]</f>
        <v>48</v>
      </c>
    </row>
    <row r="755" spans="1:15" x14ac:dyDescent="0.25">
      <c r="A755">
        <v>298</v>
      </c>
      <c r="B755">
        <v>11</v>
      </c>
      <c r="C755" t="s">
        <v>12</v>
      </c>
      <c r="D755" t="s">
        <v>36</v>
      </c>
      <c r="E755" s="1">
        <v>22</v>
      </c>
      <c r="F755" s="1">
        <v>36</v>
      </c>
      <c r="G755">
        <v>3</v>
      </c>
      <c r="H755">
        <v>49</v>
      </c>
      <c r="I755">
        <f>+Tabla1[[#This Row],[Tiempo de Preparación]]/60</f>
        <v>0.81666666666666665</v>
      </c>
      <c r="J755" s="9" t="str">
        <f>+TEXT(Tabla1[[#This Row],[Columna1]]/24, "h:mm")</f>
        <v>0:49</v>
      </c>
      <c r="K755" t="s">
        <v>6</v>
      </c>
      <c r="L755" s="1">
        <f>+(Tabla1[[#This Row],[Precio Unitario]]-Tabla1[[#This Row],[Costo Unitario]])*Tabla1[[#This Row],[Cantidad Ordenada]]</f>
        <v>42</v>
      </c>
      <c r="M755" s="1">
        <f>+Tabla1[[#This Row],[Precio Unitario]]*Tabla1[[#This Row],[Cantidad Ordenada]]</f>
        <v>108</v>
      </c>
      <c r="N755" s="2">
        <f>+Tabla1[[#This Row],[Ganancia neta]]/(Tabla1[[#This Row],[Ganacia Bruta]])</f>
        <v>0.3888888888888889</v>
      </c>
      <c r="O755" s="1">
        <f>+Tabla1[[#This Row],[Costo Unitario]]*Tabla1[[#This Row],[Cantidad Ordenada]]</f>
        <v>66</v>
      </c>
    </row>
    <row r="756" spans="1:15" x14ac:dyDescent="0.25">
      <c r="A756">
        <v>298</v>
      </c>
      <c r="B756">
        <v>11</v>
      </c>
      <c r="C756" t="s">
        <v>19</v>
      </c>
      <c r="D756" t="s">
        <v>43</v>
      </c>
      <c r="E756" s="1">
        <v>13</v>
      </c>
      <c r="F756" s="1">
        <v>22</v>
      </c>
      <c r="G756">
        <v>3</v>
      </c>
      <c r="H756">
        <v>46</v>
      </c>
      <c r="I756">
        <f>+Tabla1[[#This Row],[Tiempo de Preparación]]/60</f>
        <v>0.76666666666666672</v>
      </c>
      <c r="J756" s="9" t="str">
        <f>+TEXT(Tabla1[[#This Row],[Columna1]]/24, "h:mm")</f>
        <v>0:46</v>
      </c>
      <c r="K756" t="s">
        <v>8</v>
      </c>
      <c r="L756" s="1">
        <f>+(Tabla1[[#This Row],[Precio Unitario]]-Tabla1[[#This Row],[Costo Unitario]])*Tabla1[[#This Row],[Cantidad Ordenada]]</f>
        <v>27</v>
      </c>
      <c r="M756" s="1">
        <f>+Tabla1[[#This Row],[Precio Unitario]]*Tabla1[[#This Row],[Cantidad Ordenada]]</f>
        <v>66</v>
      </c>
      <c r="N756" s="2">
        <f>+Tabla1[[#This Row],[Ganancia neta]]/(Tabla1[[#This Row],[Ganacia Bruta]])</f>
        <v>0.40909090909090912</v>
      </c>
      <c r="O756" s="1">
        <f>+Tabla1[[#This Row],[Costo Unitario]]*Tabla1[[#This Row],[Cantidad Ordenada]]</f>
        <v>39</v>
      </c>
    </row>
    <row r="757" spans="1:15" x14ac:dyDescent="0.25">
      <c r="A757">
        <v>299</v>
      </c>
      <c r="B757">
        <v>6</v>
      </c>
      <c r="C757" t="s">
        <v>21</v>
      </c>
      <c r="D757" t="s">
        <v>45</v>
      </c>
      <c r="E757" s="1">
        <v>12</v>
      </c>
      <c r="F757" s="1">
        <v>20</v>
      </c>
      <c r="G757">
        <v>1</v>
      </c>
      <c r="H757">
        <v>17</v>
      </c>
      <c r="I757">
        <f>+Tabla1[[#This Row],[Tiempo de Preparación]]/60</f>
        <v>0.28333333333333333</v>
      </c>
      <c r="J757" s="9" t="str">
        <f>+TEXT(Tabla1[[#This Row],[Columna1]]/24, "h:mm")</f>
        <v>0:17</v>
      </c>
      <c r="K757" t="s">
        <v>6</v>
      </c>
      <c r="L757" s="1">
        <f>+(Tabla1[[#This Row],[Precio Unitario]]-Tabla1[[#This Row],[Costo Unitario]])*Tabla1[[#This Row],[Cantidad Ordenada]]</f>
        <v>8</v>
      </c>
      <c r="M757" s="1">
        <f>+Tabla1[[#This Row],[Precio Unitario]]*Tabla1[[#This Row],[Cantidad Ordenada]]</f>
        <v>20</v>
      </c>
      <c r="N757" s="2">
        <f>+Tabla1[[#This Row],[Ganancia neta]]/(Tabla1[[#This Row],[Ganacia Bruta]])</f>
        <v>0.4</v>
      </c>
      <c r="O757" s="1">
        <f>+Tabla1[[#This Row],[Costo Unitario]]*Tabla1[[#This Row],[Cantidad Ordenada]]</f>
        <v>12</v>
      </c>
    </row>
    <row r="758" spans="1:15" x14ac:dyDescent="0.25">
      <c r="A758">
        <v>299</v>
      </c>
      <c r="B758">
        <v>6</v>
      </c>
      <c r="C758" t="s">
        <v>12</v>
      </c>
      <c r="D758" t="s">
        <v>36</v>
      </c>
      <c r="E758" s="1">
        <v>22</v>
      </c>
      <c r="F758" s="1">
        <v>36</v>
      </c>
      <c r="G758">
        <v>2</v>
      </c>
      <c r="H758">
        <v>55</v>
      </c>
      <c r="I758">
        <f>+Tabla1[[#This Row],[Tiempo de Preparación]]/60</f>
        <v>0.91666666666666663</v>
      </c>
      <c r="J758" s="9" t="str">
        <f>+TEXT(Tabla1[[#This Row],[Columna1]]/24, "h:mm")</f>
        <v>0:55</v>
      </c>
      <c r="K758" t="s">
        <v>6</v>
      </c>
      <c r="L758" s="1">
        <f>+(Tabla1[[#This Row],[Precio Unitario]]-Tabla1[[#This Row],[Costo Unitario]])*Tabla1[[#This Row],[Cantidad Ordenada]]</f>
        <v>28</v>
      </c>
      <c r="M758" s="1">
        <f>+Tabla1[[#This Row],[Precio Unitario]]*Tabla1[[#This Row],[Cantidad Ordenada]]</f>
        <v>72</v>
      </c>
      <c r="N758" s="2">
        <f>+Tabla1[[#This Row],[Ganancia neta]]/(Tabla1[[#This Row],[Ganacia Bruta]])</f>
        <v>0.3888888888888889</v>
      </c>
      <c r="O758" s="1">
        <f>+Tabla1[[#This Row],[Costo Unitario]]*Tabla1[[#This Row],[Cantidad Ordenada]]</f>
        <v>44</v>
      </c>
    </row>
    <row r="759" spans="1:15" x14ac:dyDescent="0.25">
      <c r="A759">
        <v>299</v>
      </c>
      <c r="B759">
        <v>6</v>
      </c>
      <c r="C759" t="s">
        <v>5</v>
      </c>
      <c r="D759" t="s">
        <v>31</v>
      </c>
      <c r="E759" s="1">
        <v>14</v>
      </c>
      <c r="F759" s="1">
        <v>24</v>
      </c>
      <c r="G759">
        <v>3</v>
      </c>
      <c r="H759">
        <v>15</v>
      </c>
      <c r="I759">
        <f>+Tabla1[[#This Row],[Tiempo de Preparación]]/60</f>
        <v>0.25</v>
      </c>
      <c r="J759" s="9" t="str">
        <f>+TEXT(Tabla1[[#This Row],[Columna1]]/24, "h:mm")</f>
        <v>0:15</v>
      </c>
      <c r="K759" t="s">
        <v>8</v>
      </c>
      <c r="L759" s="1">
        <f>+(Tabla1[[#This Row],[Precio Unitario]]-Tabla1[[#This Row],[Costo Unitario]])*Tabla1[[#This Row],[Cantidad Ordenada]]</f>
        <v>30</v>
      </c>
      <c r="M759" s="1">
        <f>+Tabla1[[#This Row],[Precio Unitario]]*Tabla1[[#This Row],[Cantidad Ordenada]]</f>
        <v>72</v>
      </c>
      <c r="N759" s="2">
        <f>+Tabla1[[#This Row],[Ganancia neta]]/(Tabla1[[#This Row],[Ganacia Bruta]])</f>
        <v>0.41666666666666669</v>
      </c>
      <c r="O759" s="1">
        <f>+Tabla1[[#This Row],[Costo Unitario]]*Tabla1[[#This Row],[Cantidad Ordenada]]</f>
        <v>42</v>
      </c>
    </row>
    <row r="760" spans="1:15" x14ac:dyDescent="0.25">
      <c r="A760">
        <v>299</v>
      </c>
      <c r="B760">
        <v>6</v>
      </c>
      <c r="C760" t="s">
        <v>24</v>
      </c>
      <c r="D760" t="s">
        <v>48</v>
      </c>
      <c r="E760" s="1">
        <v>10</v>
      </c>
      <c r="F760" s="1">
        <v>18</v>
      </c>
      <c r="G760">
        <v>1</v>
      </c>
      <c r="H760">
        <v>26</v>
      </c>
      <c r="I760">
        <f>+Tabla1[[#This Row],[Tiempo de Preparación]]/60</f>
        <v>0.43333333333333335</v>
      </c>
      <c r="J760" s="9" t="str">
        <f>+TEXT(Tabla1[[#This Row],[Columna1]]/24, "h:mm")</f>
        <v>0:26</v>
      </c>
      <c r="K760" t="s">
        <v>6</v>
      </c>
      <c r="L760" s="1">
        <f>+(Tabla1[[#This Row],[Precio Unitario]]-Tabla1[[#This Row],[Costo Unitario]])*Tabla1[[#This Row],[Cantidad Ordenada]]</f>
        <v>8</v>
      </c>
      <c r="M760" s="1">
        <f>+Tabla1[[#This Row],[Precio Unitario]]*Tabla1[[#This Row],[Cantidad Ordenada]]</f>
        <v>18</v>
      </c>
      <c r="N760" s="2">
        <f>+Tabla1[[#This Row],[Ganancia neta]]/(Tabla1[[#This Row],[Ganacia Bruta]])</f>
        <v>0.44444444444444442</v>
      </c>
      <c r="O760" s="1">
        <f>+Tabla1[[#This Row],[Costo Unitario]]*Tabla1[[#This Row],[Cantidad Ordenada]]</f>
        <v>10</v>
      </c>
    </row>
    <row r="761" spans="1:15" x14ac:dyDescent="0.25">
      <c r="A761">
        <v>300</v>
      </c>
      <c r="B761">
        <v>18</v>
      </c>
      <c r="C761" t="s">
        <v>11</v>
      </c>
      <c r="D761" t="s">
        <v>35</v>
      </c>
      <c r="E761" s="1">
        <v>25</v>
      </c>
      <c r="F761" s="1">
        <v>40</v>
      </c>
      <c r="G761">
        <v>3</v>
      </c>
      <c r="H761">
        <v>54</v>
      </c>
      <c r="I761">
        <f>+Tabla1[[#This Row],[Tiempo de Preparación]]/60</f>
        <v>0.9</v>
      </c>
      <c r="J761" s="9" t="str">
        <f>+TEXT(Tabla1[[#This Row],[Columna1]]/24, "h:mm")</f>
        <v>0:54</v>
      </c>
      <c r="K761" t="s">
        <v>8</v>
      </c>
      <c r="L761" s="1">
        <f>+(Tabla1[[#This Row],[Precio Unitario]]-Tabla1[[#This Row],[Costo Unitario]])*Tabla1[[#This Row],[Cantidad Ordenada]]</f>
        <v>45</v>
      </c>
      <c r="M761" s="1">
        <f>+Tabla1[[#This Row],[Precio Unitario]]*Tabla1[[#This Row],[Cantidad Ordenada]]</f>
        <v>120</v>
      </c>
      <c r="N761" s="2">
        <f>+Tabla1[[#This Row],[Ganancia neta]]/(Tabla1[[#This Row],[Ganacia Bruta]])</f>
        <v>0.375</v>
      </c>
      <c r="O761" s="1">
        <f>+Tabla1[[#This Row],[Costo Unitario]]*Tabla1[[#This Row],[Cantidad Ordenada]]</f>
        <v>75</v>
      </c>
    </row>
    <row r="762" spans="1:15" x14ac:dyDescent="0.25">
      <c r="A762">
        <v>300</v>
      </c>
      <c r="B762">
        <v>18</v>
      </c>
      <c r="C762" t="s">
        <v>24</v>
      </c>
      <c r="D762" t="s">
        <v>48</v>
      </c>
      <c r="E762" s="1">
        <v>10</v>
      </c>
      <c r="F762" s="1">
        <v>18</v>
      </c>
      <c r="G762">
        <v>3</v>
      </c>
      <c r="H762">
        <v>14</v>
      </c>
      <c r="I762">
        <f>+Tabla1[[#This Row],[Tiempo de Preparación]]/60</f>
        <v>0.23333333333333334</v>
      </c>
      <c r="J762" s="9" t="str">
        <f>+TEXT(Tabla1[[#This Row],[Columna1]]/24, "h:mm")</f>
        <v>0:14</v>
      </c>
      <c r="K762" t="s">
        <v>6</v>
      </c>
      <c r="L762" s="1">
        <f>+(Tabla1[[#This Row],[Precio Unitario]]-Tabla1[[#This Row],[Costo Unitario]])*Tabla1[[#This Row],[Cantidad Ordenada]]</f>
        <v>24</v>
      </c>
      <c r="M762" s="1">
        <f>+Tabla1[[#This Row],[Precio Unitario]]*Tabla1[[#This Row],[Cantidad Ordenada]]</f>
        <v>54</v>
      </c>
      <c r="N762" s="2">
        <f>+Tabla1[[#This Row],[Ganancia neta]]/(Tabla1[[#This Row],[Ganacia Bruta]])</f>
        <v>0.44444444444444442</v>
      </c>
      <c r="O762" s="1">
        <f>+Tabla1[[#This Row],[Costo Unitario]]*Tabla1[[#This Row],[Cantidad Ordenada]]</f>
        <v>30</v>
      </c>
    </row>
    <row r="763" spans="1:15" x14ac:dyDescent="0.25">
      <c r="A763">
        <v>300</v>
      </c>
      <c r="B763">
        <v>18</v>
      </c>
      <c r="C763" t="s">
        <v>25</v>
      </c>
      <c r="D763" t="s">
        <v>49</v>
      </c>
      <c r="E763" s="1">
        <v>15</v>
      </c>
      <c r="F763" s="1">
        <v>26</v>
      </c>
      <c r="G763">
        <v>1</v>
      </c>
      <c r="H763">
        <v>22</v>
      </c>
      <c r="I763">
        <f>+Tabla1[[#This Row],[Tiempo de Preparación]]/60</f>
        <v>0.36666666666666664</v>
      </c>
      <c r="J763" s="9" t="str">
        <f>+TEXT(Tabla1[[#This Row],[Columna1]]/24, "h:mm")</f>
        <v>0:22</v>
      </c>
      <c r="K763" t="s">
        <v>8</v>
      </c>
      <c r="L763" s="1">
        <f>+(Tabla1[[#This Row],[Precio Unitario]]-Tabla1[[#This Row],[Costo Unitario]])*Tabla1[[#This Row],[Cantidad Ordenada]]</f>
        <v>11</v>
      </c>
      <c r="M763" s="1">
        <f>+Tabla1[[#This Row],[Precio Unitario]]*Tabla1[[#This Row],[Cantidad Ordenada]]</f>
        <v>26</v>
      </c>
      <c r="N763" s="2">
        <f>+Tabla1[[#This Row],[Ganancia neta]]/(Tabla1[[#This Row],[Ganacia Bruta]])</f>
        <v>0.42307692307692307</v>
      </c>
      <c r="O763" s="1">
        <f>+Tabla1[[#This Row],[Costo Unitario]]*Tabla1[[#This Row],[Cantidad Ordenada]]</f>
        <v>15</v>
      </c>
    </row>
    <row r="764" spans="1:15" x14ac:dyDescent="0.25">
      <c r="A764">
        <v>300</v>
      </c>
      <c r="B764">
        <v>18</v>
      </c>
      <c r="C764" t="s">
        <v>7</v>
      </c>
      <c r="D764" t="s">
        <v>32</v>
      </c>
      <c r="E764" s="1">
        <v>18</v>
      </c>
      <c r="F764" s="1">
        <v>30</v>
      </c>
      <c r="G764">
        <v>3</v>
      </c>
      <c r="H764">
        <v>28</v>
      </c>
      <c r="I764">
        <f>+Tabla1[[#This Row],[Tiempo de Preparación]]/60</f>
        <v>0.46666666666666667</v>
      </c>
      <c r="J764" s="9" t="str">
        <f>+TEXT(Tabla1[[#This Row],[Columna1]]/24, "h:mm")</f>
        <v>0:28</v>
      </c>
      <c r="K764" t="s">
        <v>6</v>
      </c>
      <c r="L764" s="1">
        <f>+(Tabla1[[#This Row],[Precio Unitario]]-Tabla1[[#This Row],[Costo Unitario]])*Tabla1[[#This Row],[Cantidad Ordenada]]</f>
        <v>36</v>
      </c>
      <c r="M764" s="1">
        <f>+Tabla1[[#This Row],[Precio Unitario]]*Tabla1[[#This Row],[Cantidad Ordenada]]</f>
        <v>90</v>
      </c>
      <c r="N764" s="2">
        <f>+Tabla1[[#This Row],[Ganancia neta]]/(Tabla1[[#This Row],[Ganacia Bruta]])</f>
        <v>0.4</v>
      </c>
      <c r="O764" s="1">
        <f>+Tabla1[[#This Row],[Costo Unitario]]*Tabla1[[#This Row],[Cantidad Ordenada]]</f>
        <v>54</v>
      </c>
    </row>
    <row r="765" spans="1:15" x14ac:dyDescent="0.25">
      <c r="A765">
        <v>301</v>
      </c>
      <c r="B765">
        <v>8</v>
      </c>
      <c r="C765" t="s">
        <v>9</v>
      </c>
      <c r="D765" t="s">
        <v>33</v>
      </c>
      <c r="E765" s="1">
        <v>19</v>
      </c>
      <c r="F765" s="1">
        <v>31</v>
      </c>
      <c r="G765">
        <v>3</v>
      </c>
      <c r="H765">
        <v>23</v>
      </c>
      <c r="I765">
        <f>+Tabla1[[#This Row],[Tiempo de Preparación]]/60</f>
        <v>0.38333333333333336</v>
      </c>
      <c r="J765" s="9" t="str">
        <f>+TEXT(Tabla1[[#This Row],[Columna1]]/24, "h:mm")</f>
        <v>0:23</v>
      </c>
      <c r="K765" t="s">
        <v>8</v>
      </c>
      <c r="L765" s="1">
        <f>+(Tabla1[[#This Row],[Precio Unitario]]-Tabla1[[#This Row],[Costo Unitario]])*Tabla1[[#This Row],[Cantidad Ordenada]]</f>
        <v>36</v>
      </c>
      <c r="M765" s="1">
        <f>+Tabla1[[#This Row],[Precio Unitario]]*Tabla1[[#This Row],[Cantidad Ordenada]]</f>
        <v>93</v>
      </c>
      <c r="N765" s="2">
        <f>+Tabla1[[#This Row],[Ganancia neta]]/(Tabla1[[#This Row],[Ganacia Bruta]])</f>
        <v>0.38709677419354838</v>
      </c>
      <c r="O765" s="1">
        <f>+Tabla1[[#This Row],[Costo Unitario]]*Tabla1[[#This Row],[Cantidad Ordenada]]</f>
        <v>57</v>
      </c>
    </row>
    <row r="766" spans="1:15" x14ac:dyDescent="0.25">
      <c r="A766">
        <v>301</v>
      </c>
      <c r="B766">
        <v>8</v>
      </c>
      <c r="C766" t="s">
        <v>25</v>
      </c>
      <c r="D766" t="s">
        <v>49</v>
      </c>
      <c r="E766" s="1">
        <v>15</v>
      </c>
      <c r="F766" s="1">
        <v>26</v>
      </c>
      <c r="G766">
        <v>2</v>
      </c>
      <c r="H766">
        <v>57</v>
      </c>
      <c r="I766">
        <f>+Tabla1[[#This Row],[Tiempo de Preparación]]/60</f>
        <v>0.95</v>
      </c>
      <c r="J766" s="9" t="str">
        <f>+TEXT(Tabla1[[#This Row],[Columna1]]/24, "h:mm")</f>
        <v>0:57</v>
      </c>
      <c r="K766" t="s">
        <v>8</v>
      </c>
      <c r="L766" s="1">
        <f>+(Tabla1[[#This Row],[Precio Unitario]]-Tabla1[[#This Row],[Costo Unitario]])*Tabla1[[#This Row],[Cantidad Ordenada]]</f>
        <v>22</v>
      </c>
      <c r="M766" s="1">
        <f>+Tabla1[[#This Row],[Precio Unitario]]*Tabla1[[#This Row],[Cantidad Ordenada]]</f>
        <v>52</v>
      </c>
      <c r="N766" s="2">
        <f>+Tabla1[[#This Row],[Ganancia neta]]/(Tabla1[[#This Row],[Ganacia Bruta]])</f>
        <v>0.42307692307692307</v>
      </c>
      <c r="O766" s="1">
        <f>+Tabla1[[#This Row],[Costo Unitario]]*Tabla1[[#This Row],[Cantidad Ordenada]]</f>
        <v>30</v>
      </c>
    </row>
    <row r="767" spans="1:15" x14ac:dyDescent="0.25">
      <c r="A767">
        <v>301</v>
      </c>
      <c r="B767">
        <v>8</v>
      </c>
      <c r="C767" t="s">
        <v>13</v>
      </c>
      <c r="D767" t="s">
        <v>37</v>
      </c>
      <c r="E767" s="1">
        <v>17</v>
      </c>
      <c r="F767" s="1">
        <v>29</v>
      </c>
      <c r="G767">
        <v>2</v>
      </c>
      <c r="H767">
        <v>49</v>
      </c>
      <c r="I767">
        <f>+Tabla1[[#This Row],[Tiempo de Preparación]]/60</f>
        <v>0.81666666666666665</v>
      </c>
      <c r="J767" s="9" t="str">
        <f>+TEXT(Tabla1[[#This Row],[Columna1]]/24, "h:mm")</f>
        <v>0:49</v>
      </c>
      <c r="K767" t="s">
        <v>6</v>
      </c>
      <c r="L767" s="1">
        <f>+(Tabla1[[#This Row],[Precio Unitario]]-Tabla1[[#This Row],[Costo Unitario]])*Tabla1[[#This Row],[Cantidad Ordenada]]</f>
        <v>24</v>
      </c>
      <c r="M767" s="1">
        <f>+Tabla1[[#This Row],[Precio Unitario]]*Tabla1[[#This Row],[Cantidad Ordenada]]</f>
        <v>58</v>
      </c>
      <c r="N767" s="2">
        <f>+Tabla1[[#This Row],[Ganancia neta]]/(Tabla1[[#This Row],[Ganacia Bruta]])</f>
        <v>0.41379310344827586</v>
      </c>
      <c r="O767" s="1">
        <f>+Tabla1[[#This Row],[Costo Unitario]]*Tabla1[[#This Row],[Cantidad Ordenada]]</f>
        <v>34</v>
      </c>
    </row>
    <row r="768" spans="1:15" x14ac:dyDescent="0.25">
      <c r="A768">
        <v>301</v>
      </c>
      <c r="B768">
        <v>8</v>
      </c>
      <c r="C768" t="s">
        <v>21</v>
      </c>
      <c r="D768" t="s">
        <v>45</v>
      </c>
      <c r="E768" s="1">
        <v>12</v>
      </c>
      <c r="F768" s="1">
        <v>20</v>
      </c>
      <c r="G768">
        <v>1</v>
      </c>
      <c r="H768">
        <v>54</v>
      </c>
      <c r="I768">
        <f>+Tabla1[[#This Row],[Tiempo de Preparación]]/60</f>
        <v>0.9</v>
      </c>
      <c r="J768" s="9" t="str">
        <f>+TEXT(Tabla1[[#This Row],[Columna1]]/24, "h:mm")</f>
        <v>0:54</v>
      </c>
      <c r="K768" t="s">
        <v>6</v>
      </c>
      <c r="L768" s="1">
        <f>+(Tabla1[[#This Row],[Precio Unitario]]-Tabla1[[#This Row],[Costo Unitario]])*Tabla1[[#This Row],[Cantidad Ordenada]]</f>
        <v>8</v>
      </c>
      <c r="M768" s="1">
        <f>+Tabla1[[#This Row],[Precio Unitario]]*Tabla1[[#This Row],[Cantidad Ordenada]]</f>
        <v>20</v>
      </c>
      <c r="N768" s="2">
        <f>+Tabla1[[#This Row],[Ganancia neta]]/(Tabla1[[#This Row],[Ganacia Bruta]])</f>
        <v>0.4</v>
      </c>
      <c r="O768" s="1">
        <f>+Tabla1[[#This Row],[Costo Unitario]]*Tabla1[[#This Row],[Cantidad Ordenada]]</f>
        <v>12</v>
      </c>
    </row>
    <row r="769" spans="1:15" x14ac:dyDescent="0.25">
      <c r="A769">
        <v>302</v>
      </c>
      <c r="B769">
        <v>5</v>
      </c>
      <c r="C769" t="s">
        <v>18</v>
      </c>
      <c r="D769" t="s">
        <v>42</v>
      </c>
      <c r="E769" s="1">
        <v>19</v>
      </c>
      <c r="F769" s="1">
        <v>32</v>
      </c>
      <c r="G769">
        <v>3</v>
      </c>
      <c r="H769">
        <v>15</v>
      </c>
      <c r="I769">
        <f>+Tabla1[[#This Row],[Tiempo de Preparación]]/60</f>
        <v>0.25</v>
      </c>
      <c r="J769" s="9" t="str">
        <f>+TEXT(Tabla1[[#This Row],[Columna1]]/24, "h:mm")</f>
        <v>0:15</v>
      </c>
      <c r="K769" t="s">
        <v>6</v>
      </c>
      <c r="L769" s="1">
        <f>+(Tabla1[[#This Row],[Precio Unitario]]-Tabla1[[#This Row],[Costo Unitario]])*Tabla1[[#This Row],[Cantidad Ordenada]]</f>
        <v>39</v>
      </c>
      <c r="M769" s="1">
        <f>+Tabla1[[#This Row],[Precio Unitario]]*Tabla1[[#This Row],[Cantidad Ordenada]]</f>
        <v>96</v>
      </c>
      <c r="N769" s="2">
        <f>+Tabla1[[#This Row],[Ganancia neta]]/(Tabla1[[#This Row],[Ganacia Bruta]])</f>
        <v>0.40625</v>
      </c>
      <c r="O769" s="1">
        <f>+Tabla1[[#This Row],[Costo Unitario]]*Tabla1[[#This Row],[Cantidad Ordenada]]</f>
        <v>57</v>
      </c>
    </row>
    <row r="770" spans="1:15" x14ac:dyDescent="0.25">
      <c r="A770">
        <v>303</v>
      </c>
      <c r="B770">
        <v>14</v>
      </c>
      <c r="C770" t="s">
        <v>21</v>
      </c>
      <c r="D770" t="s">
        <v>45</v>
      </c>
      <c r="E770" s="1">
        <v>12</v>
      </c>
      <c r="F770" s="1">
        <v>20</v>
      </c>
      <c r="G770">
        <v>2</v>
      </c>
      <c r="H770">
        <v>13</v>
      </c>
      <c r="I770">
        <f>+Tabla1[[#This Row],[Tiempo de Preparación]]/60</f>
        <v>0.21666666666666667</v>
      </c>
      <c r="J770" s="9" t="str">
        <f>+TEXT(Tabla1[[#This Row],[Columna1]]/24, "h:mm")</f>
        <v>0:13</v>
      </c>
      <c r="K770" t="s">
        <v>6</v>
      </c>
      <c r="L770" s="1">
        <f>+(Tabla1[[#This Row],[Precio Unitario]]-Tabla1[[#This Row],[Costo Unitario]])*Tabla1[[#This Row],[Cantidad Ordenada]]</f>
        <v>16</v>
      </c>
      <c r="M770" s="1">
        <f>+Tabla1[[#This Row],[Precio Unitario]]*Tabla1[[#This Row],[Cantidad Ordenada]]</f>
        <v>40</v>
      </c>
      <c r="N770" s="2">
        <f>+Tabla1[[#This Row],[Ganancia neta]]/(Tabla1[[#This Row],[Ganacia Bruta]])</f>
        <v>0.4</v>
      </c>
      <c r="O770" s="1">
        <f>+Tabla1[[#This Row],[Costo Unitario]]*Tabla1[[#This Row],[Cantidad Ordenada]]</f>
        <v>24</v>
      </c>
    </row>
    <row r="771" spans="1:15" x14ac:dyDescent="0.25">
      <c r="A771">
        <v>303</v>
      </c>
      <c r="B771">
        <v>14</v>
      </c>
      <c r="C771" t="s">
        <v>11</v>
      </c>
      <c r="D771" t="s">
        <v>35</v>
      </c>
      <c r="E771" s="1">
        <v>25</v>
      </c>
      <c r="F771" s="1">
        <v>40</v>
      </c>
      <c r="G771">
        <v>3</v>
      </c>
      <c r="H771">
        <v>16</v>
      </c>
      <c r="I771">
        <f>+Tabla1[[#This Row],[Tiempo de Preparación]]/60</f>
        <v>0.26666666666666666</v>
      </c>
      <c r="J771" s="9" t="str">
        <f>+TEXT(Tabla1[[#This Row],[Columna1]]/24, "h:mm")</f>
        <v>0:16</v>
      </c>
      <c r="K771" t="s">
        <v>6</v>
      </c>
      <c r="L771" s="1">
        <f>+(Tabla1[[#This Row],[Precio Unitario]]-Tabla1[[#This Row],[Costo Unitario]])*Tabla1[[#This Row],[Cantidad Ordenada]]</f>
        <v>45</v>
      </c>
      <c r="M771" s="1">
        <f>+Tabla1[[#This Row],[Precio Unitario]]*Tabla1[[#This Row],[Cantidad Ordenada]]</f>
        <v>120</v>
      </c>
      <c r="N771" s="2">
        <f>+Tabla1[[#This Row],[Ganancia neta]]/(Tabla1[[#This Row],[Ganacia Bruta]])</f>
        <v>0.375</v>
      </c>
      <c r="O771" s="1">
        <f>+Tabla1[[#This Row],[Costo Unitario]]*Tabla1[[#This Row],[Cantidad Ordenada]]</f>
        <v>75</v>
      </c>
    </row>
    <row r="772" spans="1:15" x14ac:dyDescent="0.25">
      <c r="A772">
        <v>303</v>
      </c>
      <c r="B772">
        <v>14</v>
      </c>
      <c r="C772" t="s">
        <v>25</v>
      </c>
      <c r="D772" t="s">
        <v>49</v>
      </c>
      <c r="E772" s="1">
        <v>15</v>
      </c>
      <c r="F772" s="1">
        <v>26</v>
      </c>
      <c r="G772">
        <v>1</v>
      </c>
      <c r="H772">
        <v>56</v>
      </c>
      <c r="I772">
        <f>+Tabla1[[#This Row],[Tiempo de Preparación]]/60</f>
        <v>0.93333333333333335</v>
      </c>
      <c r="J772" s="9" t="str">
        <f>+TEXT(Tabla1[[#This Row],[Columna1]]/24, "h:mm")</f>
        <v>0:56</v>
      </c>
      <c r="K772" t="s">
        <v>8</v>
      </c>
      <c r="L772" s="1">
        <f>+(Tabla1[[#This Row],[Precio Unitario]]-Tabla1[[#This Row],[Costo Unitario]])*Tabla1[[#This Row],[Cantidad Ordenada]]</f>
        <v>11</v>
      </c>
      <c r="M772" s="1">
        <f>+Tabla1[[#This Row],[Precio Unitario]]*Tabla1[[#This Row],[Cantidad Ordenada]]</f>
        <v>26</v>
      </c>
      <c r="N772" s="2">
        <f>+Tabla1[[#This Row],[Ganancia neta]]/(Tabla1[[#This Row],[Ganacia Bruta]])</f>
        <v>0.42307692307692307</v>
      </c>
      <c r="O772" s="1">
        <f>+Tabla1[[#This Row],[Costo Unitario]]*Tabla1[[#This Row],[Cantidad Ordenada]]</f>
        <v>15</v>
      </c>
    </row>
    <row r="773" spans="1:15" x14ac:dyDescent="0.25">
      <c r="A773">
        <v>303</v>
      </c>
      <c r="B773">
        <v>14</v>
      </c>
      <c r="C773" t="s">
        <v>5</v>
      </c>
      <c r="D773" t="s">
        <v>31</v>
      </c>
      <c r="E773" s="1">
        <v>14</v>
      </c>
      <c r="F773" s="1">
        <v>24</v>
      </c>
      <c r="G773">
        <v>1</v>
      </c>
      <c r="H773">
        <v>7</v>
      </c>
      <c r="I773">
        <f>+Tabla1[[#This Row],[Tiempo de Preparación]]/60</f>
        <v>0.11666666666666667</v>
      </c>
      <c r="J773" s="9" t="str">
        <f>+TEXT(Tabla1[[#This Row],[Columna1]]/24, "h:mm")</f>
        <v>0:07</v>
      </c>
      <c r="K773" t="s">
        <v>6</v>
      </c>
      <c r="L773" s="1">
        <f>+(Tabla1[[#This Row],[Precio Unitario]]-Tabla1[[#This Row],[Costo Unitario]])*Tabla1[[#This Row],[Cantidad Ordenada]]</f>
        <v>10</v>
      </c>
      <c r="M773" s="1">
        <f>+Tabla1[[#This Row],[Precio Unitario]]*Tabla1[[#This Row],[Cantidad Ordenada]]</f>
        <v>24</v>
      </c>
      <c r="N773" s="2">
        <f>+Tabla1[[#This Row],[Ganancia neta]]/(Tabla1[[#This Row],[Ganacia Bruta]])</f>
        <v>0.41666666666666669</v>
      </c>
      <c r="O773" s="1">
        <f>+Tabla1[[#This Row],[Costo Unitario]]*Tabla1[[#This Row],[Cantidad Ordenada]]</f>
        <v>14</v>
      </c>
    </row>
    <row r="774" spans="1:15" x14ac:dyDescent="0.25">
      <c r="A774">
        <v>304</v>
      </c>
      <c r="B774">
        <v>6</v>
      </c>
      <c r="C774" t="s">
        <v>18</v>
      </c>
      <c r="D774" t="s">
        <v>42</v>
      </c>
      <c r="E774" s="1">
        <v>19</v>
      </c>
      <c r="F774" s="1">
        <v>32</v>
      </c>
      <c r="G774">
        <v>2</v>
      </c>
      <c r="H774">
        <v>9</v>
      </c>
      <c r="I774">
        <f>+Tabla1[[#This Row],[Tiempo de Preparación]]/60</f>
        <v>0.15</v>
      </c>
      <c r="J774" s="9" t="str">
        <f>+TEXT(Tabla1[[#This Row],[Columna1]]/24, "h:mm")</f>
        <v>0:09</v>
      </c>
      <c r="K774" t="s">
        <v>6</v>
      </c>
      <c r="L774" s="1">
        <f>+(Tabla1[[#This Row],[Precio Unitario]]-Tabla1[[#This Row],[Costo Unitario]])*Tabla1[[#This Row],[Cantidad Ordenada]]</f>
        <v>26</v>
      </c>
      <c r="M774" s="1">
        <f>+Tabla1[[#This Row],[Precio Unitario]]*Tabla1[[#This Row],[Cantidad Ordenada]]</f>
        <v>64</v>
      </c>
      <c r="N774" s="2">
        <f>+Tabla1[[#This Row],[Ganancia neta]]/(Tabla1[[#This Row],[Ganacia Bruta]])</f>
        <v>0.40625</v>
      </c>
      <c r="O774" s="1">
        <f>+Tabla1[[#This Row],[Costo Unitario]]*Tabla1[[#This Row],[Cantidad Ordenada]]</f>
        <v>38</v>
      </c>
    </row>
    <row r="775" spans="1:15" x14ac:dyDescent="0.25">
      <c r="A775">
        <v>304</v>
      </c>
      <c r="B775">
        <v>6</v>
      </c>
      <c r="C775" t="s">
        <v>23</v>
      </c>
      <c r="D775" t="s">
        <v>47</v>
      </c>
      <c r="E775" s="1">
        <v>13</v>
      </c>
      <c r="F775" s="1">
        <v>21</v>
      </c>
      <c r="G775">
        <v>2</v>
      </c>
      <c r="H775">
        <v>7</v>
      </c>
      <c r="I775">
        <f>+Tabla1[[#This Row],[Tiempo de Preparación]]/60</f>
        <v>0.11666666666666667</v>
      </c>
      <c r="J775" s="9" t="str">
        <f>+TEXT(Tabla1[[#This Row],[Columna1]]/24, "h:mm")</f>
        <v>0:07</v>
      </c>
      <c r="K775" t="s">
        <v>8</v>
      </c>
      <c r="L775" s="1">
        <f>+(Tabla1[[#This Row],[Precio Unitario]]-Tabla1[[#This Row],[Costo Unitario]])*Tabla1[[#This Row],[Cantidad Ordenada]]</f>
        <v>16</v>
      </c>
      <c r="M775" s="1">
        <f>+Tabla1[[#This Row],[Precio Unitario]]*Tabla1[[#This Row],[Cantidad Ordenada]]</f>
        <v>42</v>
      </c>
      <c r="N775" s="2">
        <f>+Tabla1[[#This Row],[Ganancia neta]]/(Tabla1[[#This Row],[Ganacia Bruta]])</f>
        <v>0.38095238095238093</v>
      </c>
      <c r="O775" s="1">
        <f>+Tabla1[[#This Row],[Costo Unitario]]*Tabla1[[#This Row],[Cantidad Ordenada]]</f>
        <v>26</v>
      </c>
    </row>
    <row r="776" spans="1:15" x14ac:dyDescent="0.25">
      <c r="A776">
        <v>304</v>
      </c>
      <c r="B776">
        <v>6</v>
      </c>
      <c r="C776" t="s">
        <v>11</v>
      </c>
      <c r="D776" t="s">
        <v>35</v>
      </c>
      <c r="E776" s="1">
        <v>25</v>
      </c>
      <c r="F776" s="1">
        <v>40</v>
      </c>
      <c r="G776">
        <v>2</v>
      </c>
      <c r="H776">
        <v>48</v>
      </c>
      <c r="I776">
        <f>+Tabla1[[#This Row],[Tiempo de Preparación]]/60</f>
        <v>0.8</v>
      </c>
      <c r="J776" s="9" t="str">
        <f>+TEXT(Tabla1[[#This Row],[Columna1]]/24, "h:mm")</f>
        <v>0:48</v>
      </c>
      <c r="K776" t="s">
        <v>6</v>
      </c>
      <c r="L776" s="1">
        <f>+(Tabla1[[#This Row],[Precio Unitario]]-Tabla1[[#This Row],[Costo Unitario]])*Tabla1[[#This Row],[Cantidad Ordenada]]</f>
        <v>30</v>
      </c>
      <c r="M776" s="1">
        <f>+Tabla1[[#This Row],[Precio Unitario]]*Tabla1[[#This Row],[Cantidad Ordenada]]</f>
        <v>80</v>
      </c>
      <c r="N776" s="2">
        <f>+Tabla1[[#This Row],[Ganancia neta]]/(Tabla1[[#This Row],[Ganacia Bruta]])</f>
        <v>0.375</v>
      </c>
      <c r="O776" s="1">
        <f>+Tabla1[[#This Row],[Costo Unitario]]*Tabla1[[#This Row],[Cantidad Ordenada]]</f>
        <v>50</v>
      </c>
    </row>
    <row r="777" spans="1:15" x14ac:dyDescent="0.25">
      <c r="A777">
        <v>304</v>
      </c>
      <c r="B777">
        <v>6</v>
      </c>
      <c r="C777" t="s">
        <v>9</v>
      </c>
      <c r="D777" t="s">
        <v>33</v>
      </c>
      <c r="E777" s="1">
        <v>19</v>
      </c>
      <c r="F777" s="1">
        <v>31</v>
      </c>
      <c r="G777">
        <v>3</v>
      </c>
      <c r="H777">
        <v>21</v>
      </c>
      <c r="I777">
        <f>+Tabla1[[#This Row],[Tiempo de Preparación]]/60</f>
        <v>0.35</v>
      </c>
      <c r="J777" s="9" t="str">
        <f>+TEXT(Tabla1[[#This Row],[Columna1]]/24, "h:mm")</f>
        <v>0:21</v>
      </c>
      <c r="K777" t="s">
        <v>6</v>
      </c>
      <c r="L777" s="1">
        <f>+(Tabla1[[#This Row],[Precio Unitario]]-Tabla1[[#This Row],[Costo Unitario]])*Tabla1[[#This Row],[Cantidad Ordenada]]</f>
        <v>36</v>
      </c>
      <c r="M777" s="1">
        <f>+Tabla1[[#This Row],[Precio Unitario]]*Tabla1[[#This Row],[Cantidad Ordenada]]</f>
        <v>93</v>
      </c>
      <c r="N777" s="2">
        <f>+Tabla1[[#This Row],[Ganancia neta]]/(Tabla1[[#This Row],[Ganacia Bruta]])</f>
        <v>0.38709677419354838</v>
      </c>
      <c r="O777" s="1">
        <f>+Tabla1[[#This Row],[Costo Unitario]]*Tabla1[[#This Row],[Cantidad Ordenada]]</f>
        <v>57</v>
      </c>
    </row>
    <row r="778" spans="1:15" x14ac:dyDescent="0.25">
      <c r="A778">
        <v>305</v>
      </c>
      <c r="B778">
        <v>1</v>
      </c>
      <c r="C778" t="s">
        <v>17</v>
      </c>
      <c r="D778" t="s">
        <v>41</v>
      </c>
      <c r="E778" s="1">
        <v>21</v>
      </c>
      <c r="F778" s="1">
        <v>35</v>
      </c>
      <c r="G778">
        <v>3</v>
      </c>
      <c r="H778">
        <v>17</v>
      </c>
      <c r="I778">
        <f>+Tabla1[[#This Row],[Tiempo de Preparación]]/60</f>
        <v>0.28333333333333333</v>
      </c>
      <c r="J778" s="9" t="str">
        <f>+TEXT(Tabla1[[#This Row],[Columna1]]/24, "h:mm")</f>
        <v>0:17</v>
      </c>
      <c r="K778" t="s">
        <v>6</v>
      </c>
      <c r="L778" s="1">
        <f>+(Tabla1[[#This Row],[Precio Unitario]]-Tabla1[[#This Row],[Costo Unitario]])*Tabla1[[#This Row],[Cantidad Ordenada]]</f>
        <v>42</v>
      </c>
      <c r="M778" s="1">
        <f>+Tabla1[[#This Row],[Precio Unitario]]*Tabla1[[#This Row],[Cantidad Ordenada]]</f>
        <v>105</v>
      </c>
      <c r="N778" s="2">
        <f>+Tabla1[[#This Row],[Ganancia neta]]/(Tabla1[[#This Row],[Ganacia Bruta]])</f>
        <v>0.4</v>
      </c>
      <c r="O778" s="1">
        <f>+Tabla1[[#This Row],[Costo Unitario]]*Tabla1[[#This Row],[Cantidad Ordenada]]</f>
        <v>63</v>
      </c>
    </row>
    <row r="779" spans="1:15" x14ac:dyDescent="0.25">
      <c r="A779">
        <v>305</v>
      </c>
      <c r="B779">
        <v>1</v>
      </c>
      <c r="C779" t="s">
        <v>22</v>
      </c>
      <c r="D779" t="s">
        <v>46</v>
      </c>
      <c r="E779" s="1">
        <v>14</v>
      </c>
      <c r="F779" s="1">
        <v>23</v>
      </c>
      <c r="G779">
        <v>1</v>
      </c>
      <c r="H779">
        <v>48</v>
      </c>
      <c r="I779">
        <f>+Tabla1[[#This Row],[Tiempo de Preparación]]/60</f>
        <v>0.8</v>
      </c>
      <c r="J779" s="9" t="str">
        <f>+TEXT(Tabla1[[#This Row],[Columna1]]/24, "h:mm")</f>
        <v>0:48</v>
      </c>
      <c r="K779" t="s">
        <v>6</v>
      </c>
      <c r="L779" s="1">
        <f>+(Tabla1[[#This Row],[Precio Unitario]]-Tabla1[[#This Row],[Costo Unitario]])*Tabla1[[#This Row],[Cantidad Ordenada]]</f>
        <v>9</v>
      </c>
      <c r="M779" s="1">
        <f>+Tabla1[[#This Row],[Precio Unitario]]*Tabla1[[#This Row],[Cantidad Ordenada]]</f>
        <v>23</v>
      </c>
      <c r="N779" s="2">
        <f>+Tabla1[[#This Row],[Ganancia neta]]/(Tabla1[[#This Row],[Ganacia Bruta]])</f>
        <v>0.39130434782608697</v>
      </c>
      <c r="O779" s="1">
        <f>+Tabla1[[#This Row],[Costo Unitario]]*Tabla1[[#This Row],[Cantidad Ordenada]]</f>
        <v>14</v>
      </c>
    </row>
    <row r="780" spans="1:15" x14ac:dyDescent="0.25">
      <c r="A780">
        <v>306</v>
      </c>
      <c r="B780">
        <v>7</v>
      </c>
      <c r="C780" t="s">
        <v>18</v>
      </c>
      <c r="D780" t="s">
        <v>42</v>
      </c>
      <c r="E780" s="1">
        <v>19</v>
      </c>
      <c r="F780" s="1">
        <v>32</v>
      </c>
      <c r="G780">
        <v>1</v>
      </c>
      <c r="H780">
        <v>21</v>
      </c>
      <c r="I780">
        <f>+Tabla1[[#This Row],[Tiempo de Preparación]]/60</f>
        <v>0.35</v>
      </c>
      <c r="J780" s="9" t="str">
        <f>+TEXT(Tabla1[[#This Row],[Columna1]]/24, "h:mm")</f>
        <v>0:21</v>
      </c>
      <c r="K780" t="s">
        <v>8</v>
      </c>
      <c r="L780" s="1">
        <f>+(Tabla1[[#This Row],[Precio Unitario]]-Tabla1[[#This Row],[Costo Unitario]])*Tabla1[[#This Row],[Cantidad Ordenada]]</f>
        <v>13</v>
      </c>
      <c r="M780" s="1">
        <f>+Tabla1[[#This Row],[Precio Unitario]]*Tabla1[[#This Row],[Cantidad Ordenada]]</f>
        <v>32</v>
      </c>
      <c r="N780" s="2">
        <f>+Tabla1[[#This Row],[Ganancia neta]]/(Tabla1[[#This Row],[Ganacia Bruta]])</f>
        <v>0.40625</v>
      </c>
      <c r="O780" s="1">
        <f>+Tabla1[[#This Row],[Costo Unitario]]*Tabla1[[#This Row],[Cantidad Ordenada]]</f>
        <v>19</v>
      </c>
    </row>
    <row r="781" spans="1:15" x14ac:dyDescent="0.25">
      <c r="A781">
        <v>307</v>
      </c>
      <c r="B781">
        <v>20</v>
      </c>
      <c r="C781" t="s">
        <v>23</v>
      </c>
      <c r="D781" t="s">
        <v>47</v>
      </c>
      <c r="E781" s="1">
        <v>13</v>
      </c>
      <c r="F781" s="1">
        <v>21</v>
      </c>
      <c r="G781">
        <v>3</v>
      </c>
      <c r="H781">
        <v>39</v>
      </c>
      <c r="I781">
        <f>+Tabla1[[#This Row],[Tiempo de Preparación]]/60</f>
        <v>0.65</v>
      </c>
      <c r="J781" s="9" t="str">
        <f>+TEXT(Tabla1[[#This Row],[Columna1]]/24, "h:mm")</f>
        <v>0:39</v>
      </c>
      <c r="K781" t="s">
        <v>8</v>
      </c>
      <c r="L781" s="1">
        <f>+(Tabla1[[#This Row],[Precio Unitario]]-Tabla1[[#This Row],[Costo Unitario]])*Tabla1[[#This Row],[Cantidad Ordenada]]</f>
        <v>24</v>
      </c>
      <c r="M781" s="1">
        <f>+Tabla1[[#This Row],[Precio Unitario]]*Tabla1[[#This Row],[Cantidad Ordenada]]</f>
        <v>63</v>
      </c>
      <c r="N781" s="2">
        <f>+Tabla1[[#This Row],[Ganancia neta]]/(Tabla1[[#This Row],[Ganacia Bruta]])</f>
        <v>0.38095238095238093</v>
      </c>
      <c r="O781" s="1">
        <f>+Tabla1[[#This Row],[Costo Unitario]]*Tabla1[[#This Row],[Cantidad Ordenada]]</f>
        <v>39</v>
      </c>
    </row>
    <row r="782" spans="1:15" x14ac:dyDescent="0.25">
      <c r="A782">
        <v>308</v>
      </c>
      <c r="B782">
        <v>14</v>
      </c>
      <c r="C782" t="s">
        <v>20</v>
      </c>
      <c r="D782" t="s">
        <v>44</v>
      </c>
      <c r="E782" s="1">
        <v>20</v>
      </c>
      <c r="F782" s="1">
        <v>34</v>
      </c>
      <c r="G782">
        <v>1</v>
      </c>
      <c r="H782">
        <v>44</v>
      </c>
      <c r="I782">
        <f>+Tabla1[[#This Row],[Tiempo de Preparación]]/60</f>
        <v>0.73333333333333328</v>
      </c>
      <c r="J782" s="9" t="str">
        <f>+TEXT(Tabla1[[#This Row],[Columna1]]/24, "h:mm")</f>
        <v>0:44</v>
      </c>
      <c r="K782" t="s">
        <v>8</v>
      </c>
      <c r="L782" s="1">
        <f>+(Tabla1[[#This Row],[Precio Unitario]]-Tabla1[[#This Row],[Costo Unitario]])*Tabla1[[#This Row],[Cantidad Ordenada]]</f>
        <v>14</v>
      </c>
      <c r="M782" s="1">
        <f>+Tabla1[[#This Row],[Precio Unitario]]*Tabla1[[#This Row],[Cantidad Ordenada]]</f>
        <v>34</v>
      </c>
      <c r="N782" s="2">
        <f>+Tabla1[[#This Row],[Ganancia neta]]/(Tabla1[[#This Row],[Ganacia Bruta]])</f>
        <v>0.41176470588235292</v>
      </c>
      <c r="O782" s="1">
        <f>+Tabla1[[#This Row],[Costo Unitario]]*Tabla1[[#This Row],[Cantidad Ordenada]]</f>
        <v>20</v>
      </c>
    </row>
    <row r="783" spans="1:15" x14ac:dyDescent="0.25">
      <c r="A783">
        <v>308</v>
      </c>
      <c r="B783">
        <v>14</v>
      </c>
      <c r="C783" t="s">
        <v>17</v>
      </c>
      <c r="D783" t="s">
        <v>41</v>
      </c>
      <c r="E783" s="1">
        <v>21</v>
      </c>
      <c r="F783" s="1">
        <v>35</v>
      </c>
      <c r="G783">
        <v>2</v>
      </c>
      <c r="H783">
        <v>41</v>
      </c>
      <c r="I783">
        <f>+Tabla1[[#This Row],[Tiempo de Preparación]]/60</f>
        <v>0.68333333333333335</v>
      </c>
      <c r="J783" s="9" t="str">
        <f>+TEXT(Tabla1[[#This Row],[Columna1]]/24, "h:mm")</f>
        <v>0:41</v>
      </c>
      <c r="K783" t="s">
        <v>6</v>
      </c>
      <c r="L783" s="1">
        <f>+(Tabla1[[#This Row],[Precio Unitario]]-Tabla1[[#This Row],[Costo Unitario]])*Tabla1[[#This Row],[Cantidad Ordenada]]</f>
        <v>28</v>
      </c>
      <c r="M783" s="1">
        <f>+Tabla1[[#This Row],[Precio Unitario]]*Tabla1[[#This Row],[Cantidad Ordenada]]</f>
        <v>70</v>
      </c>
      <c r="N783" s="2">
        <f>+Tabla1[[#This Row],[Ganancia neta]]/(Tabla1[[#This Row],[Ganacia Bruta]])</f>
        <v>0.4</v>
      </c>
      <c r="O783" s="1">
        <f>+Tabla1[[#This Row],[Costo Unitario]]*Tabla1[[#This Row],[Cantidad Ordenada]]</f>
        <v>42</v>
      </c>
    </row>
    <row r="784" spans="1:15" x14ac:dyDescent="0.25">
      <c r="A784">
        <v>308</v>
      </c>
      <c r="B784">
        <v>14</v>
      </c>
      <c r="C784" t="s">
        <v>9</v>
      </c>
      <c r="D784" t="s">
        <v>33</v>
      </c>
      <c r="E784" s="1">
        <v>19</v>
      </c>
      <c r="F784" s="1">
        <v>31</v>
      </c>
      <c r="G784">
        <v>2</v>
      </c>
      <c r="H784">
        <v>42</v>
      </c>
      <c r="I784">
        <f>+Tabla1[[#This Row],[Tiempo de Preparación]]/60</f>
        <v>0.7</v>
      </c>
      <c r="J784" s="9" t="str">
        <f>+TEXT(Tabla1[[#This Row],[Columna1]]/24, "h:mm")</f>
        <v>0:42</v>
      </c>
      <c r="K784" t="s">
        <v>6</v>
      </c>
      <c r="L784" s="1">
        <f>+(Tabla1[[#This Row],[Precio Unitario]]-Tabla1[[#This Row],[Costo Unitario]])*Tabla1[[#This Row],[Cantidad Ordenada]]</f>
        <v>24</v>
      </c>
      <c r="M784" s="1">
        <f>+Tabla1[[#This Row],[Precio Unitario]]*Tabla1[[#This Row],[Cantidad Ordenada]]</f>
        <v>62</v>
      </c>
      <c r="N784" s="2">
        <f>+Tabla1[[#This Row],[Ganancia neta]]/(Tabla1[[#This Row],[Ganacia Bruta]])</f>
        <v>0.38709677419354838</v>
      </c>
      <c r="O784" s="1">
        <f>+Tabla1[[#This Row],[Costo Unitario]]*Tabla1[[#This Row],[Cantidad Ordenada]]</f>
        <v>38</v>
      </c>
    </row>
    <row r="785" spans="1:15" x14ac:dyDescent="0.25">
      <c r="A785">
        <v>308</v>
      </c>
      <c r="B785">
        <v>14</v>
      </c>
      <c r="C785" t="s">
        <v>15</v>
      </c>
      <c r="D785" t="s">
        <v>39</v>
      </c>
      <c r="E785" s="1">
        <v>16</v>
      </c>
      <c r="F785" s="1">
        <v>28</v>
      </c>
      <c r="G785">
        <v>2</v>
      </c>
      <c r="H785">
        <v>59</v>
      </c>
      <c r="I785">
        <f>+Tabla1[[#This Row],[Tiempo de Preparación]]/60</f>
        <v>0.98333333333333328</v>
      </c>
      <c r="J785" s="9" t="str">
        <f>+TEXT(Tabla1[[#This Row],[Columna1]]/24, "h:mm")</f>
        <v>0:59</v>
      </c>
      <c r="K785" t="s">
        <v>6</v>
      </c>
      <c r="L785" s="1">
        <f>+(Tabla1[[#This Row],[Precio Unitario]]-Tabla1[[#This Row],[Costo Unitario]])*Tabla1[[#This Row],[Cantidad Ordenada]]</f>
        <v>24</v>
      </c>
      <c r="M785" s="1">
        <f>+Tabla1[[#This Row],[Precio Unitario]]*Tabla1[[#This Row],[Cantidad Ordenada]]</f>
        <v>56</v>
      </c>
      <c r="N785" s="2">
        <f>+Tabla1[[#This Row],[Ganancia neta]]/(Tabla1[[#This Row],[Ganacia Bruta]])</f>
        <v>0.42857142857142855</v>
      </c>
      <c r="O785" s="1">
        <f>+Tabla1[[#This Row],[Costo Unitario]]*Tabla1[[#This Row],[Cantidad Ordenada]]</f>
        <v>32</v>
      </c>
    </row>
    <row r="786" spans="1:15" x14ac:dyDescent="0.25">
      <c r="A786">
        <v>309</v>
      </c>
      <c r="B786">
        <v>9</v>
      </c>
      <c r="C786" t="s">
        <v>11</v>
      </c>
      <c r="D786" t="s">
        <v>35</v>
      </c>
      <c r="E786" s="1">
        <v>25</v>
      </c>
      <c r="F786" s="1">
        <v>40</v>
      </c>
      <c r="G786">
        <v>1</v>
      </c>
      <c r="H786">
        <v>29</v>
      </c>
      <c r="I786">
        <f>+Tabla1[[#This Row],[Tiempo de Preparación]]/60</f>
        <v>0.48333333333333334</v>
      </c>
      <c r="J786" s="9" t="str">
        <f>+TEXT(Tabla1[[#This Row],[Columna1]]/24, "h:mm")</f>
        <v>0:29</v>
      </c>
      <c r="K786" t="s">
        <v>6</v>
      </c>
      <c r="L786" s="1">
        <f>+(Tabla1[[#This Row],[Precio Unitario]]-Tabla1[[#This Row],[Costo Unitario]])*Tabla1[[#This Row],[Cantidad Ordenada]]</f>
        <v>15</v>
      </c>
      <c r="M786" s="1">
        <f>+Tabla1[[#This Row],[Precio Unitario]]*Tabla1[[#This Row],[Cantidad Ordenada]]</f>
        <v>40</v>
      </c>
      <c r="N786" s="2">
        <f>+Tabla1[[#This Row],[Ganancia neta]]/(Tabla1[[#This Row],[Ganacia Bruta]])</f>
        <v>0.375</v>
      </c>
      <c r="O786" s="1">
        <f>+Tabla1[[#This Row],[Costo Unitario]]*Tabla1[[#This Row],[Cantidad Ordenada]]</f>
        <v>25</v>
      </c>
    </row>
    <row r="787" spans="1:15" x14ac:dyDescent="0.25">
      <c r="A787">
        <v>309</v>
      </c>
      <c r="B787">
        <v>9</v>
      </c>
      <c r="C787" t="s">
        <v>9</v>
      </c>
      <c r="D787" t="s">
        <v>33</v>
      </c>
      <c r="E787" s="1">
        <v>19</v>
      </c>
      <c r="F787" s="1">
        <v>31</v>
      </c>
      <c r="G787">
        <v>2</v>
      </c>
      <c r="H787">
        <v>43</v>
      </c>
      <c r="I787">
        <f>+Tabla1[[#This Row],[Tiempo de Preparación]]/60</f>
        <v>0.71666666666666667</v>
      </c>
      <c r="J787" s="9" t="str">
        <f>+TEXT(Tabla1[[#This Row],[Columna1]]/24, "h:mm")</f>
        <v>0:43</v>
      </c>
      <c r="K787" t="s">
        <v>8</v>
      </c>
      <c r="L787" s="1">
        <f>+(Tabla1[[#This Row],[Precio Unitario]]-Tabla1[[#This Row],[Costo Unitario]])*Tabla1[[#This Row],[Cantidad Ordenada]]</f>
        <v>24</v>
      </c>
      <c r="M787" s="1">
        <f>+Tabla1[[#This Row],[Precio Unitario]]*Tabla1[[#This Row],[Cantidad Ordenada]]</f>
        <v>62</v>
      </c>
      <c r="N787" s="2">
        <f>+Tabla1[[#This Row],[Ganancia neta]]/(Tabla1[[#This Row],[Ganacia Bruta]])</f>
        <v>0.38709677419354838</v>
      </c>
      <c r="O787" s="1">
        <f>+Tabla1[[#This Row],[Costo Unitario]]*Tabla1[[#This Row],[Cantidad Ordenada]]</f>
        <v>38</v>
      </c>
    </row>
    <row r="788" spans="1:15" x14ac:dyDescent="0.25">
      <c r="A788">
        <v>309</v>
      </c>
      <c r="B788">
        <v>9</v>
      </c>
      <c r="C788" t="s">
        <v>17</v>
      </c>
      <c r="D788" t="s">
        <v>41</v>
      </c>
      <c r="E788" s="1">
        <v>21</v>
      </c>
      <c r="F788" s="1">
        <v>35</v>
      </c>
      <c r="G788">
        <v>2</v>
      </c>
      <c r="H788">
        <v>51</v>
      </c>
      <c r="I788">
        <f>+Tabla1[[#This Row],[Tiempo de Preparación]]/60</f>
        <v>0.85</v>
      </c>
      <c r="J788" s="9" t="str">
        <f>+TEXT(Tabla1[[#This Row],[Columna1]]/24, "h:mm")</f>
        <v>0:51</v>
      </c>
      <c r="K788" t="s">
        <v>8</v>
      </c>
      <c r="L788" s="1">
        <f>+(Tabla1[[#This Row],[Precio Unitario]]-Tabla1[[#This Row],[Costo Unitario]])*Tabla1[[#This Row],[Cantidad Ordenada]]</f>
        <v>28</v>
      </c>
      <c r="M788" s="1">
        <f>+Tabla1[[#This Row],[Precio Unitario]]*Tabla1[[#This Row],[Cantidad Ordenada]]</f>
        <v>70</v>
      </c>
      <c r="N788" s="2">
        <f>+Tabla1[[#This Row],[Ganancia neta]]/(Tabla1[[#This Row],[Ganacia Bruta]])</f>
        <v>0.4</v>
      </c>
      <c r="O788" s="1">
        <f>+Tabla1[[#This Row],[Costo Unitario]]*Tabla1[[#This Row],[Cantidad Ordenada]]</f>
        <v>42</v>
      </c>
    </row>
    <row r="789" spans="1:15" x14ac:dyDescent="0.25">
      <c r="A789">
        <v>310</v>
      </c>
      <c r="B789">
        <v>17</v>
      </c>
      <c r="C789" t="s">
        <v>25</v>
      </c>
      <c r="D789" t="s">
        <v>49</v>
      </c>
      <c r="E789" s="1">
        <v>15</v>
      </c>
      <c r="F789" s="1">
        <v>26</v>
      </c>
      <c r="G789">
        <v>3</v>
      </c>
      <c r="H789">
        <v>43</v>
      </c>
      <c r="I789">
        <f>+Tabla1[[#This Row],[Tiempo de Preparación]]/60</f>
        <v>0.71666666666666667</v>
      </c>
      <c r="J789" s="9" t="str">
        <f>+TEXT(Tabla1[[#This Row],[Columna1]]/24, "h:mm")</f>
        <v>0:43</v>
      </c>
      <c r="K789" t="s">
        <v>6</v>
      </c>
      <c r="L789" s="1">
        <f>+(Tabla1[[#This Row],[Precio Unitario]]-Tabla1[[#This Row],[Costo Unitario]])*Tabla1[[#This Row],[Cantidad Ordenada]]</f>
        <v>33</v>
      </c>
      <c r="M789" s="1">
        <f>+Tabla1[[#This Row],[Precio Unitario]]*Tabla1[[#This Row],[Cantidad Ordenada]]</f>
        <v>78</v>
      </c>
      <c r="N789" s="2">
        <f>+Tabla1[[#This Row],[Ganancia neta]]/(Tabla1[[#This Row],[Ganacia Bruta]])</f>
        <v>0.42307692307692307</v>
      </c>
      <c r="O789" s="1">
        <f>+Tabla1[[#This Row],[Costo Unitario]]*Tabla1[[#This Row],[Cantidad Ordenada]]</f>
        <v>45</v>
      </c>
    </row>
    <row r="790" spans="1:15" x14ac:dyDescent="0.25">
      <c r="A790">
        <v>310</v>
      </c>
      <c r="B790">
        <v>17</v>
      </c>
      <c r="C790" t="s">
        <v>7</v>
      </c>
      <c r="D790" t="s">
        <v>32</v>
      </c>
      <c r="E790" s="1">
        <v>18</v>
      </c>
      <c r="F790" s="1">
        <v>30</v>
      </c>
      <c r="G790">
        <v>2</v>
      </c>
      <c r="H790">
        <v>54</v>
      </c>
      <c r="I790">
        <f>+Tabla1[[#This Row],[Tiempo de Preparación]]/60</f>
        <v>0.9</v>
      </c>
      <c r="J790" s="9" t="str">
        <f>+TEXT(Tabla1[[#This Row],[Columna1]]/24, "h:mm")</f>
        <v>0:54</v>
      </c>
      <c r="K790" t="s">
        <v>8</v>
      </c>
      <c r="L790" s="1">
        <f>+(Tabla1[[#This Row],[Precio Unitario]]-Tabla1[[#This Row],[Costo Unitario]])*Tabla1[[#This Row],[Cantidad Ordenada]]</f>
        <v>24</v>
      </c>
      <c r="M790" s="1">
        <f>+Tabla1[[#This Row],[Precio Unitario]]*Tabla1[[#This Row],[Cantidad Ordenada]]</f>
        <v>60</v>
      </c>
      <c r="N790" s="2">
        <f>+Tabla1[[#This Row],[Ganancia neta]]/(Tabla1[[#This Row],[Ganacia Bruta]])</f>
        <v>0.4</v>
      </c>
      <c r="O790" s="1">
        <f>+Tabla1[[#This Row],[Costo Unitario]]*Tabla1[[#This Row],[Cantidad Ordenada]]</f>
        <v>36</v>
      </c>
    </row>
    <row r="791" spans="1:15" x14ac:dyDescent="0.25">
      <c r="A791">
        <v>311</v>
      </c>
      <c r="B791">
        <v>6</v>
      </c>
      <c r="C791" t="s">
        <v>5</v>
      </c>
      <c r="D791" t="s">
        <v>31</v>
      </c>
      <c r="E791" s="1">
        <v>14</v>
      </c>
      <c r="F791" s="1">
        <v>24</v>
      </c>
      <c r="G791">
        <v>1</v>
      </c>
      <c r="H791">
        <v>46</v>
      </c>
      <c r="I791">
        <f>+Tabla1[[#This Row],[Tiempo de Preparación]]/60</f>
        <v>0.76666666666666672</v>
      </c>
      <c r="J791" s="9" t="str">
        <f>+TEXT(Tabla1[[#This Row],[Columna1]]/24, "h:mm")</f>
        <v>0:46</v>
      </c>
      <c r="K791" t="s">
        <v>8</v>
      </c>
      <c r="L791" s="1">
        <f>+(Tabla1[[#This Row],[Precio Unitario]]-Tabla1[[#This Row],[Costo Unitario]])*Tabla1[[#This Row],[Cantidad Ordenada]]</f>
        <v>10</v>
      </c>
      <c r="M791" s="1">
        <f>+Tabla1[[#This Row],[Precio Unitario]]*Tabla1[[#This Row],[Cantidad Ordenada]]</f>
        <v>24</v>
      </c>
      <c r="N791" s="2">
        <f>+Tabla1[[#This Row],[Ganancia neta]]/(Tabla1[[#This Row],[Ganacia Bruta]])</f>
        <v>0.41666666666666669</v>
      </c>
      <c r="O791" s="1">
        <f>+Tabla1[[#This Row],[Costo Unitario]]*Tabla1[[#This Row],[Cantidad Ordenada]]</f>
        <v>14</v>
      </c>
    </row>
    <row r="792" spans="1:15" x14ac:dyDescent="0.25">
      <c r="A792">
        <v>311</v>
      </c>
      <c r="B792">
        <v>6</v>
      </c>
      <c r="C792" t="s">
        <v>13</v>
      </c>
      <c r="D792" t="s">
        <v>37</v>
      </c>
      <c r="E792" s="1">
        <v>17</v>
      </c>
      <c r="F792" s="1">
        <v>29</v>
      </c>
      <c r="G792">
        <v>1</v>
      </c>
      <c r="H792">
        <v>28</v>
      </c>
      <c r="I792">
        <f>+Tabla1[[#This Row],[Tiempo de Preparación]]/60</f>
        <v>0.46666666666666667</v>
      </c>
      <c r="J792" s="9" t="str">
        <f>+TEXT(Tabla1[[#This Row],[Columna1]]/24, "h:mm")</f>
        <v>0:28</v>
      </c>
      <c r="K792" t="s">
        <v>8</v>
      </c>
      <c r="L792" s="1">
        <f>+(Tabla1[[#This Row],[Precio Unitario]]-Tabla1[[#This Row],[Costo Unitario]])*Tabla1[[#This Row],[Cantidad Ordenada]]</f>
        <v>12</v>
      </c>
      <c r="M792" s="1">
        <f>+Tabla1[[#This Row],[Precio Unitario]]*Tabla1[[#This Row],[Cantidad Ordenada]]</f>
        <v>29</v>
      </c>
      <c r="N792" s="2">
        <f>+Tabla1[[#This Row],[Ganancia neta]]/(Tabla1[[#This Row],[Ganacia Bruta]])</f>
        <v>0.41379310344827586</v>
      </c>
      <c r="O792" s="1">
        <f>+Tabla1[[#This Row],[Costo Unitario]]*Tabla1[[#This Row],[Cantidad Ordenada]]</f>
        <v>17</v>
      </c>
    </row>
    <row r="793" spans="1:15" x14ac:dyDescent="0.25">
      <c r="A793">
        <v>312</v>
      </c>
      <c r="B793">
        <v>2</v>
      </c>
      <c r="C793" t="s">
        <v>18</v>
      </c>
      <c r="D793" t="s">
        <v>42</v>
      </c>
      <c r="E793" s="1">
        <v>19</v>
      </c>
      <c r="F793" s="1">
        <v>32</v>
      </c>
      <c r="G793">
        <v>2</v>
      </c>
      <c r="H793">
        <v>45</v>
      </c>
      <c r="I793">
        <f>+Tabla1[[#This Row],[Tiempo de Preparación]]/60</f>
        <v>0.75</v>
      </c>
      <c r="J793" s="9" t="str">
        <f>+TEXT(Tabla1[[#This Row],[Columna1]]/24, "h:mm")</f>
        <v>0:45</v>
      </c>
      <c r="K793" t="s">
        <v>8</v>
      </c>
      <c r="L793" s="1">
        <f>+(Tabla1[[#This Row],[Precio Unitario]]-Tabla1[[#This Row],[Costo Unitario]])*Tabla1[[#This Row],[Cantidad Ordenada]]</f>
        <v>26</v>
      </c>
      <c r="M793" s="1">
        <f>+Tabla1[[#This Row],[Precio Unitario]]*Tabla1[[#This Row],[Cantidad Ordenada]]</f>
        <v>64</v>
      </c>
      <c r="N793" s="2">
        <f>+Tabla1[[#This Row],[Ganancia neta]]/(Tabla1[[#This Row],[Ganacia Bruta]])</f>
        <v>0.40625</v>
      </c>
      <c r="O793" s="1">
        <f>+Tabla1[[#This Row],[Costo Unitario]]*Tabla1[[#This Row],[Cantidad Ordenada]]</f>
        <v>38</v>
      </c>
    </row>
    <row r="794" spans="1:15" x14ac:dyDescent="0.25">
      <c r="A794">
        <v>312</v>
      </c>
      <c r="B794">
        <v>2</v>
      </c>
      <c r="C794" t="s">
        <v>17</v>
      </c>
      <c r="D794" t="s">
        <v>41</v>
      </c>
      <c r="E794" s="1">
        <v>21</v>
      </c>
      <c r="F794" s="1">
        <v>35</v>
      </c>
      <c r="G794">
        <v>2</v>
      </c>
      <c r="H794">
        <v>10</v>
      </c>
      <c r="I794">
        <f>+Tabla1[[#This Row],[Tiempo de Preparación]]/60</f>
        <v>0.16666666666666666</v>
      </c>
      <c r="J794" s="9" t="str">
        <f>+TEXT(Tabla1[[#This Row],[Columna1]]/24, "h:mm")</f>
        <v>0:10</v>
      </c>
      <c r="K794" t="s">
        <v>8</v>
      </c>
      <c r="L794" s="1">
        <f>+(Tabla1[[#This Row],[Precio Unitario]]-Tabla1[[#This Row],[Costo Unitario]])*Tabla1[[#This Row],[Cantidad Ordenada]]</f>
        <v>28</v>
      </c>
      <c r="M794" s="1">
        <f>+Tabla1[[#This Row],[Precio Unitario]]*Tabla1[[#This Row],[Cantidad Ordenada]]</f>
        <v>70</v>
      </c>
      <c r="N794" s="2">
        <f>+Tabla1[[#This Row],[Ganancia neta]]/(Tabla1[[#This Row],[Ganacia Bruta]])</f>
        <v>0.4</v>
      </c>
      <c r="O794" s="1">
        <f>+Tabla1[[#This Row],[Costo Unitario]]*Tabla1[[#This Row],[Cantidad Ordenada]]</f>
        <v>42</v>
      </c>
    </row>
    <row r="795" spans="1:15" x14ac:dyDescent="0.25">
      <c r="A795">
        <v>313</v>
      </c>
      <c r="B795">
        <v>10</v>
      </c>
      <c r="C795" t="s">
        <v>16</v>
      </c>
      <c r="D795" t="s">
        <v>40</v>
      </c>
      <c r="E795" s="1">
        <v>11</v>
      </c>
      <c r="F795" s="1">
        <v>19</v>
      </c>
      <c r="G795">
        <v>2</v>
      </c>
      <c r="H795">
        <v>27</v>
      </c>
      <c r="I795">
        <f>+Tabla1[[#This Row],[Tiempo de Preparación]]/60</f>
        <v>0.45</v>
      </c>
      <c r="J795" s="9" t="str">
        <f>+TEXT(Tabla1[[#This Row],[Columna1]]/24, "h:mm")</f>
        <v>0:27</v>
      </c>
      <c r="K795" t="s">
        <v>8</v>
      </c>
      <c r="L795" s="1">
        <f>+(Tabla1[[#This Row],[Precio Unitario]]-Tabla1[[#This Row],[Costo Unitario]])*Tabla1[[#This Row],[Cantidad Ordenada]]</f>
        <v>16</v>
      </c>
      <c r="M795" s="1">
        <f>+Tabla1[[#This Row],[Precio Unitario]]*Tabla1[[#This Row],[Cantidad Ordenada]]</f>
        <v>38</v>
      </c>
      <c r="N795" s="2">
        <f>+Tabla1[[#This Row],[Ganancia neta]]/(Tabla1[[#This Row],[Ganacia Bruta]])</f>
        <v>0.42105263157894735</v>
      </c>
      <c r="O795" s="1">
        <f>+Tabla1[[#This Row],[Costo Unitario]]*Tabla1[[#This Row],[Cantidad Ordenada]]</f>
        <v>22</v>
      </c>
    </row>
    <row r="796" spans="1:15" x14ac:dyDescent="0.25">
      <c r="A796">
        <v>313</v>
      </c>
      <c r="B796">
        <v>10</v>
      </c>
      <c r="C796" t="s">
        <v>9</v>
      </c>
      <c r="D796" t="s">
        <v>33</v>
      </c>
      <c r="E796" s="1">
        <v>19</v>
      </c>
      <c r="F796" s="1">
        <v>31</v>
      </c>
      <c r="G796">
        <v>2</v>
      </c>
      <c r="H796">
        <v>38</v>
      </c>
      <c r="I796">
        <f>+Tabla1[[#This Row],[Tiempo de Preparación]]/60</f>
        <v>0.6333333333333333</v>
      </c>
      <c r="J796" s="9" t="str">
        <f>+TEXT(Tabla1[[#This Row],[Columna1]]/24, "h:mm")</f>
        <v>0:38</v>
      </c>
      <c r="K796" t="s">
        <v>6</v>
      </c>
      <c r="L796" s="1">
        <f>+(Tabla1[[#This Row],[Precio Unitario]]-Tabla1[[#This Row],[Costo Unitario]])*Tabla1[[#This Row],[Cantidad Ordenada]]</f>
        <v>24</v>
      </c>
      <c r="M796" s="1">
        <f>+Tabla1[[#This Row],[Precio Unitario]]*Tabla1[[#This Row],[Cantidad Ordenada]]</f>
        <v>62</v>
      </c>
      <c r="N796" s="2">
        <f>+Tabla1[[#This Row],[Ganancia neta]]/(Tabla1[[#This Row],[Ganacia Bruta]])</f>
        <v>0.38709677419354838</v>
      </c>
      <c r="O796" s="1">
        <f>+Tabla1[[#This Row],[Costo Unitario]]*Tabla1[[#This Row],[Cantidad Ordenada]]</f>
        <v>38</v>
      </c>
    </row>
    <row r="797" spans="1:15" x14ac:dyDescent="0.25">
      <c r="A797">
        <v>313</v>
      </c>
      <c r="B797">
        <v>10</v>
      </c>
      <c r="C797" t="s">
        <v>12</v>
      </c>
      <c r="D797" t="s">
        <v>36</v>
      </c>
      <c r="E797" s="1">
        <v>22</v>
      </c>
      <c r="F797" s="1">
        <v>36</v>
      </c>
      <c r="G797">
        <v>3</v>
      </c>
      <c r="H797">
        <v>26</v>
      </c>
      <c r="I797">
        <f>+Tabla1[[#This Row],[Tiempo de Preparación]]/60</f>
        <v>0.43333333333333335</v>
      </c>
      <c r="J797" s="9" t="str">
        <f>+TEXT(Tabla1[[#This Row],[Columna1]]/24, "h:mm")</f>
        <v>0:26</v>
      </c>
      <c r="K797" t="s">
        <v>6</v>
      </c>
      <c r="L797" s="1">
        <f>+(Tabla1[[#This Row],[Precio Unitario]]-Tabla1[[#This Row],[Costo Unitario]])*Tabla1[[#This Row],[Cantidad Ordenada]]</f>
        <v>42</v>
      </c>
      <c r="M797" s="1">
        <f>+Tabla1[[#This Row],[Precio Unitario]]*Tabla1[[#This Row],[Cantidad Ordenada]]</f>
        <v>108</v>
      </c>
      <c r="N797" s="2">
        <f>+Tabla1[[#This Row],[Ganancia neta]]/(Tabla1[[#This Row],[Ganacia Bruta]])</f>
        <v>0.3888888888888889</v>
      </c>
      <c r="O797" s="1">
        <f>+Tabla1[[#This Row],[Costo Unitario]]*Tabla1[[#This Row],[Cantidad Ordenada]]</f>
        <v>66</v>
      </c>
    </row>
    <row r="798" spans="1:15" x14ac:dyDescent="0.25">
      <c r="A798">
        <v>313</v>
      </c>
      <c r="B798">
        <v>10</v>
      </c>
      <c r="C798" t="s">
        <v>5</v>
      </c>
      <c r="D798" t="s">
        <v>31</v>
      </c>
      <c r="E798" s="1">
        <v>14</v>
      </c>
      <c r="F798" s="1">
        <v>24</v>
      </c>
      <c r="G798">
        <v>1</v>
      </c>
      <c r="H798">
        <v>15</v>
      </c>
      <c r="I798">
        <f>+Tabla1[[#This Row],[Tiempo de Preparación]]/60</f>
        <v>0.25</v>
      </c>
      <c r="J798" s="9" t="str">
        <f>+TEXT(Tabla1[[#This Row],[Columna1]]/24, "h:mm")</f>
        <v>0:15</v>
      </c>
      <c r="K798" t="s">
        <v>8</v>
      </c>
      <c r="L798" s="1">
        <f>+(Tabla1[[#This Row],[Precio Unitario]]-Tabla1[[#This Row],[Costo Unitario]])*Tabla1[[#This Row],[Cantidad Ordenada]]</f>
        <v>10</v>
      </c>
      <c r="M798" s="1">
        <f>+Tabla1[[#This Row],[Precio Unitario]]*Tabla1[[#This Row],[Cantidad Ordenada]]</f>
        <v>24</v>
      </c>
      <c r="N798" s="2">
        <f>+Tabla1[[#This Row],[Ganancia neta]]/(Tabla1[[#This Row],[Ganacia Bruta]])</f>
        <v>0.41666666666666669</v>
      </c>
      <c r="O798" s="1">
        <f>+Tabla1[[#This Row],[Costo Unitario]]*Tabla1[[#This Row],[Cantidad Ordenada]]</f>
        <v>14</v>
      </c>
    </row>
    <row r="799" spans="1:15" x14ac:dyDescent="0.25">
      <c r="A799">
        <v>314</v>
      </c>
      <c r="B799">
        <v>20</v>
      </c>
      <c r="C799" t="s">
        <v>10</v>
      </c>
      <c r="D799" t="s">
        <v>34</v>
      </c>
      <c r="E799" s="1">
        <v>16</v>
      </c>
      <c r="F799" s="1">
        <v>27</v>
      </c>
      <c r="G799">
        <v>1</v>
      </c>
      <c r="H799">
        <v>5</v>
      </c>
      <c r="I799">
        <f>+Tabla1[[#This Row],[Tiempo de Preparación]]/60</f>
        <v>8.3333333333333329E-2</v>
      </c>
      <c r="J799" s="9" t="str">
        <f>+TEXT(Tabla1[[#This Row],[Columna1]]/24, "h:mm")</f>
        <v>0:05</v>
      </c>
      <c r="K799" t="s">
        <v>6</v>
      </c>
      <c r="L799" s="1">
        <f>+(Tabla1[[#This Row],[Precio Unitario]]-Tabla1[[#This Row],[Costo Unitario]])*Tabla1[[#This Row],[Cantidad Ordenada]]</f>
        <v>11</v>
      </c>
      <c r="M799" s="1">
        <f>+Tabla1[[#This Row],[Precio Unitario]]*Tabla1[[#This Row],[Cantidad Ordenada]]</f>
        <v>27</v>
      </c>
      <c r="N799" s="2">
        <f>+Tabla1[[#This Row],[Ganancia neta]]/(Tabla1[[#This Row],[Ganacia Bruta]])</f>
        <v>0.40740740740740738</v>
      </c>
      <c r="O799" s="1">
        <f>+Tabla1[[#This Row],[Costo Unitario]]*Tabla1[[#This Row],[Cantidad Ordenada]]</f>
        <v>16</v>
      </c>
    </row>
    <row r="800" spans="1:15" x14ac:dyDescent="0.25">
      <c r="A800">
        <v>315</v>
      </c>
      <c r="B800">
        <v>14</v>
      </c>
      <c r="C800" t="s">
        <v>26</v>
      </c>
      <c r="D800" t="s">
        <v>50</v>
      </c>
      <c r="E800" s="1">
        <v>15</v>
      </c>
      <c r="F800" s="1">
        <v>25</v>
      </c>
      <c r="G800">
        <v>1</v>
      </c>
      <c r="H800">
        <v>16</v>
      </c>
      <c r="I800">
        <f>+Tabla1[[#This Row],[Tiempo de Preparación]]/60</f>
        <v>0.26666666666666666</v>
      </c>
      <c r="J800" s="9" t="str">
        <f>+TEXT(Tabla1[[#This Row],[Columna1]]/24, "h:mm")</f>
        <v>0:16</v>
      </c>
      <c r="K800" t="s">
        <v>8</v>
      </c>
      <c r="L800" s="1">
        <f>+(Tabla1[[#This Row],[Precio Unitario]]-Tabla1[[#This Row],[Costo Unitario]])*Tabla1[[#This Row],[Cantidad Ordenada]]</f>
        <v>10</v>
      </c>
      <c r="M800" s="1">
        <f>+Tabla1[[#This Row],[Precio Unitario]]*Tabla1[[#This Row],[Cantidad Ordenada]]</f>
        <v>25</v>
      </c>
      <c r="N800" s="2">
        <f>+Tabla1[[#This Row],[Ganancia neta]]/(Tabla1[[#This Row],[Ganacia Bruta]])</f>
        <v>0.4</v>
      </c>
      <c r="O800" s="1">
        <f>+Tabla1[[#This Row],[Costo Unitario]]*Tabla1[[#This Row],[Cantidad Ordenada]]</f>
        <v>15</v>
      </c>
    </row>
    <row r="801" spans="1:15" x14ac:dyDescent="0.25">
      <c r="A801">
        <v>315</v>
      </c>
      <c r="B801">
        <v>14</v>
      </c>
      <c r="C801" t="s">
        <v>15</v>
      </c>
      <c r="D801" t="s">
        <v>39</v>
      </c>
      <c r="E801" s="1">
        <v>16</v>
      </c>
      <c r="F801" s="1">
        <v>28</v>
      </c>
      <c r="G801">
        <v>1</v>
      </c>
      <c r="H801">
        <v>7</v>
      </c>
      <c r="I801">
        <f>+Tabla1[[#This Row],[Tiempo de Preparación]]/60</f>
        <v>0.11666666666666667</v>
      </c>
      <c r="J801" s="9" t="str">
        <f>+TEXT(Tabla1[[#This Row],[Columna1]]/24, "h:mm")</f>
        <v>0:07</v>
      </c>
      <c r="K801" t="s">
        <v>8</v>
      </c>
      <c r="L801" s="1">
        <f>+(Tabla1[[#This Row],[Precio Unitario]]-Tabla1[[#This Row],[Costo Unitario]])*Tabla1[[#This Row],[Cantidad Ordenada]]</f>
        <v>12</v>
      </c>
      <c r="M801" s="1">
        <f>+Tabla1[[#This Row],[Precio Unitario]]*Tabla1[[#This Row],[Cantidad Ordenada]]</f>
        <v>28</v>
      </c>
      <c r="N801" s="2">
        <f>+Tabla1[[#This Row],[Ganancia neta]]/(Tabla1[[#This Row],[Ganacia Bruta]])</f>
        <v>0.42857142857142855</v>
      </c>
      <c r="O801" s="1">
        <f>+Tabla1[[#This Row],[Costo Unitario]]*Tabla1[[#This Row],[Cantidad Ordenada]]</f>
        <v>16</v>
      </c>
    </row>
    <row r="802" spans="1:15" x14ac:dyDescent="0.25">
      <c r="A802">
        <v>315</v>
      </c>
      <c r="B802">
        <v>14</v>
      </c>
      <c r="C802" t="s">
        <v>13</v>
      </c>
      <c r="D802" t="s">
        <v>37</v>
      </c>
      <c r="E802" s="1">
        <v>17</v>
      </c>
      <c r="F802" s="1">
        <v>29</v>
      </c>
      <c r="G802">
        <v>3</v>
      </c>
      <c r="H802">
        <v>52</v>
      </c>
      <c r="I802">
        <f>+Tabla1[[#This Row],[Tiempo de Preparación]]/60</f>
        <v>0.8666666666666667</v>
      </c>
      <c r="J802" s="9" t="str">
        <f>+TEXT(Tabla1[[#This Row],[Columna1]]/24, "h:mm")</f>
        <v>0:52</v>
      </c>
      <c r="K802" t="s">
        <v>8</v>
      </c>
      <c r="L802" s="1">
        <f>+(Tabla1[[#This Row],[Precio Unitario]]-Tabla1[[#This Row],[Costo Unitario]])*Tabla1[[#This Row],[Cantidad Ordenada]]</f>
        <v>36</v>
      </c>
      <c r="M802" s="1">
        <f>+Tabla1[[#This Row],[Precio Unitario]]*Tabla1[[#This Row],[Cantidad Ordenada]]</f>
        <v>87</v>
      </c>
      <c r="N802" s="2">
        <f>+Tabla1[[#This Row],[Ganancia neta]]/(Tabla1[[#This Row],[Ganacia Bruta]])</f>
        <v>0.41379310344827586</v>
      </c>
      <c r="O802" s="1">
        <f>+Tabla1[[#This Row],[Costo Unitario]]*Tabla1[[#This Row],[Cantidad Ordenada]]</f>
        <v>51</v>
      </c>
    </row>
    <row r="803" spans="1:15" x14ac:dyDescent="0.25">
      <c r="A803">
        <v>315</v>
      </c>
      <c r="B803">
        <v>14</v>
      </c>
      <c r="C803" t="s">
        <v>23</v>
      </c>
      <c r="D803" t="s">
        <v>47</v>
      </c>
      <c r="E803" s="1">
        <v>13</v>
      </c>
      <c r="F803" s="1">
        <v>21</v>
      </c>
      <c r="G803">
        <v>1</v>
      </c>
      <c r="H803">
        <v>51</v>
      </c>
      <c r="I803">
        <f>+Tabla1[[#This Row],[Tiempo de Preparación]]/60</f>
        <v>0.85</v>
      </c>
      <c r="J803" s="9" t="str">
        <f>+TEXT(Tabla1[[#This Row],[Columna1]]/24, "h:mm")</f>
        <v>0:51</v>
      </c>
      <c r="K803" t="s">
        <v>8</v>
      </c>
      <c r="L803" s="1">
        <f>+(Tabla1[[#This Row],[Precio Unitario]]-Tabla1[[#This Row],[Costo Unitario]])*Tabla1[[#This Row],[Cantidad Ordenada]]</f>
        <v>8</v>
      </c>
      <c r="M803" s="1">
        <f>+Tabla1[[#This Row],[Precio Unitario]]*Tabla1[[#This Row],[Cantidad Ordenada]]</f>
        <v>21</v>
      </c>
      <c r="N803" s="2">
        <f>+Tabla1[[#This Row],[Ganancia neta]]/(Tabla1[[#This Row],[Ganacia Bruta]])</f>
        <v>0.38095238095238093</v>
      </c>
      <c r="O803" s="1">
        <f>+Tabla1[[#This Row],[Costo Unitario]]*Tabla1[[#This Row],[Cantidad Ordenada]]</f>
        <v>13</v>
      </c>
    </row>
    <row r="804" spans="1:15" x14ac:dyDescent="0.25">
      <c r="A804">
        <v>316</v>
      </c>
      <c r="B804">
        <v>2</v>
      </c>
      <c r="C804" t="s">
        <v>24</v>
      </c>
      <c r="D804" t="s">
        <v>48</v>
      </c>
      <c r="E804" s="1">
        <v>10</v>
      </c>
      <c r="F804" s="1">
        <v>18</v>
      </c>
      <c r="G804">
        <v>1</v>
      </c>
      <c r="H804">
        <v>30</v>
      </c>
      <c r="I804">
        <f>+Tabla1[[#This Row],[Tiempo de Preparación]]/60</f>
        <v>0.5</v>
      </c>
      <c r="J804" s="9" t="str">
        <f>+TEXT(Tabla1[[#This Row],[Columna1]]/24, "h:mm")</f>
        <v>0:30</v>
      </c>
      <c r="K804" t="s">
        <v>6</v>
      </c>
      <c r="L804" s="1">
        <f>+(Tabla1[[#This Row],[Precio Unitario]]-Tabla1[[#This Row],[Costo Unitario]])*Tabla1[[#This Row],[Cantidad Ordenada]]</f>
        <v>8</v>
      </c>
      <c r="M804" s="1">
        <f>+Tabla1[[#This Row],[Precio Unitario]]*Tabla1[[#This Row],[Cantidad Ordenada]]</f>
        <v>18</v>
      </c>
      <c r="N804" s="2">
        <f>+Tabla1[[#This Row],[Ganancia neta]]/(Tabla1[[#This Row],[Ganacia Bruta]])</f>
        <v>0.44444444444444442</v>
      </c>
      <c r="O804" s="1">
        <f>+Tabla1[[#This Row],[Costo Unitario]]*Tabla1[[#This Row],[Cantidad Ordenada]]</f>
        <v>10</v>
      </c>
    </row>
    <row r="805" spans="1:15" x14ac:dyDescent="0.25">
      <c r="A805">
        <v>316</v>
      </c>
      <c r="B805">
        <v>2</v>
      </c>
      <c r="C805" t="s">
        <v>23</v>
      </c>
      <c r="D805" t="s">
        <v>47</v>
      </c>
      <c r="E805" s="1">
        <v>13</v>
      </c>
      <c r="F805" s="1">
        <v>21</v>
      </c>
      <c r="G805">
        <v>1</v>
      </c>
      <c r="H805">
        <v>23</v>
      </c>
      <c r="I805">
        <f>+Tabla1[[#This Row],[Tiempo de Preparación]]/60</f>
        <v>0.38333333333333336</v>
      </c>
      <c r="J805" s="9" t="str">
        <f>+TEXT(Tabla1[[#This Row],[Columna1]]/24, "h:mm")</f>
        <v>0:23</v>
      </c>
      <c r="K805" t="s">
        <v>6</v>
      </c>
      <c r="L805" s="1">
        <f>+(Tabla1[[#This Row],[Precio Unitario]]-Tabla1[[#This Row],[Costo Unitario]])*Tabla1[[#This Row],[Cantidad Ordenada]]</f>
        <v>8</v>
      </c>
      <c r="M805" s="1">
        <f>+Tabla1[[#This Row],[Precio Unitario]]*Tabla1[[#This Row],[Cantidad Ordenada]]</f>
        <v>21</v>
      </c>
      <c r="N805" s="2">
        <f>+Tabla1[[#This Row],[Ganancia neta]]/(Tabla1[[#This Row],[Ganacia Bruta]])</f>
        <v>0.38095238095238093</v>
      </c>
      <c r="O805" s="1">
        <f>+Tabla1[[#This Row],[Costo Unitario]]*Tabla1[[#This Row],[Cantidad Ordenada]]</f>
        <v>13</v>
      </c>
    </row>
    <row r="806" spans="1:15" x14ac:dyDescent="0.25">
      <c r="A806">
        <v>316</v>
      </c>
      <c r="B806">
        <v>2</v>
      </c>
      <c r="C806" t="s">
        <v>10</v>
      </c>
      <c r="D806" t="s">
        <v>34</v>
      </c>
      <c r="E806" s="1">
        <v>16</v>
      </c>
      <c r="F806" s="1">
        <v>27</v>
      </c>
      <c r="G806">
        <v>3</v>
      </c>
      <c r="H806">
        <v>53</v>
      </c>
      <c r="I806">
        <f>+Tabla1[[#This Row],[Tiempo de Preparación]]/60</f>
        <v>0.8833333333333333</v>
      </c>
      <c r="J806" s="9" t="str">
        <f>+TEXT(Tabla1[[#This Row],[Columna1]]/24, "h:mm")</f>
        <v>0:53</v>
      </c>
      <c r="K806" t="s">
        <v>8</v>
      </c>
      <c r="L806" s="1">
        <f>+(Tabla1[[#This Row],[Precio Unitario]]-Tabla1[[#This Row],[Costo Unitario]])*Tabla1[[#This Row],[Cantidad Ordenada]]</f>
        <v>33</v>
      </c>
      <c r="M806" s="1">
        <f>+Tabla1[[#This Row],[Precio Unitario]]*Tabla1[[#This Row],[Cantidad Ordenada]]</f>
        <v>81</v>
      </c>
      <c r="N806" s="2">
        <f>+Tabla1[[#This Row],[Ganancia neta]]/(Tabla1[[#This Row],[Ganacia Bruta]])</f>
        <v>0.40740740740740738</v>
      </c>
      <c r="O806" s="1">
        <f>+Tabla1[[#This Row],[Costo Unitario]]*Tabla1[[#This Row],[Cantidad Ordenada]]</f>
        <v>48</v>
      </c>
    </row>
    <row r="807" spans="1:15" x14ac:dyDescent="0.25">
      <c r="A807">
        <v>316</v>
      </c>
      <c r="B807">
        <v>2</v>
      </c>
      <c r="C807" t="s">
        <v>11</v>
      </c>
      <c r="D807" t="s">
        <v>35</v>
      </c>
      <c r="E807" s="1">
        <v>25</v>
      </c>
      <c r="F807" s="1">
        <v>40</v>
      </c>
      <c r="G807">
        <v>1</v>
      </c>
      <c r="H807">
        <v>52</v>
      </c>
      <c r="I807">
        <f>+Tabla1[[#This Row],[Tiempo de Preparación]]/60</f>
        <v>0.8666666666666667</v>
      </c>
      <c r="J807" s="9" t="str">
        <f>+TEXT(Tabla1[[#This Row],[Columna1]]/24, "h:mm")</f>
        <v>0:52</v>
      </c>
      <c r="K807" t="s">
        <v>8</v>
      </c>
      <c r="L807" s="1">
        <f>+(Tabla1[[#This Row],[Precio Unitario]]-Tabla1[[#This Row],[Costo Unitario]])*Tabla1[[#This Row],[Cantidad Ordenada]]</f>
        <v>15</v>
      </c>
      <c r="M807" s="1">
        <f>+Tabla1[[#This Row],[Precio Unitario]]*Tabla1[[#This Row],[Cantidad Ordenada]]</f>
        <v>40</v>
      </c>
      <c r="N807" s="2">
        <f>+Tabla1[[#This Row],[Ganancia neta]]/(Tabla1[[#This Row],[Ganacia Bruta]])</f>
        <v>0.375</v>
      </c>
      <c r="O807" s="1">
        <f>+Tabla1[[#This Row],[Costo Unitario]]*Tabla1[[#This Row],[Cantidad Ordenada]]</f>
        <v>25</v>
      </c>
    </row>
    <row r="808" spans="1:15" x14ac:dyDescent="0.25">
      <c r="A808">
        <v>317</v>
      </c>
      <c r="B808">
        <v>17</v>
      </c>
      <c r="C808" t="s">
        <v>19</v>
      </c>
      <c r="D808" t="s">
        <v>43</v>
      </c>
      <c r="E808" s="1">
        <v>13</v>
      </c>
      <c r="F808" s="1">
        <v>22</v>
      </c>
      <c r="G808">
        <v>2</v>
      </c>
      <c r="H808">
        <v>20</v>
      </c>
      <c r="I808">
        <f>+Tabla1[[#This Row],[Tiempo de Preparación]]/60</f>
        <v>0.33333333333333331</v>
      </c>
      <c r="J808" s="9" t="str">
        <f>+TEXT(Tabla1[[#This Row],[Columna1]]/24, "h:mm")</f>
        <v>0:20</v>
      </c>
      <c r="K808" t="s">
        <v>8</v>
      </c>
      <c r="L808" s="1">
        <f>+(Tabla1[[#This Row],[Precio Unitario]]-Tabla1[[#This Row],[Costo Unitario]])*Tabla1[[#This Row],[Cantidad Ordenada]]</f>
        <v>18</v>
      </c>
      <c r="M808" s="1">
        <f>+Tabla1[[#This Row],[Precio Unitario]]*Tabla1[[#This Row],[Cantidad Ordenada]]</f>
        <v>44</v>
      </c>
      <c r="N808" s="2">
        <f>+Tabla1[[#This Row],[Ganancia neta]]/(Tabla1[[#This Row],[Ganacia Bruta]])</f>
        <v>0.40909090909090912</v>
      </c>
      <c r="O808" s="1">
        <f>+Tabla1[[#This Row],[Costo Unitario]]*Tabla1[[#This Row],[Cantidad Ordenada]]</f>
        <v>26</v>
      </c>
    </row>
    <row r="809" spans="1:15" x14ac:dyDescent="0.25">
      <c r="A809">
        <v>317</v>
      </c>
      <c r="B809">
        <v>17</v>
      </c>
      <c r="C809" t="s">
        <v>20</v>
      </c>
      <c r="D809" t="s">
        <v>44</v>
      </c>
      <c r="E809" s="1">
        <v>20</v>
      </c>
      <c r="F809" s="1">
        <v>34</v>
      </c>
      <c r="G809">
        <v>3</v>
      </c>
      <c r="H809">
        <v>37</v>
      </c>
      <c r="I809">
        <f>+Tabla1[[#This Row],[Tiempo de Preparación]]/60</f>
        <v>0.6166666666666667</v>
      </c>
      <c r="J809" s="9" t="str">
        <f>+TEXT(Tabla1[[#This Row],[Columna1]]/24, "h:mm")</f>
        <v>0:37</v>
      </c>
      <c r="K809" t="s">
        <v>8</v>
      </c>
      <c r="L809" s="1">
        <f>+(Tabla1[[#This Row],[Precio Unitario]]-Tabla1[[#This Row],[Costo Unitario]])*Tabla1[[#This Row],[Cantidad Ordenada]]</f>
        <v>42</v>
      </c>
      <c r="M809" s="1">
        <f>+Tabla1[[#This Row],[Precio Unitario]]*Tabla1[[#This Row],[Cantidad Ordenada]]</f>
        <v>102</v>
      </c>
      <c r="N809" s="2">
        <f>+Tabla1[[#This Row],[Ganancia neta]]/(Tabla1[[#This Row],[Ganacia Bruta]])</f>
        <v>0.41176470588235292</v>
      </c>
      <c r="O809" s="1">
        <f>+Tabla1[[#This Row],[Costo Unitario]]*Tabla1[[#This Row],[Cantidad Ordenada]]</f>
        <v>60</v>
      </c>
    </row>
    <row r="810" spans="1:15" x14ac:dyDescent="0.25">
      <c r="A810">
        <v>317</v>
      </c>
      <c r="B810">
        <v>17</v>
      </c>
      <c r="C810" t="s">
        <v>18</v>
      </c>
      <c r="D810" t="s">
        <v>42</v>
      </c>
      <c r="E810" s="1">
        <v>19</v>
      </c>
      <c r="F810" s="1">
        <v>32</v>
      </c>
      <c r="G810">
        <v>1</v>
      </c>
      <c r="H810">
        <v>31</v>
      </c>
      <c r="I810">
        <f>+Tabla1[[#This Row],[Tiempo de Preparación]]/60</f>
        <v>0.51666666666666672</v>
      </c>
      <c r="J810" s="9" t="str">
        <f>+TEXT(Tabla1[[#This Row],[Columna1]]/24, "h:mm")</f>
        <v>0:31</v>
      </c>
      <c r="K810" t="s">
        <v>8</v>
      </c>
      <c r="L810" s="1">
        <f>+(Tabla1[[#This Row],[Precio Unitario]]-Tabla1[[#This Row],[Costo Unitario]])*Tabla1[[#This Row],[Cantidad Ordenada]]</f>
        <v>13</v>
      </c>
      <c r="M810" s="1">
        <f>+Tabla1[[#This Row],[Precio Unitario]]*Tabla1[[#This Row],[Cantidad Ordenada]]</f>
        <v>32</v>
      </c>
      <c r="N810" s="2">
        <f>+Tabla1[[#This Row],[Ganancia neta]]/(Tabla1[[#This Row],[Ganacia Bruta]])</f>
        <v>0.40625</v>
      </c>
      <c r="O810" s="1">
        <f>+Tabla1[[#This Row],[Costo Unitario]]*Tabla1[[#This Row],[Cantidad Ordenada]]</f>
        <v>19</v>
      </c>
    </row>
    <row r="811" spans="1:15" x14ac:dyDescent="0.25">
      <c r="A811">
        <v>318</v>
      </c>
      <c r="B811">
        <v>13</v>
      </c>
      <c r="C811" t="s">
        <v>13</v>
      </c>
      <c r="D811" t="s">
        <v>37</v>
      </c>
      <c r="E811" s="1">
        <v>17</v>
      </c>
      <c r="F811" s="1">
        <v>29</v>
      </c>
      <c r="G811">
        <v>1</v>
      </c>
      <c r="H811">
        <v>39</v>
      </c>
      <c r="I811">
        <f>+Tabla1[[#This Row],[Tiempo de Preparación]]/60</f>
        <v>0.65</v>
      </c>
      <c r="J811" s="9" t="str">
        <f>+TEXT(Tabla1[[#This Row],[Columna1]]/24, "h:mm")</f>
        <v>0:39</v>
      </c>
      <c r="K811" t="s">
        <v>8</v>
      </c>
      <c r="L811" s="1">
        <f>+(Tabla1[[#This Row],[Precio Unitario]]-Tabla1[[#This Row],[Costo Unitario]])*Tabla1[[#This Row],[Cantidad Ordenada]]</f>
        <v>12</v>
      </c>
      <c r="M811" s="1">
        <f>+Tabla1[[#This Row],[Precio Unitario]]*Tabla1[[#This Row],[Cantidad Ordenada]]</f>
        <v>29</v>
      </c>
      <c r="N811" s="2">
        <f>+Tabla1[[#This Row],[Ganancia neta]]/(Tabla1[[#This Row],[Ganacia Bruta]])</f>
        <v>0.41379310344827586</v>
      </c>
      <c r="O811" s="1">
        <f>+Tabla1[[#This Row],[Costo Unitario]]*Tabla1[[#This Row],[Cantidad Ordenada]]</f>
        <v>17</v>
      </c>
    </row>
    <row r="812" spans="1:15" x14ac:dyDescent="0.25">
      <c r="A812">
        <v>319</v>
      </c>
      <c r="B812">
        <v>1</v>
      </c>
      <c r="C812" t="s">
        <v>18</v>
      </c>
      <c r="D812" t="s">
        <v>42</v>
      </c>
      <c r="E812" s="1">
        <v>19</v>
      </c>
      <c r="F812" s="1">
        <v>32</v>
      </c>
      <c r="G812">
        <v>3</v>
      </c>
      <c r="H812">
        <v>16</v>
      </c>
      <c r="I812">
        <f>+Tabla1[[#This Row],[Tiempo de Preparación]]/60</f>
        <v>0.26666666666666666</v>
      </c>
      <c r="J812" s="9" t="str">
        <f>+TEXT(Tabla1[[#This Row],[Columna1]]/24, "h:mm")</f>
        <v>0:16</v>
      </c>
      <c r="K812" t="s">
        <v>8</v>
      </c>
      <c r="L812" s="1">
        <f>+(Tabla1[[#This Row],[Precio Unitario]]-Tabla1[[#This Row],[Costo Unitario]])*Tabla1[[#This Row],[Cantidad Ordenada]]</f>
        <v>39</v>
      </c>
      <c r="M812" s="1">
        <f>+Tabla1[[#This Row],[Precio Unitario]]*Tabla1[[#This Row],[Cantidad Ordenada]]</f>
        <v>96</v>
      </c>
      <c r="N812" s="2">
        <f>+Tabla1[[#This Row],[Ganancia neta]]/(Tabla1[[#This Row],[Ganacia Bruta]])</f>
        <v>0.40625</v>
      </c>
      <c r="O812" s="1">
        <f>+Tabla1[[#This Row],[Costo Unitario]]*Tabla1[[#This Row],[Cantidad Ordenada]]</f>
        <v>57</v>
      </c>
    </row>
    <row r="813" spans="1:15" x14ac:dyDescent="0.25">
      <c r="A813">
        <v>319</v>
      </c>
      <c r="B813">
        <v>1</v>
      </c>
      <c r="C813" t="s">
        <v>17</v>
      </c>
      <c r="D813" t="s">
        <v>41</v>
      </c>
      <c r="E813" s="1">
        <v>21</v>
      </c>
      <c r="F813" s="1">
        <v>35</v>
      </c>
      <c r="G813">
        <v>2</v>
      </c>
      <c r="H813">
        <v>17</v>
      </c>
      <c r="I813">
        <f>+Tabla1[[#This Row],[Tiempo de Preparación]]/60</f>
        <v>0.28333333333333333</v>
      </c>
      <c r="J813" s="9" t="str">
        <f>+TEXT(Tabla1[[#This Row],[Columna1]]/24, "h:mm")</f>
        <v>0:17</v>
      </c>
      <c r="K813" t="s">
        <v>6</v>
      </c>
      <c r="L813" s="1">
        <f>+(Tabla1[[#This Row],[Precio Unitario]]-Tabla1[[#This Row],[Costo Unitario]])*Tabla1[[#This Row],[Cantidad Ordenada]]</f>
        <v>28</v>
      </c>
      <c r="M813" s="1">
        <f>+Tabla1[[#This Row],[Precio Unitario]]*Tabla1[[#This Row],[Cantidad Ordenada]]</f>
        <v>70</v>
      </c>
      <c r="N813" s="2">
        <f>+Tabla1[[#This Row],[Ganancia neta]]/(Tabla1[[#This Row],[Ganacia Bruta]])</f>
        <v>0.4</v>
      </c>
      <c r="O813" s="1">
        <f>+Tabla1[[#This Row],[Costo Unitario]]*Tabla1[[#This Row],[Cantidad Ordenada]]</f>
        <v>42</v>
      </c>
    </row>
    <row r="814" spans="1:15" x14ac:dyDescent="0.25">
      <c r="A814">
        <v>319</v>
      </c>
      <c r="B814">
        <v>1</v>
      </c>
      <c r="C814" t="s">
        <v>11</v>
      </c>
      <c r="D814" t="s">
        <v>35</v>
      </c>
      <c r="E814" s="1">
        <v>25</v>
      </c>
      <c r="F814" s="1">
        <v>40</v>
      </c>
      <c r="G814">
        <v>1</v>
      </c>
      <c r="H814">
        <v>38</v>
      </c>
      <c r="I814">
        <f>+Tabla1[[#This Row],[Tiempo de Preparación]]/60</f>
        <v>0.6333333333333333</v>
      </c>
      <c r="J814" s="9" t="str">
        <f>+TEXT(Tabla1[[#This Row],[Columna1]]/24, "h:mm")</f>
        <v>0:38</v>
      </c>
      <c r="K814" t="s">
        <v>8</v>
      </c>
      <c r="L814" s="1">
        <f>+(Tabla1[[#This Row],[Precio Unitario]]-Tabla1[[#This Row],[Costo Unitario]])*Tabla1[[#This Row],[Cantidad Ordenada]]</f>
        <v>15</v>
      </c>
      <c r="M814" s="1">
        <f>+Tabla1[[#This Row],[Precio Unitario]]*Tabla1[[#This Row],[Cantidad Ordenada]]</f>
        <v>40</v>
      </c>
      <c r="N814" s="2">
        <f>+Tabla1[[#This Row],[Ganancia neta]]/(Tabla1[[#This Row],[Ganacia Bruta]])</f>
        <v>0.375</v>
      </c>
      <c r="O814" s="1">
        <f>+Tabla1[[#This Row],[Costo Unitario]]*Tabla1[[#This Row],[Cantidad Ordenada]]</f>
        <v>25</v>
      </c>
    </row>
    <row r="815" spans="1:15" x14ac:dyDescent="0.25">
      <c r="A815">
        <v>319</v>
      </c>
      <c r="B815">
        <v>1</v>
      </c>
      <c r="C815" t="s">
        <v>9</v>
      </c>
      <c r="D815" t="s">
        <v>33</v>
      </c>
      <c r="E815" s="1">
        <v>19</v>
      </c>
      <c r="F815" s="1">
        <v>31</v>
      </c>
      <c r="G815">
        <v>2</v>
      </c>
      <c r="H815">
        <v>55</v>
      </c>
      <c r="I815">
        <f>+Tabla1[[#This Row],[Tiempo de Preparación]]/60</f>
        <v>0.91666666666666663</v>
      </c>
      <c r="J815" s="9" t="str">
        <f>+TEXT(Tabla1[[#This Row],[Columna1]]/24, "h:mm")</f>
        <v>0:55</v>
      </c>
      <c r="K815" t="s">
        <v>8</v>
      </c>
      <c r="L815" s="1">
        <f>+(Tabla1[[#This Row],[Precio Unitario]]-Tabla1[[#This Row],[Costo Unitario]])*Tabla1[[#This Row],[Cantidad Ordenada]]</f>
        <v>24</v>
      </c>
      <c r="M815" s="1">
        <f>+Tabla1[[#This Row],[Precio Unitario]]*Tabla1[[#This Row],[Cantidad Ordenada]]</f>
        <v>62</v>
      </c>
      <c r="N815" s="2">
        <f>+Tabla1[[#This Row],[Ganancia neta]]/(Tabla1[[#This Row],[Ganacia Bruta]])</f>
        <v>0.38709677419354838</v>
      </c>
      <c r="O815" s="1">
        <f>+Tabla1[[#This Row],[Costo Unitario]]*Tabla1[[#This Row],[Cantidad Ordenada]]</f>
        <v>38</v>
      </c>
    </row>
    <row r="816" spans="1:15" x14ac:dyDescent="0.25">
      <c r="A816">
        <v>320</v>
      </c>
      <c r="B816">
        <v>9</v>
      </c>
      <c r="C816" t="s">
        <v>23</v>
      </c>
      <c r="D816" t="s">
        <v>47</v>
      </c>
      <c r="E816" s="1">
        <v>13</v>
      </c>
      <c r="F816" s="1">
        <v>21</v>
      </c>
      <c r="G816">
        <v>2</v>
      </c>
      <c r="H816">
        <v>44</v>
      </c>
      <c r="I816">
        <f>+Tabla1[[#This Row],[Tiempo de Preparación]]/60</f>
        <v>0.73333333333333328</v>
      </c>
      <c r="J816" s="9" t="str">
        <f>+TEXT(Tabla1[[#This Row],[Columna1]]/24, "h:mm")</f>
        <v>0:44</v>
      </c>
      <c r="K816" t="s">
        <v>8</v>
      </c>
      <c r="L816" s="1">
        <f>+(Tabla1[[#This Row],[Precio Unitario]]-Tabla1[[#This Row],[Costo Unitario]])*Tabla1[[#This Row],[Cantidad Ordenada]]</f>
        <v>16</v>
      </c>
      <c r="M816" s="1">
        <f>+Tabla1[[#This Row],[Precio Unitario]]*Tabla1[[#This Row],[Cantidad Ordenada]]</f>
        <v>42</v>
      </c>
      <c r="N816" s="2">
        <f>+Tabla1[[#This Row],[Ganancia neta]]/(Tabla1[[#This Row],[Ganacia Bruta]])</f>
        <v>0.38095238095238093</v>
      </c>
      <c r="O816" s="1">
        <f>+Tabla1[[#This Row],[Costo Unitario]]*Tabla1[[#This Row],[Cantidad Ordenada]]</f>
        <v>26</v>
      </c>
    </row>
    <row r="817" spans="1:15" x14ac:dyDescent="0.25">
      <c r="A817">
        <v>320</v>
      </c>
      <c r="B817">
        <v>9</v>
      </c>
      <c r="C817" t="s">
        <v>19</v>
      </c>
      <c r="D817" t="s">
        <v>43</v>
      </c>
      <c r="E817" s="1">
        <v>13</v>
      </c>
      <c r="F817" s="1">
        <v>22</v>
      </c>
      <c r="G817">
        <v>1</v>
      </c>
      <c r="H817">
        <v>44</v>
      </c>
      <c r="I817">
        <f>+Tabla1[[#This Row],[Tiempo de Preparación]]/60</f>
        <v>0.73333333333333328</v>
      </c>
      <c r="J817" s="9" t="str">
        <f>+TEXT(Tabla1[[#This Row],[Columna1]]/24, "h:mm")</f>
        <v>0:44</v>
      </c>
      <c r="K817" t="s">
        <v>8</v>
      </c>
      <c r="L817" s="1">
        <f>+(Tabla1[[#This Row],[Precio Unitario]]-Tabla1[[#This Row],[Costo Unitario]])*Tabla1[[#This Row],[Cantidad Ordenada]]</f>
        <v>9</v>
      </c>
      <c r="M817" s="1">
        <f>+Tabla1[[#This Row],[Precio Unitario]]*Tabla1[[#This Row],[Cantidad Ordenada]]</f>
        <v>22</v>
      </c>
      <c r="N817" s="2">
        <f>+Tabla1[[#This Row],[Ganancia neta]]/(Tabla1[[#This Row],[Ganacia Bruta]])</f>
        <v>0.40909090909090912</v>
      </c>
      <c r="O817" s="1">
        <f>+Tabla1[[#This Row],[Costo Unitario]]*Tabla1[[#This Row],[Cantidad Ordenada]]</f>
        <v>13</v>
      </c>
    </row>
    <row r="818" spans="1:15" x14ac:dyDescent="0.25">
      <c r="A818">
        <v>320</v>
      </c>
      <c r="B818">
        <v>9</v>
      </c>
      <c r="C818" t="s">
        <v>20</v>
      </c>
      <c r="D818" t="s">
        <v>44</v>
      </c>
      <c r="E818" s="1">
        <v>20</v>
      </c>
      <c r="F818" s="1">
        <v>34</v>
      </c>
      <c r="G818">
        <v>1</v>
      </c>
      <c r="H818">
        <v>42</v>
      </c>
      <c r="I818">
        <f>+Tabla1[[#This Row],[Tiempo de Preparación]]/60</f>
        <v>0.7</v>
      </c>
      <c r="J818" s="9" t="str">
        <f>+TEXT(Tabla1[[#This Row],[Columna1]]/24, "h:mm")</f>
        <v>0:42</v>
      </c>
      <c r="K818" t="s">
        <v>6</v>
      </c>
      <c r="L818" s="1">
        <f>+(Tabla1[[#This Row],[Precio Unitario]]-Tabla1[[#This Row],[Costo Unitario]])*Tabla1[[#This Row],[Cantidad Ordenada]]</f>
        <v>14</v>
      </c>
      <c r="M818" s="1">
        <f>+Tabla1[[#This Row],[Precio Unitario]]*Tabla1[[#This Row],[Cantidad Ordenada]]</f>
        <v>34</v>
      </c>
      <c r="N818" s="2">
        <f>+Tabla1[[#This Row],[Ganancia neta]]/(Tabla1[[#This Row],[Ganacia Bruta]])</f>
        <v>0.41176470588235292</v>
      </c>
      <c r="O818" s="1">
        <f>+Tabla1[[#This Row],[Costo Unitario]]*Tabla1[[#This Row],[Cantidad Ordenada]]</f>
        <v>20</v>
      </c>
    </row>
    <row r="819" spans="1:15" x14ac:dyDescent="0.25">
      <c r="A819">
        <v>321</v>
      </c>
      <c r="B819">
        <v>18</v>
      </c>
      <c r="C819" t="s">
        <v>15</v>
      </c>
      <c r="D819" t="s">
        <v>39</v>
      </c>
      <c r="E819" s="1">
        <v>16</v>
      </c>
      <c r="F819" s="1">
        <v>28</v>
      </c>
      <c r="G819">
        <v>1</v>
      </c>
      <c r="H819">
        <v>34</v>
      </c>
      <c r="I819">
        <f>+Tabla1[[#This Row],[Tiempo de Preparación]]/60</f>
        <v>0.56666666666666665</v>
      </c>
      <c r="J819" s="9" t="str">
        <f>+TEXT(Tabla1[[#This Row],[Columna1]]/24, "h:mm")</f>
        <v>0:34</v>
      </c>
      <c r="K819" t="s">
        <v>8</v>
      </c>
      <c r="L819" s="1">
        <f>+(Tabla1[[#This Row],[Precio Unitario]]-Tabla1[[#This Row],[Costo Unitario]])*Tabla1[[#This Row],[Cantidad Ordenada]]</f>
        <v>12</v>
      </c>
      <c r="M819" s="1">
        <f>+Tabla1[[#This Row],[Precio Unitario]]*Tabla1[[#This Row],[Cantidad Ordenada]]</f>
        <v>28</v>
      </c>
      <c r="N819" s="2">
        <f>+Tabla1[[#This Row],[Ganancia neta]]/(Tabla1[[#This Row],[Ganacia Bruta]])</f>
        <v>0.42857142857142855</v>
      </c>
      <c r="O819" s="1">
        <f>+Tabla1[[#This Row],[Costo Unitario]]*Tabla1[[#This Row],[Cantidad Ordenada]]</f>
        <v>16</v>
      </c>
    </row>
    <row r="820" spans="1:15" x14ac:dyDescent="0.25">
      <c r="A820">
        <v>321</v>
      </c>
      <c r="B820">
        <v>18</v>
      </c>
      <c r="C820" t="s">
        <v>19</v>
      </c>
      <c r="D820" t="s">
        <v>43</v>
      </c>
      <c r="E820" s="1">
        <v>13</v>
      </c>
      <c r="F820" s="1">
        <v>22</v>
      </c>
      <c r="G820">
        <v>2</v>
      </c>
      <c r="H820">
        <v>22</v>
      </c>
      <c r="I820">
        <f>+Tabla1[[#This Row],[Tiempo de Preparación]]/60</f>
        <v>0.36666666666666664</v>
      </c>
      <c r="J820" s="9" t="str">
        <f>+TEXT(Tabla1[[#This Row],[Columna1]]/24, "h:mm")</f>
        <v>0:22</v>
      </c>
      <c r="K820" t="s">
        <v>8</v>
      </c>
      <c r="L820" s="1">
        <f>+(Tabla1[[#This Row],[Precio Unitario]]-Tabla1[[#This Row],[Costo Unitario]])*Tabla1[[#This Row],[Cantidad Ordenada]]</f>
        <v>18</v>
      </c>
      <c r="M820" s="1">
        <f>+Tabla1[[#This Row],[Precio Unitario]]*Tabla1[[#This Row],[Cantidad Ordenada]]</f>
        <v>44</v>
      </c>
      <c r="N820" s="2">
        <f>+Tabla1[[#This Row],[Ganancia neta]]/(Tabla1[[#This Row],[Ganacia Bruta]])</f>
        <v>0.40909090909090912</v>
      </c>
      <c r="O820" s="1">
        <f>+Tabla1[[#This Row],[Costo Unitario]]*Tabla1[[#This Row],[Cantidad Ordenada]]</f>
        <v>26</v>
      </c>
    </row>
    <row r="821" spans="1:15" x14ac:dyDescent="0.25">
      <c r="A821">
        <v>321</v>
      </c>
      <c r="B821">
        <v>18</v>
      </c>
      <c r="C821" t="s">
        <v>22</v>
      </c>
      <c r="D821" t="s">
        <v>46</v>
      </c>
      <c r="E821" s="1">
        <v>14</v>
      </c>
      <c r="F821" s="1">
        <v>23</v>
      </c>
      <c r="G821">
        <v>3</v>
      </c>
      <c r="H821">
        <v>39</v>
      </c>
      <c r="I821">
        <f>+Tabla1[[#This Row],[Tiempo de Preparación]]/60</f>
        <v>0.65</v>
      </c>
      <c r="J821" s="9" t="str">
        <f>+TEXT(Tabla1[[#This Row],[Columna1]]/24, "h:mm")</f>
        <v>0:39</v>
      </c>
      <c r="K821" t="s">
        <v>6</v>
      </c>
      <c r="L821" s="1">
        <f>+(Tabla1[[#This Row],[Precio Unitario]]-Tabla1[[#This Row],[Costo Unitario]])*Tabla1[[#This Row],[Cantidad Ordenada]]</f>
        <v>27</v>
      </c>
      <c r="M821" s="1">
        <f>+Tabla1[[#This Row],[Precio Unitario]]*Tabla1[[#This Row],[Cantidad Ordenada]]</f>
        <v>69</v>
      </c>
      <c r="N821" s="2">
        <f>+Tabla1[[#This Row],[Ganancia neta]]/(Tabla1[[#This Row],[Ganacia Bruta]])</f>
        <v>0.39130434782608697</v>
      </c>
      <c r="O821" s="1">
        <f>+Tabla1[[#This Row],[Costo Unitario]]*Tabla1[[#This Row],[Cantidad Ordenada]]</f>
        <v>42</v>
      </c>
    </row>
    <row r="822" spans="1:15" x14ac:dyDescent="0.25">
      <c r="A822">
        <v>322</v>
      </c>
      <c r="B822">
        <v>12</v>
      </c>
      <c r="C822" t="s">
        <v>18</v>
      </c>
      <c r="D822" t="s">
        <v>42</v>
      </c>
      <c r="E822" s="1">
        <v>19</v>
      </c>
      <c r="F822" s="1">
        <v>32</v>
      </c>
      <c r="G822">
        <v>2</v>
      </c>
      <c r="H822">
        <v>8</v>
      </c>
      <c r="I822">
        <f>+Tabla1[[#This Row],[Tiempo de Preparación]]/60</f>
        <v>0.13333333333333333</v>
      </c>
      <c r="J822" s="9" t="str">
        <f>+TEXT(Tabla1[[#This Row],[Columna1]]/24, "h:mm")</f>
        <v>0:08</v>
      </c>
      <c r="K822" t="s">
        <v>6</v>
      </c>
      <c r="L822" s="1">
        <f>+(Tabla1[[#This Row],[Precio Unitario]]-Tabla1[[#This Row],[Costo Unitario]])*Tabla1[[#This Row],[Cantidad Ordenada]]</f>
        <v>26</v>
      </c>
      <c r="M822" s="1">
        <f>+Tabla1[[#This Row],[Precio Unitario]]*Tabla1[[#This Row],[Cantidad Ordenada]]</f>
        <v>64</v>
      </c>
      <c r="N822" s="2">
        <f>+Tabla1[[#This Row],[Ganancia neta]]/(Tabla1[[#This Row],[Ganacia Bruta]])</f>
        <v>0.40625</v>
      </c>
      <c r="O822" s="1">
        <f>+Tabla1[[#This Row],[Costo Unitario]]*Tabla1[[#This Row],[Cantidad Ordenada]]</f>
        <v>38</v>
      </c>
    </row>
    <row r="823" spans="1:15" x14ac:dyDescent="0.25">
      <c r="A823">
        <v>322</v>
      </c>
      <c r="B823">
        <v>12</v>
      </c>
      <c r="C823" t="s">
        <v>23</v>
      </c>
      <c r="D823" t="s">
        <v>47</v>
      </c>
      <c r="E823" s="1">
        <v>13</v>
      </c>
      <c r="F823" s="1">
        <v>21</v>
      </c>
      <c r="G823">
        <v>1</v>
      </c>
      <c r="H823">
        <v>52</v>
      </c>
      <c r="I823">
        <f>+Tabla1[[#This Row],[Tiempo de Preparación]]/60</f>
        <v>0.8666666666666667</v>
      </c>
      <c r="J823" s="9" t="str">
        <f>+TEXT(Tabla1[[#This Row],[Columna1]]/24, "h:mm")</f>
        <v>0:52</v>
      </c>
      <c r="K823" t="s">
        <v>8</v>
      </c>
      <c r="L823" s="1">
        <f>+(Tabla1[[#This Row],[Precio Unitario]]-Tabla1[[#This Row],[Costo Unitario]])*Tabla1[[#This Row],[Cantidad Ordenada]]</f>
        <v>8</v>
      </c>
      <c r="M823" s="1">
        <f>+Tabla1[[#This Row],[Precio Unitario]]*Tabla1[[#This Row],[Cantidad Ordenada]]</f>
        <v>21</v>
      </c>
      <c r="N823" s="2">
        <f>+Tabla1[[#This Row],[Ganancia neta]]/(Tabla1[[#This Row],[Ganacia Bruta]])</f>
        <v>0.38095238095238093</v>
      </c>
      <c r="O823" s="1">
        <f>+Tabla1[[#This Row],[Costo Unitario]]*Tabla1[[#This Row],[Cantidad Ordenada]]</f>
        <v>13</v>
      </c>
    </row>
    <row r="824" spans="1:15" x14ac:dyDescent="0.25">
      <c r="A824">
        <v>323</v>
      </c>
      <c r="B824">
        <v>8</v>
      </c>
      <c r="C824" t="s">
        <v>19</v>
      </c>
      <c r="D824" t="s">
        <v>43</v>
      </c>
      <c r="E824" s="1">
        <v>13</v>
      </c>
      <c r="F824" s="1">
        <v>22</v>
      </c>
      <c r="G824">
        <v>3</v>
      </c>
      <c r="H824">
        <v>37</v>
      </c>
      <c r="I824">
        <f>+Tabla1[[#This Row],[Tiempo de Preparación]]/60</f>
        <v>0.6166666666666667</v>
      </c>
      <c r="J824" s="9" t="str">
        <f>+TEXT(Tabla1[[#This Row],[Columna1]]/24, "h:mm")</f>
        <v>0:37</v>
      </c>
      <c r="K824" t="s">
        <v>8</v>
      </c>
      <c r="L824" s="1">
        <f>+(Tabla1[[#This Row],[Precio Unitario]]-Tabla1[[#This Row],[Costo Unitario]])*Tabla1[[#This Row],[Cantidad Ordenada]]</f>
        <v>27</v>
      </c>
      <c r="M824" s="1">
        <f>+Tabla1[[#This Row],[Precio Unitario]]*Tabla1[[#This Row],[Cantidad Ordenada]]</f>
        <v>66</v>
      </c>
      <c r="N824" s="2">
        <f>+Tabla1[[#This Row],[Ganancia neta]]/(Tabla1[[#This Row],[Ganacia Bruta]])</f>
        <v>0.40909090909090912</v>
      </c>
      <c r="O824" s="1">
        <f>+Tabla1[[#This Row],[Costo Unitario]]*Tabla1[[#This Row],[Cantidad Ordenada]]</f>
        <v>39</v>
      </c>
    </row>
    <row r="825" spans="1:15" x14ac:dyDescent="0.25">
      <c r="A825">
        <v>323</v>
      </c>
      <c r="B825">
        <v>8</v>
      </c>
      <c r="C825" t="s">
        <v>13</v>
      </c>
      <c r="D825" t="s">
        <v>37</v>
      </c>
      <c r="E825" s="1">
        <v>17</v>
      </c>
      <c r="F825" s="1">
        <v>29</v>
      </c>
      <c r="G825">
        <v>2</v>
      </c>
      <c r="H825">
        <v>33</v>
      </c>
      <c r="I825">
        <f>+Tabla1[[#This Row],[Tiempo de Preparación]]/60</f>
        <v>0.55000000000000004</v>
      </c>
      <c r="J825" s="9" t="str">
        <f>+TEXT(Tabla1[[#This Row],[Columna1]]/24, "h:mm")</f>
        <v>0:33</v>
      </c>
      <c r="K825" t="s">
        <v>6</v>
      </c>
      <c r="L825" s="1">
        <f>+(Tabla1[[#This Row],[Precio Unitario]]-Tabla1[[#This Row],[Costo Unitario]])*Tabla1[[#This Row],[Cantidad Ordenada]]</f>
        <v>24</v>
      </c>
      <c r="M825" s="1">
        <f>+Tabla1[[#This Row],[Precio Unitario]]*Tabla1[[#This Row],[Cantidad Ordenada]]</f>
        <v>58</v>
      </c>
      <c r="N825" s="2">
        <f>+Tabla1[[#This Row],[Ganancia neta]]/(Tabla1[[#This Row],[Ganacia Bruta]])</f>
        <v>0.41379310344827586</v>
      </c>
      <c r="O825" s="1">
        <f>+Tabla1[[#This Row],[Costo Unitario]]*Tabla1[[#This Row],[Cantidad Ordenada]]</f>
        <v>34</v>
      </c>
    </row>
    <row r="826" spans="1:15" x14ac:dyDescent="0.25">
      <c r="A826">
        <v>323</v>
      </c>
      <c r="B826">
        <v>8</v>
      </c>
      <c r="C826" t="s">
        <v>5</v>
      </c>
      <c r="D826" t="s">
        <v>31</v>
      </c>
      <c r="E826" s="1">
        <v>14</v>
      </c>
      <c r="F826" s="1">
        <v>24</v>
      </c>
      <c r="G826">
        <v>2</v>
      </c>
      <c r="H826">
        <v>30</v>
      </c>
      <c r="I826">
        <f>+Tabla1[[#This Row],[Tiempo de Preparación]]/60</f>
        <v>0.5</v>
      </c>
      <c r="J826" s="9" t="str">
        <f>+TEXT(Tabla1[[#This Row],[Columna1]]/24, "h:mm")</f>
        <v>0:30</v>
      </c>
      <c r="K826" t="s">
        <v>6</v>
      </c>
      <c r="L826" s="1">
        <f>+(Tabla1[[#This Row],[Precio Unitario]]-Tabla1[[#This Row],[Costo Unitario]])*Tabla1[[#This Row],[Cantidad Ordenada]]</f>
        <v>20</v>
      </c>
      <c r="M826" s="1">
        <f>+Tabla1[[#This Row],[Precio Unitario]]*Tabla1[[#This Row],[Cantidad Ordenada]]</f>
        <v>48</v>
      </c>
      <c r="N826" s="2">
        <f>+Tabla1[[#This Row],[Ganancia neta]]/(Tabla1[[#This Row],[Ganacia Bruta]])</f>
        <v>0.41666666666666669</v>
      </c>
      <c r="O826" s="1">
        <f>+Tabla1[[#This Row],[Costo Unitario]]*Tabla1[[#This Row],[Cantidad Ordenada]]</f>
        <v>28</v>
      </c>
    </row>
    <row r="827" spans="1:15" x14ac:dyDescent="0.25">
      <c r="A827">
        <v>323</v>
      </c>
      <c r="B827">
        <v>8</v>
      </c>
      <c r="C827" t="s">
        <v>24</v>
      </c>
      <c r="D827" t="s">
        <v>48</v>
      </c>
      <c r="E827" s="1">
        <v>10</v>
      </c>
      <c r="F827" s="1">
        <v>18</v>
      </c>
      <c r="G827">
        <v>2</v>
      </c>
      <c r="H827">
        <v>22</v>
      </c>
      <c r="I827">
        <f>+Tabla1[[#This Row],[Tiempo de Preparación]]/60</f>
        <v>0.36666666666666664</v>
      </c>
      <c r="J827" s="9" t="str">
        <f>+TEXT(Tabla1[[#This Row],[Columna1]]/24, "h:mm")</f>
        <v>0:22</v>
      </c>
      <c r="K827" t="s">
        <v>8</v>
      </c>
      <c r="L827" s="1">
        <f>+(Tabla1[[#This Row],[Precio Unitario]]-Tabla1[[#This Row],[Costo Unitario]])*Tabla1[[#This Row],[Cantidad Ordenada]]</f>
        <v>16</v>
      </c>
      <c r="M827" s="1">
        <f>+Tabla1[[#This Row],[Precio Unitario]]*Tabla1[[#This Row],[Cantidad Ordenada]]</f>
        <v>36</v>
      </c>
      <c r="N827" s="2">
        <f>+Tabla1[[#This Row],[Ganancia neta]]/(Tabla1[[#This Row],[Ganacia Bruta]])</f>
        <v>0.44444444444444442</v>
      </c>
      <c r="O827" s="1">
        <f>+Tabla1[[#This Row],[Costo Unitario]]*Tabla1[[#This Row],[Cantidad Ordenada]]</f>
        <v>20</v>
      </c>
    </row>
    <row r="828" spans="1:15" x14ac:dyDescent="0.25">
      <c r="A828">
        <v>324</v>
      </c>
      <c r="B828">
        <v>9</v>
      </c>
      <c r="C828" t="s">
        <v>7</v>
      </c>
      <c r="D828" t="s">
        <v>32</v>
      </c>
      <c r="E828" s="1">
        <v>18</v>
      </c>
      <c r="F828" s="1">
        <v>30</v>
      </c>
      <c r="G828">
        <v>1</v>
      </c>
      <c r="H828">
        <v>15</v>
      </c>
      <c r="I828">
        <f>+Tabla1[[#This Row],[Tiempo de Preparación]]/60</f>
        <v>0.25</v>
      </c>
      <c r="J828" s="9" t="str">
        <f>+TEXT(Tabla1[[#This Row],[Columna1]]/24, "h:mm")</f>
        <v>0:15</v>
      </c>
      <c r="K828" t="s">
        <v>8</v>
      </c>
      <c r="L828" s="1">
        <f>+(Tabla1[[#This Row],[Precio Unitario]]-Tabla1[[#This Row],[Costo Unitario]])*Tabla1[[#This Row],[Cantidad Ordenada]]</f>
        <v>12</v>
      </c>
      <c r="M828" s="1">
        <f>+Tabla1[[#This Row],[Precio Unitario]]*Tabla1[[#This Row],[Cantidad Ordenada]]</f>
        <v>30</v>
      </c>
      <c r="N828" s="2">
        <f>+Tabla1[[#This Row],[Ganancia neta]]/(Tabla1[[#This Row],[Ganacia Bruta]])</f>
        <v>0.4</v>
      </c>
      <c r="O828" s="1">
        <f>+Tabla1[[#This Row],[Costo Unitario]]*Tabla1[[#This Row],[Cantidad Ordenada]]</f>
        <v>18</v>
      </c>
    </row>
    <row r="829" spans="1:15" x14ac:dyDescent="0.25">
      <c r="A829">
        <v>324</v>
      </c>
      <c r="B829">
        <v>9</v>
      </c>
      <c r="C829" t="s">
        <v>10</v>
      </c>
      <c r="D829" t="s">
        <v>34</v>
      </c>
      <c r="E829" s="1">
        <v>16</v>
      </c>
      <c r="F829" s="1">
        <v>27</v>
      </c>
      <c r="G829">
        <v>3</v>
      </c>
      <c r="H829">
        <v>58</v>
      </c>
      <c r="I829">
        <f>+Tabla1[[#This Row],[Tiempo de Preparación]]/60</f>
        <v>0.96666666666666667</v>
      </c>
      <c r="J829" s="9" t="str">
        <f>+TEXT(Tabla1[[#This Row],[Columna1]]/24, "h:mm")</f>
        <v>0:58</v>
      </c>
      <c r="K829" t="s">
        <v>6</v>
      </c>
      <c r="L829" s="1">
        <f>+(Tabla1[[#This Row],[Precio Unitario]]-Tabla1[[#This Row],[Costo Unitario]])*Tabla1[[#This Row],[Cantidad Ordenada]]</f>
        <v>33</v>
      </c>
      <c r="M829" s="1">
        <f>+Tabla1[[#This Row],[Precio Unitario]]*Tabla1[[#This Row],[Cantidad Ordenada]]</f>
        <v>81</v>
      </c>
      <c r="N829" s="2">
        <f>+Tabla1[[#This Row],[Ganancia neta]]/(Tabla1[[#This Row],[Ganacia Bruta]])</f>
        <v>0.40740740740740738</v>
      </c>
      <c r="O829" s="1">
        <f>+Tabla1[[#This Row],[Costo Unitario]]*Tabla1[[#This Row],[Cantidad Ordenada]]</f>
        <v>48</v>
      </c>
    </row>
    <row r="830" spans="1:15" x14ac:dyDescent="0.25">
      <c r="A830">
        <v>324</v>
      </c>
      <c r="B830">
        <v>9</v>
      </c>
      <c r="C830" t="s">
        <v>25</v>
      </c>
      <c r="D830" t="s">
        <v>49</v>
      </c>
      <c r="E830" s="1">
        <v>15</v>
      </c>
      <c r="F830" s="1">
        <v>26</v>
      </c>
      <c r="G830">
        <v>1</v>
      </c>
      <c r="H830">
        <v>17</v>
      </c>
      <c r="I830">
        <f>+Tabla1[[#This Row],[Tiempo de Preparación]]/60</f>
        <v>0.28333333333333333</v>
      </c>
      <c r="J830" s="9" t="str">
        <f>+TEXT(Tabla1[[#This Row],[Columna1]]/24, "h:mm")</f>
        <v>0:17</v>
      </c>
      <c r="K830" t="s">
        <v>6</v>
      </c>
      <c r="L830" s="1">
        <f>+(Tabla1[[#This Row],[Precio Unitario]]-Tabla1[[#This Row],[Costo Unitario]])*Tabla1[[#This Row],[Cantidad Ordenada]]</f>
        <v>11</v>
      </c>
      <c r="M830" s="1">
        <f>+Tabla1[[#This Row],[Precio Unitario]]*Tabla1[[#This Row],[Cantidad Ordenada]]</f>
        <v>26</v>
      </c>
      <c r="N830" s="2">
        <f>+Tabla1[[#This Row],[Ganancia neta]]/(Tabla1[[#This Row],[Ganacia Bruta]])</f>
        <v>0.42307692307692307</v>
      </c>
      <c r="O830" s="1">
        <f>+Tabla1[[#This Row],[Costo Unitario]]*Tabla1[[#This Row],[Cantidad Ordenada]]</f>
        <v>15</v>
      </c>
    </row>
    <row r="831" spans="1:15" x14ac:dyDescent="0.25">
      <c r="A831">
        <v>325</v>
      </c>
      <c r="B831">
        <v>18</v>
      </c>
      <c r="C831" t="s">
        <v>23</v>
      </c>
      <c r="D831" t="s">
        <v>47</v>
      </c>
      <c r="E831" s="1">
        <v>13</v>
      </c>
      <c r="F831" s="1">
        <v>21</v>
      </c>
      <c r="G831">
        <v>1</v>
      </c>
      <c r="H831">
        <v>26</v>
      </c>
      <c r="I831">
        <f>+Tabla1[[#This Row],[Tiempo de Preparación]]/60</f>
        <v>0.43333333333333335</v>
      </c>
      <c r="J831" s="9" t="str">
        <f>+TEXT(Tabla1[[#This Row],[Columna1]]/24, "h:mm")</f>
        <v>0:26</v>
      </c>
      <c r="K831" t="s">
        <v>8</v>
      </c>
      <c r="L831" s="1">
        <f>+(Tabla1[[#This Row],[Precio Unitario]]-Tabla1[[#This Row],[Costo Unitario]])*Tabla1[[#This Row],[Cantidad Ordenada]]</f>
        <v>8</v>
      </c>
      <c r="M831" s="1">
        <f>+Tabla1[[#This Row],[Precio Unitario]]*Tabla1[[#This Row],[Cantidad Ordenada]]</f>
        <v>21</v>
      </c>
      <c r="N831" s="2">
        <f>+Tabla1[[#This Row],[Ganancia neta]]/(Tabla1[[#This Row],[Ganacia Bruta]])</f>
        <v>0.38095238095238093</v>
      </c>
      <c r="O831" s="1">
        <f>+Tabla1[[#This Row],[Costo Unitario]]*Tabla1[[#This Row],[Cantidad Ordenada]]</f>
        <v>13</v>
      </c>
    </row>
    <row r="832" spans="1:15" x14ac:dyDescent="0.25">
      <c r="A832">
        <v>325</v>
      </c>
      <c r="B832">
        <v>18</v>
      </c>
      <c r="C832" t="s">
        <v>9</v>
      </c>
      <c r="D832" t="s">
        <v>33</v>
      </c>
      <c r="E832" s="1">
        <v>19</v>
      </c>
      <c r="F832" s="1">
        <v>31</v>
      </c>
      <c r="G832">
        <v>1</v>
      </c>
      <c r="H832">
        <v>5</v>
      </c>
      <c r="I832">
        <f>+Tabla1[[#This Row],[Tiempo de Preparación]]/60</f>
        <v>8.3333333333333329E-2</v>
      </c>
      <c r="J832" s="9" t="str">
        <f>+TEXT(Tabla1[[#This Row],[Columna1]]/24, "h:mm")</f>
        <v>0:05</v>
      </c>
      <c r="K832" t="s">
        <v>8</v>
      </c>
      <c r="L832" s="1">
        <f>+(Tabla1[[#This Row],[Precio Unitario]]-Tabla1[[#This Row],[Costo Unitario]])*Tabla1[[#This Row],[Cantidad Ordenada]]</f>
        <v>12</v>
      </c>
      <c r="M832" s="1">
        <f>+Tabla1[[#This Row],[Precio Unitario]]*Tabla1[[#This Row],[Cantidad Ordenada]]</f>
        <v>31</v>
      </c>
      <c r="N832" s="2">
        <f>+Tabla1[[#This Row],[Ganancia neta]]/(Tabla1[[#This Row],[Ganacia Bruta]])</f>
        <v>0.38709677419354838</v>
      </c>
      <c r="O832" s="1">
        <f>+Tabla1[[#This Row],[Costo Unitario]]*Tabla1[[#This Row],[Cantidad Ordenada]]</f>
        <v>19</v>
      </c>
    </row>
    <row r="833" spans="1:15" x14ac:dyDescent="0.25">
      <c r="A833">
        <v>325</v>
      </c>
      <c r="B833">
        <v>18</v>
      </c>
      <c r="C833" t="s">
        <v>17</v>
      </c>
      <c r="D833" t="s">
        <v>41</v>
      </c>
      <c r="E833" s="1">
        <v>21</v>
      </c>
      <c r="F833" s="1">
        <v>35</v>
      </c>
      <c r="G833">
        <v>2</v>
      </c>
      <c r="H833">
        <v>13</v>
      </c>
      <c r="I833">
        <f>+Tabla1[[#This Row],[Tiempo de Preparación]]/60</f>
        <v>0.21666666666666667</v>
      </c>
      <c r="J833" s="9" t="str">
        <f>+TEXT(Tabla1[[#This Row],[Columna1]]/24, "h:mm")</f>
        <v>0:13</v>
      </c>
      <c r="K833" t="s">
        <v>8</v>
      </c>
      <c r="L833" s="1">
        <f>+(Tabla1[[#This Row],[Precio Unitario]]-Tabla1[[#This Row],[Costo Unitario]])*Tabla1[[#This Row],[Cantidad Ordenada]]</f>
        <v>28</v>
      </c>
      <c r="M833" s="1">
        <f>+Tabla1[[#This Row],[Precio Unitario]]*Tabla1[[#This Row],[Cantidad Ordenada]]</f>
        <v>70</v>
      </c>
      <c r="N833" s="2">
        <f>+Tabla1[[#This Row],[Ganancia neta]]/(Tabla1[[#This Row],[Ganacia Bruta]])</f>
        <v>0.4</v>
      </c>
      <c r="O833" s="1">
        <f>+Tabla1[[#This Row],[Costo Unitario]]*Tabla1[[#This Row],[Cantidad Ordenada]]</f>
        <v>42</v>
      </c>
    </row>
    <row r="834" spans="1:15" x14ac:dyDescent="0.25">
      <c r="A834">
        <v>325</v>
      </c>
      <c r="B834">
        <v>18</v>
      </c>
      <c r="C834" t="s">
        <v>18</v>
      </c>
      <c r="D834" t="s">
        <v>42</v>
      </c>
      <c r="E834" s="1">
        <v>19</v>
      </c>
      <c r="F834" s="1">
        <v>32</v>
      </c>
      <c r="G834">
        <v>1</v>
      </c>
      <c r="H834">
        <v>27</v>
      </c>
      <c r="I834">
        <f>+Tabla1[[#This Row],[Tiempo de Preparación]]/60</f>
        <v>0.45</v>
      </c>
      <c r="J834" s="9" t="str">
        <f>+TEXT(Tabla1[[#This Row],[Columna1]]/24, "h:mm")</f>
        <v>0:27</v>
      </c>
      <c r="K834" t="s">
        <v>6</v>
      </c>
      <c r="L834" s="1">
        <f>+(Tabla1[[#This Row],[Precio Unitario]]-Tabla1[[#This Row],[Costo Unitario]])*Tabla1[[#This Row],[Cantidad Ordenada]]</f>
        <v>13</v>
      </c>
      <c r="M834" s="1">
        <f>+Tabla1[[#This Row],[Precio Unitario]]*Tabla1[[#This Row],[Cantidad Ordenada]]</f>
        <v>32</v>
      </c>
      <c r="N834" s="2">
        <f>+Tabla1[[#This Row],[Ganancia neta]]/(Tabla1[[#This Row],[Ganacia Bruta]])</f>
        <v>0.40625</v>
      </c>
      <c r="O834" s="1">
        <f>+Tabla1[[#This Row],[Costo Unitario]]*Tabla1[[#This Row],[Cantidad Ordenada]]</f>
        <v>19</v>
      </c>
    </row>
    <row r="835" spans="1:15" x14ac:dyDescent="0.25">
      <c r="A835">
        <v>326</v>
      </c>
      <c r="B835">
        <v>14</v>
      </c>
      <c r="C835" t="s">
        <v>17</v>
      </c>
      <c r="D835" t="s">
        <v>41</v>
      </c>
      <c r="E835" s="1">
        <v>21</v>
      </c>
      <c r="F835" s="1">
        <v>35</v>
      </c>
      <c r="G835">
        <v>1</v>
      </c>
      <c r="H835">
        <v>14</v>
      </c>
      <c r="I835">
        <f>+Tabla1[[#This Row],[Tiempo de Preparación]]/60</f>
        <v>0.23333333333333334</v>
      </c>
      <c r="J835" s="9" t="str">
        <f>+TEXT(Tabla1[[#This Row],[Columna1]]/24, "h:mm")</f>
        <v>0:14</v>
      </c>
      <c r="K835" t="s">
        <v>6</v>
      </c>
      <c r="L835" s="1">
        <f>+(Tabla1[[#This Row],[Precio Unitario]]-Tabla1[[#This Row],[Costo Unitario]])*Tabla1[[#This Row],[Cantidad Ordenada]]</f>
        <v>14</v>
      </c>
      <c r="M835" s="1">
        <f>+Tabla1[[#This Row],[Precio Unitario]]*Tabla1[[#This Row],[Cantidad Ordenada]]</f>
        <v>35</v>
      </c>
      <c r="N835" s="2">
        <f>+Tabla1[[#This Row],[Ganancia neta]]/(Tabla1[[#This Row],[Ganacia Bruta]])</f>
        <v>0.4</v>
      </c>
      <c r="O835" s="1">
        <f>+Tabla1[[#This Row],[Costo Unitario]]*Tabla1[[#This Row],[Cantidad Ordenada]]</f>
        <v>21</v>
      </c>
    </row>
    <row r="836" spans="1:15" x14ac:dyDescent="0.25">
      <c r="A836">
        <v>326</v>
      </c>
      <c r="B836">
        <v>14</v>
      </c>
      <c r="C836" t="s">
        <v>24</v>
      </c>
      <c r="D836" t="s">
        <v>48</v>
      </c>
      <c r="E836" s="1">
        <v>10</v>
      </c>
      <c r="F836" s="1">
        <v>18</v>
      </c>
      <c r="G836">
        <v>1</v>
      </c>
      <c r="H836">
        <v>28</v>
      </c>
      <c r="I836">
        <f>+Tabla1[[#This Row],[Tiempo de Preparación]]/60</f>
        <v>0.46666666666666667</v>
      </c>
      <c r="J836" s="9" t="str">
        <f>+TEXT(Tabla1[[#This Row],[Columna1]]/24, "h:mm")</f>
        <v>0:28</v>
      </c>
      <c r="K836" t="s">
        <v>6</v>
      </c>
      <c r="L836" s="1">
        <f>+(Tabla1[[#This Row],[Precio Unitario]]-Tabla1[[#This Row],[Costo Unitario]])*Tabla1[[#This Row],[Cantidad Ordenada]]</f>
        <v>8</v>
      </c>
      <c r="M836" s="1">
        <f>+Tabla1[[#This Row],[Precio Unitario]]*Tabla1[[#This Row],[Cantidad Ordenada]]</f>
        <v>18</v>
      </c>
      <c r="N836" s="2">
        <f>+Tabla1[[#This Row],[Ganancia neta]]/(Tabla1[[#This Row],[Ganacia Bruta]])</f>
        <v>0.44444444444444442</v>
      </c>
      <c r="O836" s="1">
        <f>+Tabla1[[#This Row],[Costo Unitario]]*Tabla1[[#This Row],[Cantidad Ordenada]]</f>
        <v>10</v>
      </c>
    </row>
    <row r="837" spans="1:15" x14ac:dyDescent="0.25">
      <c r="A837">
        <v>326</v>
      </c>
      <c r="B837">
        <v>14</v>
      </c>
      <c r="C837" t="s">
        <v>15</v>
      </c>
      <c r="D837" t="s">
        <v>39</v>
      </c>
      <c r="E837" s="1">
        <v>16</v>
      </c>
      <c r="F837" s="1">
        <v>28</v>
      </c>
      <c r="G837">
        <v>1</v>
      </c>
      <c r="H837">
        <v>49</v>
      </c>
      <c r="I837">
        <f>+Tabla1[[#This Row],[Tiempo de Preparación]]/60</f>
        <v>0.81666666666666665</v>
      </c>
      <c r="J837" s="9" t="str">
        <f>+TEXT(Tabla1[[#This Row],[Columna1]]/24, "h:mm")</f>
        <v>0:49</v>
      </c>
      <c r="K837" t="s">
        <v>6</v>
      </c>
      <c r="L837" s="1">
        <f>+(Tabla1[[#This Row],[Precio Unitario]]-Tabla1[[#This Row],[Costo Unitario]])*Tabla1[[#This Row],[Cantidad Ordenada]]</f>
        <v>12</v>
      </c>
      <c r="M837" s="1">
        <f>+Tabla1[[#This Row],[Precio Unitario]]*Tabla1[[#This Row],[Cantidad Ordenada]]</f>
        <v>28</v>
      </c>
      <c r="N837" s="2">
        <f>+Tabla1[[#This Row],[Ganancia neta]]/(Tabla1[[#This Row],[Ganacia Bruta]])</f>
        <v>0.42857142857142855</v>
      </c>
      <c r="O837" s="1">
        <f>+Tabla1[[#This Row],[Costo Unitario]]*Tabla1[[#This Row],[Cantidad Ordenada]]</f>
        <v>16</v>
      </c>
    </row>
    <row r="838" spans="1:15" x14ac:dyDescent="0.25">
      <c r="A838">
        <v>327</v>
      </c>
      <c r="B838">
        <v>12</v>
      </c>
      <c r="C838" t="s">
        <v>20</v>
      </c>
      <c r="D838" t="s">
        <v>44</v>
      </c>
      <c r="E838" s="1">
        <v>20</v>
      </c>
      <c r="F838" s="1">
        <v>34</v>
      </c>
      <c r="G838">
        <v>3</v>
      </c>
      <c r="H838">
        <v>33</v>
      </c>
      <c r="I838">
        <f>+Tabla1[[#This Row],[Tiempo de Preparación]]/60</f>
        <v>0.55000000000000004</v>
      </c>
      <c r="J838" s="9" t="str">
        <f>+TEXT(Tabla1[[#This Row],[Columna1]]/24, "h:mm")</f>
        <v>0:33</v>
      </c>
      <c r="K838" t="s">
        <v>6</v>
      </c>
      <c r="L838" s="1">
        <f>+(Tabla1[[#This Row],[Precio Unitario]]-Tabla1[[#This Row],[Costo Unitario]])*Tabla1[[#This Row],[Cantidad Ordenada]]</f>
        <v>42</v>
      </c>
      <c r="M838" s="1">
        <f>+Tabla1[[#This Row],[Precio Unitario]]*Tabla1[[#This Row],[Cantidad Ordenada]]</f>
        <v>102</v>
      </c>
      <c r="N838" s="2">
        <f>+Tabla1[[#This Row],[Ganancia neta]]/(Tabla1[[#This Row],[Ganacia Bruta]])</f>
        <v>0.41176470588235292</v>
      </c>
      <c r="O838" s="1">
        <f>+Tabla1[[#This Row],[Costo Unitario]]*Tabla1[[#This Row],[Cantidad Ordenada]]</f>
        <v>60</v>
      </c>
    </row>
    <row r="839" spans="1:15" x14ac:dyDescent="0.25">
      <c r="A839">
        <v>327</v>
      </c>
      <c r="B839">
        <v>12</v>
      </c>
      <c r="C839" t="s">
        <v>24</v>
      </c>
      <c r="D839" t="s">
        <v>48</v>
      </c>
      <c r="E839" s="1">
        <v>10</v>
      </c>
      <c r="F839" s="1">
        <v>18</v>
      </c>
      <c r="G839">
        <v>1</v>
      </c>
      <c r="H839">
        <v>7</v>
      </c>
      <c r="I839">
        <f>+Tabla1[[#This Row],[Tiempo de Preparación]]/60</f>
        <v>0.11666666666666667</v>
      </c>
      <c r="J839" s="9" t="str">
        <f>+TEXT(Tabla1[[#This Row],[Columna1]]/24, "h:mm")</f>
        <v>0:07</v>
      </c>
      <c r="K839" t="s">
        <v>8</v>
      </c>
      <c r="L839" s="1">
        <f>+(Tabla1[[#This Row],[Precio Unitario]]-Tabla1[[#This Row],[Costo Unitario]])*Tabla1[[#This Row],[Cantidad Ordenada]]</f>
        <v>8</v>
      </c>
      <c r="M839" s="1">
        <f>+Tabla1[[#This Row],[Precio Unitario]]*Tabla1[[#This Row],[Cantidad Ordenada]]</f>
        <v>18</v>
      </c>
      <c r="N839" s="2">
        <f>+Tabla1[[#This Row],[Ganancia neta]]/(Tabla1[[#This Row],[Ganacia Bruta]])</f>
        <v>0.44444444444444442</v>
      </c>
      <c r="O839" s="1">
        <f>+Tabla1[[#This Row],[Costo Unitario]]*Tabla1[[#This Row],[Cantidad Ordenada]]</f>
        <v>10</v>
      </c>
    </row>
    <row r="840" spans="1:15" x14ac:dyDescent="0.25">
      <c r="A840">
        <v>327</v>
      </c>
      <c r="B840">
        <v>12</v>
      </c>
      <c r="C840" t="s">
        <v>10</v>
      </c>
      <c r="D840" t="s">
        <v>34</v>
      </c>
      <c r="E840" s="1">
        <v>16</v>
      </c>
      <c r="F840" s="1">
        <v>27</v>
      </c>
      <c r="G840">
        <v>1</v>
      </c>
      <c r="H840">
        <v>34</v>
      </c>
      <c r="I840">
        <f>+Tabla1[[#This Row],[Tiempo de Preparación]]/60</f>
        <v>0.56666666666666665</v>
      </c>
      <c r="J840" s="9" t="str">
        <f>+TEXT(Tabla1[[#This Row],[Columna1]]/24, "h:mm")</f>
        <v>0:34</v>
      </c>
      <c r="K840" t="s">
        <v>6</v>
      </c>
      <c r="L840" s="1">
        <f>+(Tabla1[[#This Row],[Precio Unitario]]-Tabla1[[#This Row],[Costo Unitario]])*Tabla1[[#This Row],[Cantidad Ordenada]]</f>
        <v>11</v>
      </c>
      <c r="M840" s="1">
        <f>+Tabla1[[#This Row],[Precio Unitario]]*Tabla1[[#This Row],[Cantidad Ordenada]]</f>
        <v>27</v>
      </c>
      <c r="N840" s="2">
        <f>+Tabla1[[#This Row],[Ganancia neta]]/(Tabla1[[#This Row],[Ganacia Bruta]])</f>
        <v>0.40740740740740738</v>
      </c>
      <c r="O840" s="1">
        <f>+Tabla1[[#This Row],[Costo Unitario]]*Tabla1[[#This Row],[Cantidad Ordenada]]</f>
        <v>16</v>
      </c>
    </row>
    <row r="841" spans="1:15" x14ac:dyDescent="0.25">
      <c r="A841">
        <v>328</v>
      </c>
      <c r="B841">
        <v>4</v>
      </c>
      <c r="C841" t="s">
        <v>17</v>
      </c>
      <c r="D841" t="s">
        <v>41</v>
      </c>
      <c r="E841" s="1">
        <v>21</v>
      </c>
      <c r="F841" s="1">
        <v>35</v>
      </c>
      <c r="G841">
        <v>1</v>
      </c>
      <c r="H841">
        <v>21</v>
      </c>
      <c r="I841">
        <f>+Tabla1[[#This Row],[Tiempo de Preparación]]/60</f>
        <v>0.35</v>
      </c>
      <c r="J841" s="9" t="str">
        <f>+TEXT(Tabla1[[#This Row],[Columna1]]/24, "h:mm")</f>
        <v>0:21</v>
      </c>
      <c r="K841" t="s">
        <v>6</v>
      </c>
      <c r="L841" s="1">
        <f>+(Tabla1[[#This Row],[Precio Unitario]]-Tabla1[[#This Row],[Costo Unitario]])*Tabla1[[#This Row],[Cantidad Ordenada]]</f>
        <v>14</v>
      </c>
      <c r="M841" s="1">
        <f>+Tabla1[[#This Row],[Precio Unitario]]*Tabla1[[#This Row],[Cantidad Ordenada]]</f>
        <v>35</v>
      </c>
      <c r="N841" s="2">
        <f>+Tabla1[[#This Row],[Ganancia neta]]/(Tabla1[[#This Row],[Ganacia Bruta]])</f>
        <v>0.4</v>
      </c>
      <c r="O841" s="1">
        <f>+Tabla1[[#This Row],[Costo Unitario]]*Tabla1[[#This Row],[Cantidad Ordenada]]</f>
        <v>21</v>
      </c>
    </row>
    <row r="842" spans="1:15" x14ac:dyDescent="0.25">
      <c r="A842">
        <v>329</v>
      </c>
      <c r="B842">
        <v>13</v>
      </c>
      <c r="C842" t="s">
        <v>23</v>
      </c>
      <c r="D842" t="s">
        <v>47</v>
      </c>
      <c r="E842" s="1">
        <v>13</v>
      </c>
      <c r="F842" s="1">
        <v>21</v>
      </c>
      <c r="G842">
        <v>2</v>
      </c>
      <c r="H842">
        <v>56</v>
      </c>
      <c r="I842">
        <f>+Tabla1[[#This Row],[Tiempo de Preparación]]/60</f>
        <v>0.93333333333333335</v>
      </c>
      <c r="J842" s="9" t="str">
        <f>+TEXT(Tabla1[[#This Row],[Columna1]]/24, "h:mm")</f>
        <v>0:56</v>
      </c>
      <c r="K842" t="s">
        <v>6</v>
      </c>
      <c r="L842" s="1">
        <f>+(Tabla1[[#This Row],[Precio Unitario]]-Tabla1[[#This Row],[Costo Unitario]])*Tabla1[[#This Row],[Cantidad Ordenada]]</f>
        <v>16</v>
      </c>
      <c r="M842" s="1">
        <f>+Tabla1[[#This Row],[Precio Unitario]]*Tabla1[[#This Row],[Cantidad Ordenada]]</f>
        <v>42</v>
      </c>
      <c r="N842" s="2">
        <f>+Tabla1[[#This Row],[Ganancia neta]]/(Tabla1[[#This Row],[Ganacia Bruta]])</f>
        <v>0.38095238095238093</v>
      </c>
      <c r="O842" s="1">
        <f>+Tabla1[[#This Row],[Costo Unitario]]*Tabla1[[#This Row],[Cantidad Ordenada]]</f>
        <v>26</v>
      </c>
    </row>
    <row r="843" spans="1:15" x14ac:dyDescent="0.25">
      <c r="A843">
        <v>329</v>
      </c>
      <c r="B843">
        <v>13</v>
      </c>
      <c r="C843" t="s">
        <v>11</v>
      </c>
      <c r="D843" t="s">
        <v>35</v>
      </c>
      <c r="E843" s="1">
        <v>25</v>
      </c>
      <c r="F843" s="1">
        <v>40</v>
      </c>
      <c r="G843">
        <v>2</v>
      </c>
      <c r="H843">
        <v>17</v>
      </c>
      <c r="I843">
        <f>+Tabla1[[#This Row],[Tiempo de Preparación]]/60</f>
        <v>0.28333333333333333</v>
      </c>
      <c r="J843" s="9" t="str">
        <f>+TEXT(Tabla1[[#This Row],[Columna1]]/24, "h:mm")</f>
        <v>0:17</v>
      </c>
      <c r="K843" t="s">
        <v>6</v>
      </c>
      <c r="L843" s="1">
        <f>+(Tabla1[[#This Row],[Precio Unitario]]-Tabla1[[#This Row],[Costo Unitario]])*Tabla1[[#This Row],[Cantidad Ordenada]]</f>
        <v>30</v>
      </c>
      <c r="M843" s="1">
        <f>+Tabla1[[#This Row],[Precio Unitario]]*Tabla1[[#This Row],[Cantidad Ordenada]]</f>
        <v>80</v>
      </c>
      <c r="N843" s="2">
        <f>+Tabla1[[#This Row],[Ganancia neta]]/(Tabla1[[#This Row],[Ganacia Bruta]])</f>
        <v>0.375</v>
      </c>
      <c r="O843" s="1">
        <f>+Tabla1[[#This Row],[Costo Unitario]]*Tabla1[[#This Row],[Cantidad Ordenada]]</f>
        <v>50</v>
      </c>
    </row>
    <row r="844" spans="1:15" x14ac:dyDescent="0.25">
      <c r="A844">
        <v>329</v>
      </c>
      <c r="B844">
        <v>13</v>
      </c>
      <c r="C844" t="s">
        <v>9</v>
      </c>
      <c r="D844" t="s">
        <v>33</v>
      </c>
      <c r="E844" s="1">
        <v>19</v>
      </c>
      <c r="F844" s="1">
        <v>31</v>
      </c>
      <c r="G844">
        <v>2</v>
      </c>
      <c r="H844">
        <v>58</v>
      </c>
      <c r="I844">
        <f>+Tabla1[[#This Row],[Tiempo de Preparación]]/60</f>
        <v>0.96666666666666667</v>
      </c>
      <c r="J844" s="9" t="str">
        <f>+TEXT(Tabla1[[#This Row],[Columna1]]/24, "h:mm")</f>
        <v>0:58</v>
      </c>
      <c r="K844" t="s">
        <v>6</v>
      </c>
      <c r="L844" s="1">
        <f>+(Tabla1[[#This Row],[Precio Unitario]]-Tabla1[[#This Row],[Costo Unitario]])*Tabla1[[#This Row],[Cantidad Ordenada]]</f>
        <v>24</v>
      </c>
      <c r="M844" s="1">
        <f>+Tabla1[[#This Row],[Precio Unitario]]*Tabla1[[#This Row],[Cantidad Ordenada]]</f>
        <v>62</v>
      </c>
      <c r="N844" s="2">
        <f>+Tabla1[[#This Row],[Ganancia neta]]/(Tabla1[[#This Row],[Ganacia Bruta]])</f>
        <v>0.38709677419354838</v>
      </c>
      <c r="O844" s="1">
        <f>+Tabla1[[#This Row],[Costo Unitario]]*Tabla1[[#This Row],[Cantidad Ordenada]]</f>
        <v>38</v>
      </c>
    </row>
    <row r="845" spans="1:15" x14ac:dyDescent="0.25">
      <c r="A845">
        <v>329</v>
      </c>
      <c r="B845">
        <v>13</v>
      </c>
      <c r="C845" t="s">
        <v>22</v>
      </c>
      <c r="D845" t="s">
        <v>46</v>
      </c>
      <c r="E845" s="1">
        <v>14</v>
      </c>
      <c r="F845" s="1">
        <v>23</v>
      </c>
      <c r="G845">
        <v>1</v>
      </c>
      <c r="H845">
        <v>8</v>
      </c>
      <c r="I845">
        <f>+Tabla1[[#This Row],[Tiempo de Preparación]]/60</f>
        <v>0.13333333333333333</v>
      </c>
      <c r="J845" s="9" t="str">
        <f>+TEXT(Tabla1[[#This Row],[Columna1]]/24, "h:mm")</f>
        <v>0:08</v>
      </c>
      <c r="K845" t="s">
        <v>6</v>
      </c>
      <c r="L845" s="1">
        <f>+(Tabla1[[#This Row],[Precio Unitario]]-Tabla1[[#This Row],[Costo Unitario]])*Tabla1[[#This Row],[Cantidad Ordenada]]</f>
        <v>9</v>
      </c>
      <c r="M845" s="1">
        <f>+Tabla1[[#This Row],[Precio Unitario]]*Tabla1[[#This Row],[Cantidad Ordenada]]</f>
        <v>23</v>
      </c>
      <c r="N845" s="2">
        <f>+Tabla1[[#This Row],[Ganancia neta]]/(Tabla1[[#This Row],[Ganacia Bruta]])</f>
        <v>0.39130434782608697</v>
      </c>
      <c r="O845" s="1">
        <f>+Tabla1[[#This Row],[Costo Unitario]]*Tabla1[[#This Row],[Cantidad Ordenada]]</f>
        <v>14</v>
      </c>
    </row>
    <row r="846" spans="1:15" x14ac:dyDescent="0.25">
      <c r="A846">
        <v>330</v>
      </c>
      <c r="B846">
        <v>10</v>
      </c>
      <c r="C846" t="s">
        <v>26</v>
      </c>
      <c r="D846" t="s">
        <v>50</v>
      </c>
      <c r="E846" s="1">
        <v>15</v>
      </c>
      <c r="F846" s="1">
        <v>25</v>
      </c>
      <c r="G846">
        <v>2</v>
      </c>
      <c r="H846">
        <v>25</v>
      </c>
      <c r="I846">
        <f>+Tabla1[[#This Row],[Tiempo de Preparación]]/60</f>
        <v>0.41666666666666669</v>
      </c>
      <c r="J846" s="9" t="str">
        <f>+TEXT(Tabla1[[#This Row],[Columna1]]/24, "h:mm")</f>
        <v>0:25</v>
      </c>
      <c r="K846" t="s">
        <v>8</v>
      </c>
      <c r="L846" s="1">
        <f>+(Tabla1[[#This Row],[Precio Unitario]]-Tabla1[[#This Row],[Costo Unitario]])*Tabla1[[#This Row],[Cantidad Ordenada]]</f>
        <v>20</v>
      </c>
      <c r="M846" s="1">
        <f>+Tabla1[[#This Row],[Precio Unitario]]*Tabla1[[#This Row],[Cantidad Ordenada]]</f>
        <v>50</v>
      </c>
      <c r="N846" s="2">
        <f>+Tabla1[[#This Row],[Ganancia neta]]/(Tabla1[[#This Row],[Ganacia Bruta]])</f>
        <v>0.4</v>
      </c>
      <c r="O846" s="1">
        <f>+Tabla1[[#This Row],[Costo Unitario]]*Tabla1[[#This Row],[Cantidad Ordenada]]</f>
        <v>30</v>
      </c>
    </row>
    <row r="847" spans="1:15" x14ac:dyDescent="0.25">
      <c r="A847">
        <v>330</v>
      </c>
      <c r="B847">
        <v>10</v>
      </c>
      <c r="C847" t="s">
        <v>15</v>
      </c>
      <c r="D847" t="s">
        <v>39</v>
      </c>
      <c r="E847" s="1">
        <v>16</v>
      </c>
      <c r="F847" s="1">
        <v>28</v>
      </c>
      <c r="G847">
        <v>2</v>
      </c>
      <c r="H847">
        <v>43</v>
      </c>
      <c r="I847">
        <f>+Tabla1[[#This Row],[Tiempo de Preparación]]/60</f>
        <v>0.71666666666666667</v>
      </c>
      <c r="J847" s="9" t="str">
        <f>+TEXT(Tabla1[[#This Row],[Columna1]]/24, "h:mm")</f>
        <v>0:43</v>
      </c>
      <c r="K847" t="s">
        <v>6</v>
      </c>
      <c r="L847" s="1">
        <f>+(Tabla1[[#This Row],[Precio Unitario]]-Tabla1[[#This Row],[Costo Unitario]])*Tabla1[[#This Row],[Cantidad Ordenada]]</f>
        <v>24</v>
      </c>
      <c r="M847" s="1">
        <f>+Tabla1[[#This Row],[Precio Unitario]]*Tabla1[[#This Row],[Cantidad Ordenada]]</f>
        <v>56</v>
      </c>
      <c r="N847" s="2">
        <f>+Tabla1[[#This Row],[Ganancia neta]]/(Tabla1[[#This Row],[Ganacia Bruta]])</f>
        <v>0.42857142857142855</v>
      </c>
      <c r="O847" s="1">
        <f>+Tabla1[[#This Row],[Costo Unitario]]*Tabla1[[#This Row],[Cantidad Ordenada]]</f>
        <v>32</v>
      </c>
    </row>
    <row r="848" spans="1:15" x14ac:dyDescent="0.25">
      <c r="A848">
        <v>330</v>
      </c>
      <c r="B848">
        <v>10</v>
      </c>
      <c r="C848" t="s">
        <v>22</v>
      </c>
      <c r="D848" t="s">
        <v>46</v>
      </c>
      <c r="E848" s="1">
        <v>14</v>
      </c>
      <c r="F848" s="1">
        <v>23</v>
      </c>
      <c r="G848">
        <v>3</v>
      </c>
      <c r="H848">
        <v>21</v>
      </c>
      <c r="I848">
        <f>+Tabla1[[#This Row],[Tiempo de Preparación]]/60</f>
        <v>0.35</v>
      </c>
      <c r="J848" s="9" t="str">
        <f>+TEXT(Tabla1[[#This Row],[Columna1]]/24, "h:mm")</f>
        <v>0:21</v>
      </c>
      <c r="K848" t="s">
        <v>6</v>
      </c>
      <c r="L848" s="1">
        <f>+(Tabla1[[#This Row],[Precio Unitario]]-Tabla1[[#This Row],[Costo Unitario]])*Tabla1[[#This Row],[Cantidad Ordenada]]</f>
        <v>27</v>
      </c>
      <c r="M848" s="1">
        <f>+Tabla1[[#This Row],[Precio Unitario]]*Tabla1[[#This Row],[Cantidad Ordenada]]</f>
        <v>69</v>
      </c>
      <c r="N848" s="2">
        <f>+Tabla1[[#This Row],[Ganancia neta]]/(Tabla1[[#This Row],[Ganacia Bruta]])</f>
        <v>0.39130434782608697</v>
      </c>
      <c r="O848" s="1">
        <f>+Tabla1[[#This Row],[Costo Unitario]]*Tabla1[[#This Row],[Cantidad Ordenada]]</f>
        <v>42</v>
      </c>
    </row>
    <row r="849" spans="1:15" x14ac:dyDescent="0.25">
      <c r="A849">
        <v>330</v>
      </c>
      <c r="B849">
        <v>10</v>
      </c>
      <c r="C849" t="s">
        <v>23</v>
      </c>
      <c r="D849" t="s">
        <v>47</v>
      </c>
      <c r="E849" s="1">
        <v>13</v>
      </c>
      <c r="F849" s="1">
        <v>21</v>
      </c>
      <c r="G849">
        <v>2</v>
      </c>
      <c r="H849">
        <v>51</v>
      </c>
      <c r="I849">
        <f>+Tabla1[[#This Row],[Tiempo de Preparación]]/60</f>
        <v>0.85</v>
      </c>
      <c r="J849" s="9" t="str">
        <f>+TEXT(Tabla1[[#This Row],[Columna1]]/24, "h:mm")</f>
        <v>0:51</v>
      </c>
      <c r="K849" t="s">
        <v>8</v>
      </c>
      <c r="L849" s="1">
        <f>+(Tabla1[[#This Row],[Precio Unitario]]-Tabla1[[#This Row],[Costo Unitario]])*Tabla1[[#This Row],[Cantidad Ordenada]]</f>
        <v>16</v>
      </c>
      <c r="M849" s="1">
        <f>+Tabla1[[#This Row],[Precio Unitario]]*Tabla1[[#This Row],[Cantidad Ordenada]]</f>
        <v>42</v>
      </c>
      <c r="N849" s="2">
        <f>+Tabla1[[#This Row],[Ganancia neta]]/(Tabla1[[#This Row],[Ganacia Bruta]])</f>
        <v>0.38095238095238093</v>
      </c>
      <c r="O849" s="1">
        <f>+Tabla1[[#This Row],[Costo Unitario]]*Tabla1[[#This Row],[Cantidad Ordenada]]</f>
        <v>26</v>
      </c>
    </row>
    <row r="850" spans="1:15" x14ac:dyDescent="0.25">
      <c r="A850">
        <v>331</v>
      </c>
      <c r="B850">
        <v>20</v>
      </c>
      <c r="C850" t="s">
        <v>16</v>
      </c>
      <c r="D850" t="s">
        <v>40</v>
      </c>
      <c r="E850" s="1">
        <v>11</v>
      </c>
      <c r="F850" s="1">
        <v>19</v>
      </c>
      <c r="G850">
        <v>1</v>
      </c>
      <c r="H850">
        <v>5</v>
      </c>
      <c r="I850">
        <f>+Tabla1[[#This Row],[Tiempo de Preparación]]/60</f>
        <v>8.3333333333333329E-2</v>
      </c>
      <c r="J850" s="9" t="str">
        <f>+TEXT(Tabla1[[#This Row],[Columna1]]/24, "h:mm")</f>
        <v>0:05</v>
      </c>
      <c r="K850" t="s">
        <v>6</v>
      </c>
      <c r="L850" s="1">
        <f>+(Tabla1[[#This Row],[Precio Unitario]]-Tabla1[[#This Row],[Costo Unitario]])*Tabla1[[#This Row],[Cantidad Ordenada]]</f>
        <v>8</v>
      </c>
      <c r="M850" s="1">
        <f>+Tabla1[[#This Row],[Precio Unitario]]*Tabla1[[#This Row],[Cantidad Ordenada]]</f>
        <v>19</v>
      </c>
      <c r="N850" s="2">
        <f>+Tabla1[[#This Row],[Ganancia neta]]/(Tabla1[[#This Row],[Ganacia Bruta]])</f>
        <v>0.42105263157894735</v>
      </c>
      <c r="O850" s="1">
        <f>+Tabla1[[#This Row],[Costo Unitario]]*Tabla1[[#This Row],[Cantidad Ordenada]]</f>
        <v>11</v>
      </c>
    </row>
    <row r="851" spans="1:15" x14ac:dyDescent="0.25">
      <c r="A851">
        <v>331</v>
      </c>
      <c r="B851">
        <v>20</v>
      </c>
      <c r="C851" t="s">
        <v>17</v>
      </c>
      <c r="D851" t="s">
        <v>41</v>
      </c>
      <c r="E851" s="1">
        <v>21</v>
      </c>
      <c r="F851" s="1">
        <v>35</v>
      </c>
      <c r="G851">
        <v>3</v>
      </c>
      <c r="H851">
        <v>26</v>
      </c>
      <c r="I851">
        <f>+Tabla1[[#This Row],[Tiempo de Preparación]]/60</f>
        <v>0.43333333333333335</v>
      </c>
      <c r="J851" s="9" t="str">
        <f>+TEXT(Tabla1[[#This Row],[Columna1]]/24, "h:mm")</f>
        <v>0:26</v>
      </c>
      <c r="K851" t="s">
        <v>8</v>
      </c>
      <c r="L851" s="1">
        <f>+(Tabla1[[#This Row],[Precio Unitario]]-Tabla1[[#This Row],[Costo Unitario]])*Tabla1[[#This Row],[Cantidad Ordenada]]</f>
        <v>42</v>
      </c>
      <c r="M851" s="1">
        <f>+Tabla1[[#This Row],[Precio Unitario]]*Tabla1[[#This Row],[Cantidad Ordenada]]</f>
        <v>105</v>
      </c>
      <c r="N851" s="2">
        <f>+Tabla1[[#This Row],[Ganancia neta]]/(Tabla1[[#This Row],[Ganacia Bruta]])</f>
        <v>0.4</v>
      </c>
      <c r="O851" s="1">
        <f>+Tabla1[[#This Row],[Costo Unitario]]*Tabla1[[#This Row],[Cantidad Ordenada]]</f>
        <v>63</v>
      </c>
    </row>
    <row r="852" spans="1:15" x14ac:dyDescent="0.25">
      <c r="A852">
        <v>331</v>
      </c>
      <c r="B852">
        <v>20</v>
      </c>
      <c r="C852" t="s">
        <v>5</v>
      </c>
      <c r="D852" t="s">
        <v>31</v>
      </c>
      <c r="E852" s="1">
        <v>14</v>
      </c>
      <c r="F852" s="1">
        <v>24</v>
      </c>
      <c r="G852">
        <v>1</v>
      </c>
      <c r="H852">
        <v>55</v>
      </c>
      <c r="I852">
        <f>+Tabla1[[#This Row],[Tiempo de Preparación]]/60</f>
        <v>0.91666666666666663</v>
      </c>
      <c r="J852" s="9" t="str">
        <f>+TEXT(Tabla1[[#This Row],[Columna1]]/24, "h:mm")</f>
        <v>0:55</v>
      </c>
      <c r="K852" t="s">
        <v>6</v>
      </c>
      <c r="L852" s="1">
        <f>+(Tabla1[[#This Row],[Precio Unitario]]-Tabla1[[#This Row],[Costo Unitario]])*Tabla1[[#This Row],[Cantidad Ordenada]]</f>
        <v>10</v>
      </c>
      <c r="M852" s="1">
        <f>+Tabla1[[#This Row],[Precio Unitario]]*Tabla1[[#This Row],[Cantidad Ordenada]]</f>
        <v>24</v>
      </c>
      <c r="N852" s="2">
        <f>+Tabla1[[#This Row],[Ganancia neta]]/(Tabla1[[#This Row],[Ganacia Bruta]])</f>
        <v>0.41666666666666669</v>
      </c>
      <c r="O852" s="1">
        <f>+Tabla1[[#This Row],[Costo Unitario]]*Tabla1[[#This Row],[Cantidad Ordenada]]</f>
        <v>14</v>
      </c>
    </row>
    <row r="853" spans="1:15" x14ac:dyDescent="0.25">
      <c r="A853">
        <v>331</v>
      </c>
      <c r="B853">
        <v>20</v>
      </c>
      <c r="C853" t="s">
        <v>26</v>
      </c>
      <c r="D853" t="s">
        <v>50</v>
      </c>
      <c r="E853" s="1">
        <v>15</v>
      </c>
      <c r="F853" s="1">
        <v>25</v>
      </c>
      <c r="G853">
        <v>1</v>
      </c>
      <c r="H853">
        <v>35</v>
      </c>
      <c r="I853">
        <f>+Tabla1[[#This Row],[Tiempo de Preparación]]/60</f>
        <v>0.58333333333333337</v>
      </c>
      <c r="J853" s="9" t="str">
        <f>+TEXT(Tabla1[[#This Row],[Columna1]]/24, "h:mm")</f>
        <v>0:35</v>
      </c>
      <c r="K853" t="s">
        <v>6</v>
      </c>
      <c r="L853" s="1">
        <f>+(Tabla1[[#This Row],[Precio Unitario]]-Tabla1[[#This Row],[Costo Unitario]])*Tabla1[[#This Row],[Cantidad Ordenada]]</f>
        <v>10</v>
      </c>
      <c r="M853" s="1">
        <f>+Tabla1[[#This Row],[Precio Unitario]]*Tabla1[[#This Row],[Cantidad Ordenada]]</f>
        <v>25</v>
      </c>
      <c r="N853" s="2">
        <f>+Tabla1[[#This Row],[Ganancia neta]]/(Tabla1[[#This Row],[Ganacia Bruta]])</f>
        <v>0.4</v>
      </c>
      <c r="O853" s="1">
        <f>+Tabla1[[#This Row],[Costo Unitario]]*Tabla1[[#This Row],[Cantidad Ordenada]]</f>
        <v>15</v>
      </c>
    </row>
    <row r="854" spans="1:15" x14ac:dyDescent="0.25">
      <c r="A854">
        <v>332</v>
      </c>
      <c r="B854">
        <v>6</v>
      </c>
      <c r="C854" t="s">
        <v>11</v>
      </c>
      <c r="D854" t="s">
        <v>35</v>
      </c>
      <c r="E854" s="1">
        <v>25</v>
      </c>
      <c r="F854" s="1">
        <v>40</v>
      </c>
      <c r="G854">
        <v>3</v>
      </c>
      <c r="H854">
        <v>17</v>
      </c>
      <c r="I854">
        <f>+Tabla1[[#This Row],[Tiempo de Preparación]]/60</f>
        <v>0.28333333333333333</v>
      </c>
      <c r="J854" s="9" t="str">
        <f>+TEXT(Tabla1[[#This Row],[Columna1]]/24, "h:mm")</f>
        <v>0:17</v>
      </c>
      <c r="K854" t="s">
        <v>6</v>
      </c>
      <c r="L854" s="1">
        <f>+(Tabla1[[#This Row],[Precio Unitario]]-Tabla1[[#This Row],[Costo Unitario]])*Tabla1[[#This Row],[Cantidad Ordenada]]</f>
        <v>45</v>
      </c>
      <c r="M854" s="1">
        <f>+Tabla1[[#This Row],[Precio Unitario]]*Tabla1[[#This Row],[Cantidad Ordenada]]</f>
        <v>120</v>
      </c>
      <c r="N854" s="2">
        <f>+Tabla1[[#This Row],[Ganancia neta]]/(Tabla1[[#This Row],[Ganacia Bruta]])</f>
        <v>0.375</v>
      </c>
      <c r="O854" s="1">
        <f>+Tabla1[[#This Row],[Costo Unitario]]*Tabla1[[#This Row],[Cantidad Ordenada]]</f>
        <v>75</v>
      </c>
    </row>
    <row r="855" spans="1:15" x14ac:dyDescent="0.25">
      <c r="A855">
        <v>333</v>
      </c>
      <c r="B855">
        <v>6</v>
      </c>
      <c r="C855" t="s">
        <v>12</v>
      </c>
      <c r="D855" t="s">
        <v>36</v>
      </c>
      <c r="E855" s="1">
        <v>22</v>
      </c>
      <c r="F855" s="1">
        <v>36</v>
      </c>
      <c r="G855">
        <v>1</v>
      </c>
      <c r="H855">
        <v>38</v>
      </c>
      <c r="I855">
        <f>+Tabla1[[#This Row],[Tiempo de Preparación]]/60</f>
        <v>0.6333333333333333</v>
      </c>
      <c r="J855" s="9" t="str">
        <f>+TEXT(Tabla1[[#This Row],[Columna1]]/24, "h:mm")</f>
        <v>0:38</v>
      </c>
      <c r="K855" t="s">
        <v>8</v>
      </c>
      <c r="L855" s="1">
        <f>+(Tabla1[[#This Row],[Precio Unitario]]-Tabla1[[#This Row],[Costo Unitario]])*Tabla1[[#This Row],[Cantidad Ordenada]]</f>
        <v>14</v>
      </c>
      <c r="M855" s="1">
        <f>+Tabla1[[#This Row],[Precio Unitario]]*Tabla1[[#This Row],[Cantidad Ordenada]]</f>
        <v>36</v>
      </c>
      <c r="N855" s="2">
        <f>+Tabla1[[#This Row],[Ganancia neta]]/(Tabla1[[#This Row],[Ganacia Bruta]])</f>
        <v>0.3888888888888889</v>
      </c>
      <c r="O855" s="1">
        <f>+Tabla1[[#This Row],[Costo Unitario]]*Tabla1[[#This Row],[Cantidad Ordenada]]</f>
        <v>22</v>
      </c>
    </row>
    <row r="856" spans="1:15" x14ac:dyDescent="0.25">
      <c r="A856">
        <v>333</v>
      </c>
      <c r="B856">
        <v>6</v>
      </c>
      <c r="C856" t="s">
        <v>24</v>
      </c>
      <c r="D856" t="s">
        <v>48</v>
      </c>
      <c r="E856" s="1">
        <v>10</v>
      </c>
      <c r="F856" s="1">
        <v>18</v>
      </c>
      <c r="G856">
        <v>2</v>
      </c>
      <c r="H856">
        <v>23</v>
      </c>
      <c r="I856">
        <f>+Tabla1[[#This Row],[Tiempo de Preparación]]/60</f>
        <v>0.38333333333333336</v>
      </c>
      <c r="J856" s="9" t="str">
        <f>+TEXT(Tabla1[[#This Row],[Columna1]]/24, "h:mm")</f>
        <v>0:23</v>
      </c>
      <c r="K856" t="s">
        <v>8</v>
      </c>
      <c r="L856" s="1">
        <f>+(Tabla1[[#This Row],[Precio Unitario]]-Tabla1[[#This Row],[Costo Unitario]])*Tabla1[[#This Row],[Cantidad Ordenada]]</f>
        <v>16</v>
      </c>
      <c r="M856" s="1">
        <f>+Tabla1[[#This Row],[Precio Unitario]]*Tabla1[[#This Row],[Cantidad Ordenada]]</f>
        <v>36</v>
      </c>
      <c r="N856" s="2">
        <f>+Tabla1[[#This Row],[Ganancia neta]]/(Tabla1[[#This Row],[Ganacia Bruta]])</f>
        <v>0.44444444444444442</v>
      </c>
      <c r="O856" s="1">
        <f>+Tabla1[[#This Row],[Costo Unitario]]*Tabla1[[#This Row],[Cantidad Ordenada]]</f>
        <v>20</v>
      </c>
    </row>
    <row r="857" spans="1:15" x14ac:dyDescent="0.25">
      <c r="A857">
        <v>334</v>
      </c>
      <c r="B857">
        <v>12</v>
      </c>
      <c r="C857" t="s">
        <v>23</v>
      </c>
      <c r="D857" t="s">
        <v>47</v>
      </c>
      <c r="E857" s="1">
        <v>13</v>
      </c>
      <c r="F857" s="1">
        <v>21</v>
      </c>
      <c r="G857">
        <v>2</v>
      </c>
      <c r="H857">
        <v>36</v>
      </c>
      <c r="I857">
        <f>+Tabla1[[#This Row],[Tiempo de Preparación]]/60</f>
        <v>0.6</v>
      </c>
      <c r="J857" s="9" t="str">
        <f>+TEXT(Tabla1[[#This Row],[Columna1]]/24, "h:mm")</f>
        <v>0:36</v>
      </c>
      <c r="K857" t="s">
        <v>8</v>
      </c>
      <c r="L857" s="1">
        <f>+(Tabla1[[#This Row],[Precio Unitario]]-Tabla1[[#This Row],[Costo Unitario]])*Tabla1[[#This Row],[Cantidad Ordenada]]</f>
        <v>16</v>
      </c>
      <c r="M857" s="1">
        <f>+Tabla1[[#This Row],[Precio Unitario]]*Tabla1[[#This Row],[Cantidad Ordenada]]</f>
        <v>42</v>
      </c>
      <c r="N857" s="2">
        <f>+Tabla1[[#This Row],[Ganancia neta]]/(Tabla1[[#This Row],[Ganacia Bruta]])</f>
        <v>0.38095238095238093</v>
      </c>
      <c r="O857" s="1">
        <f>+Tabla1[[#This Row],[Costo Unitario]]*Tabla1[[#This Row],[Cantidad Ordenada]]</f>
        <v>26</v>
      </c>
    </row>
    <row r="858" spans="1:15" x14ac:dyDescent="0.25">
      <c r="A858">
        <v>334</v>
      </c>
      <c r="B858">
        <v>12</v>
      </c>
      <c r="C858" t="s">
        <v>22</v>
      </c>
      <c r="D858" t="s">
        <v>46</v>
      </c>
      <c r="E858" s="1">
        <v>14</v>
      </c>
      <c r="F858" s="1">
        <v>23</v>
      </c>
      <c r="G858">
        <v>1</v>
      </c>
      <c r="H858">
        <v>58</v>
      </c>
      <c r="I858">
        <f>+Tabla1[[#This Row],[Tiempo de Preparación]]/60</f>
        <v>0.96666666666666667</v>
      </c>
      <c r="J858" s="9" t="str">
        <f>+TEXT(Tabla1[[#This Row],[Columna1]]/24, "h:mm")</f>
        <v>0:58</v>
      </c>
      <c r="K858" t="s">
        <v>6</v>
      </c>
      <c r="L858" s="1">
        <f>+(Tabla1[[#This Row],[Precio Unitario]]-Tabla1[[#This Row],[Costo Unitario]])*Tabla1[[#This Row],[Cantidad Ordenada]]</f>
        <v>9</v>
      </c>
      <c r="M858" s="1">
        <f>+Tabla1[[#This Row],[Precio Unitario]]*Tabla1[[#This Row],[Cantidad Ordenada]]</f>
        <v>23</v>
      </c>
      <c r="N858" s="2">
        <f>+Tabla1[[#This Row],[Ganancia neta]]/(Tabla1[[#This Row],[Ganacia Bruta]])</f>
        <v>0.39130434782608697</v>
      </c>
      <c r="O858" s="1">
        <f>+Tabla1[[#This Row],[Costo Unitario]]*Tabla1[[#This Row],[Cantidad Ordenada]]</f>
        <v>14</v>
      </c>
    </row>
    <row r="859" spans="1:15" x14ac:dyDescent="0.25">
      <c r="A859">
        <v>334</v>
      </c>
      <c r="B859">
        <v>12</v>
      </c>
      <c r="C859" t="s">
        <v>5</v>
      </c>
      <c r="D859" t="s">
        <v>31</v>
      </c>
      <c r="E859" s="1">
        <v>14</v>
      </c>
      <c r="F859" s="1">
        <v>24</v>
      </c>
      <c r="G859">
        <v>2</v>
      </c>
      <c r="H859">
        <v>31</v>
      </c>
      <c r="I859">
        <f>+Tabla1[[#This Row],[Tiempo de Preparación]]/60</f>
        <v>0.51666666666666672</v>
      </c>
      <c r="J859" s="9" t="str">
        <f>+TEXT(Tabla1[[#This Row],[Columna1]]/24, "h:mm")</f>
        <v>0:31</v>
      </c>
      <c r="K859" t="s">
        <v>6</v>
      </c>
      <c r="L859" s="1">
        <f>+(Tabla1[[#This Row],[Precio Unitario]]-Tabla1[[#This Row],[Costo Unitario]])*Tabla1[[#This Row],[Cantidad Ordenada]]</f>
        <v>20</v>
      </c>
      <c r="M859" s="1">
        <f>+Tabla1[[#This Row],[Precio Unitario]]*Tabla1[[#This Row],[Cantidad Ordenada]]</f>
        <v>48</v>
      </c>
      <c r="N859" s="2">
        <f>+Tabla1[[#This Row],[Ganancia neta]]/(Tabla1[[#This Row],[Ganacia Bruta]])</f>
        <v>0.41666666666666669</v>
      </c>
      <c r="O859" s="1">
        <f>+Tabla1[[#This Row],[Costo Unitario]]*Tabla1[[#This Row],[Cantidad Ordenada]]</f>
        <v>28</v>
      </c>
    </row>
    <row r="860" spans="1:15" x14ac:dyDescent="0.25">
      <c r="A860">
        <v>334</v>
      </c>
      <c r="B860">
        <v>12</v>
      </c>
      <c r="C860" t="s">
        <v>7</v>
      </c>
      <c r="D860" t="s">
        <v>32</v>
      </c>
      <c r="E860" s="1">
        <v>18</v>
      </c>
      <c r="F860" s="1">
        <v>30</v>
      </c>
      <c r="G860">
        <v>2</v>
      </c>
      <c r="H860">
        <v>31</v>
      </c>
      <c r="I860">
        <f>+Tabla1[[#This Row],[Tiempo de Preparación]]/60</f>
        <v>0.51666666666666672</v>
      </c>
      <c r="J860" s="9" t="str">
        <f>+TEXT(Tabla1[[#This Row],[Columna1]]/24, "h:mm")</f>
        <v>0:31</v>
      </c>
      <c r="K860" t="s">
        <v>6</v>
      </c>
      <c r="L860" s="1">
        <f>+(Tabla1[[#This Row],[Precio Unitario]]-Tabla1[[#This Row],[Costo Unitario]])*Tabla1[[#This Row],[Cantidad Ordenada]]</f>
        <v>24</v>
      </c>
      <c r="M860" s="1">
        <f>+Tabla1[[#This Row],[Precio Unitario]]*Tabla1[[#This Row],[Cantidad Ordenada]]</f>
        <v>60</v>
      </c>
      <c r="N860" s="2">
        <f>+Tabla1[[#This Row],[Ganancia neta]]/(Tabla1[[#This Row],[Ganacia Bruta]])</f>
        <v>0.4</v>
      </c>
      <c r="O860" s="1">
        <f>+Tabla1[[#This Row],[Costo Unitario]]*Tabla1[[#This Row],[Cantidad Ordenada]]</f>
        <v>36</v>
      </c>
    </row>
    <row r="861" spans="1:15" x14ac:dyDescent="0.25">
      <c r="A861">
        <v>335</v>
      </c>
      <c r="B861">
        <v>14</v>
      </c>
      <c r="C861" t="s">
        <v>7</v>
      </c>
      <c r="D861" t="s">
        <v>32</v>
      </c>
      <c r="E861" s="1">
        <v>18</v>
      </c>
      <c r="F861" s="1">
        <v>30</v>
      </c>
      <c r="G861">
        <v>1</v>
      </c>
      <c r="H861">
        <v>33</v>
      </c>
      <c r="I861">
        <f>+Tabla1[[#This Row],[Tiempo de Preparación]]/60</f>
        <v>0.55000000000000004</v>
      </c>
      <c r="J861" s="9" t="str">
        <f>+TEXT(Tabla1[[#This Row],[Columna1]]/24, "h:mm")</f>
        <v>0:33</v>
      </c>
      <c r="K861" t="s">
        <v>8</v>
      </c>
      <c r="L861" s="1">
        <f>+(Tabla1[[#This Row],[Precio Unitario]]-Tabla1[[#This Row],[Costo Unitario]])*Tabla1[[#This Row],[Cantidad Ordenada]]</f>
        <v>12</v>
      </c>
      <c r="M861" s="1">
        <f>+Tabla1[[#This Row],[Precio Unitario]]*Tabla1[[#This Row],[Cantidad Ordenada]]</f>
        <v>30</v>
      </c>
      <c r="N861" s="2">
        <f>+Tabla1[[#This Row],[Ganancia neta]]/(Tabla1[[#This Row],[Ganacia Bruta]])</f>
        <v>0.4</v>
      </c>
      <c r="O861" s="1">
        <f>+Tabla1[[#This Row],[Costo Unitario]]*Tabla1[[#This Row],[Cantidad Ordenada]]</f>
        <v>18</v>
      </c>
    </row>
    <row r="862" spans="1:15" x14ac:dyDescent="0.25">
      <c r="A862">
        <v>335</v>
      </c>
      <c r="B862">
        <v>14</v>
      </c>
      <c r="C862" t="s">
        <v>15</v>
      </c>
      <c r="D862" t="s">
        <v>39</v>
      </c>
      <c r="E862" s="1">
        <v>16</v>
      </c>
      <c r="F862" s="1">
        <v>28</v>
      </c>
      <c r="G862">
        <v>3</v>
      </c>
      <c r="H862">
        <v>36</v>
      </c>
      <c r="I862">
        <f>+Tabla1[[#This Row],[Tiempo de Preparación]]/60</f>
        <v>0.6</v>
      </c>
      <c r="J862" s="9" t="str">
        <f>+TEXT(Tabla1[[#This Row],[Columna1]]/24, "h:mm")</f>
        <v>0:36</v>
      </c>
      <c r="K862" t="s">
        <v>8</v>
      </c>
      <c r="L862" s="1">
        <f>+(Tabla1[[#This Row],[Precio Unitario]]-Tabla1[[#This Row],[Costo Unitario]])*Tabla1[[#This Row],[Cantidad Ordenada]]</f>
        <v>36</v>
      </c>
      <c r="M862" s="1">
        <f>+Tabla1[[#This Row],[Precio Unitario]]*Tabla1[[#This Row],[Cantidad Ordenada]]</f>
        <v>84</v>
      </c>
      <c r="N862" s="2">
        <f>+Tabla1[[#This Row],[Ganancia neta]]/(Tabla1[[#This Row],[Ganacia Bruta]])</f>
        <v>0.42857142857142855</v>
      </c>
      <c r="O862" s="1">
        <f>+Tabla1[[#This Row],[Costo Unitario]]*Tabla1[[#This Row],[Cantidad Ordenada]]</f>
        <v>48</v>
      </c>
    </row>
    <row r="863" spans="1:15" x14ac:dyDescent="0.25">
      <c r="A863">
        <v>336</v>
      </c>
      <c r="B863">
        <v>4</v>
      </c>
      <c r="C863" t="s">
        <v>23</v>
      </c>
      <c r="D863" t="s">
        <v>47</v>
      </c>
      <c r="E863" s="1">
        <v>13</v>
      </c>
      <c r="F863" s="1">
        <v>21</v>
      </c>
      <c r="G863">
        <v>2</v>
      </c>
      <c r="H863">
        <v>12</v>
      </c>
      <c r="I863">
        <f>+Tabla1[[#This Row],[Tiempo de Preparación]]/60</f>
        <v>0.2</v>
      </c>
      <c r="J863" s="9" t="str">
        <f>+TEXT(Tabla1[[#This Row],[Columna1]]/24, "h:mm")</f>
        <v>0:12</v>
      </c>
      <c r="K863" t="s">
        <v>8</v>
      </c>
      <c r="L863" s="1">
        <f>+(Tabla1[[#This Row],[Precio Unitario]]-Tabla1[[#This Row],[Costo Unitario]])*Tabla1[[#This Row],[Cantidad Ordenada]]</f>
        <v>16</v>
      </c>
      <c r="M863" s="1">
        <f>+Tabla1[[#This Row],[Precio Unitario]]*Tabla1[[#This Row],[Cantidad Ordenada]]</f>
        <v>42</v>
      </c>
      <c r="N863" s="2">
        <f>+Tabla1[[#This Row],[Ganancia neta]]/(Tabla1[[#This Row],[Ganacia Bruta]])</f>
        <v>0.38095238095238093</v>
      </c>
      <c r="O863" s="1">
        <f>+Tabla1[[#This Row],[Costo Unitario]]*Tabla1[[#This Row],[Cantidad Ordenada]]</f>
        <v>26</v>
      </c>
    </row>
    <row r="864" spans="1:15" x14ac:dyDescent="0.25">
      <c r="A864">
        <v>336</v>
      </c>
      <c r="B864">
        <v>4</v>
      </c>
      <c r="C864" t="s">
        <v>16</v>
      </c>
      <c r="D864" t="s">
        <v>40</v>
      </c>
      <c r="E864" s="1">
        <v>11</v>
      </c>
      <c r="F864" s="1">
        <v>19</v>
      </c>
      <c r="G864">
        <v>2</v>
      </c>
      <c r="H864">
        <v>33</v>
      </c>
      <c r="I864">
        <f>+Tabla1[[#This Row],[Tiempo de Preparación]]/60</f>
        <v>0.55000000000000004</v>
      </c>
      <c r="J864" s="9" t="str">
        <f>+TEXT(Tabla1[[#This Row],[Columna1]]/24, "h:mm")</f>
        <v>0:33</v>
      </c>
      <c r="K864" t="s">
        <v>8</v>
      </c>
      <c r="L864" s="1">
        <f>+(Tabla1[[#This Row],[Precio Unitario]]-Tabla1[[#This Row],[Costo Unitario]])*Tabla1[[#This Row],[Cantidad Ordenada]]</f>
        <v>16</v>
      </c>
      <c r="M864" s="1">
        <f>+Tabla1[[#This Row],[Precio Unitario]]*Tabla1[[#This Row],[Cantidad Ordenada]]</f>
        <v>38</v>
      </c>
      <c r="N864" s="2">
        <f>+Tabla1[[#This Row],[Ganancia neta]]/(Tabla1[[#This Row],[Ganacia Bruta]])</f>
        <v>0.42105263157894735</v>
      </c>
      <c r="O864" s="1">
        <f>+Tabla1[[#This Row],[Costo Unitario]]*Tabla1[[#This Row],[Cantidad Ordenada]]</f>
        <v>22</v>
      </c>
    </row>
    <row r="865" spans="1:15" x14ac:dyDescent="0.25">
      <c r="A865">
        <v>336</v>
      </c>
      <c r="B865">
        <v>4</v>
      </c>
      <c r="C865" t="s">
        <v>25</v>
      </c>
      <c r="D865" t="s">
        <v>49</v>
      </c>
      <c r="E865" s="1">
        <v>15</v>
      </c>
      <c r="F865" s="1">
        <v>26</v>
      </c>
      <c r="G865">
        <v>3</v>
      </c>
      <c r="H865">
        <v>20</v>
      </c>
      <c r="I865">
        <f>+Tabla1[[#This Row],[Tiempo de Preparación]]/60</f>
        <v>0.33333333333333331</v>
      </c>
      <c r="J865" s="9" t="str">
        <f>+TEXT(Tabla1[[#This Row],[Columna1]]/24, "h:mm")</f>
        <v>0:20</v>
      </c>
      <c r="K865" t="s">
        <v>8</v>
      </c>
      <c r="L865" s="1">
        <f>+(Tabla1[[#This Row],[Precio Unitario]]-Tabla1[[#This Row],[Costo Unitario]])*Tabla1[[#This Row],[Cantidad Ordenada]]</f>
        <v>33</v>
      </c>
      <c r="M865" s="1">
        <f>+Tabla1[[#This Row],[Precio Unitario]]*Tabla1[[#This Row],[Cantidad Ordenada]]</f>
        <v>78</v>
      </c>
      <c r="N865" s="2">
        <f>+Tabla1[[#This Row],[Ganancia neta]]/(Tabla1[[#This Row],[Ganacia Bruta]])</f>
        <v>0.42307692307692307</v>
      </c>
      <c r="O865" s="1">
        <f>+Tabla1[[#This Row],[Costo Unitario]]*Tabla1[[#This Row],[Cantidad Ordenada]]</f>
        <v>45</v>
      </c>
    </row>
    <row r="866" spans="1:15" x14ac:dyDescent="0.25">
      <c r="A866">
        <v>337</v>
      </c>
      <c r="B866">
        <v>11</v>
      </c>
      <c r="C866" t="s">
        <v>5</v>
      </c>
      <c r="D866" t="s">
        <v>31</v>
      </c>
      <c r="E866" s="1">
        <v>14</v>
      </c>
      <c r="F866" s="1">
        <v>24</v>
      </c>
      <c r="G866">
        <v>3</v>
      </c>
      <c r="H866">
        <v>53</v>
      </c>
      <c r="I866">
        <f>+Tabla1[[#This Row],[Tiempo de Preparación]]/60</f>
        <v>0.8833333333333333</v>
      </c>
      <c r="J866" s="9" t="str">
        <f>+TEXT(Tabla1[[#This Row],[Columna1]]/24, "h:mm")</f>
        <v>0:53</v>
      </c>
      <c r="K866" t="s">
        <v>6</v>
      </c>
      <c r="L866" s="1">
        <f>+(Tabla1[[#This Row],[Precio Unitario]]-Tabla1[[#This Row],[Costo Unitario]])*Tabla1[[#This Row],[Cantidad Ordenada]]</f>
        <v>30</v>
      </c>
      <c r="M866" s="1">
        <f>+Tabla1[[#This Row],[Precio Unitario]]*Tabla1[[#This Row],[Cantidad Ordenada]]</f>
        <v>72</v>
      </c>
      <c r="N866" s="2">
        <f>+Tabla1[[#This Row],[Ganancia neta]]/(Tabla1[[#This Row],[Ganacia Bruta]])</f>
        <v>0.41666666666666669</v>
      </c>
      <c r="O866" s="1">
        <f>+Tabla1[[#This Row],[Costo Unitario]]*Tabla1[[#This Row],[Cantidad Ordenada]]</f>
        <v>42</v>
      </c>
    </row>
    <row r="867" spans="1:15" x14ac:dyDescent="0.25">
      <c r="A867">
        <v>337</v>
      </c>
      <c r="B867">
        <v>11</v>
      </c>
      <c r="C867" t="s">
        <v>15</v>
      </c>
      <c r="D867" t="s">
        <v>39</v>
      </c>
      <c r="E867" s="1">
        <v>16</v>
      </c>
      <c r="F867" s="1">
        <v>28</v>
      </c>
      <c r="G867">
        <v>1</v>
      </c>
      <c r="H867">
        <v>5</v>
      </c>
      <c r="I867">
        <f>+Tabla1[[#This Row],[Tiempo de Preparación]]/60</f>
        <v>8.3333333333333329E-2</v>
      </c>
      <c r="J867" s="9" t="str">
        <f>+TEXT(Tabla1[[#This Row],[Columna1]]/24, "h:mm")</f>
        <v>0:05</v>
      </c>
      <c r="K867" t="s">
        <v>8</v>
      </c>
      <c r="L867" s="1">
        <f>+(Tabla1[[#This Row],[Precio Unitario]]-Tabla1[[#This Row],[Costo Unitario]])*Tabla1[[#This Row],[Cantidad Ordenada]]</f>
        <v>12</v>
      </c>
      <c r="M867" s="1">
        <f>+Tabla1[[#This Row],[Precio Unitario]]*Tabla1[[#This Row],[Cantidad Ordenada]]</f>
        <v>28</v>
      </c>
      <c r="N867" s="2">
        <f>+Tabla1[[#This Row],[Ganancia neta]]/(Tabla1[[#This Row],[Ganacia Bruta]])</f>
        <v>0.42857142857142855</v>
      </c>
      <c r="O867" s="1">
        <f>+Tabla1[[#This Row],[Costo Unitario]]*Tabla1[[#This Row],[Cantidad Ordenada]]</f>
        <v>16</v>
      </c>
    </row>
    <row r="868" spans="1:15" x14ac:dyDescent="0.25">
      <c r="A868">
        <v>338</v>
      </c>
      <c r="B868">
        <v>18</v>
      </c>
      <c r="C868" t="s">
        <v>20</v>
      </c>
      <c r="D868" t="s">
        <v>44</v>
      </c>
      <c r="E868" s="1">
        <v>20</v>
      </c>
      <c r="F868" s="1">
        <v>34</v>
      </c>
      <c r="G868">
        <v>3</v>
      </c>
      <c r="H868">
        <v>44</v>
      </c>
      <c r="I868">
        <f>+Tabla1[[#This Row],[Tiempo de Preparación]]/60</f>
        <v>0.73333333333333328</v>
      </c>
      <c r="J868" s="9" t="str">
        <f>+TEXT(Tabla1[[#This Row],[Columna1]]/24, "h:mm")</f>
        <v>0:44</v>
      </c>
      <c r="K868" t="s">
        <v>6</v>
      </c>
      <c r="L868" s="1">
        <f>+(Tabla1[[#This Row],[Precio Unitario]]-Tabla1[[#This Row],[Costo Unitario]])*Tabla1[[#This Row],[Cantidad Ordenada]]</f>
        <v>42</v>
      </c>
      <c r="M868" s="1">
        <f>+Tabla1[[#This Row],[Precio Unitario]]*Tabla1[[#This Row],[Cantidad Ordenada]]</f>
        <v>102</v>
      </c>
      <c r="N868" s="2">
        <f>+Tabla1[[#This Row],[Ganancia neta]]/(Tabla1[[#This Row],[Ganacia Bruta]])</f>
        <v>0.41176470588235292</v>
      </c>
      <c r="O868" s="1">
        <f>+Tabla1[[#This Row],[Costo Unitario]]*Tabla1[[#This Row],[Cantidad Ordenada]]</f>
        <v>60</v>
      </c>
    </row>
    <row r="869" spans="1:15" x14ac:dyDescent="0.25">
      <c r="A869">
        <v>338</v>
      </c>
      <c r="B869">
        <v>18</v>
      </c>
      <c r="C869" t="s">
        <v>23</v>
      </c>
      <c r="D869" t="s">
        <v>47</v>
      </c>
      <c r="E869" s="1">
        <v>13</v>
      </c>
      <c r="F869" s="1">
        <v>21</v>
      </c>
      <c r="G869">
        <v>1</v>
      </c>
      <c r="H869">
        <v>10</v>
      </c>
      <c r="I869">
        <f>+Tabla1[[#This Row],[Tiempo de Preparación]]/60</f>
        <v>0.16666666666666666</v>
      </c>
      <c r="J869" s="9" t="str">
        <f>+TEXT(Tabla1[[#This Row],[Columna1]]/24, "h:mm")</f>
        <v>0:10</v>
      </c>
      <c r="K869" t="s">
        <v>8</v>
      </c>
      <c r="L869" s="1">
        <f>+(Tabla1[[#This Row],[Precio Unitario]]-Tabla1[[#This Row],[Costo Unitario]])*Tabla1[[#This Row],[Cantidad Ordenada]]</f>
        <v>8</v>
      </c>
      <c r="M869" s="1">
        <f>+Tabla1[[#This Row],[Precio Unitario]]*Tabla1[[#This Row],[Cantidad Ordenada]]</f>
        <v>21</v>
      </c>
      <c r="N869" s="2">
        <f>+Tabla1[[#This Row],[Ganancia neta]]/(Tabla1[[#This Row],[Ganacia Bruta]])</f>
        <v>0.38095238095238093</v>
      </c>
      <c r="O869" s="1">
        <f>+Tabla1[[#This Row],[Costo Unitario]]*Tabla1[[#This Row],[Cantidad Ordenada]]</f>
        <v>13</v>
      </c>
    </row>
    <row r="870" spans="1:15" x14ac:dyDescent="0.25">
      <c r="A870">
        <v>338</v>
      </c>
      <c r="B870">
        <v>18</v>
      </c>
      <c r="C870" t="s">
        <v>18</v>
      </c>
      <c r="D870" t="s">
        <v>42</v>
      </c>
      <c r="E870" s="1">
        <v>19</v>
      </c>
      <c r="F870" s="1">
        <v>32</v>
      </c>
      <c r="G870">
        <v>3</v>
      </c>
      <c r="H870">
        <v>30</v>
      </c>
      <c r="I870">
        <f>+Tabla1[[#This Row],[Tiempo de Preparación]]/60</f>
        <v>0.5</v>
      </c>
      <c r="J870" s="9" t="str">
        <f>+TEXT(Tabla1[[#This Row],[Columna1]]/24, "h:mm")</f>
        <v>0:30</v>
      </c>
      <c r="K870" t="s">
        <v>8</v>
      </c>
      <c r="L870" s="1">
        <f>+(Tabla1[[#This Row],[Precio Unitario]]-Tabla1[[#This Row],[Costo Unitario]])*Tabla1[[#This Row],[Cantidad Ordenada]]</f>
        <v>39</v>
      </c>
      <c r="M870" s="1">
        <f>+Tabla1[[#This Row],[Precio Unitario]]*Tabla1[[#This Row],[Cantidad Ordenada]]</f>
        <v>96</v>
      </c>
      <c r="N870" s="2">
        <f>+Tabla1[[#This Row],[Ganancia neta]]/(Tabla1[[#This Row],[Ganacia Bruta]])</f>
        <v>0.40625</v>
      </c>
      <c r="O870" s="1">
        <f>+Tabla1[[#This Row],[Costo Unitario]]*Tabla1[[#This Row],[Cantidad Ordenada]]</f>
        <v>57</v>
      </c>
    </row>
    <row r="871" spans="1:15" x14ac:dyDescent="0.25">
      <c r="A871">
        <v>338</v>
      </c>
      <c r="B871">
        <v>18</v>
      </c>
      <c r="C871" t="s">
        <v>21</v>
      </c>
      <c r="D871" t="s">
        <v>45</v>
      </c>
      <c r="E871" s="1">
        <v>12</v>
      </c>
      <c r="F871" s="1">
        <v>20</v>
      </c>
      <c r="G871">
        <v>3</v>
      </c>
      <c r="H871">
        <v>59</v>
      </c>
      <c r="I871">
        <f>+Tabla1[[#This Row],[Tiempo de Preparación]]/60</f>
        <v>0.98333333333333328</v>
      </c>
      <c r="J871" s="9" t="str">
        <f>+TEXT(Tabla1[[#This Row],[Columna1]]/24, "h:mm")</f>
        <v>0:59</v>
      </c>
      <c r="K871" t="s">
        <v>6</v>
      </c>
      <c r="L871" s="1">
        <f>+(Tabla1[[#This Row],[Precio Unitario]]-Tabla1[[#This Row],[Costo Unitario]])*Tabla1[[#This Row],[Cantidad Ordenada]]</f>
        <v>24</v>
      </c>
      <c r="M871" s="1">
        <f>+Tabla1[[#This Row],[Precio Unitario]]*Tabla1[[#This Row],[Cantidad Ordenada]]</f>
        <v>60</v>
      </c>
      <c r="N871" s="2">
        <f>+Tabla1[[#This Row],[Ganancia neta]]/(Tabla1[[#This Row],[Ganacia Bruta]])</f>
        <v>0.4</v>
      </c>
      <c r="O871" s="1">
        <f>+Tabla1[[#This Row],[Costo Unitario]]*Tabla1[[#This Row],[Cantidad Ordenada]]</f>
        <v>36</v>
      </c>
    </row>
    <row r="872" spans="1:15" x14ac:dyDescent="0.25">
      <c r="A872">
        <v>339</v>
      </c>
      <c r="B872">
        <v>13</v>
      </c>
      <c r="C872" t="s">
        <v>13</v>
      </c>
      <c r="D872" t="s">
        <v>37</v>
      </c>
      <c r="E872" s="1">
        <v>17</v>
      </c>
      <c r="F872" s="1">
        <v>29</v>
      </c>
      <c r="G872">
        <v>2</v>
      </c>
      <c r="H872">
        <v>6</v>
      </c>
      <c r="I872">
        <f>+Tabla1[[#This Row],[Tiempo de Preparación]]/60</f>
        <v>0.1</v>
      </c>
      <c r="J872" s="9" t="str">
        <f>+TEXT(Tabla1[[#This Row],[Columna1]]/24, "h:mm")</f>
        <v>0:06</v>
      </c>
      <c r="K872" t="s">
        <v>8</v>
      </c>
      <c r="L872" s="1">
        <f>+(Tabla1[[#This Row],[Precio Unitario]]-Tabla1[[#This Row],[Costo Unitario]])*Tabla1[[#This Row],[Cantidad Ordenada]]</f>
        <v>24</v>
      </c>
      <c r="M872" s="1">
        <f>+Tabla1[[#This Row],[Precio Unitario]]*Tabla1[[#This Row],[Cantidad Ordenada]]</f>
        <v>58</v>
      </c>
      <c r="N872" s="2">
        <f>+Tabla1[[#This Row],[Ganancia neta]]/(Tabla1[[#This Row],[Ganacia Bruta]])</f>
        <v>0.41379310344827586</v>
      </c>
      <c r="O872" s="1">
        <f>+Tabla1[[#This Row],[Costo Unitario]]*Tabla1[[#This Row],[Cantidad Ordenada]]</f>
        <v>34</v>
      </c>
    </row>
    <row r="873" spans="1:15" x14ac:dyDescent="0.25">
      <c r="A873">
        <v>339</v>
      </c>
      <c r="B873">
        <v>13</v>
      </c>
      <c r="C873" t="s">
        <v>22</v>
      </c>
      <c r="D873" t="s">
        <v>46</v>
      </c>
      <c r="E873" s="1">
        <v>14</v>
      </c>
      <c r="F873" s="1">
        <v>23</v>
      </c>
      <c r="G873">
        <v>2</v>
      </c>
      <c r="H873">
        <v>40</v>
      </c>
      <c r="I873">
        <f>+Tabla1[[#This Row],[Tiempo de Preparación]]/60</f>
        <v>0.66666666666666663</v>
      </c>
      <c r="J873" s="9" t="str">
        <f>+TEXT(Tabla1[[#This Row],[Columna1]]/24, "h:mm")</f>
        <v>0:40</v>
      </c>
      <c r="K873" t="s">
        <v>6</v>
      </c>
      <c r="L873" s="1">
        <f>+(Tabla1[[#This Row],[Precio Unitario]]-Tabla1[[#This Row],[Costo Unitario]])*Tabla1[[#This Row],[Cantidad Ordenada]]</f>
        <v>18</v>
      </c>
      <c r="M873" s="1">
        <f>+Tabla1[[#This Row],[Precio Unitario]]*Tabla1[[#This Row],[Cantidad Ordenada]]</f>
        <v>46</v>
      </c>
      <c r="N873" s="2">
        <f>+Tabla1[[#This Row],[Ganancia neta]]/(Tabla1[[#This Row],[Ganacia Bruta]])</f>
        <v>0.39130434782608697</v>
      </c>
      <c r="O873" s="1">
        <f>+Tabla1[[#This Row],[Costo Unitario]]*Tabla1[[#This Row],[Cantidad Ordenada]]</f>
        <v>28</v>
      </c>
    </row>
    <row r="874" spans="1:15" x14ac:dyDescent="0.25">
      <c r="A874">
        <v>340</v>
      </c>
      <c r="B874">
        <v>15</v>
      </c>
      <c r="C874" t="s">
        <v>11</v>
      </c>
      <c r="D874" t="s">
        <v>35</v>
      </c>
      <c r="E874" s="1">
        <v>25</v>
      </c>
      <c r="F874" s="1">
        <v>40</v>
      </c>
      <c r="G874">
        <v>2</v>
      </c>
      <c r="H874">
        <v>35</v>
      </c>
      <c r="I874">
        <f>+Tabla1[[#This Row],[Tiempo de Preparación]]/60</f>
        <v>0.58333333333333337</v>
      </c>
      <c r="J874" s="9" t="str">
        <f>+TEXT(Tabla1[[#This Row],[Columna1]]/24, "h:mm")</f>
        <v>0:35</v>
      </c>
      <c r="K874" t="s">
        <v>8</v>
      </c>
      <c r="L874" s="1">
        <f>+(Tabla1[[#This Row],[Precio Unitario]]-Tabla1[[#This Row],[Costo Unitario]])*Tabla1[[#This Row],[Cantidad Ordenada]]</f>
        <v>30</v>
      </c>
      <c r="M874" s="1">
        <f>+Tabla1[[#This Row],[Precio Unitario]]*Tabla1[[#This Row],[Cantidad Ordenada]]</f>
        <v>80</v>
      </c>
      <c r="N874" s="2">
        <f>+Tabla1[[#This Row],[Ganancia neta]]/(Tabla1[[#This Row],[Ganacia Bruta]])</f>
        <v>0.375</v>
      </c>
      <c r="O874" s="1">
        <f>+Tabla1[[#This Row],[Costo Unitario]]*Tabla1[[#This Row],[Cantidad Ordenada]]</f>
        <v>50</v>
      </c>
    </row>
    <row r="875" spans="1:15" x14ac:dyDescent="0.25">
      <c r="A875">
        <v>340</v>
      </c>
      <c r="B875">
        <v>15</v>
      </c>
      <c r="C875" t="s">
        <v>15</v>
      </c>
      <c r="D875" t="s">
        <v>39</v>
      </c>
      <c r="E875" s="1">
        <v>16</v>
      </c>
      <c r="F875" s="1">
        <v>28</v>
      </c>
      <c r="G875">
        <v>3</v>
      </c>
      <c r="H875">
        <v>56</v>
      </c>
      <c r="I875">
        <f>+Tabla1[[#This Row],[Tiempo de Preparación]]/60</f>
        <v>0.93333333333333335</v>
      </c>
      <c r="J875" s="9" t="str">
        <f>+TEXT(Tabla1[[#This Row],[Columna1]]/24, "h:mm")</f>
        <v>0:56</v>
      </c>
      <c r="K875" t="s">
        <v>6</v>
      </c>
      <c r="L875" s="1">
        <f>+(Tabla1[[#This Row],[Precio Unitario]]-Tabla1[[#This Row],[Costo Unitario]])*Tabla1[[#This Row],[Cantidad Ordenada]]</f>
        <v>36</v>
      </c>
      <c r="M875" s="1">
        <f>+Tabla1[[#This Row],[Precio Unitario]]*Tabla1[[#This Row],[Cantidad Ordenada]]</f>
        <v>84</v>
      </c>
      <c r="N875" s="2">
        <f>+Tabla1[[#This Row],[Ganancia neta]]/(Tabla1[[#This Row],[Ganacia Bruta]])</f>
        <v>0.42857142857142855</v>
      </c>
      <c r="O875" s="1">
        <f>+Tabla1[[#This Row],[Costo Unitario]]*Tabla1[[#This Row],[Cantidad Ordenada]]</f>
        <v>48</v>
      </c>
    </row>
    <row r="876" spans="1:15" x14ac:dyDescent="0.25">
      <c r="A876">
        <v>341</v>
      </c>
      <c r="B876">
        <v>14</v>
      </c>
      <c r="C876" t="s">
        <v>15</v>
      </c>
      <c r="D876" t="s">
        <v>39</v>
      </c>
      <c r="E876" s="1">
        <v>16</v>
      </c>
      <c r="F876" s="1">
        <v>28</v>
      </c>
      <c r="G876">
        <v>1</v>
      </c>
      <c r="H876">
        <v>46</v>
      </c>
      <c r="I876">
        <f>+Tabla1[[#This Row],[Tiempo de Preparación]]/60</f>
        <v>0.76666666666666672</v>
      </c>
      <c r="J876" s="9" t="str">
        <f>+TEXT(Tabla1[[#This Row],[Columna1]]/24, "h:mm")</f>
        <v>0:46</v>
      </c>
      <c r="K876" t="s">
        <v>6</v>
      </c>
      <c r="L876" s="1">
        <f>+(Tabla1[[#This Row],[Precio Unitario]]-Tabla1[[#This Row],[Costo Unitario]])*Tabla1[[#This Row],[Cantidad Ordenada]]</f>
        <v>12</v>
      </c>
      <c r="M876" s="1">
        <f>+Tabla1[[#This Row],[Precio Unitario]]*Tabla1[[#This Row],[Cantidad Ordenada]]</f>
        <v>28</v>
      </c>
      <c r="N876" s="2">
        <f>+Tabla1[[#This Row],[Ganancia neta]]/(Tabla1[[#This Row],[Ganacia Bruta]])</f>
        <v>0.42857142857142855</v>
      </c>
      <c r="O876" s="1">
        <f>+Tabla1[[#This Row],[Costo Unitario]]*Tabla1[[#This Row],[Cantidad Ordenada]]</f>
        <v>16</v>
      </c>
    </row>
    <row r="877" spans="1:15" x14ac:dyDescent="0.25">
      <c r="A877">
        <v>341</v>
      </c>
      <c r="B877">
        <v>14</v>
      </c>
      <c r="C877" t="s">
        <v>19</v>
      </c>
      <c r="D877" t="s">
        <v>43</v>
      </c>
      <c r="E877" s="1">
        <v>13</v>
      </c>
      <c r="F877" s="1">
        <v>22</v>
      </c>
      <c r="G877">
        <v>2</v>
      </c>
      <c r="H877">
        <v>34</v>
      </c>
      <c r="I877">
        <f>+Tabla1[[#This Row],[Tiempo de Preparación]]/60</f>
        <v>0.56666666666666665</v>
      </c>
      <c r="J877" s="9" t="str">
        <f>+TEXT(Tabla1[[#This Row],[Columna1]]/24, "h:mm")</f>
        <v>0:34</v>
      </c>
      <c r="K877" t="s">
        <v>8</v>
      </c>
      <c r="L877" s="1">
        <f>+(Tabla1[[#This Row],[Precio Unitario]]-Tabla1[[#This Row],[Costo Unitario]])*Tabla1[[#This Row],[Cantidad Ordenada]]</f>
        <v>18</v>
      </c>
      <c r="M877" s="1">
        <f>+Tabla1[[#This Row],[Precio Unitario]]*Tabla1[[#This Row],[Cantidad Ordenada]]</f>
        <v>44</v>
      </c>
      <c r="N877" s="2">
        <f>+Tabla1[[#This Row],[Ganancia neta]]/(Tabla1[[#This Row],[Ganacia Bruta]])</f>
        <v>0.40909090909090912</v>
      </c>
      <c r="O877" s="1">
        <f>+Tabla1[[#This Row],[Costo Unitario]]*Tabla1[[#This Row],[Cantidad Ordenada]]</f>
        <v>26</v>
      </c>
    </row>
    <row r="878" spans="1:15" x14ac:dyDescent="0.25">
      <c r="A878">
        <v>341</v>
      </c>
      <c r="B878">
        <v>14</v>
      </c>
      <c r="C878" t="s">
        <v>17</v>
      </c>
      <c r="D878" t="s">
        <v>41</v>
      </c>
      <c r="E878" s="1">
        <v>21</v>
      </c>
      <c r="F878" s="1">
        <v>35</v>
      </c>
      <c r="G878">
        <v>3</v>
      </c>
      <c r="H878">
        <v>8</v>
      </c>
      <c r="I878">
        <f>+Tabla1[[#This Row],[Tiempo de Preparación]]/60</f>
        <v>0.13333333333333333</v>
      </c>
      <c r="J878" s="9" t="str">
        <f>+TEXT(Tabla1[[#This Row],[Columna1]]/24, "h:mm")</f>
        <v>0:08</v>
      </c>
      <c r="K878" t="s">
        <v>8</v>
      </c>
      <c r="L878" s="1">
        <f>+(Tabla1[[#This Row],[Precio Unitario]]-Tabla1[[#This Row],[Costo Unitario]])*Tabla1[[#This Row],[Cantidad Ordenada]]</f>
        <v>42</v>
      </c>
      <c r="M878" s="1">
        <f>+Tabla1[[#This Row],[Precio Unitario]]*Tabla1[[#This Row],[Cantidad Ordenada]]</f>
        <v>105</v>
      </c>
      <c r="N878" s="2">
        <f>+Tabla1[[#This Row],[Ganancia neta]]/(Tabla1[[#This Row],[Ganacia Bruta]])</f>
        <v>0.4</v>
      </c>
      <c r="O878" s="1">
        <f>+Tabla1[[#This Row],[Costo Unitario]]*Tabla1[[#This Row],[Cantidad Ordenada]]</f>
        <v>63</v>
      </c>
    </row>
    <row r="879" spans="1:15" x14ac:dyDescent="0.25">
      <c r="A879">
        <v>342</v>
      </c>
      <c r="B879">
        <v>19</v>
      </c>
      <c r="C879" t="s">
        <v>22</v>
      </c>
      <c r="D879" t="s">
        <v>46</v>
      </c>
      <c r="E879" s="1">
        <v>14</v>
      </c>
      <c r="F879" s="1">
        <v>23</v>
      </c>
      <c r="G879">
        <v>2</v>
      </c>
      <c r="H879">
        <v>23</v>
      </c>
      <c r="I879">
        <f>+Tabla1[[#This Row],[Tiempo de Preparación]]/60</f>
        <v>0.38333333333333336</v>
      </c>
      <c r="J879" s="9" t="str">
        <f>+TEXT(Tabla1[[#This Row],[Columna1]]/24, "h:mm")</f>
        <v>0:23</v>
      </c>
      <c r="K879" t="s">
        <v>8</v>
      </c>
      <c r="L879" s="1">
        <f>+(Tabla1[[#This Row],[Precio Unitario]]-Tabla1[[#This Row],[Costo Unitario]])*Tabla1[[#This Row],[Cantidad Ordenada]]</f>
        <v>18</v>
      </c>
      <c r="M879" s="1">
        <f>+Tabla1[[#This Row],[Precio Unitario]]*Tabla1[[#This Row],[Cantidad Ordenada]]</f>
        <v>46</v>
      </c>
      <c r="N879" s="2">
        <f>+Tabla1[[#This Row],[Ganancia neta]]/(Tabla1[[#This Row],[Ganacia Bruta]])</f>
        <v>0.39130434782608697</v>
      </c>
      <c r="O879" s="1">
        <f>+Tabla1[[#This Row],[Costo Unitario]]*Tabla1[[#This Row],[Cantidad Ordenada]]</f>
        <v>28</v>
      </c>
    </row>
    <row r="880" spans="1:15" x14ac:dyDescent="0.25">
      <c r="A880">
        <v>342</v>
      </c>
      <c r="B880">
        <v>19</v>
      </c>
      <c r="C880" t="s">
        <v>15</v>
      </c>
      <c r="D880" t="s">
        <v>39</v>
      </c>
      <c r="E880" s="1">
        <v>16</v>
      </c>
      <c r="F880" s="1">
        <v>28</v>
      </c>
      <c r="G880">
        <v>2</v>
      </c>
      <c r="H880">
        <v>31</v>
      </c>
      <c r="I880">
        <f>+Tabla1[[#This Row],[Tiempo de Preparación]]/60</f>
        <v>0.51666666666666672</v>
      </c>
      <c r="J880" s="9" t="str">
        <f>+TEXT(Tabla1[[#This Row],[Columna1]]/24, "h:mm")</f>
        <v>0:31</v>
      </c>
      <c r="K880" t="s">
        <v>8</v>
      </c>
      <c r="L880" s="1">
        <f>+(Tabla1[[#This Row],[Precio Unitario]]-Tabla1[[#This Row],[Costo Unitario]])*Tabla1[[#This Row],[Cantidad Ordenada]]</f>
        <v>24</v>
      </c>
      <c r="M880" s="1">
        <f>+Tabla1[[#This Row],[Precio Unitario]]*Tabla1[[#This Row],[Cantidad Ordenada]]</f>
        <v>56</v>
      </c>
      <c r="N880" s="2">
        <f>+Tabla1[[#This Row],[Ganancia neta]]/(Tabla1[[#This Row],[Ganacia Bruta]])</f>
        <v>0.42857142857142855</v>
      </c>
      <c r="O880" s="1">
        <f>+Tabla1[[#This Row],[Costo Unitario]]*Tabla1[[#This Row],[Cantidad Ordenada]]</f>
        <v>32</v>
      </c>
    </row>
    <row r="881" spans="1:15" x14ac:dyDescent="0.25">
      <c r="A881">
        <v>343</v>
      </c>
      <c r="B881">
        <v>12</v>
      </c>
      <c r="C881" t="s">
        <v>20</v>
      </c>
      <c r="D881" t="s">
        <v>44</v>
      </c>
      <c r="E881" s="1">
        <v>20</v>
      </c>
      <c r="F881" s="1">
        <v>34</v>
      </c>
      <c r="G881">
        <v>2</v>
      </c>
      <c r="H881">
        <v>58</v>
      </c>
      <c r="I881">
        <f>+Tabla1[[#This Row],[Tiempo de Preparación]]/60</f>
        <v>0.96666666666666667</v>
      </c>
      <c r="J881" s="9" t="str">
        <f>+TEXT(Tabla1[[#This Row],[Columna1]]/24, "h:mm")</f>
        <v>0:58</v>
      </c>
      <c r="K881" t="s">
        <v>8</v>
      </c>
      <c r="L881" s="1">
        <f>+(Tabla1[[#This Row],[Precio Unitario]]-Tabla1[[#This Row],[Costo Unitario]])*Tabla1[[#This Row],[Cantidad Ordenada]]</f>
        <v>28</v>
      </c>
      <c r="M881" s="1">
        <f>+Tabla1[[#This Row],[Precio Unitario]]*Tabla1[[#This Row],[Cantidad Ordenada]]</f>
        <v>68</v>
      </c>
      <c r="N881" s="2">
        <f>+Tabla1[[#This Row],[Ganancia neta]]/(Tabla1[[#This Row],[Ganacia Bruta]])</f>
        <v>0.41176470588235292</v>
      </c>
      <c r="O881" s="1">
        <f>+Tabla1[[#This Row],[Costo Unitario]]*Tabla1[[#This Row],[Cantidad Ordenada]]</f>
        <v>40</v>
      </c>
    </row>
    <row r="882" spans="1:15" x14ac:dyDescent="0.25">
      <c r="A882">
        <v>343</v>
      </c>
      <c r="B882">
        <v>12</v>
      </c>
      <c r="C882" t="s">
        <v>22</v>
      </c>
      <c r="D882" t="s">
        <v>46</v>
      </c>
      <c r="E882" s="1">
        <v>14</v>
      </c>
      <c r="F882" s="1">
        <v>23</v>
      </c>
      <c r="G882">
        <v>3</v>
      </c>
      <c r="H882">
        <v>43</v>
      </c>
      <c r="I882">
        <f>+Tabla1[[#This Row],[Tiempo de Preparación]]/60</f>
        <v>0.71666666666666667</v>
      </c>
      <c r="J882" s="9" t="str">
        <f>+TEXT(Tabla1[[#This Row],[Columna1]]/24, "h:mm")</f>
        <v>0:43</v>
      </c>
      <c r="K882" t="s">
        <v>6</v>
      </c>
      <c r="L882" s="1">
        <f>+(Tabla1[[#This Row],[Precio Unitario]]-Tabla1[[#This Row],[Costo Unitario]])*Tabla1[[#This Row],[Cantidad Ordenada]]</f>
        <v>27</v>
      </c>
      <c r="M882" s="1">
        <f>+Tabla1[[#This Row],[Precio Unitario]]*Tabla1[[#This Row],[Cantidad Ordenada]]</f>
        <v>69</v>
      </c>
      <c r="N882" s="2">
        <f>+Tabla1[[#This Row],[Ganancia neta]]/(Tabla1[[#This Row],[Ganacia Bruta]])</f>
        <v>0.39130434782608697</v>
      </c>
      <c r="O882" s="1">
        <f>+Tabla1[[#This Row],[Costo Unitario]]*Tabla1[[#This Row],[Cantidad Ordenada]]</f>
        <v>42</v>
      </c>
    </row>
    <row r="883" spans="1:15" x14ac:dyDescent="0.25">
      <c r="A883">
        <v>344</v>
      </c>
      <c r="B883">
        <v>15</v>
      </c>
      <c r="C883" t="s">
        <v>17</v>
      </c>
      <c r="D883" t="s">
        <v>41</v>
      </c>
      <c r="E883" s="1">
        <v>21</v>
      </c>
      <c r="F883" s="1">
        <v>35</v>
      </c>
      <c r="G883">
        <v>1</v>
      </c>
      <c r="H883">
        <v>11</v>
      </c>
      <c r="I883">
        <f>+Tabla1[[#This Row],[Tiempo de Preparación]]/60</f>
        <v>0.18333333333333332</v>
      </c>
      <c r="J883" s="9" t="str">
        <f>+TEXT(Tabla1[[#This Row],[Columna1]]/24, "h:mm")</f>
        <v>0:11</v>
      </c>
      <c r="K883" t="s">
        <v>8</v>
      </c>
      <c r="L883" s="1">
        <f>+(Tabla1[[#This Row],[Precio Unitario]]-Tabla1[[#This Row],[Costo Unitario]])*Tabla1[[#This Row],[Cantidad Ordenada]]</f>
        <v>14</v>
      </c>
      <c r="M883" s="1">
        <f>+Tabla1[[#This Row],[Precio Unitario]]*Tabla1[[#This Row],[Cantidad Ordenada]]</f>
        <v>35</v>
      </c>
      <c r="N883" s="2">
        <f>+Tabla1[[#This Row],[Ganancia neta]]/(Tabla1[[#This Row],[Ganacia Bruta]])</f>
        <v>0.4</v>
      </c>
      <c r="O883" s="1">
        <f>+Tabla1[[#This Row],[Costo Unitario]]*Tabla1[[#This Row],[Cantidad Ordenada]]</f>
        <v>21</v>
      </c>
    </row>
    <row r="884" spans="1:15" x14ac:dyDescent="0.25">
      <c r="A884">
        <v>344</v>
      </c>
      <c r="B884">
        <v>15</v>
      </c>
      <c r="C884" t="s">
        <v>9</v>
      </c>
      <c r="D884" t="s">
        <v>33</v>
      </c>
      <c r="E884" s="1">
        <v>19</v>
      </c>
      <c r="F884" s="1">
        <v>31</v>
      </c>
      <c r="G884">
        <v>2</v>
      </c>
      <c r="H884">
        <v>28</v>
      </c>
      <c r="I884">
        <f>+Tabla1[[#This Row],[Tiempo de Preparación]]/60</f>
        <v>0.46666666666666667</v>
      </c>
      <c r="J884" s="9" t="str">
        <f>+TEXT(Tabla1[[#This Row],[Columna1]]/24, "h:mm")</f>
        <v>0:28</v>
      </c>
      <c r="K884" t="s">
        <v>8</v>
      </c>
      <c r="L884" s="1">
        <f>+(Tabla1[[#This Row],[Precio Unitario]]-Tabla1[[#This Row],[Costo Unitario]])*Tabla1[[#This Row],[Cantidad Ordenada]]</f>
        <v>24</v>
      </c>
      <c r="M884" s="1">
        <f>+Tabla1[[#This Row],[Precio Unitario]]*Tabla1[[#This Row],[Cantidad Ordenada]]</f>
        <v>62</v>
      </c>
      <c r="N884" s="2">
        <f>+Tabla1[[#This Row],[Ganancia neta]]/(Tabla1[[#This Row],[Ganacia Bruta]])</f>
        <v>0.38709677419354838</v>
      </c>
      <c r="O884" s="1">
        <f>+Tabla1[[#This Row],[Costo Unitario]]*Tabla1[[#This Row],[Cantidad Ordenada]]</f>
        <v>38</v>
      </c>
    </row>
    <row r="885" spans="1:15" x14ac:dyDescent="0.25">
      <c r="A885">
        <v>344</v>
      </c>
      <c r="B885">
        <v>15</v>
      </c>
      <c r="C885" t="s">
        <v>18</v>
      </c>
      <c r="D885" t="s">
        <v>42</v>
      </c>
      <c r="E885" s="1">
        <v>19</v>
      </c>
      <c r="F885" s="1">
        <v>32</v>
      </c>
      <c r="G885">
        <v>2</v>
      </c>
      <c r="H885">
        <v>19</v>
      </c>
      <c r="I885">
        <f>+Tabla1[[#This Row],[Tiempo de Preparación]]/60</f>
        <v>0.31666666666666665</v>
      </c>
      <c r="J885" s="9" t="str">
        <f>+TEXT(Tabla1[[#This Row],[Columna1]]/24, "h:mm")</f>
        <v>0:19</v>
      </c>
      <c r="K885" t="s">
        <v>8</v>
      </c>
      <c r="L885" s="1">
        <f>+(Tabla1[[#This Row],[Precio Unitario]]-Tabla1[[#This Row],[Costo Unitario]])*Tabla1[[#This Row],[Cantidad Ordenada]]</f>
        <v>26</v>
      </c>
      <c r="M885" s="1">
        <f>+Tabla1[[#This Row],[Precio Unitario]]*Tabla1[[#This Row],[Cantidad Ordenada]]</f>
        <v>64</v>
      </c>
      <c r="N885" s="2">
        <f>+Tabla1[[#This Row],[Ganancia neta]]/(Tabla1[[#This Row],[Ganacia Bruta]])</f>
        <v>0.40625</v>
      </c>
      <c r="O885" s="1">
        <f>+Tabla1[[#This Row],[Costo Unitario]]*Tabla1[[#This Row],[Cantidad Ordenada]]</f>
        <v>38</v>
      </c>
    </row>
    <row r="886" spans="1:15" x14ac:dyDescent="0.25">
      <c r="A886">
        <v>344</v>
      </c>
      <c r="B886">
        <v>15</v>
      </c>
      <c r="C886" t="s">
        <v>19</v>
      </c>
      <c r="D886" t="s">
        <v>43</v>
      </c>
      <c r="E886" s="1">
        <v>13</v>
      </c>
      <c r="F886" s="1">
        <v>22</v>
      </c>
      <c r="G886">
        <v>1</v>
      </c>
      <c r="H886">
        <v>28</v>
      </c>
      <c r="I886">
        <f>+Tabla1[[#This Row],[Tiempo de Preparación]]/60</f>
        <v>0.46666666666666667</v>
      </c>
      <c r="J886" s="9" t="str">
        <f>+TEXT(Tabla1[[#This Row],[Columna1]]/24, "h:mm")</f>
        <v>0:28</v>
      </c>
      <c r="K886" t="s">
        <v>6</v>
      </c>
      <c r="L886" s="1">
        <f>+(Tabla1[[#This Row],[Precio Unitario]]-Tabla1[[#This Row],[Costo Unitario]])*Tabla1[[#This Row],[Cantidad Ordenada]]</f>
        <v>9</v>
      </c>
      <c r="M886" s="1">
        <f>+Tabla1[[#This Row],[Precio Unitario]]*Tabla1[[#This Row],[Cantidad Ordenada]]</f>
        <v>22</v>
      </c>
      <c r="N886" s="2">
        <f>+Tabla1[[#This Row],[Ganancia neta]]/(Tabla1[[#This Row],[Ganacia Bruta]])</f>
        <v>0.40909090909090912</v>
      </c>
      <c r="O886" s="1">
        <f>+Tabla1[[#This Row],[Costo Unitario]]*Tabla1[[#This Row],[Cantidad Ordenada]]</f>
        <v>13</v>
      </c>
    </row>
    <row r="887" spans="1:15" x14ac:dyDescent="0.25">
      <c r="A887">
        <v>345</v>
      </c>
      <c r="B887">
        <v>16</v>
      </c>
      <c r="C887" t="s">
        <v>16</v>
      </c>
      <c r="D887" t="s">
        <v>40</v>
      </c>
      <c r="E887" s="1">
        <v>11</v>
      </c>
      <c r="F887" s="1">
        <v>19</v>
      </c>
      <c r="G887">
        <v>2</v>
      </c>
      <c r="H887">
        <v>18</v>
      </c>
      <c r="I887">
        <f>+Tabla1[[#This Row],[Tiempo de Preparación]]/60</f>
        <v>0.3</v>
      </c>
      <c r="J887" s="9" t="str">
        <f>+TEXT(Tabla1[[#This Row],[Columna1]]/24, "h:mm")</f>
        <v>0:18</v>
      </c>
      <c r="K887" t="s">
        <v>6</v>
      </c>
      <c r="L887" s="1">
        <f>+(Tabla1[[#This Row],[Precio Unitario]]-Tabla1[[#This Row],[Costo Unitario]])*Tabla1[[#This Row],[Cantidad Ordenada]]</f>
        <v>16</v>
      </c>
      <c r="M887" s="1">
        <f>+Tabla1[[#This Row],[Precio Unitario]]*Tabla1[[#This Row],[Cantidad Ordenada]]</f>
        <v>38</v>
      </c>
      <c r="N887" s="2">
        <f>+Tabla1[[#This Row],[Ganancia neta]]/(Tabla1[[#This Row],[Ganacia Bruta]])</f>
        <v>0.42105263157894735</v>
      </c>
      <c r="O887" s="1">
        <f>+Tabla1[[#This Row],[Costo Unitario]]*Tabla1[[#This Row],[Cantidad Ordenada]]</f>
        <v>22</v>
      </c>
    </row>
    <row r="888" spans="1:15" x14ac:dyDescent="0.25">
      <c r="A888">
        <v>346</v>
      </c>
      <c r="B888">
        <v>1</v>
      </c>
      <c r="C888" t="s">
        <v>12</v>
      </c>
      <c r="D888" t="s">
        <v>36</v>
      </c>
      <c r="E888" s="1">
        <v>22</v>
      </c>
      <c r="F888" s="1">
        <v>36</v>
      </c>
      <c r="G888">
        <v>2</v>
      </c>
      <c r="H888">
        <v>22</v>
      </c>
      <c r="I888">
        <f>+Tabla1[[#This Row],[Tiempo de Preparación]]/60</f>
        <v>0.36666666666666664</v>
      </c>
      <c r="J888" s="9" t="str">
        <f>+TEXT(Tabla1[[#This Row],[Columna1]]/24, "h:mm")</f>
        <v>0:22</v>
      </c>
      <c r="K888" t="s">
        <v>8</v>
      </c>
      <c r="L888" s="1">
        <f>+(Tabla1[[#This Row],[Precio Unitario]]-Tabla1[[#This Row],[Costo Unitario]])*Tabla1[[#This Row],[Cantidad Ordenada]]</f>
        <v>28</v>
      </c>
      <c r="M888" s="1">
        <f>+Tabla1[[#This Row],[Precio Unitario]]*Tabla1[[#This Row],[Cantidad Ordenada]]</f>
        <v>72</v>
      </c>
      <c r="N888" s="2">
        <f>+Tabla1[[#This Row],[Ganancia neta]]/(Tabla1[[#This Row],[Ganacia Bruta]])</f>
        <v>0.3888888888888889</v>
      </c>
      <c r="O888" s="1">
        <f>+Tabla1[[#This Row],[Costo Unitario]]*Tabla1[[#This Row],[Cantidad Ordenada]]</f>
        <v>44</v>
      </c>
    </row>
    <row r="889" spans="1:15" x14ac:dyDescent="0.25">
      <c r="A889">
        <v>347</v>
      </c>
      <c r="B889">
        <v>7</v>
      </c>
      <c r="C889" t="s">
        <v>17</v>
      </c>
      <c r="D889" t="s">
        <v>41</v>
      </c>
      <c r="E889" s="1">
        <v>21</v>
      </c>
      <c r="F889" s="1">
        <v>35</v>
      </c>
      <c r="G889">
        <v>2</v>
      </c>
      <c r="H889">
        <v>44</v>
      </c>
      <c r="I889">
        <f>+Tabla1[[#This Row],[Tiempo de Preparación]]/60</f>
        <v>0.73333333333333328</v>
      </c>
      <c r="J889" s="9" t="str">
        <f>+TEXT(Tabla1[[#This Row],[Columna1]]/24, "h:mm")</f>
        <v>0:44</v>
      </c>
      <c r="K889" t="s">
        <v>6</v>
      </c>
      <c r="L889" s="1">
        <f>+(Tabla1[[#This Row],[Precio Unitario]]-Tabla1[[#This Row],[Costo Unitario]])*Tabla1[[#This Row],[Cantidad Ordenada]]</f>
        <v>28</v>
      </c>
      <c r="M889" s="1">
        <f>+Tabla1[[#This Row],[Precio Unitario]]*Tabla1[[#This Row],[Cantidad Ordenada]]</f>
        <v>70</v>
      </c>
      <c r="N889" s="2">
        <f>+Tabla1[[#This Row],[Ganancia neta]]/(Tabla1[[#This Row],[Ganacia Bruta]])</f>
        <v>0.4</v>
      </c>
      <c r="O889" s="1">
        <f>+Tabla1[[#This Row],[Costo Unitario]]*Tabla1[[#This Row],[Cantidad Ordenada]]</f>
        <v>42</v>
      </c>
    </row>
    <row r="890" spans="1:15" x14ac:dyDescent="0.25">
      <c r="A890">
        <v>348</v>
      </c>
      <c r="B890">
        <v>16</v>
      </c>
      <c r="C890" t="s">
        <v>25</v>
      </c>
      <c r="D890" t="s">
        <v>49</v>
      </c>
      <c r="E890" s="1">
        <v>15</v>
      </c>
      <c r="F890" s="1">
        <v>26</v>
      </c>
      <c r="G890">
        <v>1</v>
      </c>
      <c r="H890">
        <v>31</v>
      </c>
      <c r="I890">
        <f>+Tabla1[[#This Row],[Tiempo de Preparación]]/60</f>
        <v>0.51666666666666672</v>
      </c>
      <c r="J890" s="9" t="str">
        <f>+TEXT(Tabla1[[#This Row],[Columna1]]/24, "h:mm")</f>
        <v>0:31</v>
      </c>
      <c r="K890" t="s">
        <v>8</v>
      </c>
      <c r="L890" s="1">
        <f>+(Tabla1[[#This Row],[Precio Unitario]]-Tabla1[[#This Row],[Costo Unitario]])*Tabla1[[#This Row],[Cantidad Ordenada]]</f>
        <v>11</v>
      </c>
      <c r="M890" s="1">
        <f>+Tabla1[[#This Row],[Precio Unitario]]*Tabla1[[#This Row],[Cantidad Ordenada]]</f>
        <v>26</v>
      </c>
      <c r="N890" s="2">
        <f>+Tabla1[[#This Row],[Ganancia neta]]/(Tabla1[[#This Row],[Ganacia Bruta]])</f>
        <v>0.42307692307692307</v>
      </c>
      <c r="O890" s="1">
        <f>+Tabla1[[#This Row],[Costo Unitario]]*Tabla1[[#This Row],[Cantidad Ordenada]]</f>
        <v>15</v>
      </c>
    </row>
    <row r="891" spans="1:15" x14ac:dyDescent="0.25">
      <c r="A891">
        <v>348</v>
      </c>
      <c r="B891">
        <v>16</v>
      </c>
      <c r="C891" t="s">
        <v>21</v>
      </c>
      <c r="D891" t="s">
        <v>45</v>
      </c>
      <c r="E891" s="1">
        <v>12</v>
      </c>
      <c r="F891" s="1">
        <v>20</v>
      </c>
      <c r="G891">
        <v>3</v>
      </c>
      <c r="H891">
        <v>57</v>
      </c>
      <c r="I891">
        <f>+Tabla1[[#This Row],[Tiempo de Preparación]]/60</f>
        <v>0.95</v>
      </c>
      <c r="J891" s="9" t="str">
        <f>+TEXT(Tabla1[[#This Row],[Columna1]]/24, "h:mm")</f>
        <v>0:57</v>
      </c>
      <c r="K891" t="s">
        <v>6</v>
      </c>
      <c r="L891" s="1">
        <f>+(Tabla1[[#This Row],[Precio Unitario]]-Tabla1[[#This Row],[Costo Unitario]])*Tabla1[[#This Row],[Cantidad Ordenada]]</f>
        <v>24</v>
      </c>
      <c r="M891" s="1">
        <f>+Tabla1[[#This Row],[Precio Unitario]]*Tabla1[[#This Row],[Cantidad Ordenada]]</f>
        <v>60</v>
      </c>
      <c r="N891" s="2">
        <f>+Tabla1[[#This Row],[Ganancia neta]]/(Tabla1[[#This Row],[Ganacia Bruta]])</f>
        <v>0.4</v>
      </c>
      <c r="O891" s="1">
        <f>+Tabla1[[#This Row],[Costo Unitario]]*Tabla1[[#This Row],[Cantidad Ordenada]]</f>
        <v>36</v>
      </c>
    </row>
    <row r="892" spans="1:15" x14ac:dyDescent="0.25">
      <c r="A892">
        <v>349</v>
      </c>
      <c r="B892">
        <v>13</v>
      </c>
      <c r="C892" t="s">
        <v>7</v>
      </c>
      <c r="D892" t="s">
        <v>32</v>
      </c>
      <c r="E892" s="1">
        <v>18</v>
      </c>
      <c r="F892" s="1">
        <v>30</v>
      </c>
      <c r="G892">
        <v>2</v>
      </c>
      <c r="H892">
        <v>25</v>
      </c>
      <c r="I892">
        <f>+Tabla1[[#This Row],[Tiempo de Preparación]]/60</f>
        <v>0.41666666666666669</v>
      </c>
      <c r="J892" s="9" t="str">
        <f>+TEXT(Tabla1[[#This Row],[Columna1]]/24, "h:mm")</f>
        <v>0:25</v>
      </c>
      <c r="K892" t="s">
        <v>8</v>
      </c>
      <c r="L892" s="1">
        <f>+(Tabla1[[#This Row],[Precio Unitario]]-Tabla1[[#This Row],[Costo Unitario]])*Tabla1[[#This Row],[Cantidad Ordenada]]</f>
        <v>24</v>
      </c>
      <c r="M892" s="1">
        <f>+Tabla1[[#This Row],[Precio Unitario]]*Tabla1[[#This Row],[Cantidad Ordenada]]</f>
        <v>60</v>
      </c>
      <c r="N892" s="2">
        <f>+Tabla1[[#This Row],[Ganancia neta]]/(Tabla1[[#This Row],[Ganacia Bruta]])</f>
        <v>0.4</v>
      </c>
      <c r="O892" s="1">
        <f>+Tabla1[[#This Row],[Costo Unitario]]*Tabla1[[#This Row],[Cantidad Ordenada]]</f>
        <v>36</v>
      </c>
    </row>
    <row r="893" spans="1:15" x14ac:dyDescent="0.25">
      <c r="A893">
        <v>349</v>
      </c>
      <c r="B893">
        <v>13</v>
      </c>
      <c r="C893" t="s">
        <v>16</v>
      </c>
      <c r="D893" t="s">
        <v>40</v>
      </c>
      <c r="E893" s="1">
        <v>11</v>
      </c>
      <c r="F893" s="1">
        <v>19</v>
      </c>
      <c r="G893">
        <v>3</v>
      </c>
      <c r="H893">
        <v>7</v>
      </c>
      <c r="I893">
        <f>+Tabla1[[#This Row],[Tiempo de Preparación]]/60</f>
        <v>0.11666666666666667</v>
      </c>
      <c r="J893" s="9" t="str">
        <f>+TEXT(Tabla1[[#This Row],[Columna1]]/24, "h:mm")</f>
        <v>0:07</v>
      </c>
      <c r="K893" t="s">
        <v>6</v>
      </c>
      <c r="L893" s="1">
        <f>+(Tabla1[[#This Row],[Precio Unitario]]-Tabla1[[#This Row],[Costo Unitario]])*Tabla1[[#This Row],[Cantidad Ordenada]]</f>
        <v>24</v>
      </c>
      <c r="M893" s="1">
        <f>+Tabla1[[#This Row],[Precio Unitario]]*Tabla1[[#This Row],[Cantidad Ordenada]]</f>
        <v>57</v>
      </c>
      <c r="N893" s="2">
        <f>+Tabla1[[#This Row],[Ganancia neta]]/(Tabla1[[#This Row],[Ganacia Bruta]])</f>
        <v>0.42105263157894735</v>
      </c>
      <c r="O893" s="1">
        <f>+Tabla1[[#This Row],[Costo Unitario]]*Tabla1[[#This Row],[Cantidad Ordenada]]</f>
        <v>33</v>
      </c>
    </row>
    <row r="894" spans="1:15" x14ac:dyDescent="0.25">
      <c r="A894">
        <v>349</v>
      </c>
      <c r="B894">
        <v>13</v>
      </c>
      <c r="C894" t="s">
        <v>17</v>
      </c>
      <c r="D894" t="s">
        <v>41</v>
      </c>
      <c r="E894" s="1">
        <v>21</v>
      </c>
      <c r="F894" s="1">
        <v>35</v>
      </c>
      <c r="G894">
        <v>1</v>
      </c>
      <c r="H894">
        <v>53</v>
      </c>
      <c r="I894">
        <f>+Tabla1[[#This Row],[Tiempo de Preparación]]/60</f>
        <v>0.8833333333333333</v>
      </c>
      <c r="J894" s="9" t="str">
        <f>+TEXT(Tabla1[[#This Row],[Columna1]]/24, "h:mm")</f>
        <v>0:53</v>
      </c>
      <c r="K894" t="s">
        <v>6</v>
      </c>
      <c r="L894" s="1">
        <f>+(Tabla1[[#This Row],[Precio Unitario]]-Tabla1[[#This Row],[Costo Unitario]])*Tabla1[[#This Row],[Cantidad Ordenada]]</f>
        <v>14</v>
      </c>
      <c r="M894" s="1">
        <f>+Tabla1[[#This Row],[Precio Unitario]]*Tabla1[[#This Row],[Cantidad Ordenada]]</f>
        <v>35</v>
      </c>
      <c r="N894" s="2">
        <f>+Tabla1[[#This Row],[Ganancia neta]]/(Tabla1[[#This Row],[Ganacia Bruta]])</f>
        <v>0.4</v>
      </c>
      <c r="O894" s="1">
        <f>+Tabla1[[#This Row],[Costo Unitario]]*Tabla1[[#This Row],[Cantidad Ordenada]]</f>
        <v>21</v>
      </c>
    </row>
    <row r="895" spans="1:15" x14ac:dyDescent="0.25">
      <c r="A895">
        <v>350</v>
      </c>
      <c r="B895">
        <v>2</v>
      </c>
      <c r="C895" t="s">
        <v>9</v>
      </c>
      <c r="D895" t="s">
        <v>33</v>
      </c>
      <c r="E895" s="1">
        <v>19</v>
      </c>
      <c r="F895" s="1">
        <v>31</v>
      </c>
      <c r="G895">
        <v>2</v>
      </c>
      <c r="H895">
        <v>52</v>
      </c>
      <c r="I895">
        <f>+Tabla1[[#This Row],[Tiempo de Preparación]]/60</f>
        <v>0.8666666666666667</v>
      </c>
      <c r="J895" s="9" t="str">
        <f>+TEXT(Tabla1[[#This Row],[Columna1]]/24, "h:mm")</f>
        <v>0:52</v>
      </c>
      <c r="K895" t="s">
        <v>8</v>
      </c>
      <c r="L895" s="1">
        <f>+(Tabla1[[#This Row],[Precio Unitario]]-Tabla1[[#This Row],[Costo Unitario]])*Tabla1[[#This Row],[Cantidad Ordenada]]</f>
        <v>24</v>
      </c>
      <c r="M895" s="1">
        <f>+Tabla1[[#This Row],[Precio Unitario]]*Tabla1[[#This Row],[Cantidad Ordenada]]</f>
        <v>62</v>
      </c>
      <c r="N895" s="2">
        <f>+Tabla1[[#This Row],[Ganancia neta]]/(Tabla1[[#This Row],[Ganacia Bruta]])</f>
        <v>0.38709677419354838</v>
      </c>
      <c r="O895" s="1">
        <f>+Tabla1[[#This Row],[Costo Unitario]]*Tabla1[[#This Row],[Cantidad Ordenada]]</f>
        <v>38</v>
      </c>
    </row>
    <row r="896" spans="1:15" x14ac:dyDescent="0.25">
      <c r="A896">
        <v>350</v>
      </c>
      <c r="B896">
        <v>2</v>
      </c>
      <c r="C896" t="s">
        <v>10</v>
      </c>
      <c r="D896" t="s">
        <v>34</v>
      </c>
      <c r="E896" s="1">
        <v>16</v>
      </c>
      <c r="F896" s="1">
        <v>27</v>
      </c>
      <c r="G896">
        <v>3</v>
      </c>
      <c r="H896">
        <v>57</v>
      </c>
      <c r="I896">
        <f>+Tabla1[[#This Row],[Tiempo de Preparación]]/60</f>
        <v>0.95</v>
      </c>
      <c r="J896" s="9" t="str">
        <f>+TEXT(Tabla1[[#This Row],[Columna1]]/24, "h:mm")</f>
        <v>0:57</v>
      </c>
      <c r="K896" t="s">
        <v>8</v>
      </c>
      <c r="L896" s="1">
        <f>+(Tabla1[[#This Row],[Precio Unitario]]-Tabla1[[#This Row],[Costo Unitario]])*Tabla1[[#This Row],[Cantidad Ordenada]]</f>
        <v>33</v>
      </c>
      <c r="M896" s="1">
        <f>+Tabla1[[#This Row],[Precio Unitario]]*Tabla1[[#This Row],[Cantidad Ordenada]]</f>
        <v>81</v>
      </c>
      <c r="N896" s="2">
        <f>+Tabla1[[#This Row],[Ganancia neta]]/(Tabla1[[#This Row],[Ganacia Bruta]])</f>
        <v>0.40740740740740738</v>
      </c>
      <c r="O896" s="1">
        <f>+Tabla1[[#This Row],[Costo Unitario]]*Tabla1[[#This Row],[Cantidad Ordenada]]</f>
        <v>48</v>
      </c>
    </row>
    <row r="897" spans="1:15" x14ac:dyDescent="0.25">
      <c r="A897">
        <v>351</v>
      </c>
      <c r="B897">
        <v>1</v>
      </c>
      <c r="C897" t="s">
        <v>18</v>
      </c>
      <c r="D897" t="s">
        <v>42</v>
      </c>
      <c r="E897" s="1">
        <v>19</v>
      </c>
      <c r="F897" s="1">
        <v>32</v>
      </c>
      <c r="G897">
        <v>3</v>
      </c>
      <c r="H897">
        <v>18</v>
      </c>
      <c r="I897">
        <f>+Tabla1[[#This Row],[Tiempo de Preparación]]/60</f>
        <v>0.3</v>
      </c>
      <c r="J897" s="9" t="str">
        <f>+TEXT(Tabla1[[#This Row],[Columna1]]/24, "h:mm")</f>
        <v>0:18</v>
      </c>
      <c r="K897" t="s">
        <v>8</v>
      </c>
      <c r="L897" s="1">
        <f>+(Tabla1[[#This Row],[Precio Unitario]]-Tabla1[[#This Row],[Costo Unitario]])*Tabla1[[#This Row],[Cantidad Ordenada]]</f>
        <v>39</v>
      </c>
      <c r="M897" s="1">
        <f>+Tabla1[[#This Row],[Precio Unitario]]*Tabla1[[#This Row],[Cantidad Ordenada]]</f>
        <v>96</v>
      </c>
      <c r="N897" s="2">
        <f>+Tabla1[[#This Row],[Ganancia neta]]/(Tabla1[[#This Row],[Ganacia Bruta]])</f>
        <v>0.40625</v>
      </c>
      <c r="O897" s="1">
        <f>+Tabla1[[#This Row],[Costo Unitario]]*Tabla1[[#This Row],[Cantidad Ordenada]]</f>
        <v>57</v>
      </c>
    </row>
    <row r="898" spans="1:15" x14ac:dyDescent="0.25">
      <c r="A898">
        <v>351</v>
      </c>
      <c r="B898">
        <v>1</v>
      </c>
      <c r="C898" t="s">
        <v>17</v>
      </c>
      <c r="D898" t="s">
        <v>41</v>
      </c>
      <c r="E898" s="1">
        <v>21</v>
      </c>
      <c r="F898" s="1">
        <v>35</v>
      </c>
      <c r="G898">
        <v>3</v>
      </c>
      <c r="H898">
        <v>7</v>
      </c>
      <c r="I898">
        <f>+Tabla1[[#This Row],[Tiempo de Preparación]]/60</f>
        <v>0.11666666666666667</v>
      </c>
      <c r="J898" s="9" t="str">
        <f>+TEXT(Tabla1[[#This Row],[Columna1]]/24, "h:mm")</f>
        <v>0:07</v>
      </c>
      <c r="K898" t="s">
        <v>8</v>
      </c>
      <c r="L898" s="1">
        <f>+(Tabla1[[#This Row],[Precio Unitario]]-Tabla1[[#This Row],[Costo Unitario]])*Tabla1[[#This Row],[Cantidad Ordenada]]</f>
        <v>42</v>
      </c>
      <c r="M898" s="1">
        <f>+Tabla1[[#This Row],[Precio Unitario]]*Tabla1[[#This Row],[Cantidad Ordenada]]</f>
        <v>105</v>
      </c>
      <c r="N898" s="2">
        <f>+Tabla1[[#This Row],[Ganancia neta]]/(Tabla1[[#This Row],[Ganacia Bruta]])</f>
        <v>0.4</v>
      </c>
      <c r="O898" s="1">
        <f>+Tabla1[[#This Row],[Costo Unitario]]*Tabla1[[#This Row],[Cantidad Ordenada]]</f>
        <v>63</v>
      </c>
    </row>
    <row r="899" spans="1:15" x14ac:dyDescent="0.25">
      <c r="A899">
        <v>352</v>
      </c>
      <c r="B899">
        <v>1</v>
      </c>
      <c r="C899" t="s">
        <v>14</v>
      </c>
      <c r="D899" t="s">
        <v>38</v>
      </c>
      <c r="E899" s="1">
        <v>20</v>
      </c>
      <c r="F899" s="1">
        <v>33</v>
      </c>
      <c r="G899">
        <v>3</v>
      </c>
      <c r="H899">
        <v>7</v>
      </c>
      <c r="I899">
        <f>+Tabla1[[#This Row],[Tiempo de Preparación]]/60</f>
        <v>0.11666666666666667</v>
      </c>
      <c r="J899" s="9" t="str">
        <f>+TEXT(Tabla1[[#This Row],[Columna1]]/24, "h:mm")</f>
        <v>0:07</v>
      </c>
      <c r="K899" t="s">
        <v>8</v>
      </c>
      <c r="L899" s="1">
        <f>+(Tabla1[[#This Row],[Precio Unitario]]-Tabla1[[#This Row],[Costo Unitario]])*Tabla1[[#This Row],[Cantidad Ordenada]]</f>
        <v>39</v>
      </c>
      <c r="M899" s="1">
        <f>+Tabla1[[#This Row],[Precio Unitario]]*Tabla1[[#This Row],[Cantidad Ordenada]]</f>
        <v>99</v>
      </c>
      <c r="N899" s="2">
        <f>+Tabla1[[#This Row],[Ganancia neta]]/(Tabla1[[#This Row],[Ganacia Bruta]])</f>
        <v>0.39393939393939392</v>
      </c>
      <c r="O899" s="1">
        <f>+Tabla1[[#This Row],[Costo Unitario]]*Tabla1[[#This Row],[Cantidad Ordenada]]</f>
        <v>60</v>
      </c>
    </row>
    <row r="900" spans="1:15" x14ac:dyDescent="0.25">
      <c r="A900">
        <v>353</v>
      </c>
      <c r="B900">
        <v>7</v>
      </c>
      <c r="C900" t="s">
        <v>19</v>
      </c>
      <c r="D900" t="s">
        <v>43</v>
      </c>
      <c r="E900" s="1">
        <v>13</v>
      </c>
      <c r="F900" s="1">
        <v>22</v>
      </c>
      <c r="G900">
        <v>2</v>
      </c>
      <c r="H900">
        <v>50</v>
      </c>
      <c r="I900">
        <f>+Tabla1[[#This Row],[Tiempo de Preparación]]/60</f>
        <v>0.83333333333333337</v>
      </c>
      <c r="J900" s="9" t="str">
        <f>+TEXT(Tabla1[[#This Row],[Columna1]]/24, "h:mm")</f>
        <v>0:50</v>
      </c>
      <c r="K900" t="s">
        <v>8</v>
      </c>
      <c r="L900" s="1">
        <f>+(Tabla1[[#This Row],[Precio Unitario]]-Tabla1[[#This Row],[Costo Unitario]])*Tabla1[[#This Row],[Cantidad Ordenada]]</f>
        <v>18</v>
      </c>
      <c r="M900" s="1">
        <f>+Tabla1[[#This Row],[Precio Unitario]]*Tabla1[[#This Row],[Cantidad Ordenada]]</f>
        <v>44</v>
      </c>
      <c r="N900" s="2">
        <f>+Tabla1[[#This Row],[Ganancia neta]]/(Tabla1[[#This Row],[Ganacia Bruta]])</f>
        <v>0.40909090909090912</v>
      </c>
      <c r="O900" s="1">
        <f>+Tabla1[[#This Row],[Costo Unitario]]*Tabla1[[#This Row],[Cantidad Ordenada]]</f>
        <v>26</v>
      </c>
    </row>
    <row r="901" spans="1:15" x14ac:dyDescent="0.25">
      <c r="A901">
        <v>353</v>
      </c>
      <c r="B901">
        <v>7</v>
      </c>
      <c r="C901" t="s">
        <v>7</v>
      </c>
      <c r="D901" t="s">
        <v>32</v>
      </c>
      <c r="E901" s="1">
        <v>18</v>
      </c>
      <c r="F901" s="1">
        <v>30</v>
      </c>
      <c r="G901">
        <v>1</v>
      </c>
      <c r="H901">
        <v>16</v>
      </c>
      <c r="I901">
        <f>+Tabla1[[#This Row],[Tiempo de Preparación]]/60</f>
        <v>0.26666666666666666</v>
      </c>
      <c r="J901" s="9" t="str">
        <f>+TEXT(Tabla1[[#This Row],[Columna1]]/24, "h:mm")</f>
        <v>0:16</v>
      </c>
      <c r="K901" t="s">
        <v>6</v>
      </c>
      <c r="L901" s="1">
        <f>+(Tabla1[[#This Row],[Precio Unitario]]-Tabla1[[#This Row],[Costo Unitario]])*Tabla1[[#This Row],[Cantidad Ordenada]]</f>
        <v>12</v>
      </c>
      <c r="M901" s="1">
        <f>+Tabla1[[#This Row],[Precio Unitario]]*Tabla1[[#This Row],[Cantidad Ordenada]]</f>
        <v>30</v>
      </c>
      <c r="N901" s="2">
        <f>+Tabla1[[#This Row],[Ganancia neta]]/(Tabla1[[#This Row],[Ganacia Bruta]])</f>
        <v>0.4</v>
      </c>
      <c r="O901" s="1">
        <f>+Tabla1[[#This Row],[Costo Unitario]]*Tabla1[[#This Row],[Cantidad Ordenada]]</f>
        <v>18</v>
      </c>
    </row>
    <row r="902" spans="1:15" x14ac:dyDescent="0.25">
      <c r="A902">
        <v>353</v>
      </c>
      <c r="B902">
        <v>7</v>
      </c>
      <c r="C902" t="s">
        <v>17</v>
      </c>
      <c r="D902" t="s">
        <v>41</v>
      </c>
      <c r="E902" s="1">
        <v>21</v>
      </c>
      <c r="F902" s="1">
        <v>35</v>
      </c>
      <c r="G902">
        <v>2</v>
      </c>
      <c r="H902">
        <v>37</v>
      </c>
      <c r="I902">
        <f>+Tabla1[[#This Row],[Tiempo de Preparación]]/60</f>
        <v>0.6166666666666667</v>
      </c>
      <c r="J902" s="9" t="str">
        <f>+TEXT(Tabla1[[#This Row],[Columna1]]/24, "h:mm")</f>
        <v>0:37</v>
      </c>
      <c r="K902" t="s">
        <v>6</v>
      </c>
      <c r="L902" s="1">
        <f>+(Tabla1[[#This Row],[Precio Unitario]]-Tabla1[[#This Row],[Costo Unitario]])*Tabla1[[#This Row],[Cantidad Ordenada]]</f>
        <v>28</v>
      </c>
      <c r="M902" s="1">
        <f>+Tabla1[[#This Row],[Precio Unitario]]*Tabla1[[#This Row],[Cantidad Ordenada]]</f>
        <v>70</v>
      </c>
      <c r="N902" s="2">
        <f>+Tabla1[[#This Row],[Ganancia neta]]/(Tabla1[[#This Row],[Ganacia Bruta]])</f>
        <v>0.4</v>
      </c>
      <c r="O902" s="1">
        <f>+Tabla1[[#This Row],[Costo Unitario]]*Tabla1[[#This Row],[Cantidad Ordenada]]</f>
        <v>42</v>
      </c>
    </row>
    <row r="903" spans="1:15" x14ac:dyDescent="0.25">
      <c r="A903">
        <v>353</v>
      </c>
      <c r="B903">
        <v>7</v>
      </c>
      <c r="C903" t="s">
        <v>20</v>
      </c>
      <c r="D903" t="s">
        <v>44</v>
      </c>
      <c r="E903" s="1">
        <v>20</v>
      </c>
      <c r="F903" s="1">
        <v>34</v>
      </c>
      <c r="G903">
        <v>2</v>
      </c>
      <c r="H903">
        <v>25</v>
      </c>
      <c r="I903">
        <f>+Tabla1[[#This Row],[Tiempo de Preparación]]/60</f>
        <v>0.41666666666666669</v>
      </c>
      <c r="J903" s="9" t="str">
        <f>+TEXT(Tabla1[[#This Row],[Columna1]]/24, "h:mm")</f>
        <v>0:25</v>
      </c>
      <c r="K903" t="s">
        <v>8</v>
      </c>
      <c r="L903" s="1">
        <f>+(Tabla1[[#This Row],[Precio Unitario]]-Tabla1[[#This Row],[Costo Unitario]])*Tabla1[[#This Row],[Cantidad Ordenada]]</f>
        <v>28</v>
      </c>
      <c r="M903" s="1">
        <f>+Tabla1[[#This Row],[Precio Unitario]]*Tabla1[[#This Row],[Cantidad Ordenada]]</f>
        <v>68</v>
      </c>
      <c r="N903" s="2">
        <f>+Tabla1[[#This Row],[Ganancia neta]]/(Tabla1[[#This Row],[Ganacia Bruta]])</f>
        <v>0.41176470588235292</v>
      </c>
      <c r="O903" s="1">
        <f>+Tabla1[[#This Row],[Costo Unitario]]*Tabla1[[#This Row],[Cantidad Ordenada]]</f>
        <v>40</v>
      </c>
    </row>
    <row r="904" spans="1:15" x14ac:dyDescent="0.25">
      <c r="A904">
        <v>354</v>
      </c>
      <c r="B904">
        <v>12</v>
      </c>
      <c r="C904" t="s">
        <v>16</v>
      </c>
      <c r="D904" t="s">
        <v>40</v>
      </c>
      <c r="E904" s="1">
        <v>11</v>
      </c>
      <c r="F904" s="1">
        <v>19</v>
      </c>
      <c r="G904">
        <v>3</v>
      </c>
      <c r="H904">
        <v>32</v>
      </c>
      <c r="I904">
        <f>+Tabla1[[#This Row],[Tiempo de Preparación]]/60</f>
        <v>0.53333333333333333</v>
      </c>
      <c r="J904" s="9" t="str">
        <f>+TEXT(Tabla1[[#This Row],[Columna1]]/24, "h:mm")</f>
        <v>0:32</v>
      </c>
      <c r="K904" t="s">
        <v>8</v>
      </c>
      <c r="L904" s="1">
        <f>+(Tabla1[[#This Row],[Precio Unitario]]-Tabla1[[#This Row],[Costo Unitario]])*Tabla1[[#This Row],[Cantidad Ordenada]]</f>
        <v>24</v>
      </c>
      <c r="M904" s="1">
        <f>+Tabla1[[#This Row],[Precio Unitario]]*Tabla1[[#This Row],[Cantidad Ordenada]]</f>
        <v>57</v>
      </c>
      <c r="N904" s="2">
        <f>+Tabla1[[#This Row],[Ganancia neta]]/(Tabla1[[#This Row],[Ganacia Bruta]])</f>
        <v>0.42105263157894735</v>
      </c>
      <c r="O904" s="1">
        <f>+Tabla1[[#This Row],[Costo Unitario]]*Tabla1[[#This Row],[Cantidad Ordenada]]</f>
        <v>33</v>
      </c>
    </row>
    <row r="905" spans="1:15" x14ac:dyDescent="0.25">
      <c r="A905">
        <v>354</v>
      </c>
      <c r="B905">
        <v>12</v>
      </c>
      <c r="C905" t="s">
        <v>18</v>
      </c>
      <c r="D905" t="s">
        <v>42</v>
      </c>
      <c r="E905" s="1">
        <v>19</v>
      </c>
      <c r="F905" s="1">
        <v>32</v>
      </c>
      <c r="G905">
        <v>2</v>
      </c>
      <c r="H905">
        <v>49</v>
      </c>
      <c r="I905">
        <f>+Tabla1[[#This Row],[Tiempo de Preparación]]/60</f>
        <v>0.81666666666666665</v>
      </c>
      <c r="J905" s="9" t="str">
        <f>+TEXT(Tabla1[[#This Row],[Columna1]]/24, "h:mm")</f>
        <v>0:49</v>
      </c>
      <c r="K905" t="s">
        <v>8</v>
      </c>
      <c r="L905" s="1">
        <f>+(Tabla1[[#This Row],[Precio Unitario]]-Tabla1[[#This Row],[Costo Unitario]])*Tabla1[[#This Row],[Cantidad Ordenada]]</f>
        <v>26</v>
      </c>
      <c r="M905" s="1">
        <f>+Tabla1[[#This Row],[Precio Unitario]]*Tabla1[[#This Row],[Cantidad Ordenada]]</f>
        <v>64</v>
      </c>
      <c r="N905" s="2">
        <f>+Tabla1[[#This Row],[Ganancia neta]]/(Tabla1[[#This Row],[Ganacia Bruta]])</f>
        <v>0.40625</v>
      </c>
      <c r="O905" s="1">
        <f>+Tabla1[[#This Row],[Costo Unitario]]*Tabla1[[#This Row],[Cantidad Ordenada]]</f>
        <v>38</v>
      </c>
    </row>
    <row r="906" spans="1:15" x14ac:dyDescent="0.25">
      <c r="A906">
        <v>354</v>
      </c>
      <c r="B906">
        <v>12</v>
      </c>
      <c r="C906" t="s">
        <v>24</v>
      </c>
      <c r="D906" t="s">
        <v>48</v>
      </c>
      <c r="E906" s="1">
        <v>10</v>
      </c>
      <c r="F906" s="1">
        <v>18</v>
      </c>
      <c r="G906">
        <v>2</v>
      </c>
      <c r="H906">
        <v>7</v>
      </c>
      <c r="I906">
        <f>+Tabla1[[#This Row],[Tiempo de Preparación]]/60</f>
        <v>0.11666666666666667</v>
      </c>
      <c r="J906" s="9" t="str">
        <f>+TEXT(Tabla1[[#This Row],[Columna1]]/24, "h:mm")</f>
        <v>0:07</v>
      </c>
      <c r="K906" t="s">
        <v>8</v>
      </c>
      <c r="L906" s="1">
        <f>+(Tabla1[[#This Row],[Precio Unitario]]-Tabla1[[#This Row],[Costo Unitario]])*Tabla1[[#This Row],[Cantidad Ordenada]]</f>
        <v>16</v>
      </c>
      <c r="M906" s="1">
        <f>+Tabla1[[#This Row],[Precio Unitario]]*Tabla1[[#This Row],[Cantidad Ordenada]]</f>
        <v>36</v>
      </c>
      <c r="N906" s="2">
        <f>+Tabla1[[#This Row],[Ganancia neta]]/(Tabla1[[#This Row],[Ganacia Bruta]])</f>
        <v>0.44444444444444442</v>
      </c>
      <c r="O906" s="1">
        <f>+Tabla1[[#This Row],[Costo Unitario]]*Tabla1[[#This Row],[Cantidad Ordenada]]</f>
        <v>20</v>
      </c>
    </row>
    <row r="907" spans="1:15" x14ac:dyDescent="0.25">
      <c r="A907">
        <v>354</v>
      </c>
      <c r="B907">
        <v>12</v>
      </c>
      <c r="C907" t="s">
        <v>5</v>
      </c>
      <c r="D907" t="s">
        <v>31</v>
      </c>
      <c r="E907" s="1">
        <v>14</v>
      </c>
      <c r="F907" s="1">
        <v>24</v>
      </c>
      <c r="G907">
        <v>1</v>
      </c>
      <c r="H907">
        <v>49</v>
      </c>
      <c r="I907">
        <f>+Tabla1[[#This Row],[Tiempo de Preparación]]/60</f>
        <v>0.81666666666666665</v>
      </c>
      <c r="J907" s="9" t="str">
        <f>+TEXT(Tabla1[[#This Row],[Columna1]]/24, "h:mm")</f>
        <v>0:49</v>
      </c>
      <c r="K907" t="s">
        <v>8</v>
      </c>
      <c r="L907" s="1">
        <f>+(Tabla1[[#This Row],[Precio Unitario]]-Tabla1[[#This Row],[Costo Unitario]])*Tabla1[[#This Row],[Cantidad Ordenada]]</f>
        <v>10</v>
      </c>
      <c r="M907" s="1">
        <f>+Tabla1[[#This Row],[Precio Unitario]]*Tabla1[[#This Row],[Cantidad Ordenada]]</f>
        <v>24</v>
      </c>
      <c r="N907" s="2">
        <f>+Tabla1[[#This Row],[Ganancia neta]]/(Tabla1[[#This Row],[Ganacia Bruta]])</f>
        <v>0.41666666666666669</v>
      </c>
      <c r="O907" s="1">
        <f>+Tabla1[[#This Row],[Costo Unitario]]*Tabla1[[#This Row],[Cantidad Ordenada]]</f>
        <v>14</v>
      </c>
    </row>
    <row r="908" spans="1:15" x14ac:dyDescent="0.25">
      <c r="A908">
        <v>355</v>
      </c>
      <c r="B908">
        <v>4</v>
      </c>
      <c r="C908" t="s">
        <v>25</v>
      </c>
      <c r="D908" t="s">
        <v>49</v>
      </c>
      <c r="E908" s="1">
        <v>15</v>
      </c>
      <c r="F908" s="1">
        <v>26</v>
      </c>
      <c r="G908">
        <v>1</v>
      </c>
      <c r="H908">
        <v>7</v>
      </c>
      <c r="I908">
        <f>+Tabla1[[#This Row],[Tiempo de Preparación]]/60</f>
        <v>0.11666666666666667</v>
      </c>
      <c r="J908" s="9" t="str">
        <f>+TEXT(Tabla1[[#This Row],[Columna1]]/24, "h:mm")</f>
        <v>0:07</v>
      </c>
      <c r="K908" t="s">
        <v>8</v>
      </c>
      <c r="L908" s="1">
        <f>+(Tabla1[[#This Row],[Precio Unitario]]-Tabla1[[#This Row],[Costo Unitario]])*Tabla1[[#This Row],[Cantidad Ordenada]]</f>
        <v>11</v>
      </c>
      <c r="M908" s="1">
        <f>+Tabla1[[#This Row],[Precio Unitario]]*Tabla1[[#This Row],[Cantidad Ordenada]]</f>
        <v>26</v>
      </c>
      <c r="N908" s="2">
        <f>+Tabla1[[#This Row],[Ganancia neta]]/(Tabla1[[#This Row],[Ganacia Bruta]])</f>
        <v>0.42307692307692307</v>
      </c>
      <c r="O908" s="1">
        <f>+Tabla1[[#This Row],[Costo Unitario]]*Tabla1[[#This Row],[Cantidad Ordenada]]</f>
        <v>15</v>
      </c>
    </row>
    <row r="909" spans="1:15" x14ac:dyDescent="0.25">
      <c r="A909">
        <v>356</v>
      </c>
      <c r="B909">
        <v>1</v>
      </c>
      <c r="C909" t="s">
        <v>24</v>
      </c>
      <c r="D909" t="s">
        <v>48</v>
      </c>
      <c r="E909" s="1">
        <v>10</v>
      </c>
      <c r="F909" s="1">
        <v>18</v>
      </c>
      <c r="G909">
        <v>2</v>
      </c>
      <c r="H909">
        <v>7</v>
      </c>
      <c r="I909">
        <f>+Tabla1[[#This Row],[Tiempo de Preparación]]/60</f>
        <v>0.11666666666666667</v>
      </c>
      <c r="J909" s="9" t="str">
        <f>+TEXT(Tabla1[[#This Row],[Columna1]]/24, "h:mm")</f>
        <v>0:07</v>
      </c>
      <c r="K909" t="s">
        <v>6</v>
      </c>
      <c r="L909" s="1">
        <f>+(Tabla1[[#This Row],[Precio Unitario]]-Tabla1[[#This Row],[Costo Unitario]])*Tabla1[[#This Row],[Cantidad Ordenada]]</f>
        <v>16</v>
      </c>
      <c r="M909" s="1">
        <f>+Tabla1[[#This Row],[Precio Unitario]]*Tabla1[[#This Row],[Cantidad Ordenada]]</f>
        <v>36</v>
      </c>
      <c r="N909" s="2">
        <f>+Tabla1[[#This Row],[Ganancia neta]]/(Tabla1[[#This Row],[Ganacia Bruta]])</f>
        <v>0.44444444444444442</v>
      </c>
      <c r="O909" s="1">
        <f>+Tabla1[[#This Row],[Costo Unitario]]*Tabla1[[#This Row],[Cantidad Ordenada]]</f>
        <v>20</v>
      </c>
    </row>
    <row r="910" spans="1:15" x14ac:dyDescent="0.25">
      <c r="A910">
        <v>357</v>
      </c>
      <c r="B910">
        <v>17</v>
      </c>
      <c r="C910" t="s">
        <v>26</v>
      </c>
      <c r="D910" t="s">
        <v>50</v>
      </c>
      <c r="E910" s="1">
        <v>15</v>
      </c>
      <c r="F910" s="1">
        <v>25</v>
      </c>
      <c r="G910">
        <v>1</v>
      </c>
      <c r="H910">
        <v>12</v>
      </c>
      <c r="I910">
        <f>+Tabla1[[#This Row],[Tiempo de Preparación]]/60</f>
        <v>0.2</v>
      </c>
      <c r="J910" s="9" t="str">
        <f>+TEXT(Tabla1[[#This Row],[Columna1]]/24, "h:mm")</f>
        <v>0:12</v>
      </c>
      <c r="K910" t="s">
        <v>6</v>
      </c>
      <c r="L910" s="1">
        <f>+(Tabla1[[#This Row],[Precio Unitario]]-Tabla1[[#This Row],[Costo Unitario]])*Tabla1[[#This Row],[Cantidad Ordenada]]</f>
        <v>10</v>
      </c>
      <c r="M910" s="1">
        <f>+Tabla1[[#This Row],[Precio Unitario]]*Tabla1[[#This Row],[Cantidad Ordenada]]</f>
        <v>25</v>
      </c>
      <c r="N910" s="2">
        <f>+Tabla1[[#This Row],[Ganancia neta]]/(Tabla1[[#This Row],[Ganacia Bruta]])</f>
        <v>0.4</v>
      </c>
      <c r="O910" s="1">
        <f>+Tabla1[[#This Row],[Costo Unitario]]*Tabla1[[#This Row],[Cantidad Ordenada]]</f>
        <v>15</v>
      </c>
    </row>
    <row r="911" spans="1:15" x14ac:dyDescent="0.25">
      <c r="A911">
        <v>357</v>
      </c>
      <c r="B911">
        <v>17</v>
      </c>
      <c r="C911" t="s">
        <v>21</v>
      </c>
      <c r="D911" t="s">
        <v>45</v>
      </c>
      <c r="E911" s="1">
        <v>12</v>
      </c>
      <c r="F911" s="1">
        <v>20</v>
      </c>
      <c r="G911">
        <v>2</v>
      </c>
      <c r="H911">
        <v>5</v>
      </c>
      <c r="I911">
        <f>+Tabla1[[#This Row],[Tiempo de Preparación]]/60</f>
        <v>8.3333333333333329E-2</v>
      </c>
      <c r="J911" s="9" t="str">
        <f>+TEXT(Tabla1[[#This Row],[Columna1]]/24, "h:mm")</f>
        <v>0:05</v>
      </c>
      <c r="K911" t="s">
        <v>8</v>
      </c>
      <c r="L911" s="1">
        <f>+(Tabla1[[#This Row],[Precio Unitario]]-Tabla1[[#This Row],[Costo Unitario]])*Tabla1[[#This Row],[Cantidad Ordenada]]</f>
        <v>16</v>
      </c>
      <c r="M911" s="1">
        <f>+Tabla1[[#This Row],[Precio Unitario]]*Tabla1[[#This Row],[Cantidad Ordenada]]</f>
        <v>40</v>
      </c>
      <c r="N911" s="2">
        <f>+Tabla1[[#This Row],[Ganancia neta]]/(Tabla1[[#This Row],[Ganacia Bruta]])</f>
        <v>0.4</v>
      </c>
      <c r="O911" s="1">
        <f>+Tabla1[[#This Row],[Costo Unitario]]*Tabla1[[#This Row],[Cantidad Ordenada]]</f>
        <v>24</v>
      </c>
    </row>
    <row r="912" spans="1:15" x14ac:dyDescent="0.25">
      <c r="A912">
        <v>357</v>
      </c>
      <c r="B912">
        <v>17</v>
      </c>
      <c r="C912" t="s">
        <v>10</v>
      </c>
      <c r="D912" t="s">
        <v>34</v>
      </c>
      <c r="E912" s="1">
        <v>16</v>
      </c>
      <c r="F912" s="1">
        <v>27</v>
      </c>
      <c r="G912">
        <v>3</v>
      </c>
      <c r="H912">
        <v>31</v>
      </c>
      <c r="I912">
        <f>+Tabla1[[#This Row],[Tiempo de Preparación]]/60</f>
        <v>0.51666666666666672</v>
      </c>
      <c r="J912" s="9" t="str">
        <f>+TEXT(Tabla1[[#This Row],[Columna1]]/24, "h:mm")</f>
        <v>0:31</v>
      </c>
      <c r="K912" t="s">
        <v>8</v>
      </c>
      <c r="L912" s="1">
        <f>+(Tabla1[[#This Row],[Precio Unitario]]-Tabla1[[#This Row],[Costo Unitario]])*Tabla1[[#This Row],[Cantidad Ordenada]]</f>
        <v>33</v>
      </c>
      <c r="M912" s="1">
        <f>+Tabla1[[#This Row],[Precio Unitario]]*Tabla1[[#This Row],[Cantidad Ordenada]]</f>
        <v>81</v>
      </c>
      <c r="N912" s="2">
        <f>+Tabla1[[#This Row],[Ganancia neta]]/(Tabla1[[#This Row],[Ganacia Bruta]])</f>
        <v>0.40740740740740738</v>
      </c>
      <c r="O912" s="1">
        <f>+Tabla1[[#This Row],[Costo Unitario]]*Tabla1[[#This Row],[Cantidad Ordenada]]</f>
        <v>48</v>
      </c>
    </row>
    <row r="913" spans="1:15" x14ac:dyDescent="0.25">
      <c r="A913">
        <v>357</v>
      </c>
      <c r="B913">
        <v>17</v>
      </c>
      <c r="C913" t="s">
        <v>19</v>
      </c>
      <c r="D913" t="s">
        <v>43</v>
      </c>
      <c r="E913" s="1">
        <v>13</v>
      </c>
      <c r="F913" s="1">
        <v>22</v>
      </c>
      <c r="G913">
        <v>1</v>
      </c>
      <c r="H913">
        <v>48</v>
      </c>
      <c r="I913">
        <f>+Tabla1[[#This Row],[Tiempo de Preparación]]/60</f>
        <v>0.8</v>
      </c>
      <c r="J913" s="9" t="str">
        <f>+TEXT(Tabla1[[#This Row],[Columna1]]/24, "h:mm")</f>
        <v>0:48</v>
      </c>
      <c r="K913" t="s">
        <v>6</v>
      </c>
      <c r="L913" s="1">
        <f>+(Tabla1[[#This Row],[Precio Unitario]]-Tabla1[[#This Row],[Costo Unitario]])*Tabla1[[#This Row],[Cantidad Ordenada]]</f>
        <v>9</v>
      </c>
      <c r="M913" s="1">
        <f>+Tabla1[[#This Row],[Precio Unitario]]*Tabla1[[#This Row],[Cantidad Ordenada]]</f>
        <v>22</v>
      </c>
      <c r="N913" s="2">
        <f>+Tabla1[[#This Row],[Ganancia neta]]/(Tabla1[[#This Row],[Ganacia Bruta]])</f>
        <v>0.40909090909090912</v>
      </c>
      <c r="O913" s="1">
        <f>+Tabla1[[#This Row],[Costo Unitario]]*Tabla1[[#This Row],[Cantidad Ordenada]]</f>
        <v>13</v>
      </c>
    </row>
    <row r="914" spans="1:15" x14ac:dyDescent="0.25">
      <c r="A914">
        <v>358</v>
      </c>
      <c r="B914">
        <v>13</v>
      </c>
      <c r="C914" t="s">
        <v>25</v>
      </c>
      <c r="D914" t="s">
        <v>49</v>
      </c>
      <c r="E914" s="1">
        <v>15</v>
      </c>
      <c r="F914" s="1">
        <v>26</v>
      </c>
      <c r="G914">
        <v>2</v>
      </c>
      <c r="H914">
        <v>50</v>
      </c>
      <c r="I914">
        <f>+Tabla1[[#This Row],[Tiempo de Preparación]]/60</f>
        <v>0.83333333333333337</v>
      </c>
      <c r="J914" s="9" t="str">
        <f>+TEXT(Tabla1[[#This Row],[Columna1]]/24, "h:mm")</f>
        <v>0:50</v>
      </c>
      <c r="K914" t="s">
        <v>6</v>
      </c>
      <c r="L914" s="1">
        <f>+(Tabla1[[#This Row],[Precio Unitario]]-Tabla1[[#This Row],[Costo Unitario]])*Tabla1[[#This Row],[Cantidad Ordenada]]</f>
        <v>22</v>
      </c>
      <c r="M914" s="1">
        <f>+Tabla1[[#This Row],[Precio Unitario]]*Tabla1[[#This Row],[Cantidad Ordenada]]</f>
        <v>52</v>
      </c>
      <c r="N914" s="2">
        <f>+Tabla1[[#This Row],[Ganancia neta]]/(Tabla1[[#This Row],[Ganacia Bruta]])</f>
        <v>0.42307692307692307</v>
      </c>
      <c r="O914" s="1">
        <f>+Tabla1[[#This Row],[Costo Unitario]]*Tabla1[[#This Row],[Cantidad Ordenada]]</f>
        <v>30</v>
      </c>
    </row>
    <row r="915" spans="1:15" x14ac:dyDescent="0.25">
      <c r="A915">
        <v>358</v>
      </c>
      <c r="B915">
        <v>13</v>
      </c>
      <c r="C915" t="s">
        <v>24</v>
      </c>
      <c r="D915" t="s">
        <v>48</v>
      </c>
      <c r="E915" s="1">
        <v>10</v>
      </c>
      <c r="F915" s="1">
        <v>18</v>
      </c>
      <c r="G915">
        <v>3</v>
      </c>
      <c r="H915">
        <v>50</v>
      </c>
      <c r="I915">
        <f>+Tabla1[[#This Row],[Tiempo de Preparación]]/60</f>
        <v>0.83333333333333337</v>
      </c>
      <c r="J915" s="9" t="str">
        <f>+TEXT(Tabla1[[#This Row],[Columna1]]/24, "h:mm")</f>
        <v>0:50</v>
      </c>
      <c r="K915" t="s">
        <v>8</v>
      </c>
      <c r="L915" s="1">
        <f>+(Tabla1[[#This Row],[Precio Unitario]]-Tabla1[[#This Row],[Costo Unitario]])*Tabla1[[#This Row],[Cantidad Ordenada]]</f>
        <v>24</v>
      </c>
      <c r="M915" s="1">
        <f>+Tabla1[[#This Row],[Precio Unitario]]*Tabla1[[#This Row],[Cantidad Ordenada]]</f>
        <v>54</v>
      </c>
      <c r="N915" s="2">
        <f>+Tabla1[[#This Row],[Ganancia neta]]/(Tabla1[[#This Row],[Ganacia Bruta]])</f>
        <v>0.44444444444444442</v>
      </c>
      <c r="O915" s="1">
        <f>+Tabla1[[#This Row],[Costo Unitario]]*Tabla1[[#This Row],[Cantidad Ordenada]]</f>
        <v>30</v>
      </c>
    </row>
    <row r="916" spans="1:15" x14ac:dyDescent="0.25">
      <c r="A916">
        <v>358</v>
      </c>
      <c r="B916">
        <v>13</v>
      </c>
      <c r="C916" t="s">
        <v>21</v>
      </c>
      <c r="D916" t="s">
        <v>45</v>
      </c>
      <c r="E916" s="1">
        <v>12</v>
      </c>
      <c r="F916" s="1">
        <v>20</v>
      </c>
      <c r="G916">
        <v>3</v>
      </c>
      <c r="H916">
        <v>52</v>
      </c>
      <c r="I916">
        <f>+Tabla1[[#This Row],[Tiempo de Preparación]]/60</f>
        <v>0.8666666666666667</v>
      </c>
      <c r="J916" s="9" t="str">
        <f>+TEXT(Tabla1[[#This Row],[Columna1]]/24, "h:mm")</f>
        <v>0:52</v>
      </c>
      <c r="K916" t="s">
        <v>6</v>
      </c>
      <c r="L916" s="1">
        <f>+(Tabla1[[#This Row],[Precio Unitario]]-Tabla1[[#This Row],[Costo Unitario]])*Tabla1[[#This Row],[Cantidad Ordenada]]</f>
        <v>24</v>
      </c>
      <c r="M916" s="1">
        <f>+Tabla1[[#This Row],[Precio Unitario]]*Tabla1[[#This Row],[Cantidad Ordenada]]</f>
        <v>60</v>
      </c>
      <c r="N916" s="2">
        <f>+Tabla1[[#This Row],[Ganancia neta]]/(Tabla1[[#This Row],[Ganacia Bruta]])</f>
        <v>0.4</v>
      </c>
      <c r="O916" s="1">
        <f>+Tabla1[[#This Row],[Costo Unitario]]*Tabla1[[#This Row],[Cantidad Ordenada]]</f>
        <v>36</v>
      </c>
    </row>
    <row r="917" spans="1:15" x14ac:dyDescent="0.25">
      <c r="A917">
        <v>359</v>
      </c>
      <c r="B917">
        <v>11</v>
      </c>
      <c r="C917" t="s">
        <v>19</v>
      </c>
      <c r="D917" t="s">
        <v>43</v>
      </c>
      <c r="E917" s="1">
        <v>13</v>
      </c>
      <c r="F917" s="1">
        <v>22</v>
      </c>
      <c r="G917">
        <v>1</v>
      </c>
      <c r="H917">
        <v>26</v>
      </c>
      <c r="I917">
        <f>+Tabla1[[#This Row],[Tiempo de Preparación]]/60</f>
        <v>0.43333333333333335</v>
      </c>
      <c r="J917" s="9" t="str">
        <f>+TEXT(Tabla1[[#This Row],[Columna1]]/24, "h:mm")</f>
        <v>0:26</v>
      </c>
      <c r="K917" t="s">
        <v>8</v>
      </c>
      <c r="L917" s="1">
        <f>+(Tabla1[[#This Row],[Precio Unitario]]-Tabla1[[#This Row],[Costo Unitario]])*Tabla1[[#This Row],[Cantidad Ordenada]]</f>
        <v>9</v>
      </c>
      <c r="M917" s="1">
        <f>+Tabla1[[#This Row],[Precio Unitario]]*Tabla1[[#This Row],[Cantidad Ordenada]]</f>
        <v>22</v>
      </c>
      <c r="N917" s="2">
        <f>+Tabla1[[#This Row],[Ganancia neta]]/(Tabla1[[#This Row],[Ganacia Bruta]])</f>
        <v>0.40909090909090912</v>
      </c>
      <c r="O917" s="1">
        <f>+Tabla1[[#This Row],[Costo Unitario]]*Tabla1[[#This Row],[Cantidad Ordenada]]</f>
        <v>13</v>
      </c>
    </row>
    <row r="918" spans="1:15" x14ac:dyDescent="0.25">
      <c r="A918">
        <v>359</v>
      </c>
      <c r="B918">
        <v>11</v>
      </c>
      <c r="C918" t="s">
        <v>15</v>
      </c>
      <c r="D918" t="s">
        <v>39</v>
      </c>
      <c r="E918" s="1">
        <v>16</v>
      </c>
      <c r="F918" s="1">
        <v>28</v>
      </c>
      <c r="G918">
        <v>3</v>
      </c>
      <c r="H918">
        <v>57</v>
      </c>
      <c r="I918">
        <f>+Tabla1[[#This Row],[Tiempo de Preparación]]/60</f>
        <v>0.95</v>
      </c>
      <c r="J918" s="9" t="str">
        <f>+TEXT(Tabla1[[#This Row],[Columna1]]/24, "h:mm")</f>
        <v>0:57</v>
      </c>
      <c r="K918" t="s">
        <v>8</v>
      </c>
      <c r="L918" s="1">
        <f>+(Tabla1[[#This Row],[Precio Unitario]]-Tabla1[[#This Row],[Costo Unitario]])*Tabla1[[#This Row],[Cantidad Ordenada]]</f>
        <v>36</v>
      </c>
      <c r="M918" s="1">
        <f>+Tabla1[[#This Row],[Precio Unitario]]*Tabla1[[#This Row],[Cantidad Ordenada]]</f>
        <v>84</v>
      </c>
      <c r="N918" s="2">
        <f>+Tabla1[[#This Row],[Ganancia neta]]/(Tabla1[[#This Row],[Ganacia Bruta]])</f>
        <v>0.42857142857142855</v>
      </c>
      <c r="O918" s="1">
        <f>+Tabla1[[#This Row],[Costo Unitario]]*Tabla1[[#This Row],[Cantidad Ordenada]]</f>
        <v>48</v>
      </c>
    </row>
    <row r="919" spans="1:15" x14ac:dyDescent="0.25">
      <c r="A919">
        <v>359</v>
      </c>
      <c r="B919">
        <v>11</v>
      </c>
      <c r="C919" t="s">
        <v>13</v>
      </c>
      <c r="D919" t="s">
        <v>37</v>
      </c>
      <c r="E919" s="1">
        <v>17</v>
      </c>
      <c r="F919" s="1">
        <v>29</v>
      </c>
      <c r="G919">
        <v>2</v>
      </c>
      <c r="H919">
        <v>12</v>
      </c>
      <c r="I919">
        <f>+Tabla1[[#This Row],[Tiempo de Preparación]]/60</f>
        <v>0.2</v>
      </c>
      <c r="J919" s="9" t="str">
        <f>+TEXT(Tabla1[[#This Row],[Columna1]]/24, "h:mm")</f>
        <v>0:12</v>
      </c>
      <c r="K919" t="s">
        <v>8</v>
      </c>
      <c r="L919" s="1">
        <f>+(Tabla1[[#This Row],[Precio Unitario]]-Tabla1[[#This Row],[Costo Unitario]])*Tabla1[[#This Row],[Cantidad Ordenada]]</f>
        <v>24</v>
      </c>
      <c r="M919" s="1">
        <f>+Tabla1[[#This Row],[Precio Unitario]]*Tabla1[[#This Row],[Cantidad Ordenada]]</f>
        <v>58</v>
      </c>
      <c r="N919" s="2">
        <f>+Tabla1[[#This Row],[Ganancia neta]]/(Tabla1[[#This Row],[Ganacia Bruta]])</f>
        <v>0.41379310344827586</v>
      </c>
      <c r="O919" s="1">
        <f>+Tabla1[[#This Row],[Costo Unitario]]*Tabla1[[#This Row],[Cantidad Ordenada]]</f>
        <v>34</v>
      </c>
    </row>
    <row r="920" spans="1:15" x14ac:dyDescent="0.25">
      <c r="A920">
        <v>359</v>
      </c>
      <c r="B920">
        <v>11</v>
      </c>
      <c r="C920" t="s">
        <v>25</v>
      </c>
      <c r="D920" t="s">
        <v>49</v>
      </c>
      <c r="E920" s="1">
        <v>15</v>
      </c>
      <c r="F920" s="1">
        <v>26</v>
      </c>
      <c r="G920">
        <v>1</v>
      </c>
      <c r="H920">
        <v>50</v>
      </c>
      <c r="I920">
        <f>+Tabla1[[#This Row],[Tiempo de Preparación]]/60</f>
        <v>0.83333333333333337</v>
      </c>
      <c r="J920" s="9" t="str">
        <f>+TEXT(Tabla1[[#This Row],[Columna1]]/24, "h:mm")</f>
        <v>0:50</v>
      </c>
      <c r="K920" t="s">
        <v>8</v>
      </c>
      <c r="L920" s="1">
        <f>+(Tabla1[[#This Row],[Precio Unitario]]-Tabla1[[#This Row],[Costo Unitario]])*Tabla1[[#This Row],[Cantidad Ordenada]]</f>
        <v>11</v>
      </c>
      <c r="M920" s="1">
        <f>+Tabla1[[#This Row],[Precio Unitario]]*Tabla1[[#This Row],[Cantidad Ordenada]]</f>
        <v>26</v>
      </c>
      <c r="N920" s="2">
        <f>+Tabla1[[#This Row],[Ganancia neta]]/(Tabla1[[#This Row],[Ganacia Bruta]])</f>
        <v>0.42307692307692307</v>
      </c>
      <c r="O920" s="1">
        <f>+Tabla1[[#This Row],[Costo Unitario]]*Tabla1[[#This Row],[Cantidad Ordenada]]</f>
        <v>15</v>
      </c>
    </row>
    <row r="921" spans="1:15" x14ac:dyDescent="0.25">
      <c r="A921">
        <v>360</v>
      </c>
      <c r="B921">
        <v>16</v>
      </c>
      <c r="C921" t="s">
        <v>23</v>
      </c>
      <c r="D921" t="s">
        <v>47</v>
      </c>
      <c r="E921" s="1">
        <v>13</v>
      </c>
      <c r="F921" s="1">
        <v>21</v>
      </c>
      <c r="G921">
        <v>1</v>
      </c>
      <c r="H921">
        <v>42</v>
      </c>
      <c r="I921">
        <f>+Tabla1[[#This Row],[Tiempo de Preparación]]/60</f>
        <v>0.7</v>
      </c>
      <c r="J921" s="9" t="str">
        <f>+TEXT(Tabla1[[#This Row],[Columna1]]/24, "h:mm")</f>
        <v>0:42</v>
      </c>
      <c r="K921" t="s">
        <v>6</v>
      </c>
      <c r="L921" s="1">
        <f>+(Tabla1[[#This Row],[Precio Unitario]]-Tabla1[[#This Row],[Costo Unitario]])*Tabla1[[#This Row],[Cantidad Ordenada]]</f>
        <v>8</v>
      </c>
      <c r="M921" s="1">
        <f>+Tabla1[[#This Row],[Precio Unitario]]*Tabla1[[#This Row],[Cantidad Ordenada]]</f>
        <v>21</v>
      </c>
      <c r="N921" s="2">
        <f>+Tabla1[[#This Row],[Ganancia neta]]/(Tabla1[[#This Row],[Ganacia Bruta]])</f>
        <v>0.38095238095238093</v>
      </c>
      <c r="O921" s="1">
        <f>+Tabla1[[#This Row],[Costo Unitario]]*Tabla1[[#This Row],[Cantidad Ordenada]]</f>
        <v>13</v>
      </c>
    </row>
    <row r="922" spans="1:15" x14ac:dyDescent="0.25">
      <c r="A922">
        <v>360</v>
      </c>
      <c r="B922">
        <v>16</v>
      </c>
      <c r="C922" t="s">
        <v>7</v>
      </c>
      <c r="D922" t="s">
        <v>32</v>
      </c>
      <c r="E922" s="1">
        <v>18</v>
      </c>
      <c r="F922" s="1">
        <v>30</v>
      </c>
      <c r="G922">
        <v>3</v>
      </c>
      <c r="H922">
        <v>36</v>
      </c>
      <c r="I922">
        <f>+Tabla1[[#This Row],[Tiempo de Preparación]]/60</f>
        <v>0.6</v>
      </c>
      <c r="J922" s="9" t="str">
        <f>+TEXT(Tabla1[[#This Row],[Columna1]]/24, "h:mm")</f>
        <v>0:36</v>
      </c>
      <c r="K922" t="s">
        <v>8</v>
      </c>
      <c r="L922" s="1">
        <f>+(Tabla1[[#This Row],[Precio Unitario]]-Tabla1[[#This Row],[Costo Unitario]])*Tabla1[[#This Row],[Cantidad Ordenada]]</f>
        <v>36</v>
      </c>
      <c r="M922" s="1">
        <f>+Tabla1[[#This Row],[Precio Unitario]]*Tabla1[[#This Row],[Cantidad Ordenada]]</f>
        <v>90</v>
      </c>
      <c r="N922" s="2">
        <f>+Tabla1[[#This Row],[Ganancia neta]]/(Tabla1[[#This Row],[Ganacia Bruta]])</f>
        <v>0.4</v>
      </c>
      <c r="O922" s="1">
        <f>+Tabla1[[#This Row],[Costo Unitario]]*Tabla1[[#This Row],[Cantidad Ordenada]]</f>
        <v>54</v>
      </c>
    </row>
    <row r="923" spans="1:15" x14ac:dyDescent="0.25">
      <c r="A923">
        <v>360</v>
      </c>
      <c r="B923">
        <v>16</v>
      </c>
      <c r="C923" t="s">
        <v>25</v>
      </c>
      <c r="D923" t="s">
        <v>49</v>
      </c>
      <c r="E923" s="1">
        <v>15</v>
      </c>
      <c r="F923" s="1">
        <v>26</v>
      </c>
      <c r="G923">
        <v>1</v>
      </c>
      <c r="H923">
        <v>51</v>
      </c>
      <c r="I923">
        <f>+Tabla1[[#This Row],[Tiempo de Preparación]]/60</f>
        <v>0.85</v>
      </c>
      <c r="J923" s="9" t="str">
        <f>+TEXT(Tabla1[[#This Row],[Columna1]]/24, "h:mm")</f>
        <v>0:51</v>
      </c>
      <c r="K923" t="s">
        <v>8</v>
      </c>
      <c r="L923" s="1">
        <f>+(Tabla1[[#This Row],[Precio Unitario]]-Tabla1[[#This Row],[Costo Unitario]])*Tabla1[[#This Row],[Cantidad Ordenada]]</f>
        <v>11</v>
      </c>
      <c r="M923" s="1">
        <f>+Tabla1[[#This Row],[Precio Unitario]]*Tabla1[[#This Row],[Cantidad Ordenada]]</f>
        <v>26</v>
      </c>
      <c r="N923" s="2">
        <f>+Tabla1[[#This Row],[Ganancia neta]]/(Tabla1[[#This Row],[Ganacia Bruta]])</f>
        <v>0.42307692307692307</v>
      </c>
      <c r="O923" s="1">
        <f>+Tabla1[[#This Row],[Costo Unitario]]*Tabla1[[#This Row],[Cantidad Ordenada]]</f>
        <v>15</v>
      </c>
    </row>
    <row r="924" spans="1:15" x14ac:dyDescent="0.25">
      <c r="A924">
        <v>360</v>
      </c>
      <c r="B924">
        <v>16</v>
      </c>
      <c r="C924" t="s">
        <v>18</v>
      </c>
      <c r="D924" t="s">
        <v>42</v>
      </c>
      <c r="E924" s="1">
        <v>19</v>
      </c>
      <c r="F924" s="1">
        <v>32</v>
      </c>
      <c r="G924">
        <v>3</v>
      </c>
      <c r="H924">
        <v>30</v>
      </c>
      <c r="I924">
        <f>+Tabla1[[#This Row],[Tiempo de Preparación]]/60</f>
        <v>0.5</v>
      </c>
      <c r="J924" s="9" t="str">
        <f>+TEXT(Tabla1[[#This Row],[Columna1]]/24, "h:mm")</f>
        <v>0:30</v>
      </c>
      <c r="K924" t="s">
        <v>8</v>
      </c>
      <c r="L924" s="1">
        <f>+(Tabla1[[#This Row],[Precio Unitario]]-Tabla1[[#This Row],[Costo Unitario]])*Tabla1[[#This Row],[Cantidad Ordenada]]</f>
        <v>39</v>
      </c>
      <c r="M924" s="1">
        <f>+Tabla1[[#This Row],[Precio Unitario]]*Tabla1[[#This Row],[Cantidad Ordenada]]</f>
        <v>96</v>
      </c>
      <c r="N924" s="2">
        <f>+Tabla1[[#This Row],[Ganancia neta]]/(Tabla1[[#This Row],[Ganacia Bruta]])</f>
        <v>0.40625</v>
      </c>
      <c r="O924" s="1">
        <f>+Tabla1[[#This Row],[Costo Unitario]]*Tabla1[[#This Row],[Cantidad Ordenada]]</f>
        <v>57</v>
      </c>
    </row>
    <row r="925" spans="1:15" x14ac:dyDescent="0.25">
      <c r="A925">
        <v>361</v>
      </c>
      <c r="B925">
        <v>16</v>
      </c>
      <c r="C925" t="s">
        <v>13</v>
      </c>
      <c r="D925" t="s">
        <v>37</v>
      </c>
      <c r="E925" s="1">
        <v>17</v>
      </c>
      <c r="F925" s="1">
        <v>29</v>
      </c>
      <c r="G925">
        <v>1</v>
      </c>
      <c r="H925">
        <v>58</v>
      </c>
      <c r="I925">
        <f>+Tabla1[[#This Row],[Tiempo de Preparación]]/60</f>
        <v>0.96666666666666667</v>
      </c>
      <c r="J925" s="9" t="str">
        <f>+TEXT(Tabla1[[#This Row],[Columna1]]/24, "h:mm")</f>
        <v>0:58</v>
      </c>
      <c r="K925" t="s">
        <v>6</v>
      </c>
      <c r="L925" s="1">
        <f>+(Tabla1[[#This Row],[Precio Unitario]]-Tabla1[[#This Row],[Costo Unitario]])*Tabla1[[#This Row],[Cantidad Ordenada]]</f>
        <v>12</v>
      </c>
      <c r="M925" s="1">
        <f>+Tabla1[[#This Row],[Precio Unitario]]*Tabla1[[#This Row],[Cantidad Ordenada]]</f>
        <v>29</v>
      </c>
      <c r="N925" s="2">
        <f>+Tabla1[[#This Row],[Ganancia neta]]/(Tabla1[[#This Row],[Ganacia Bruta]])</f>
        <v>0.41379310344827586</v>
      </c>
      <c r="O925" s="1">
        <f>+Tabla1[[#This Row],[Costo Unitario]]*Tabla1[[#This Row],[Cantidad Ordenada]]</f>
        <v>17</v>
      </c>
    </row>
    <row r="926" spans="1:15" x14ac:dyDescent="0.25">
      <c r="A926">
        <v>361</v>
      </c>
      <c r="B926">
        <v>16</v>
      </c>
      <c r="C926" t="s">
        <v>5</v>
      </c>
      <c r="D926" t="s">
        <v>31</v>
      </c>
      <c r="E926" s="1">
        <v>14</v>
      </c>
      <c r="F926" s="1">
        <v>24</v>
      </c>
      <c r="G926">
        <v>3</v>
      </c>
      <c r="H926">
        <v>54</v>
      </c>
      <c r="I926">
        <f>+Tabla1[[#This Row],[Tiempo de Preparación]]/60</f>
        <v>0.9</v>
      </c>
      <c r="J926" s="9" t="str">
        <f>+TEXT(Tabla1[[#This Row],[Columna1]]/24, "h:mm")</f>
        <v>0:54</v>
      </c>
      <c r="K926" t="s">
        <v>8</v>
      </c>
      <c r="L926" s="1">
        <f>+(Tabla1[[#This Row],[Precio Unitario]]-Tabla1[[#This Row],[Costo Unitario]])*Tabla1[[#This Row],[Cantidad Ordenada]]</f>
        <v>30</v>
      </c>
      <c r="M926" s="1">
        <f>+Tabla1[[#This Row],[Precio Unitario]]*Tabla1[[#This Row],[Cantidad Ordenada]]</f>
        <v>72</v>
      </c>
      <c r="N926" s="2">
        <f>+Tabla1[[#This Row],[Ganancia neta]]/(Tabla1[[#This Row],[Ganacia Bruta]])</f>
        <v>0.41666666666666669</v>
      </c>
      <c r="O926" s="1">
        <f>+Tabla1[[#This Row],[Costo Unitario]]*Tabla1[[#This Row],[Cantidad Ordenada]]</f>
        <v>42</v>
      </c>
    </row>
    <row r="927" spans="1:15" x14ac:dyDescent="0.25">
      <c r="A927">
        <v>362</v>
      </c>
      <c r="B927">
        <v>15</v>
      </c>
      <c r="C927" t="s">
        <v>21</v>
      </c>
      <c r="D927" t="s">
        <v>45</v>
      </c>
      <c r="E927" s="1">
        <v>12</v>
      </c>
      <c r="F927" s="1">
        <v>20</v>
      </c>
      <c r="G927">
        <v>1</v>
      </c>
      <c r="H927">
        <v>41</v>
      </c>
      <c r="I927">
        <f>+Tabla1[[#This Row],[Tiempo de Preparación]]/60</f>
        <v>0.68333333333333335</v>
      </c>
      <c r="J927" s="9" t="str">
        <f>+TEXT(Tabla1[[#This Row],[Columna1]]/24, "h:mm")</f>
        <v>0:41</v>
      </c>
      <c r="K927" t="s">
        <v>6</v>
      </c>
      <c r="L927" s="1">
        <f>+(Tabla1[[#This Row],[Precio Unitario]]-Tabla1[[#This Row],[Costo Unitario]])*Tabla1[[#This Row],[Cantidad Ordenada]]</f>
        <v>8</v>
      </c>
      <c r="M927" s="1">
        <f>+Tabla1[[#This Row],[Precio Unitario]]*Tabla1[[#This Row],[Cantidad Ordenada]]</f>
        <v>20</v>
      </c>
      <c r="N927" s="2">
        <f>+Tabla1[[#This Row],[Ganancia neta]]/(Tabla1[[#This Row],[Ganacia Bruta]])</f>
        <v>0.4</v>
      </c>
      <c r="O927" s="1">
        <f>+Tabla1[[#This Row],[Costo Unitario]]*Tabla1[[#This Row],[Cantidad Ordenada]]</f>
        <v>12</v>
      </c>
    </row>
    <row r="928" spans="1:15" x14ac:dyDescent="0.25">
      <c r="A928">
        <v>362</v>
      </c>
      <c r="B928">
        <v>15</v>
      </c>
      <c r="C928" t="s">
        <v>5</v>
      </c>
      <c r="D928" t="s">
        <v>31</v>
      </c>
      <c r="E928" s="1">
        <v>14</v>
      </c>
      <c r="F928" s="1">
        <v>24</v>
      </c>
      <c r="G928">
        <v>1</v>
      </c>
      <c r="H928">
        <v>58</v>
      </c>
      <c r="I928">
        <f>+Tabla1[[#This Row],[Tiempo de Preparación]]/60</f>
        <v>0.96666666666666667</v>
      </c>
      <c r="J928" s="9" t="str">
        <f>+TEXT(Tabla1[[#This Row],[Columna1]]/24, "h:mm")</f>
        <v>0:58</v>
      </c>
      <c r="K928" t="s">
        <v>6</v>
      </c>
      <c r="L928" s="1">
        <f>+(Tabla1[[#This Row],[Precio Unitario]]-Tabla1[[#This Row],[Costo Unitario]])*Tabla1[[#This Row],[Cantidad Ordenada]]</f>
        <v>10</v>
      </c>
      <c r="M928" s="1">
        <f>+Tabla1[[#This Row],[Precio Unitario]]*Tabla1[[#This Row],[Cantidad Ordenada]]</f>
        <v>24</v>
      </c>
      <c r="N928" s="2">
        <f>+Tabla1[[#This Row],[Ganancia neta]]/(Tabla1[[#This Row],[Ganacia Bruta]])</f>
        <v>0.41666666666666669</v>
      </c>
      <c r="O928" s="1">
        <f>+Tabla1[[#This Row],[Costo Unitario]]*Tabla1[[#This Row],[Cantidad Ordenada]]</f>
        <v>14</v>
      </c>
    </row>
    <row r="929" spans="1:15" x14ac:dyDescent="0.25">
      <c r="A929">
        <v>362</v>
      </c>
      <c r="B929">
        <v>15</v>
      </c>
      <c r="C929" t="s">
        <v>24</v>
      </c>
      <c r="D929" t="s">
        <v>48</v>
      </c>
      <c r="E929" s="1">
        <v>10</v>
      </c>
      <c r="F929" s="1">
        <v>18</v>
      </c>
      <c r="G929">
        <v>1</v>
      </c>
      <c r="H929">
        <v>24</v>
      </c>
      <c r="I929">
        <f>+Tabla1[[#This Row],[Tiempo de Preparación]]/60</f>
        <v>0.4</v>
      </c>
      <c r="J929" s="9" t="str">
        <f>+TEXT(Tabla1[[#This Row],[Columna1]]/24, "h:mm")</f>
        <v>0:24</v>
      </c>
      <c r="K929" t="s">
        <v>6</v>
      </c>
      <c r="L929" s="1">
        <f>+(Tabla1[[#This Row],[Precio Unitario]]-Tabla1[[#This Row],[Costo Unitario]])*Tabla1[[#This Row],[Cantidad Ordenada]]</f>
        <v>8</v>
      </c>
      <c r="M929" s="1">
        <f>+Tabla1[[#This Row],[Precio Unitario]]*Tabla1[[#This Row],[Cantidad Ordenada]]</f>
        <v>18</v>
      </c>
      <c r="N929" s="2">
        <f>+Tabla1[[#This Row],[Ganancia neta]]/(Tabla1[[#This Row],[Ganacia Bruta]])</f>
        <v>0.44444444444444442</v>
      </c>
      <c r="O929" s="1">
        <f>+Tabla1[[#This Row],[Costo Unitario]]*Tabla1[[#This Row],[Cantidad Ordenada]]</f>
        <v>10</v>
      </c>
    </row>
    <row r="930" spans="1:15" x14ac:dyDescent="0.25">
      <c r="A930">
        <v>363</v>
      </c>
      <c r="B930">
        <v>5</v>
      </c>
      <c r="C930" t="s">
        <v>7</v>
      </c>
      <c r="D930" t="s">
        <v>32</v>
      </c>
      <c r="E930" s="1">
        <v>18</v>
      </c>
      <c r="F930" s="1">
        <v>30</v>
      </c>
      <c r="G930">
        <v>1</v>
      </c>
      <c r="H930">
        <v>48</v>
      </c>
      <c r="I930">
        <f>+Tabla1[[#This Row],[Tiempo de Preparación]]/60</f>
        <v>0.8</v>
      </c>
      <c r="J930" s="9" t="str">
        <f>+TEXT(Tabla1[[#This Row],[Columna1]]/24, "h:mm")</f>
        <v>0:48</v>
      </c>
      <c r="K930" t="s">
        <v>6</v>
      </c>
      <c r="L930" s="1">
        <f>+(Tabla1[[#This Row],[Precio Unitario]]-Tabla1[[#This Row],[Costo Unitario]])*Tabla1[[#This Row],[Cantidad Ordenada]]</f>
        <v>12</v>
      </c>
      <c r="M930" s="1">
        <f>+Tabla1[[#This Row],[Precio Unitario]]*Tabla1[[#This Row],[Cantidad Ordenada]]</f>
        <v>30</v>
      </c>
      <c r="N930" s="2">
        <f>+Tabla1[[#This Row],[Ganancia neta]]/(Tabla1[[#This Row],[Ganacia Bruta]])</f>
        <v>0.4</v>
      </c>
      <c r="O930" s="1">
        <f>+Tabla1[[#This Row],[Costo Unitario]]*Tabla1[[#This Row],[Cantidad Ordenada]]</f>
        <v>18</v>
      </c>
    </row>
    <row r="931" spans="1:15" x14ac:dyDescent="0.25">
      <c r="A931">
        <v>363</v>
      </c>
      <c r="B931">
        <v>5</v>
      </c>
      <c r="C931" t="s">
        <v>5</v>
      </c>
      <c r="D931" t="s">
        <v>31</v>
      </c>
      <c r="E931" s="1">
        <v>14</v>
      </c>
      <c r="F931" s="1">
        <v>24</v>
      </c>
      <c r="G931">
        <v>3</v>
      </c>
      <c r="H931">
        <v>41</v>
      </c>
      <c r="I931">
        <f>+Tabla1[[#This Row],[Tiempo de Preparación]]/60</f>
        <v>0.68333333333333335</v>
      </c>
      <c r="J931" s="9" t="str">
        <f>+TEXT(Tabla1[[#This Row],[Columna1]]/24, "h:mm")</f>
        <v>0:41</v>
      </c>
      <c r="K931" t="s">
        <v>8</v>
      </c>
      <c r="L931" s="1">
        <f>+(Tabla1[[#This Row],[Precio Unitario]]-Tabla1[[#This Row],[Costo Unitario]])*Tabla1[[#This Row],[Cantidad Ordenada]]</f>
        <v>30</v>
      </c>
      <c r="M931" s="1">
        <f>+Tabla1[[#This Row],[Precio Unitario]]*Tabla1[[#This Row],[Cantidad Ordenada]]</f>
        <v>72</v>
      </c>
      <c r="N931" s="2">
        <f>+Tabla1[[#This Row],[Ganancia neta]]/(Tabla1[[#This Row],[Ganacia Bruta]])</f>
        <v>0.41666666666666669</v>
      </c>
      <c r="O931" s="1">
        <f>+Tabla1[[#This Row],[Costo Unitario]]*Tabla1[[#This Row],[Cantidad Ordenada]]</f>
        <v>42</v>
      </c>
    </row>
    <row r="932" spans="1:15" x14ac:dyDescent="0.25">
      <c r="A932">
        <v>363</v>
      </c>
      <c r="B932">
        <v>5</v>
      </c>
      <c r="C932" t="s">
        <v>12</v>
      </c>
      <c r="D932" t="s">
        <v>36</v>
      </c>
      <c r="E932" s="1">
        <v>22</v>
      </c>
      <c r="F932" s="1">
        <v>36</v>
      </c>
      <c r="G932">
        <v>2</v>
      </c>
      <c r="H932">
        <v>42</v>
      </c>
      <c r="I932">
        <f>+Tabla1[[#This Row],[Tiempo de Preparación]]/60</f>
        <v>0.7</v>
      </c>
      <c r="J932" s="9" t="str">
        <f>+TEXT(Tabla1[[#This Row],[Columna1]]/24, "h:mm")</f>
        <v>0:42</v>
      </c>
      <c r="K932" t="s">
        <v>6</v>
      </c>
      <c r="L932" s="1">
        <f>+(Tabla1[[#This Row],[Precio Unitario]]-Tabla1[[#This Row],[Costo Unitario]])*Tabla1[[#This Row],[Cantidad Ordenada]]</f>
        <v>28</v>
      </c>
      <c r="M932" s="1">
        <f>+Tabla1[[#This Row],[Precio Unitario]]*Tabla1[[#This Row],[Cantidad Ordenada]]</f>
        <v>72</v>
      </c>
      <c r="N932" s="2">
        <f>+Tabla1[[#This Row],[Ganancia neta]]/(Tabla1[[#This Row],[Ganacia Bruta]])</f>
        <v>0.3888888888888889</v>
      </c>
      <c r="O932" s="1">
        <f>+Tabla1[[#This Row],[Costo Unitario]]*Tabla1[[#This Row],[Cantidad Ordenada]]</f>
        <v>44</v>
      </c>
    </row>
    <row r="933" spans="1:15" x14ac:dyDescent="0.25">
      <c r="A933">
        <v>363</v>
      </c>
      <c r="B933">
        <v>5</v>
      </c>
      <c r="C933" t="s">
        <v>14</v>
      </c>
      <c r="D933" t="s">
        <v>38</v>
      </c>
      <c r="E933" s="1">
        <v>20</v>
      </c>
      <c r="F933" s="1">
        <v>33</v>
      </c>
      <c r="G933">
        <v>2</v>
      </c>
      <c r="H933">
        <v>18</v>
      </c>
      <c r="I933">
        <f>+Tabla1[[#This Row],[Tiempo de Preparación]]/60</f>
        <v>0.3</v>
      </c>
      <c r="J933" s="9" t="str">
        <f>+TEXT(Tabla1[[#This Row],[Columna1]]/24, "h:mm")</f>
        <v>0:18</v>
      </c>
      <c r="K933" t="s">
        <v>6</v>
      </c>
      <c r="L933" s="1">
        <f>+(Tabla1[[#This Row],[Precio Unitario]]-Tabla1[[#This Row],[Costo Unitario]])*Tabla1[[#This Row],[Cantidad Ordenada]]</f>
        <v>26</v>
      </c>
      <c r="M933" s="1">
        <f>+Tabla1[[#This Row],[Precio Unitario]]*Tabla1[[#This Row],[Cantidad Ordenada]]</f>
        <v>66</v>
      </c>
      <c r="N933" s="2">
        <f>+Tabla1[[#This Row],[Ganancia neta]]/(Tabla1[[#This Row],[Ganacia Bruta]])</f>
        <v>0.39393939393939392</v>
      </c>
      <c r="O933" s="1">
        <f>+Tabla1[[#This Row],[Costo Unitario]]*Tabla1[[#This Row],[Cantidad Ordenada]]</f>
        <v>40</v>
      </c>
    </row>
    <row r="934" spans="1:15" x14ac:dyDescent="0.25">
      <c r="A934">
        <v>364</v>
      </c>
      <c r="B934">
        <v>15</v>
      </c>
      <c r="C934" t="s">
        <v>15</v>
      </c>
      <c r="D934" t="s">
        <v>39</v>
      </c>
      <c r="E934" s="1">
        <v>16</v>
      </c>
      <c r="F934" s="1">
        <v>28</v>
      </c>
      <c r="G934">
        <v>2</v>
      </c>
      <c r="H934">
        <v>52</v>
      </c>
      <c r="I934">
        <f>+Tabla1[[#This Row],[Tiempo de Preparación]]/60</f>
        <v>0.8666666666666667</v>
      </c>
      <c r="J934" s="9" t="str">
        <f>+TEXT(Tabla1[[#This Row],[Columna1]]/24, "h:mm")</f>
        <v>0:52</v>
      </c>
      <c r="K934" t="s">
        <v>6</v>
      </c>
      <c r="L934" s="1">
        <f>+(Tabla1[[#This Row],[Precio Unitario]]-Tabla1[[#This Row],[Costo Unitario]])*Tabla1[[#This Row],[Cantidad Ordenada]]</f>
        <v>24</v>
      </c>
      <c r="M934" s="1">
        <f>+Tabla1[[#This Row],[Precio Unitario]]*Tabla1[[#This Row],[Cantidad Ordenada]]</f>
        <v>56</v>
      </c>
      <c r="N934" s="2">
        <f>+Tabla1[[#This Row],[Ganancia neta]]/(Tabla1[[#This Row],[Ganacia Bruta]])</f>
        <v>0.42857142857142855</v>
      </c>
      <c r="O934" s="1">
        <f>+Tabla1[[#This Row],[Costo Unitario]]*Tabla1[[#This Row],[Cantidad Ordenada]]</f>
        <v>32</v>
      </c>
    </row>
    <row r="935" spans="1:15" x14ac:dyDescent="0.25">
      <c r="A935">
        <v>364</v>
      </c>
      <c r="B935">
        <v>15</v>
      </c>
      <c r="C935" t="s">
        <v>19</v>
      </c>
      <c r="D935" t="s">
        <v>43</v>
      </c>
      <c r="E935" s="1">
        <v>13</v>
      </c>
      <c r="F935" s="1">
        <v>22</v>
      </c>
      <c r="G935">
        <v>1</v>
      </c>
      <c r="H935">
        <v>20</v>
      </c>
      <c r="I935">
        <f>+Tabla1[[#This Row],[Tiempo de Preparación]]/60</f>
        <v>0.33333333333333331</v>
      </c>
      <c r="J935" s="9" t="str">
        <f>+TEXT(Tabla1[[#This Row],[Columna1]]/24, "h:mm")</f>
        <v>0:20</v>
      </c>
      <c r="K935" t="s">
        <v>6</v>
      </c>
      <c r="L935" s="1">
        <f>+(Tabla1[[#This Row],[Precio Unitario]]-Tabla1[[#This Row],[Costo Unitario]])*Tabla1[[#This Row],[Cantidad Ordenada]]</f>
        <v>9</v>
      </c>
      <c r="M935" s="1">
        <f>+Tabla1[[#This Row],[Precio Unitario]]*Tabla1[[#This Row],[Cantidad Ordenada]]</f>
        <v>22</v>
      </c>
      <c r="N935" s="2">
        <f>+Tabla1[[#This Row],[Ganancia neta]]/(Tabla1[[#This Row],[Ganacia Bruta]])</f>
        <v>0.40909090909090912</v>
      </c>
      <c r="O935" s="1">
        <f>+Tabla1[[#This Row],[Costo Unitario]]*Tabla1[[#This Row],[Cantidad Ordenada]]</f>
        <v>13</v>
      </c>
    </row>
    <row r="936" spans="1:15" x14ac:dyDescent="0.25">
      <c r="A936">
        <v>364</v>
      </c>
      <c r="B936">
        <v>15</v>
      </c>
      <c r="C936" t="s">
        <v>26</v>
      </c>
      <c r="D936" t="s">
        <v>50</v>
      </c>
      <c r="E936" s="1">
        <v>15</v>
      </c>
      <c r="F936" s="1">
        <v>25</v>
      </c>
      <c r="G936">
        <v>2</v>
      </c>
      <c r="H936">
        <v>14</v>
      </c>
      <c r="I936">
        <f>+Tabla1[[#This Row],[Tiempo de Preparación]]/60</f>
        <v>0.23333333333333334</v>
      </c>
      <c r="J936" s="9" t="str">
        <f>+TEXT(Tabla1[[#This Row],[Columna1]]/24, "h:mm")</f>
        <v>0:14</v>
      </c>
      <c r="K936" t="s">
        <v>6</v>
      </c>
      <c r="L936" s="1">
        <f>+(Tabla1[[#This Row],[Precio Unitario]]-Tabla1[[#This Row],[Costo Unitario]])*Tabla1[[#This Row],[Cantidad Ordenada]]</f>
        <v>20</v>
      </c>
      <c r="M936" s="1">
        <f>+Tabla1[[#This Row],[Precio Unitario]]*Tabla1[[#This Row],[Cantidad Ordenada]]</f>
        <v>50</v>
      </c>
      <c r="N936" s="2">
        <f>+Tabla1[[#This Row],[Ganancia neta]]/(Tabla1[[#This Row],[Ganacia Bruta]])</f>
        <v>0.4</v>
      </c>
      <c r="O936" s="1">
        <f>+Tabla1[[#This Row],[Costo Unitario]]*Tabla1[[#This Row],[Cantidad Ordenada]]</f>
        <v>30</v>
      </c>
    </row>
    <row r="937" spans="1:15" x14ac:dyDescent="0.25">
      <c r="A937">
        <v>364</v>
      </c>
      <c r="B937">
        <v>15</v>
      </c>
      <c r="C937" t="s">
        <v>13</v>
      </c>
      <c r="D937" t="s">
        <v>37</v>
      </c>
      <c r="E937" s="1">
        <v>17</v>
      </c>
      <c r="F937" s="1">
        <v>29</v>
      </c>
      <c r="G937">
        <v>1</v>
      </c>
      <c r="H937">
        <v>26</v>
      </c>
      <c r="I937">
        <f>+Tabla1[[#This Row],[Tiempo de Preparación]]/60</f>
        <v>0.43333333333333335</v>
      </c>
      <c r="J937" s="9" t="str">
        <f>+TEXT(Tabla1[[#This Row],[Columna1]]/24, "h:mm")</f>
        <v>0:26</v>
      </c>
      <c r="K937" t="s">
        <v>6</v>
      </c>
      <c r="L937" s="1">
        <f>+(Tabla1[[#This Row],[Precio Unitario]]-Tabla1[[#This Row],[Costo Unitario]])*Tabla1[[#This Row],[Cantidad Ordenada]]</f>
        <v>12</v>
      </c>
      <c r="M937" s="1">
        <f>+Tabla1[[#This Row],[Precio Unitario]]*Tabla1[[#This Row],[Cantidad Ordenada]]</f>
        <v>29</v>
      </c>
      <c r="N937" s="2">
        <f>+Tabla1[[#This Row],[Ganancia neta]]/(Tabla1[[#This Row],[Ganacia Bruta]])</f>
        <v>0.41379310344827586</v>
      </c>
      <c r="O937" s="1">
        <f>+Tabla1[[#This Row],[Costo Unitario]]*Tabla1[[#This Row],[Cantidad Ordenada]]</f>
        <v>17</v>
      </c>
    </row>
    <row r="938" spans="1:15" x14ac:dyDescent="0.25">
      <c r="A938">
        <v>365</v>
      </c>
      <c r="B938">
        <v>4</v>
      </c>
      <c r="C938" t="s">
        <v>12</v>
      </c>
      <c r="D938" t="s">
        <v>36</v>
      </c>
      <c r="E938" s="1">
        <v>22</v>
      </c>
      <c r="F938" s="1">
        <v>36</v>
      </c>
      <c r="G938">
        <v>3</v>
      </c>
      <c r="H938">
        <v>25</v>
      </c>
      <c r="I938">
        <f>+Tabla1[[#This Row],[Tiempo de Preparación]]/60</f>
        <v>0.41666666666666669</v>
      </c>
      <c r="J938" s="9" t="str">
        <f>+TEXT(Tabla1[[#This Row],[Columna1]]/24, "h:mm")</f>
        <v>0:25</v>
      </c>
      <c r="K938" t="s">
        <v>8</v>
      </c>
      <c r="L938" s="1">
        <f>+(Tabla1[[#This Row],[Precio Unitario]]-Tabla1[[#This Row],[Costo Unitario]])*Tabla1[[#This Row],[Cantidad Ordenada]]</f>
        <v>42</v>
      </c>
      <c r="M938" s="1">
        <f>+Tabla1[[#This Row],[Precio Unitario]]*Tabla1[[#This Row],[Cantidad Ordenada]]</f>
        <v>108</v>
      </c>
      <c r="N938" s="2">
        <f>+Tabla1[[#This Row],[Ganancia neta]]/(Tabla1[[#This Row],[Ganacia Bruta]])</f>
        <v>0.3888888888888889</v>
      </c>
      <c r="O938" s="1">
        <f>+Tabla1[[#This Row],[Costo Unitario]]*Tabla1[[#This Row],[Cantidad Ordenada]]</f>
        <v>66</v>
      </c>
    </row>
    <row r="939" spans="1:15" x14ac:dyDescent="0.25">
      <c r="A939">
        <v>366</v>
      </c>
      <c r="B939">
        <v>17</v>
      </c>
      <c r="C939" t="s">
        <v>10</v>
      </c>
      <c r="D939" t="s">
        <v>34</v>
      </c>
      <c r="E939" s="1">
        <v>16</v>
      </c>
      <c r="F939" s="1">
        <v>27</v>
      </c>
      <c r="G939">
        <v>2</v>
      </c>
      <c r="H939">
        <v>30</v>
      </c>
      <c r="I939">
        <f>+Tabla1[[#This Row],[Tiempo de Preparación]]/60</f>
        <v>0.5</v>
      </c>
      <c r="J939" s="9" t="str">
        <f>+TEXT(Tabla1[[#This Row],[Columna1]]/24, "h:mm")</f>
        <v>0:30</v>
      </c>
      <c r="K939" t="s">
        <v>6</v>
      </c>
      <c r="L939" s="1">
        <f>+(Tabla1[[#This Row],[Precio Unitario]]-Tabla1[[#This Row],[Costo Unitario]])*Tabla1[[#This Row],[Cantidad Ordenada]]</f>
        <v>22</v>
      </c>
      <c r="M939" s="1">
        <f>+Tabla1[[#This Row],[Precio Unitario]]*Tabla1[[#This Row],[Cantidad Ordenada]]</f>
        <v>54</v>
      </c>
      <c r="N939" s="2">
        <f>+Tabla1[[#This Row],[Ganancia neta]]/(Tabla1[[#This Row],[Ganacia Bruta]])</f>
        <v>0.40740740740740738</v>
      </c>
      <c r="O939" s="1">
        <f>+Tabla1[[#This Row],[Costo Unitario]]*Tabla1[[#This Row],[Cantidad Ordenada]]</f>
        <v>32</v>
      </c>
    </row>
    <row r="940" spans="1:15" x14ac:dyDescent="0.25">
      <c r="A940">
        <v>366</v>
      </c>
      <c r="B940">
        <v>17</v>
      </c>
      <c r="C940" t="s">
        <v>17</v>
      </c>
      <c r="D940" t="s">
        <v>41</v>
      </c>
      <c r="E940" s="1">
        <v>21</v>
      </c>
      <c r="F940" s="1">
        <v>35</v>
      </c>
      <c r="G940">
        <v>3</v>
      </c>
      <c r="H940">
        <v>51</v>
      </c>
      <c r="I940">
        <f>+Tabla1[[#This Row],[Tiempo de Preparación]]/60</f>
        <v>0.85</v>
      </c>
      <c r="J940" s="9" t="str">
        <f>+TEXT(Tabla1[[#This Row],[Columna1]]/24, "h:mm")</f>
        <v>0:51</v>
      </c>
      <c r="K940" t="s">
        <v>8</v>
      </c>
      <c r="L940" s="1">
        <f>+(Tabla1[[#This Row],[Precio Unitario]]-Tabla1[[#This Row],[Costo Unitario]])*Tabla1[[#This Row],[Cantidad Ordenada]]</f>
        <v>42</v>
      </c>
      <c r="M940" s="1">
        <f>+Tabla1[[#This Row],[Precio Unitario]]*Tabla1[[#This Row],[Cantidad Ordenada]]</f>
        <v>105</v>
      </c>
      <c r="N940" s="2">
        <f>+Tabla1[[#This Row],[Ganancia neta]]/(Tabla1[[#This Row],[Ganacia Bruta]])</f>
        <v>0.4</v>
      </c>
      <c r="O940" s="1">
        <f>+Tabla1[[#This Row],[Costo Unitario]]*Tabla1[[#This Row],[Cantidad Ordenada]]</f>
        <v>63</v>
      </c>
    </row>
    <row r="941" spans="1:15" x14ac:dyDescent="0.25">
      <c r="A941">
        <v>366</v>
      </c>
      <c r="B941">
        <v>17</v>
      </c>
      <c r="C941" t="s">
        <v>11</v>
      </c>
      <c r="D941" t="s">
        <v>35</v>
      </c>
      <c r="E941" s="1">
        <v>25</v>
      </c>
      <c r="F941" s="1">
        <v>40</v>
      </c>
      <c r="G941">
        <v>2</v>
      </c>
      <c r="H941">
        <v>9</v>
      </c>
      <c r="I941">
        <f>+Tabla1[[#This Row],[Tiempo de Preparación]]/60</f>
        <v>0.15</v>
      </c>
      <c r="J941" s="9" t="str">
        <f>+TEXT(Tabla1[[#This Row],[Columna1]]/24, "h:mm")</f>
        <v>0:09</v>
      </c>
      <c r="K941" t="s">
        <v>6</v>
      </c>
      <c r="L941" s="1">
        <f>+(Tabla1[[#This Row],[Precio Unitario]]-Tabla1[[#This Row],[Costo Unitario]])*Tabla1[[#This Row],[Cantidad Ordenada]]</f>
        <v>30</v>
      </c>
      <c r="M941" s="1">
        <f>+Tabla1[[#This Row],[Precio Unitario]]*Tabla1[[#This Row],[Cantidad Ordenada]]</f>
        <v>80</v>
      </c>
      <c r="N941" s="2">
        <f>+Tabla1[[#This Row],[Ganancia neta]]/(Tabla1[[#This Row],[Ganacia Bruta]])</f>
        <v>0.375</v>
      </c>
      <c r="O941" s="1">
        <f>+Tabla1[[#This Row],[Costo Unitario]]*Tabla1[[#This Row],[Cantidad Ordenada]]</f>
        <v>50</v>
      </c>
    </row>
    <row r="942" spans="1:15" x14ac:dyDescent="0.25">
      <c r="A942">
        <v>367</v>
      </c>
      <c r="B942">
        <v>12</v>
      </c>
      <c r="C942" t="s">
        <v>25</v>
      </c>
      <c r="D942" t="s">
        <v>49</v>
      </c>
      <c r="E942" s="1">
        <v>15</v>
      </c>
      <c r="F942" s="1">
        <v>26</v>
      </c>
      <c r="G942">
        <v>2</v>
      </c>
      <c r="H942">
        <v>34</v>
      </c>
      <c r="I942">
        <f>+Tabla1[[#This Row],[Tiempo de Preparación]]/60</f>
        <v>0.56666666666666665</v>
      </c>
      <c r="J942" s="9" t="str">
        <f>+TEXT(Tabla1[[#This Row],[Columna1]]/24, "h:mm")</f>
        <v>0:34</v>
      </c>
      <c r="K942" t="s">
        <v>8</v>
      </c>
      <c r="L942" s="1">
        <f>+(Tabla1[[#This Row],[Precio Unitario]]-Tabla1[[#This Row],[Costo Unitario]])*Tabla1[[#This Row],[Cantidad Ordenada]]</f>
        <v>22</v>
      </c>
      <c r="M942" s="1">
        <f>+Tabla1[[#This Row],[Precio Unitario]]*Tabla1[[#This Row],[Cantidad Ordenada]]</f>
        <v>52</v>
      </c>
      <c r="N942" s="2">
        <f>+Tabla1[[#This Row],[Ganancia neta]]/(Tabla1[[#This Row],[Ganacia Bruta]])</f>
        <v>0.42307692307692307</v>
      </c>
      <c r="O942" s="1">
        <f>+Tabla1[[#This Row],[Costo Unitario]]*Tabla1[[#This Row],[Cantidad Ordenada]]</f>
        <v>30</v>
      </c>
    </row>
    <row r="943" spans="1:15" x14ac:dyDescent="0.25">
      <c r="A943">
        <v>367</v>
      </c>
      <c r="B943">
        <v>12</v>
      </c>
      <c r="C943" t="s">
        <v>13</v>
      </c>
      <c r="D943" t="s">
        <v>37</v>
      </c>
      <c r="E943" s="1">
        <v>17</v>
      </c>
      <c r="F943" s="1">
        <v>29</v>
      </c>
      <c r="G943">
        <v>1</v>
      </c>
      <c r="H943">
        <v>26</v>
      </c>
      <c r="I943">
        <f>+Tabla1[[#This Row],[Tiempo de Preparación]]/60</f>
        <v>0.43333333333333335</v>
      </c>
      <c r="J943" s="9" t="str">
        <f>+TEXT(Tabla1[[#This Row],[Columna1]]/24, "h:mm")</f>
        <v>0:26</v>
      </c>
      <c r="K943" t="s">
        <v>8</v>
      </c>
      <c r="L943" s="1">
        <f>+(Tabla1[[#This Row],[Precio Unitario]]-Tabla1[[#This Row],[Costo Unitario]])*Tabla1[[#This Row],[Cantidad Ordenada]]</f>
        <v>12</v>
      </c>
      <c r="M943" s="1">
        <f>+Tabla1[[#This Row],[Precio Unitario]]*Tabla1[[#This Row],[Cantidad Ordenada]]</f>
        <v>29</v>
      </c>
      <c r="N943" s="2">
        <f>+Tabla1[[#This Row],[Ganancia neta]]/(Tabla1[[#This Row],[Ganacia Bruta]])</f>
        <v>0.41379310344827586</v>
      </c>
      <c r="O943" s="1">
        <f>+Tabla1[[#This Row],[Costo Unitario]]*Tabla1[[#This Row],[Cantidad Ordenada]]</f>
        <v>17</v>
      </c>
    </row>
    <row r="944" spans="1:15" x14ac:dyDescent="0.25">
      <c r="A944">
        <v>367</v>
      </c>
      <c r="B944">
        <v>12</v>
      </c>
      <c r="C944" t="s">
        <v>21</v>
      </c>
      <c r="D944" t="s">
        <v>45</v>
      </c>
      <c r="E944" s="1">
        <v>12</v>
      </c>
      <c r="F944" s="1">
        <v>20</v>
      </c>
      <c r="G944">
        <v>1</v>
      </c>
      <c r="H944">
        <v>13</v>
      </c>
      <c r="I944">
        <f>+Tabla1[[#This Row],[Tiempo de Preparación]]/60</f>
        <v>0.21666666666666667</v>
      </c>
      <c r="J944" s="9" t="str">
        <f>+TEXT(Tabla1[[#This Row],[Columna1]]/24, "h:mm")</f>
        <v>0:13</v>
      </c>
      <c r="K944" t="s">
        <v>8</v>
      </c>
      <c r="L944" s="1">
        <f>+(Tabla1[[#This Row],[Precio Unitario]]-Tabla1[[#This Row],[Costo Unitario]])*Tabla1[[#This Row],[Cantidad Ordenada]]</f>
        <v>8</v>
      </c>
      <c r="M944" s="1">
        <f>+Tabla1[[#This Row],[Precio Unitario]]*Tabla1[[#This Row],[Cantidad Ordenada]]</f>
        <v>20</v>
      </c>
      <c r="N944" s="2">
        <f>+Tabla1[[#This Row],[Ganancia neta]]/(Tabla1[[#This Row],[Ganacia Bruta]])</f>
        <v>0.4</v>
      </c>
      <c r="O944" s="1">
        <f>+Tabla1[[#This Row],[Costo Unitario]]*Tabla1[[#This Row],[Cantidad Ordenada]]</f>
        <v>12</v>
      </c>
    </row>
    <row r="945" spans="1:15" x14ac:dyDescent="0.25">
      <c r="A945">
        <v>368</v>
      </c>
      <c r="B945">
        <v>13</v>
      </c>
      <c r="C945" t="s">
        <v>14</v>
      </c>
      <c r="D945" t="s">
        <v>38</v>
      </c>
      <c r="E945" s="1">
        <v>20</v>
      </c>
      <c r="F945" s="1">
        <v>33</v>
      </c>
      <c r="G945">
        <v>3</v>
      </c>
      <c r="H945">
        <v>45</v>
      </c>
      <c r="I945">
        <f>+Tabla1[[#This Row],[Tiempo de Preparación]]/60</f>
        <v>0.75</v>
      </c>
      <c r="J945" s="9" t="str">
        <f>+TEXT(Tabla1[[#This Row],[Columna1]]/24, "h:mm")</f>
        <v>0:45</v>
      </c>
      <c r="K945" t="s">
        <v>6</v>
      </c>
      <c r="L945" s="1">
        <f>+(Tabla1[[#This Row],[Precio Unitario]]-Tabla1[[#This Row],[Costo Unitario]])*Tabla1[[#This Row],[Cantidad Ordenada]]</f>
        <v>39</v>
      </c>
      <c r="M945" s="1">
        <f>+Tabla1[[#This Row],[Precio Unitario]]*Tabla1[[#This Row],[Cantidad Ordenada]]</f>
        <v>99</v>
      </c>
      <c r="N945" s="2">
        <f>+Tabla1[[#This Row],[Ganancia neta]]/(Tabla1[[#This Row],[Ganacia Bruta]])</f>
        <v>0.39393939393939392</v>
      </c>
      <c r="O945" s="1">
        <f>+Tabla1[[#This Row],[Costo Unitario]]*Tabla1[[#This Row],[Cantidad Ordenada]]</f>
        <v>60</v>
      </c>
    </row>
    <row r="946" spans="1:15" x14ac:dyDescent="0.25">
      <c r="A946">
        <v>368</v>
      </c>
      <c r="B946">
        <v>13</v>
      </c>
      <c r="C946" t="s">
        <v>5</v>
      </c>
      <c r="D946" t="s">
        <v>31</v>
      </c>
      <c r="E946" s="1">
        <v>14</v>
      </c>
      <c r="F946" s="1">
        <v>24</v>
      </c>
      <c r="G946">
        <v>1</v>
      </c>
      <c r="H946">
        <v>40</v>
      </c>
      <c r="I946">
        <f>+Tabla1[[#This Row],[Tiempo de Preparación]]/60</f>
        <v>0.66666666666666663</v>
      </c>
      <c r="J946" s="9" t="str">
        <f>+TEXT(Tabla1[[#This Row],[Columna1]]/24, "h:mm")</f>
        <v>0:40</v>
      </c>
      <c r="K946" t="s">
        <v>8</v>
      </c>
      <c r="L946" s="1">
        <f>+(Tabla1[[#This Row],[Precio Unitario]]-Tabla1[[#This Row],[Costo Unitario]])*Tabla1[[#This Row],[Cantidad Ordenada]]</f>
        <v>10</v>
      </c>
      <c r="M946" s="1">
        <f>+Tabla1[[#This Row],[Precio Unitario]]*Tabla1[[#This Row],[Cantidad Ordenada]]</f>
        <v>24</v>
      </c>
      <c r="N946" s="2">
        <f>+Tabla1[[#This Row],[Ganancia neta]]/(Tabla1[[#This Row],[Ganacia Bruta]])</f>
        <v>0.41666666666666669</v>
      </c>
      <c r="O946" s="1">
        <f>+Tabla1[[#This Row],[Costo Unitario]]*Tabla1[[#This Row],[Cantidad Ordenada]]</f>
        <v>14</v>
      </c>
    </row>
    <row r="947" spans="1:15" x14ac:dyDescent="0.25">
      <c r="A947">
        <v>369</v>
      </c>
      <c r="B947">
        <v>20</v>
      </c>
      <c r="C947" t="s">
        <v>9</v>
      </c>
      <c r="D947" t="s">
        <v>33</v>
      </c>
      <c r="E947" s="1">
        <v>19</v>
      </c>
      <c r="F947" s="1">
        <v>31</v>
      </c>
      <c r="G947">
        <v>2</v>
      </c>
      <c r="H947">
        <v>7</v>
      </c>
      <c r="I947">
        <f>+Tabla1[[#This Row],[Tiempo de Preparación]]/60</f>
        <v>0.11666666666666667</v>
      </c>
      <c r="J947" s="9" t="str">
        <f>+TEXT(Tabla1[[#This Row],[Columna1]]/24, "h:mm")</f>
        <v>0:07</v>
      </c>
      <c r="K947" t="s">
        <v>8</v>
      </c>
      <c r="L947" s="1">
        <f>+(Tabla1[[#This Row],[Precio Unitario]]-Tabla1[[#This Row],[Costo Unitario]])*Tabla1[[#This Row],[Cantidad Ordenada]]</f>
        <v>24</v>
      </c>
      <c r="M947" s="1">
        <f>+Tabla1[[#This Row],[Precio Unitario]]*Tabla1[[#This Row],[Cantidad Ordenada]]</f>
        <v>62</v>
      </c>
      <c r="N947" s="2">
        <f>+Tabla1[[#This Row],[Ganancia neta]]/(Tabla1[[#This Row],[Ganacia Bruta]])</f>
        <v>0.38709677419354838</v>
      </c>
      <c r="O947" s="1">
        <f>+Tabla1[[#This Row],[Costo Unitario]]*Tabla1[[#This Row],[Cantidad Ordenada]]</f>
        <v>38</v>
      </c>
    </row>
    <row r="948" spans="1:15" x14ac:dyDescent="0.25">
      <c r="A948">
        <v>369</v>
      </c>
      <c r="B948">
        <v>20</v>
      </c>
      <c r="C948" t="s">
        <v>22</v>
      </c>
      <c r="D948" t="s">
        <v>46</v>
      </c>
      <c r="E948" s="1">
        <v>14</v>
      </c>
      <c r="F948" s="1">
        <v>23</v>
      </c>
      <c r="G948">
        <v>2</v>
      </c>
      <c r="H948">
        <v>7</v>
      </c>
      <c r="I948">
        <f>+Tabla1[[#This Row],[Tiempo de Preparación]]/60</f>
        <v>0.11666666666666667</v>
      </c>
      <c r="J948" s="9" t="str">
        <f>+TEXT(Tabla1[[#This Row],[Columna1]]/24, "h:mm")</f>
        <v>0:07</v>
      </c>
      <c r="K948" t="s">
        <v>8</v>
      </c>
      <c r="L948" s="1">
        <f>+(Tabla1[[#This Row],[Precio Unitario]]-Tabla1[[#This Row],[Costo Unitario]])*Tabla1[[#This Row],[Cantidad Ordenada]]</f>
        <v>18</v>
      </c>
      <c r="M948" s="1">
        <f>+Tabla1[[#This Row],[Precio Unitario]]*Tabla1[[#This Row],[Cantidad Ordenada]]</f>
        <v>46</v>
      </c>
      <c r="N948" s="2">
        <f>+Tabla1[[#This Row],[Ganancia neta]]/(Tabla1[[#This Row],[Ganacia Bruta]])</f>
        <v>0.39130434782608697</v>
      </c>
      <c r="O948" s="1">
        <f>+Tabla1[[#This Row],[Costo Unitario]]*Tabla1[[#This Row],[Cantidad Ordenada]]</f>
        <v>28</v>
      </c>
    </row>
    <row r="949" spans="1:15" x14ac:dyDescent="0.25">
      <c r="A949">
        <v>369</v>
      </c>
      <c r="B949">
        <v>20</v>
      </c>
      <c r="C949" t="s">
        <v>15</v>
      </c>
      <c r="D949" t="s">
        <v>39</v>
      </c>
      <c r="E949" s="1">
        <v>16</v>
      </c>
      <c r="F949" s="1">
        <v>28</v>
      </c>
      <c r="G949">
        <v>2</v>
      </c>
      <c r="H949">
        <v>8</v>
      </c>
      <c r="I949">
        <f>+Tabla1[[#This Row],[Tiempo de Preparación]]/60</f>
        <v>0.13333333333333333</v>
      </c>
      <c r="J949" s="9" t="str">
        <f>+TEXT(Tabla1[[#This Row],[Columna1]]/24, "h:mm")</f>
        <v>0:08</v>
      </c>
      <c r="K949" t="s">
        <v>8</v>
      </c>
      <c r="L949" s="1">
        <f>+(Tabla1[[#This Row],[Precio Unitario]]-Tabla1[[#This Row],[Costo Unitario]])*Tabla1[[#This Row],[Cantidad Ordenada]]</f>
        <v>24</v>
      </c>
      <c r="M949" s="1">
        <f>+Tabla1[[#This Row],[Precio Unitario]]*Tabla1[[#This Row],[Cantidad Ordenada]]</f>
        <v>56</v>
      </c>
      <c r="N949" s="2">
        <f>+Tabla1[[#This Row],[Ganancia neta]]/(Tabla1[[#This Row],[Ganacia Bruta]])</f>
        <v>0.42857142857142855</v>
      </c>
      <c r="O949" s="1">
        <f>+Tabla1[[#This Row],[Costo Unitario]]*Tabla1[[#This Row],[Cantidad Ordenada]]</f>
        <v>32</v>
      </c>
    </row>
    <row r="950" spans="1:15" x14ac:dyDescent="0.25">
      <c r="A950">
        <v>369</v>
      </c>
      <c r="B950">
        <v>20</v>
      </c>
      <c r="C950" t="s">
        <v>25</v>
      </c>
      <c r="D950" t="s">
        <v>49</v>
      </c>
      <c r="E950" s="1">
        <v>15</v>
      </c>
      <c r="F950" s="1">
        <v>26</v>
      </c>
      <c r="G950">
        <v>3</v>
      </c>
      <c r="H950">
        <v>20</v>
      </c>
      <c r="I950">
        <f>+Tabla1[[#This Row],[Tiempo de Preparación]]/60</f>
        <v>0.33333333333333331</v>
      </c>
      <c r="J950" s="9" t="str">
        <f>+TEXT(Tabla1[[#This Row],[Columna1]]/24, "h:mm")</f>
        <v>0:20</v>
      </c>
      <c r="K950" t="s">
        <v>8</v>
      </c>
      <c r="L950" s="1">
        <f>+(Tabla1[[#This Row],[Precio Unitario]]-Tabla1[[#This Row],[Costo Unitario]])*Tabla1[[#This Row],[Cantidad Ordenada]]</f>
        <v>33</v>
      </c>
      <c r="M950" s="1">
        <f>+Tabla1[[#This Row],[Precio Unitario]]*Tabla1[[#This Row],[Cantidad Ordenada]]</f>
        <v>78</v>
      </c>
      <c r="N950" s="2">
        <f>+Tabla1[[#This Row],[Ganancia neta]]/(Tabla1[[#This Row],[Ganacia Bruta]])</f>
        <v>0.42307692307692307</v>
      </c>
      <c r="O950" s="1">
        <f>+Tabla1[[#This Row],[Costo Unitario]]*Tabla1[[#This Row],[Cantidad Ordenada]]</f>
        <v>45</v>
      </c>
    </row>
    <row r="951" spans="1:15" x14ac:dyDescent="0.25">
      <c r="A951">
        <v>370</v>
      </c>
      <c r="B951">
        <v>13</v>
      </c>
      <c r="C951" t="s">
        <v>12</v>
      </c>
      <c r="D951" t="s">
        <v>36</v>
      </c>
      <c r="E951" s="1">
        <v>22</v>
      </c>
      <c r="F951" s="1">
        <v>36</v>
      </c>
      <c r="G951">
        <v>2</v>
      </c>
      <c r="H951">
        <v>33</v>
      </c>
      <c r="I951">
        <f>+Tabla1[[#This Row],[Tiempo de Preparación]]/60</f>
        <v>0.55000000000000004</v>
      </c>
      <c r="J951" s="9" t="str">
        <f>+TEXT(Tabla1[[#This Row],[Columna1]]/24, "h:mm")</f>
        <v>0:33</v>
      </c>
      <c r="K951" t="s">
        <v>8</v>
      </c>
      <c r="L951" s="1">
        <f>+(Tabla1[[#This Row],[Precio Unitario]]-Tabla1[[#This Row],[Costo Unitario]])*Tabla1[[#This Row],[Cantidad Ordenada]]</f>
        <v>28</v>
      </c>
      <c r="M951" s="1">
        <f>+Tabla1[[#This Row],[Precio Unitario]]*Tabla1[[#This Row],[Cantidad Ordenada]]</f>
        <v>72</v>
      </c>
      <c r="N951" s="2">
        <f>+Tabla1[[#This Row],[Ganancia neta]]/(Tabla1[[#This Row],[Ganacia Bruta]])</f>
        <v>0.3888888888888889</v>
      </c>
      <c r="O951" s="1">
        <f>+Tabla1[[#This Row],[Costo Unitario]]*Tabla1[[#This Row],[Cantidad Ordenada]]</f>
        <v>44</v>
      </c>
    </row>
    <row r="952" spans="1:15" x14ac:dyDescent="0.25">
      <c r="A952">
        <v>371</v>
      </c>
      <c r="B952">
        <v>4</v>
      </c>
      <c r="C952" t="s">
        <v>9</v>
      </c>
      <c r="D952" t="s">
        <v>33</v>
      </c>
      <c r="E952" s="1">
        <v>19</v>
      </c>
      <c r="F952" s="1">
        <v>31</v>
      </c>
      <c r="G952">
        <v>2</v>
      </c>
      <c r="H952">
        <v>11</v>
      </c>
      <c r="I952">
        <f>+Tabla1[[#This Row],[Tiempo de Preparación]]/60</f>
        <v>0.18333333333333332</v>
      </c>
      <c r="J952" s="9" t="str">
        <f>+TEXT(Tabla1[[#This Row],[Columna1]]/24, "h:mm")</f>
        <v>0:11</v>
      </c>
      <c r="K952" t="s">
        <v>8</v>
      </c>
      <c r="L952" s="1">
        <f>+(Tabla1[[#This Row],[Precio Unitario]]-Tabla1[[#This Row],[Costo Unitario]])*Tabla1[[#This Row],[Cantidad Ordenada]]</f>
        <v>24</v>
      </c>
      <c r="M952" s="1">
        <f>+Tabla1[[#This Row],[Precio Unitario]]*Tabla1[[#This Row],[Cantidad Ordenada]]</f>
        <v>62</v>
      </c>
      <c r="N952" s="2">
        <f>+Tabla1[[#This Row],[Ganancia neta]]/(Tabla1[[#This Row],[Ganacia Bruta]])</f>
        <v>0.38709677419354838</v>
      </c>
      <c r="O952" s="1">
        <f>+Tabla1[[#This Row],[Costo Unitario]]*Tabla1[[#This Row],[Cantidad Ordenada]]</f>
        <v>38</v>
      </c>
    </row>
    <row r="953" spans="1:15" x14ac:dyDescent="0.25">
      <c r="A953">
        <v>371</v>
      </c>
      <c r="B953">
        <v>4</v>
      </c>
      <c r="C953" t="s">
        <v>12</v>
      </c>
      <c r="D953" t="s">
        <v>36</v>
      </c>
      <c r="E953" s="1">
        <v>22</v>
      </c>
      <c r="F953" s="1">
        <v>36</v>
      </c>
      <c r="G953">
        <v>1</v>
      </c>
      <c r="H953">
        <v>13</v>
      </c>
      <c r="I953">
        <f>+Tabla1[[#This Row],[Tiempo de Preparación]]/60</f>
        <v>0.21666666666666667</v>
      </c>
      <c r="J953" s="9" t="str">
        <f>+TEXT(Tabla1[[#This Row],[Columna1]]/24, "h:mm")</f>
        <v>0:13</v>
      </c>
      <c r="K953" t="s">
        <v>6</v>
      </c>
      <c r="L953" s="1">
        <f>+(Tabla1[[#This Row],[Precio Unitario]]-Tabla1[[#This Row],[Costo Unitario]])*Tabla1[[#This Row],[Cantidad Ordenada]]</f>
        <v>14</v>
      </c>
      <c r="M953" s="1">
        <f>+Tabla1[[#This Row],[Precio Unitario]]*Tabla1[[#This Row],[Cantidad Ordenada]]</f>
        <v>36</v>
      </c>
      <c r="N953" s="2">
        <f>+Tabla1[[#This Row],[Ganancia neta]]/(Tabla1[[#This Row],[Ganacia Bruta]])</f>
        <v>0.3888888888888889</v>
      </c>
      <c r="O953" s="1">
        <f>+Tabla1[[#This Row],[Costo Unitario]]*Tabla1[[#This Row],[Cantidad Ordenada]]</f>
        <v>22</v>
      </c>
    </row>
    <row r="954" spans="1:15" x14ac:dyDescent="0.25">
      <c r="A954">
        <v>371</v>
      </c>
      <c r="B954">
        <v>4</v>
      </c>
      <c r="C954" t="s">
        <v>15</v>
      </c>
      <c r="D954" t="s">
        <v>39</v>
      </c>
      <c r="E954" s="1">
        <v>16</v>
      </c>
      <c r="F954" s="1">
        <v>28</v>
      </c>
      <c r="G954">
        <v>2</v>
      </c>
      <c r="H954">
        <v>11</v>
      </c>
      <c r="I954">
        <f>+Tabla1[[#This Row],[Tiempo de Preparación]]/60</f>
        <v>0.18333333333333332</v>
      </c>
      <c r="J954" s="9" t="str">
        <f>+TEXT(Tabla1[[#This Row],[Columna1]]/24, "h:mm")</f>
        <v>0:11</v>
      </c>
      <c r="K954" t="s">
        <v>6</v>
      </c>
      <c r="L954" s="1">
        <f>+(Tabla1[[#This Row],[Precio Unitario]]-Tabla1[[#This Row],[Costo Unitario]])*Tabla1[[#This Row],[Cantidad Ordenada]]</f>
        <v>24</v>
      </c>
      <c r="M954" s="1">
        <f>+Tabla1[[#This Row],[Precio Unitario]]*Tabla1[[#This Row],[Cantidad Ordenada]]</f>
        <v>56</v>
      </c>
      <c r="N954" s="2">
        <f>+Tabla1[[#This Row],[Ganancia neta]]/(Tabla1[[#This Row],[Ganacia Bruta]])</f>
        <v>0.42857142857142855</v>
      </c>
      <c r="O954" s="1">
        <f>+Tabla1[[#This Row],[Costo Unitario]]*Tabla1[[#This Row],[Cantidad Ordenada]]</f>
        <v>32</v>
      </c>
    </row>
    <row r="955" spans="1:15" x14ac:dyDescent="0.25">
      <c r="A955">
        <v>371</v>
      </c>
      <c r="B955">
        <v>4</v>
      </c>
      <c r="C955" t="s">
        <v>22</v>
      </c>
      <c r="D955" t="s">
        <v>46</v>
      </c>
      <c r="E955" s="1">
        <v>14</v>
      </c>
      <c r="F955" s="1">
        <v>23</v>
      </c>
      <c r="G955">
        <v>2</v>
      </c>
      <c r="H955">
        <v>14</v>
      </c>
      <c r="I955">
        <f>+Tabla1[[#This Row],[Tiempo de Preparación]]/60</f>
        <v>0.23333333333333334</v>
      </c>
      <c r="J955" s="9" t="str">
        <f>+TEXT(Tabla1[[#This Row],[Columna1]]/24, "h:mm")</f>
        <v>0:14</v>
      </c>
      <c r="K955" t="s">
        <v>8</v>
      </c>
      <c r="L955" s="1">
        <f>+(Tabla1[[#This Row],[Precio Unitario]]-Tabla1[[#This Row],[Costo Unitario]])*Tabla1[[#This Row],[Cantidad Ordenada]]</f>
        <v>18</v>
      </c>
      <c r="M955" s="1">
        <f>+Tabla1[[#This Row],[Precio Unitario]]*Tabla1[[#This Row],[Cantidad Ordenada]]</f>
        <v>46</v>
      </c>
      <c r="N955" s="2">
        <f>+Tabla1[[#This Row],[Ganancia neta]]/(Tabla1[[#This Row],[Ganacia Bruta]])</f>
        <v>0.39130434782608697</v>
      </c>
      <c r="O955" s="1">
        <f>+Tabla1[[#This Row],[Costo Unitario]]*Tabla1[[#This Row],[Cantidad Ordenada]]</f>
        <v>28</v>
      </c>
    </row>
    <row r="956" spans="1:15" x14ac:dyDescent="0.25">
      <c r="A956">
        <v>372</v>
      </c>
      <c r="B956">
        <v>14</v>
      </c>
      <c r="C956" t="s">
        <v>24</v>
      </c>
      <c r="D956" t="s">
        <v>48</v>
      </c>
      <c r="E956" s="1">
        <v>10</v>
      </c>
      <c r="F956" s="1">
        <v>18</v>
      </c>
      <c r="G956">
        <v>2</v>
      </c>
      <c r="H956">
        <v>22</v>
      </c>
      <c r="I956">
        <f>+Tabla1[[#This Row],[Tiempo de Preparación]]/60</f>
        <v>0.36666666666666664</v>
      </c>
      <c r="J956" s="9" t="str">
        <f>+TEXT(Tabla1[[#This Row],[Columna1]]/24, "h:mm")</f>
        <v>0:22</v>
      </c>
      <c r="K956" t="s">
        <v>6</v>
      </c>
      <c r="L956" s="1">
        <f>+(Tabla1[[#This Row],[Precio Unitario]]-Tabla1[[#This Row],[Costo Unitario]])*Tabla1[[#This Row],[Cantidad Ordenada]]</f>
        <v>16</v>
      </c>
      <c r="M956" s="1">
        <f>+Tabla1[[#This Row],[Precio Unitario]]*Tabla1[[#This Row],[Cantidad Ordenada]]</f>
        <v>36</v>
      </c>
      <c r="N956" s="2">
        <f>+Tabla1[[#This Row],[Ganancia neta]]/(Tabla1[[#This Row],[Ganacia Bruta]])</f>
        <v>0.44444444444444442</v>
      </c>
      <c r="O956" s="1">
        <f>+Tabla1[[#This Row],[Costo Unitario]]*Tabla1[[#This Row],[Cantidad Ordenada]]</f>
        <v>20</v>
      </c>
    </row>
    <row r="957" spans="1:15" x14ac:dyDescent="0.25">
      <c r="A957">
        <v>373</v>
      </c>
      <c r="B957">
        <v>19</v>
      </c>
      <c r="C957" t="s">
        <v>23</v>
      </c>
      <c r="D957" t="s">
        <v>47</v>
      </c>
      <c r="E957" s="1">
        <v>13</v>
      </c>
      <c r="F957" s="1">
        <v>21</v>
      </c>
      <c r="G957">
        <v>1</v>
      </c>
      <c r="H957">
        <v>41</v>
      </c>
      <c r="I957">
        <f>+Tabla1[[#This Row],[Tiempo de Preparación]]/60</f>
        <v>0.68333333333333335</v>
      </c>
      <c r="J957" s="9" t="str">
        <f>+TEXT(Tabla1[[#This Row],[Columna1]]/24, "h:mm")</f>
        <v>0:41</v>
      </c>
      <c r="K957" t="s">
        <v>8</v>
      </c>
      <c r="L957" s="1">
        <f>+(Tabla1[[#This Row],[Precio Unitario]]-Tabla1[[#This Row],[Costo Unitario]])*Tabla1[[#This Row],[Cantidad Ordenada]]</f>
        <v>8</v>
      </c>
      <c r="M957" s="1">
        <f>+Tabla1[[#This Row],[Precio Unitario]]*Tabla1[[#This Row],[Cantidad Ordenada]]</f>
        <v>21</v>
      </c>
      <c r="N957" s="2">
        <f>+Tabla1[[#This Row],[Ganancia neta]]/(Tabla1[[#This Row],[Ganacia Bruta]])</f>
        <v>0.38095238095238093</v>
      </c>
      <c r="O957" s="1">
        <f>+Tabla1[[#This Row],[Costo Unitario]]*Tabla1[[#This Row],[Cantidad Ordenada]]</f>
        <v>13</v>
      </c>
    </row>
    <row r="958" spans="1:15" x14ac:dyDescent="0.25">
      <c r="A958">
        <v>373</v>
      </c>
      <c r="B958">
        <v>19</v>
      </c>
      <c r="C958" t="s">
        <v>17</v>
      </c>
      <c r="D958" t="s">
        <v>41</v>
      </c>
      <c r="E958" s="1">
        <v>21</v>
      </c>
      <c r="F958" s="1">
        <v>35</v>
      </c>
      <c r="G958">
        <v>1</v>
      </c>
      <c r="H958">
        <v>49</v>
      </c>
      <c r="I958">
        <f>+Tabla1[[#This Row],[Tiempo de Preparación]]/60</f>
        <v>0.81666666666666665</v>
      </c>
      <c r="J958" s="9" t="str">
        <f>+TEXT(Tabla1[[#This Row],[Columna1]]/24, "h:mm")</f>
        <v>0:49</v>
      </c>
      <c r="K958" t="s">
        <v>6</v>
      </c>
      <c r="L958" s="1">
        <f>+(Tabla1[[#This Row],[Precio Unitario]]-Tabla1[[#This Row],[Costo Unitario]])*Tabla1[[#This Row],[Cantidad Ordenada]]</f>
        <v>14</v>
      </c>
      <c r="M958" s="1">
        <f>+Tabla1[[#This Row],[Precio Unitario]]*Tabla1[[#This Row],[Cantidad Ordenada]]</f>
        <v>35</v>
      </c>
      <c r="N958" s="2">
        <f>+Tabla1[[#This Row],[Ganancia neta]]/(Tabla1[[#This Row],[Ganacia Bruta]])</f>
        <v>0.4</v>
      </c>
      <c r="O958" s="1">
        <f>+Tabla1[[#This Row],[Costo Unitario]]*Tabla1[[#This Row],[Cantidad Ordenada]]</f>
        <v>21</v>
      </c>
    </row>
    <row r="959" spans="1:15" x14ac:dyDescent="0.25">
      <c r="A959">
        <v>373</v>
      </c>
      <c r="B959">
        <v>19</v>
      </c>
      <c r="C959" t="s">
        <v>19</v>
      </c>
      <c r="D959" t="s">
        <v>43</v>
      </c>
      <c r="E959" s="1">
        <v>13</v>
      </c>
      <c r="F959" s="1">
        <v>22</v>
      </c>
      <c r="G959">
        <v>2</v>
      </c>
      <c r="H959">
        <v>17</v>
      </c>
      <c r="I959">
        <f>+Tabla1[[#This Row],[Tiempo de Preparación]]/60</f>
        <v>0.28333333333333333</v>
      </c>
      <c r="J959" s="9" t="str">
        <f>+TEXT(Tabla1[[#This Row],[Columna1]]/24, "h:mm")</f>
        <v>0:17</v>
      </c>
      <c r="K959" t="s">
        <v>8</v>
      </c>
      <c r="L959" s="1">
        <f>+(Tabla1[[#This Row],[Precio Unitario]]-Tabla1[[#This Row],[Costo Unitario]])*Tabla1[[#This Row],[Cantidad Ordenada]]</f>
        <v>18</v>
      </c>
      <c r="M959" s="1">
        <f>+Tabla1[[#This Row],[Precio Unitario]]*Tabla1[[#This Row],[Cantidad Ordenada]]</f>
        <v>44</v>
      </c>
      <c r="N959" s="2">
        <f>+Tabla1[[#This Row],[Ganancia neta]]/(Tabla1[[#This Row],[Ganacia Bruta]])</f>
        <v>0.40909090909090912</v>
      </c>
      <c r="O959" s="1">
        <f>+Tabla1[[#This Row],[Costo Unitario]]*Tabla1[[#This Row],[Cantidad Ordenada]]</f>
        <v>26</v>
      </c>
    </row>
    <row r="960" spans="1:15" x14ac:dyDescent="0.25">
      <c r="A960">
        <v>373</v>
      </c>
      <c r="B960">
        <v>19</v>
      </c>
      <c r="C960" t="s">
        <v>21</v>
      </c>
      <c r="D960" t="s">
        <v>45</v>
      </c>
      <c r="E960" s="1">
        <v>12</v>
      </c>
      <c r="F960" s="1">
        <v>20</v>
      </c>
      <c r="G960">
        <v>3</v>
      </c>
      <c r="H960">
        <v>9</v>
      </c>
      <c r="I960">
        <f>+Tabla1[[#This Row],[Tiempo de Preparación]]/60</f>
        <v>0.15</v>
      </c>
      <c r="J960" s="9" t="str">
        <f>+TEXT(Tabla1[[#This Row],[Columna1]]/24, "h:mm")</f>
        <v>0:09</v>
      </c>
      <c r="K960" t="s">
        <v>8</v>
      </c>
      <c r="L960" s="1">
        <f>+(Tabla1[[#This Row],[Precio Unitario]]-Tabla1[[#This Row],[Costo Unitario]])*Tabla1[[#This Row],[Cantidad Ordenada]]</f>
        <v>24</v>
      </c>
      <c r="M960" s="1">
        <f>+Tabla1[[#This Row],[Precio Unitario]]*Tabla1[[#This Row],[Cantidad Ordenada]]</f>
        <v>60</v>
      </c>
      <c r="N960" s="2">
        <f>+Tabla1[[#This Row],[Ganancia neta]]/(Tabla1[[#This Row],[Ganacia Bruta]])</f>
        <v>0.4</v>
      </c>
      <c r="O960" s="1">
        <f>+Tabla1[[#This Row],[Costo Unitario]]*Tabla1[[#This Row],[Cantidad Ordenada]]</f>
        <v>36</v>
      </c>
    </row>
    <row r="961" spans="1:15" x14ac:dyDescent="0.25">
      <c r="A961">
        <v>374</v>
      </c>
      <c r="B961">
        <v>18</v>
      </c>
      <c r="C961" t="s">
        <v>17</v>
      </c>
      <c r="D961" t="s">
        <v>41</v>
      </c>
      <c r="E961" s="1">
        <v>21</v>
      </c>
      <c r="F961" s="1">
        <v>35</v>
      </c>
      <c r="G961">
        <v>1</v>
      </c>
      <c r="H961">
        <v>9</v>
      </c>
      <c r="I961">
        <f>+Tabla1[[#This Row],[Tiempo de Preparación]]/60</f>
        <v>0.15</v>
      </c>
      <c r="J961" s="9" t="str">
        <f>+TEXT(Tabla1[[#This Row],[Columna1]]/24, "h:mm")</f>
        <v>0:09</v>
      </c>
      <c r="K961" t="s">
        <v>8</v>
      </c>
      <c r="L961" s="1">
        <f>+(Tabla1[[#This Row],[Precio Unitario]]-Tabla1[[#This Row],[Costo Unitario]])*Tabla1[[#This Row],[Cantidad Ordenada]]</f>
        <v>14</v>
      </c>
      <c r="M961" s="1">
        <f>+Tabla1[[#This Row],[Precio Unitario]]*Tabla1[[#This Row],[Cantidad Ordenada]]</f>
        <v>35</v>
      </c>
      <c r="N961" s="2">
        <f>+Tabla1[[#This Row],[Ganancia neta]]/(Tabla1[[#This Row],[Ganacia Bruta]])</f>
        <v>0.4</v>
      </c>
      <c r="O961" s="1">
        <f>+Tabla1[[#This Row],[Costo Unitario]]*Tabla1[[#This Row],[Cantidad Ordenada]]</f>
        <v>21</v>
      </c>
    </row>
    <row r="962" spans="1:15" x14ac:dyDescent="0.25">
      <c r="A962">
        <v>375</v>
      </c>
      <c r="B962">
        <v>18</v>
      </c>
      <c r="C962" t="s">
        <v>9</v>
      </c>
      <c r="D962" t="s">
        <v>33</v>
      </c>
      <c r="E962" s="1">
        <v>19</v>
      </c>
      <c r="F962" s="1">
        <v>31</v>
      </c>
      <c r="G962">
        <v>3</v>
      </c>
      <c r="H962">
        <v>27</v>
      </c>
      <c r="I962">
        <f>+Tabla1[[#This Row],[Tiempo de Preparación]]/60</f>
        <v>0.45</v>
      </c>
      <c r="J962" s="9" t="str">
        <f>+TEXT(Tabla1[[#This Row],[Columna1]]/24, "h:mm")</f>
        <v>0:27</v>
      </c>
      <c r="K962" t="s">
        <v>6</v>
      </c>
      <c r="L962" s="1">
        <f>+(Tabla1[[#This Row],[Precio Unitario]]-Tabla1[[#This Row],[Costo Unitario]])*Tabla1[[#This Row],[Cantidad Ordenada]]</f>
        <v>36</v>
      </c>
      <c r="M962" s="1">
        <f>+Tabla1[[#This Row],[Precio Unitario]]*Tabla1[[#This Row],[Cantidad Ordenada]]</f>
        <v>93</v>
      </c>
      <c r="N962" s="2">
        <f>+Tabla1[[#This Row],[Ganancia neta]]/(Tabla1[[#This Row],[Ganacia Bruta]])</f>
        <v>0.38709677419354838</v>
      </c>
      <c r="O962" s="1">
        <f>+Tabla1[[#This Row],[Costo Unitario]]*Tabla1[[#This Row],[Cantidad Ordenada]]</f>
        <v>57</v>
      </c>
    </row>
    <row r="963" spans="1:15" x14ac:dyDescent="0.25">
      <c r="A963">
        <v>376</v>
      </c>
      <c r="B963">
        <v>16</v>
      </c>
      <c r="C963" t="s">
        <v>22</v>
      </c>
      <c r="D963" t="s">
        <v>46</v>
      </c>
      <c r="E963" s="1">
        <v>14</v>
      </c>
      <c r="F963" s="1">
        <v>23</v>
      </c>
      <c r="G963">
        <v>2</v>
      </c>
      <c r="H963">
        <v>5</v>
      </c>
      <c r="I963">
        <f>+Tabla1[[#This Row],[Tiempo de Preparación]]/60</f>
        <v>8.3333333333333329E-2</v>
      </c>
      <c r="J963" s="9" t="str">
        <f>+TEXT(Tabla1[[#This Row],[Columna1]]/24, "h:mm")</f>
        <v>0:05</v>
      </c>
      <c r="K963" t="s">
        <v>8</v>
      </c>
      <c r="L963" s="1">
        <f>+(Tabla1[[#This Row],[Precio Unitario]]-Tabla1[[#This Row],[Costo Unitario]])*Tabla1[[#This Row],[Cantidad Ordenada]]</f>
        <v>18</v>
      </c>
      <c r="M963" s="1">
        <f>+Tabla1[[#This Row],[Precio Unitario]]*Tabla1[[#This Row],[Cantidad Ordenada]]</f>
        <v>46</v>
      </c>
      <c r="N963" s="2">
        <f>+Tabla1[[#This Row],[Ganancia neta]]/(Tabla1[[#This Row],[Ganacia Bruta]])</f>
        <v>0.39130434782608697</v>
      </c>
      <c r="O963" s="1">
        <f>+Tabla1[[#This Row],[Costo Unitario]]*Tabla1[[#This Row],[Cantidad Ordenada]]</f>
        <v>28</v>
      </c>
    </row>
    <row r="964" spans="1:15" x14ac:dyDescent="0.25">
      <c r="A964">
        <v>377</v>
      </c>
      <c r="B964">
        <v>5</v>
      </c>
      <c r="C964" t="s">
        <v>20</v>
      </c>
      <c r="D964" t="s">
        <v>44</v>
      </c>
      <c r="E964" s="1">
        <v>20</v>
      </c>
      <c r="F964" s="1">
        <v>34</v>
      </c>
      <c r="G964">
        <v>2</v>
      </c>
      <c r="H964">
        <v>13</v>
      </c>
      <c r="I964">
        <f>+Tabla1[[#This Row],[Tiempo de Preparación]]/60</f>
        <v>0.21666666666666667</v>
      </c>
      <c r="J964" s="9" t="str">
        <f>+TEXT(Tabla1[[#This Row],[Columna1]]/24, "h:mm")</f>
        <v>0:13</v>
      </c>
      <c r="K964" t="s">
        <v>6</v>
      </c>
      <c r="L964" s="1">
        <f>+(Tabla1[[#This Row],[Precio Unitario]]-Tabla1[[#This Row],[Costo Unitario]])*Tabla1[[#This Row],[Cantidad Ordenada]]</f>
        <v>28</v>
      </c>
      <c r="M964" s="1">
        <f>+Tabla1[[#This Row],[Precio Unitario]]*Tabla1[[#This Row],[Cantidad Ordenada]]</f>
        <v>68</v>
      </c>
      <c r="N964" s="2">
        <f>+Tabla1[[#This Row],[Ganancia neta]]/(Tabla1[[#This Row],[Ganacia Bruta]])</f>
        <v>0.41176470588235292</v>
      </c>
      <c r="O964" s="1">
        <f>+Tabla1[[#This Row],[Costo Unitario]]*Tabla1[[#This Row],[Cantidad Ordenada]]</f>
        <v>40</v>
      </c>
    </row>
    <row r="965" spans="1:15" x14ac:dyDescent="0.25">
      <c r="A965">
        <v>377</v>
      </c>
      <c r="B965">
        <v>5</v>
      </c>
      <c r="C965" t="s">
        <v>18</v>
      </c>
      <c r="D965" t="s">
        <v>42</v>
      </c>
      <c r="E965" s="1">
        <v>19</v>
      </c>
      <c r="F965" s="1">
        <v>32</v>
      </c>
      <c r="G965">
        <v>1</v>
      </c>
      <c r="H965">
        <v>33</v>
      </c>
      <c r="I965">
        <f>+Tabla1[[#This Row],[Tiempo de Preparación]]/60</f>
        <v>0.55000000000000004</v>
      </c>
      <c r="J965" s="9" t="str">
        <f>+TEXT(Tabla1[[#This Row],[Columna1]]/24, "h:mm")</f>
        <v>0:33</v>
      </c>
      <c r="K965" t="s">
        <v>6</v>
      </c>
      <c r="L965" s="1">
        <f>+(Tabla1[[#This Row],[Precio Unitario]]-Tabla1[[#This Row],[Costo Unitario]])*Tabla1[[#This Row],[Cantidad Ordenada]]</f>
        <v>13</v>
      </c>
      <c r="M965" s="1">
        <f>+Tabla1[[#This Row],[Precio Unitario]]*Tabla1[[#This Row],[Cantidad Ordenada]]</f>
        <v>32</v>
      </c>
      <c r="N965" s="2">
        <f>+Tabla1[[#This Row],[Ganancia neta]]/(Tabla1[[#This Row],[Ganacia Bruta]])</f>
        <v>0.40625</v>
      </c>
      <c r="O965" s="1">
        <f>+Tabla1[[#This Row],[Costo Unitario]]*Tabla1[[#This Row],[Cantidad Ordenada]]</f>
        <v>19</v>
      </c>
    </row>
    <row r="966" spans="1:15" x14ac:dyDescent="0.25">
      <c r="A966">
        <v>378</v>
      </c>
      <c r="B966">
        <v>3</v>
      </c>
      <c r="C966" t="s">
        <v>7</v>
      </c>
      <c r="D966" t="s">
        <v>32</v>
      </c>
      <c r="E966" s="1">
        <v>18</v>
      </c>
      <c r="F966" s="1">
        <v>30</v>
      </c>
      <c r="G966">
        <v>1</v>
      </c>
      <c r="H966">
        <v>14</v>
      </c>
      <c r="I966">
        <f>+Tabla1[[#This Row],[Tiempo de Preparación]]/60</f>
        <v>0.23333333333333334</v>
      </c>
      <c r="J966" s="9" t="str">
        <f>+TEXT(Tabla1[[#This Row],[Columna1]]/24, "h:mm")</f>
        <v>0:14</v>
      </c>
      <c r="K966" t="s">
        <v>8</v>
      </c>
      <c r="L966" s="1">
        <f>+(Tabla1[[#This Row],[Precio Unitario]]-Tabla1[[#This Row],[Costo Unitario]])*Tabla1[[#This Row],[Cantidad Ordenada]]</f>
        <v>12</v>
      </c>
      <c r="M966" s="1">
        <f>+Tabla1[[#This Row],[Precio Unitario]]*Tabla1[[#This Row],[Cantidad Ordenada]]</f>
        <v>30</v>
      </c>
      <c r="N966" s="2">
        <f>+Tabla1[[#This Row],[Ganancia neta]]/(Tabla1[[#This Row],[Ganacia Bruta]])</f>
        <v>0.4</v>
      </c>
      <c r="O966" s="1">
        <f>+Tabla1[[#This Row],[Costo Unitario]]*Tabla1[[#This Row],[Cantidad Ordenada]]</f>
        <v>18</v>
      </c>
    </row>
    <row r="967" spans="1:15" x14ac:dyDescent="0.25">
      <c r="A967">
        <v>378</v>
      </c>
      <c r="B967">
        <v>3</v>
      </c>
      <c r="C967" t="s">
        <v>16</v>
      </c>
      <c r="D967" t="s">
        <v>40</v>
      </c>
      <c r="E967" s="1">
        <v>11</v>
      </c>
      <c r="F967" s="1">
        <v>19</v>
      </c>
      <c r="G967">
        <v>1</v>
      </c>
      <c r="H967">
        <v>7</v>
      </c>
      <c r="I967">
        <f>+Tabla1[[#This Row],[Tiempo de Preparación]]/60</f>
        <v>0.11666666666666667</v>
      </c>
      <c r="J967" s="9" t="str">
        <f>+TEXT(Tabla1[[#This Row],[Columna1]]/24, "h:mm")</f>
        <v>0:07</v>
      </c>
      <c r="K967" t="s">
        <v>8</v>
      </c>
      <c r="L967" s="1">
        <f>+(Tabla1[[#This Row],[Precio Unitario]]-Tabla1[[#This Row],[Costo Unitario]])*Tabla1[[#This Row],[Cantidad Ordenada]]</f>
        <v>8</v>
      </c>
      <c r="M967" s="1">
        <f>+Tabla1[[#This Row],[Precio Unitario]]*Tabla1[[#This Row],[Cantidad Ordenada]]</f>
        <v>19</v>
      </c>
      <c r="N967" s="2">
        <f>+Tabla1[[#This Row],[Ganancia neta]]/(Tabla1[[#This Row],[Ganacia Bruta]])</f>
        <v>0.42105263157894735</v>
      </c>
      <c r="O967" s="1">
        <f>+Tabla1[[#This Row],[Costo Unitario]]*Tabla1[[#This Row],[Cantidad Ordenada]]</f>
        <v>11</v>
      </c>
    </row>
    <row r="968" spans="1:15" x14ac:dyDescent="0.25">
      <c r="A968">
        <v>379</v>
      </c>
      <c r="B968">
        <v>4</v>
      </c>
      <c r="C968" t="s">
        <v>17</v>
      </c>
      <c r="D968" t="s">
        <v>41</v>
      </c>
      <c r="E968" s="1">
        <v>21</v>
      </c>
      <c r="F968" s="1">
        <v>35</v>
      </c>
      <c r="G968">
        <v>2</v>
      </c>
      <c r="H968">
        <v>6</v>
      </c>
      <c r="I968">
        <f>+Tabla1[[#This Row],[Tiempo de Preparación]]/60</f>
        <v>0.1</v>
      </c>
      <c r="J968" s="9" t="str">
        <f>+TEXT(Tabla1[[#This Row],[Columna1]]/24, "h:mm")</f>
        <v>0:06</v>
      </c>
      <c r="K968" t="s">
        <v>6</v>
      </c>
      <c r="L968" s="1">
        <f>+(Tabla1[[#This Row],[Precio Unitario]]-Tabla1[[#This Row],[Costo Unitario]])*Tabla1[[#This Row],[Cantidad Ordenada]]</f>
        <v>28</v>
      </c>
      <c r="M968" s="1">
        <f>+Tabla1[[#This Row],[Precio Unitario]]*Tabla1[[#This Row],[Cantidad Ordenada]]</f>
        <v>70</v>
      </c>
      <c r="N968" s="2">
        <f>+Tabla1[[#This Row],[Ganancia neta]]/(Tabla1[[#This Row],[Ganacia Bruta]])</f>
        <v>0.4</v>
      </c>
      <c r="O968" s="1">
        <f>+Tabla1[[#This Row],[Costo Unitario]]*Tabla1[[#This Row],[Cantidad Ordenada]]</f>
        <v>42</v>
      </c>
    </row>
    <row r="969" spans="1:15" x14ac:dyDescent="0.25">
      <c r="A969">
        <v>380</v>
      </c>
      <c r="B969">
        <v>5</v>
      </c>
      <c r="C969" t="s">
        <v>14</v>
      </c>
      <c r="D969" t="s">
        <v>38</v>
      </c>
      <c r="E969" s="1">
        <v>20</v>
      </c>
      <c r="F969" s="1">
        <v>33</v>
      </c>
      <c r="G969">
        <v>3</v>
      </c>
      <c r="H969">
        <v>58</v>
      </c>
      <c r="I969">
        <f>+Tabla1[[#This Row],[Tiempo de Preparación]]/60</f>
        <v>0.96666666666666667</v>
      </c>
      <c r="J969" s="9" t="str">
        <f>+TEXT(Tabla1[[#This Row],[Columna1]]/24, "h:mm")</f>
        <v>0:58</v>
      </c>
      <c r="K969" t="s">
        <v>6</v>
      </c>
      <c r="L969" s="1">
        <f>+(Tabla1[[#This Row],[Precio Unitario]]-Tabla1[[#This Row],[Costo Unitario]])*Tabla1[[#This Row],[Cantidad Ordenada]]</f>
        <v>39</v>
      </c>
      <c r="M969" s="1">
        <f>+Tabla1[[#This Row],[Precio Unitario]]*Tabla1[[#This Row],[Cantidad Ordenada]]</f>
        <v>99</v>
      </c>
      <c r="N969" s="2">
        <f>+Tabla1[[#This Row],[Ganancia neta]]/(Tabla1[[#This Row],[Ganacia Bruta]])</f>
        <v>0.39393939393939392</v>
      </c>
      <c r="O969" s="1">
        <f>+Tabla1[[#This Row],[Costo Unitario]]*Tabla1[[#This Row],[Cantidad Ordenada]]</f>
        <v>60</v>
      </c>
    </row>
    <row r="970" spans="1:15" x14ac:dyDescent="0.25">
      <c r="A970">
        <v>380</v>
      </c>
      <c r="B970">
        <v>5</v>
      </c>
      <c r="C970" t="s">
        <v>16</v>
      </c>
      <c r="D970" t="s">
        <v>40</v>
      </c>
      <c r="E970" s="1">
        <v>11</v>
      </c>
      <c r="F970" s="1">
        <v>19</v>
      </c>
      <c r="G970">
        <v>2</v>
      </c>
      <c r="H970">
        <v>35</v>
      </c>
      <c r="I970">
        <f>+Tabla1[[#This Row],[Tiempo de Preparación]]/60</f>
        <v>0.58333333333333337</v>
      </c>
      <c r="J970" s="9" t="str">
        <f>+TEXT(Tabla1[[#This Row],[Columna1]]/24, "h:mm")</f>
        <v>0:35</v>
      </c>
      <c r="K970" t="s">
        <v>6</v>
      </c>
      <c r="L970" s="1">
        <f>+(Tabla1[[#This Row],[Precio Unitario]]-Tabla1[[#This Row],[Costo Unitario]])*Tabla1[[#This Row],[Cantidad Ordenada]]</f>
        <v>16</v>
      </c>
      <c r="M970" s="1">
        <f>+Tabla1[[#This Row],[Precio Unitario]]*Tabla1[[#This Row],[Cantidad Ordenada]]</f>
        <v>38</v>
      </c>
      <c r="N970" s="2">
        <f>+Tabla1[[#This Row],[Ganancia neta]]/(Tabla1[[#This Row],[Ganacia Bruta]])</f>
        <v>0.42105263157894735</v>
      </c>
      <c r="O970" s="1">
        <f>+Tabla1[[#This Row],[Costo Unitario]]*Tabla1[[#This Row],[Cantidad Ordenada]]</f>
        <v>22</v>
      </c>
    </row>
    <row r="971" spans="1:15" x14ac:dyDescent="0.25">
      <c r="A971">
        <v>381</v>
      </c>
      <c r="B971">
        <v>4</v>
      </c>
      <c r="C971" t="s">
        <v>25</v>
      </c>
      <c r="D971" t="s">
        <v>49</v>
      </c>
      <c r="E971" s="1">
        <v>15</v>
      </c>
      <c r="F971" s="1">
        <v>26</v>
      </c>
      <c r="G971">
        <v>3</v>
      </c>
      <c r="H971">
        <v>35</v>
      </c>
      <c r="I971">
        <f>+Tabla1[[#This Row],[Tiempo de Preparación]]/60</f>
        <v>0.58333333333333337</v>
      </c>
      <c r="J971" s="9" t="str">
        <f>+TEXT(Tabla1[[#This Row],[Columna1]]/24, "h:mm")</f>
        <v>0:35</v>
      </c>
      <c r="K971" t="s">
        <v>6</v>
      </c>
      <c r="L971" s="1">
        <f>+(Tabla1[[#This Row],[Precio Unitario]]-Tabla1[[#This Row],[Costo Unitario]])*Tabla1[[#This Row],[Cantidad Ordenada]]</f>
        <v>33</v>
      </c>
      <c r="M971" s="1">
        <f>+Tabla1[[#This Row],[Precio Unitario]]*Tabla1[[#This Row],[Cantidad Ordenada]]</f>
        <v>78</v>
      </c>
      <c r="N971" s="2">
        <f>+Tabla1[[#This Row],[Ganancia neta]]/(Tabla1[[#This Row],[Ganacia Bruta]])</f>
        <v>0.42307692307692307</v>
      </c>
      <c r="O971" s="1">
        <f>+Tabla1[[#This Row],[Costo Unitario]]*Tabla1[[#This Row],[Cantidad Ordenada]]</f>
        <v>45</v>
      </c>
    </row>
    <row r="972" spans="1:15" x14ac:dyDescent="0.25">
      <c r="A972">
        <v>381</v>
      </c>
      <c r="B972">
        <v>4</v>
      </c>
      <c r="C972" t="s">
        <v>14</v>
      </c>
      <c r="D972" t="s">
        <v>38</v>
      </c>
      <c r="E972" s="1">
        <v>20</v>
      </c>
      <c r="F972" s="1">
        <v>33</v>
      </c>
      <c r="G972">
        <v>2</v>
      </c>
      <c r="H972">
        <v>12</v>
      </c>
      <c r="I972">
        <f>+Tabla1[[#This Row],[Tiempo de Preparación]]/60</f>
        <v>0.2</v>
      </c>
      <c r="J972" s="9" t="str">
        <f>+TEXT(Tabla1[[#This Row],[Columna1]]/24, "h:mm")</f>
        <v>0:12</v>
      </c>
      <c r="K972" t="s">
        <v>6</v>
      </c>
      <c r="L972" s="1">
        <f>+(Tabla1[[#This Row],[Precio Unitario]]-Tabla1[[#This Row],[Costo Unitario]])*Tabla1[[#This Row],[Cantidad Ordenada]]</f>
        <v>26</v>
      </c>
      <c r="M972" s="1">
        <f>+Tabla1[[#This Row],[Precio Unitario]]*Tabla1[[#This Row],[Cantidad Ordenada]]</f>
        <v>66</v>
      </c>
      <c r="N972" s="2">
        <f>+Tabla1[[#This Row],[Ganancia neta]]/(Tabla1[[#This Row],[Ganacia Bruta]])</f>
        <v>0.39393939393939392</v>
      </c>
      <c r="O972" s="1">
        <f>+Tabla1[[#This Row],[Costo Unitario]]*Tabla1[[#This Row],[Cantidad Ordenada]]</f>
        <v>40</v>
      </c>
    </row>
    <row r="973" spans="1:15" x14ac:dyDescent="0.25">
      <c r="A973">
        <v>382</v>
      </c>
      <c r="B973">
        <v>20</v>
      </c>
      <c r="C973" t="s">
        <v>13</v>
      </c>
      <c r="D973" t="s">
        <v>37</v>
      </c>
      <c r="E973" s="1">
        <v>17</v>
      </c>
      <c r="F973" s="1">
        <v>29</v>
      </c>
      <c r="G973">
        <v>3</v>
      </c>
      <c r="H973">
        <v>54</v>
      </c>
      <c r="I973">
        <f>+Tabla1[[#This Row],[Tiempo de Preparación]]/60</f>
        <v>0.9</v>
      </c>
      <c r="J973" s="9" t="str">
        <f>+TEXT(Tabla1[[#This Row],[Columna1]]/24, "h:mm")</f>
        <v>0:54</v>
      </c>
      <c r="K973" t="s">
        <v>8</v>
      </c>
      <c r="L973" s="1">
        <f>+(Tabla1[[#This Row],[Precio Unitario]]-Tabla1[[#This Row],[Costo Unitario]])*Tabla1[[#This Row],[Cantidad Ordenada]]</f>
        <v>36</v>
      </c>
      <c r="M973" s="1">
        <f>+Tabla1[[#This Row],[Precio Unitario]]*Tabla1[[#This Row],[Cantidad Ordenada]]</f>
        <v>87</v>
      </c>
      <c r="N973" s="2">
        <f>+Tabla1[[#This Row],[Ganancia neta]]/(Tabla1[[#This Row],[Ganacia Bruta]])</f>
        <v>0.41379310344827586</v>
      </c>
      <c r="O973" s="1">
        <f>+Tabla1[[#This Row],[Costo Unitario]]*Tabla1[[#This Row],[Cantidad Ordenada]]</f>
        <v>51</v>
      </c>
    </row>
    <row r="974" spans="1:15" x14ac:dyDescent="0.25">
      <c r="A974">
        <v>383</v>
      </c>
      <c r="B974">
        <v>6</v>
      </c>
      <c r="C974" t="s">
        <v>12</v>
      </c>
      <c r="D974" t="s">
        <v>36</v>
      </c>
      <c r="E974" s="1">
        <v>22</v>
      </c>
      <c r="F974" s="1">
        <v>36</v>
      </c>
      <c r="G974">
        <v>3</v>
      </c>
      <c r="H974">
        <v>9</v>
      </c>
      <c r="I974">
        <f>+Tabla1[[#This Row],[Tiempo de Preparación]]/60</f>
        <v>0.15</v>
      </c>
      <c r="J974" s="9" t="str">
        <f>+TEXT(Tabla1[[#This Row],[Columna1]]/24, "h:mm")</f>
        <v>0:09</v>
      </c>
      <c r="K974" t="s">
        <v>8</v>
      </c>
      <c r="L974" s="1">
        <f>+(Tabla1[[#This Row],[Precio Unitario]]-Tabla1[[#This Row],[Costo Unitario]])*Tabla1[[#This Row],[Cantidad Ordenada]]</f>
        <v>42</v>
      </c>
      <c r="M974" s="1">
        <f>+Tabla1[[#This Row],[Precio Unitario]]*Tabla1[[#This Row],[Cantidad Ordenada]]</f>
        <v>108</v>
      </c>
      <c r="N974" s="2">
        <f>+Tabla1[[#This Row],[Ganancia neta]]/(Tabla1[[#This Row],[Ganacia Bruta]])</f>
        <v>0.3888888888888889</v>
      </c>
      <c r="O974" s="1">
        <f>+Tabla1[[#This Row],[Costo Unitario]]*Tabla1[[#This Row],[Cantidad Ordenada]]</f>
        <v>66</v>
      </c>
    </row>
    <row r="975" spans="1:15" x14ac:dyDescent="0.25">
      <c r="A975">
        <v>384</v>
      </c>
      <c r="B975">
        <v>1</v>
      </c>
      <c r="C975" t="s">
        <v>24</v>
      </c>
      <c r="D975" t="s">
        <v>48</v>
      </c>
      <c r="E975" s="1">
        <v>10</v>
      </c>
      <c r="F975" s="1">
        <v>18</v>
      </c>
      <c r="G975">
        <v>2</v>
      </c>
      <c r="H975">
        <v>26</v>
      </c>
      <c r="I975">
        <f>+Tabla1[[#This Row],[Tiempo de Preparación]]/60</f>
        <v>0.43333333333333335</v>
      </c>
      <c r="J975" s="9" t="str">
        <f>+TEXT(Tabla1[[#This Row],[Columna1]]/24, "h:mm")</f>
        <v>0:26</v>
      </c>
      <c r="K975" t="s">
        <v>6</v>
      </c>
      <c r="L975" s="1">
        <f>+(Tabla1[[#This Row],[Precio Unitario]]-Tabla1[[#This Row],[Costo Unitario]])*Tabla1[[#This Row],[Cantidad Ordenada]]</f>
        <v>16</v>
      </c>
      <c r="M975" s="1">
        <f>+Tabla1[[#This Row],[Precio Unitario]]*Tabla1[[#This Row],[Cantidad Ordenada]]</f>
        <v>36</v>
      </c>
      <c r="N975" s="2">
        <f>+Tabla1[[#This Row],[Ganancia neta]]/(Tabla1[[#This Row],[Ganacia Bruta]])</f>
        <v>0.44444444444444442</v>
      </c>
      <c r="O975" s="1">
        <f>+Tabla1[[#This Row],[Costo Unitario]]*Tabla1[[#This Row],[Cantidad Ordenada]]</f>
        <v>20</v>
      </c>
    </row>
    <row r="976" spans="1:15" x14ac:dyDescent="0.25">
      <c r="A976">
        <v>384</v>
      </c>
      <c r="B976">
        <v>1</v>
      </c>
      <c r="C976" t="s">
        <v>16</v>
      </c>
      <c r="D976" t="s">
        <v>40</v>
      </c>
      <c r="E976" s="1">
        <v>11</v>
      </c>
      <c r="F976" s="1">
        <v>19</v>
      </c>
      <c r="G976">
        <v>3</v>
      </c>
      <c r="H976">
        <v>35</v>
      </c>
      <c r="I976">
        <f>+Tabla1[[#This Row],[Tiempo de Preparación]]/60</f>
        <v>0.58333333333333337</v>
      </c>
      <c r="J976" s="9" t="str">
        <f>+TEXT(Tabla1[[#This Row],[Columna1]]/24, "h:mm")</f>
        <v>0:35</v>
      </c>
      <c r="K976" t="s">
        <v>8</v>
      </c>
      <c r="L976" s="1">
        <f>+(Tabla1[[#This Row],[Precio Unitario]]-Tabla1[[#This Row],[Costo Unitario]])*Tabla1[[#This Row],[Cantidad Ordenada]]</f>
        <v>24</v>
      </c>
      <c r="M976" s="1">
        <f>+Tabla1[[#This Row],[Precio Unitario]]*Tabla1[[#This Row],[Cantidad Ordenada]]</f>
        <v>57</v>
      </c>
      <c r="N976" s="2">
        <f>+Tabla1[[#This Row],[Ganancia neta]]/(Tabla1[[#This Row],[Ganacia Bruta]])</f>
        <v>0.42105263157894735</v>
      </c>
      <c r="O976" s="1">
        <f>+Tabla1[[#This Row],[Costo Unitario]]*Tabla1[[#This Row],[Cantidad Ordenada]]</f>
        <v>33</v>
      </c>
    </row>
    <row r="977" spans="1:15" x14ac:dyDescent="0.25">
      <c r="A977">
        <v>384</v>
      </c>
      <c r="B977">
        <v>1</v>
      </c>
      <c r="C977" t="s">
        <v>10</v>
      </c>
      <c r="D977" t="s">
        <v>34</v>
      </c>
      <c r="E977" s="1">
        <v>16</v>
      </c>
      <c r="F977" s="1">
        <v>27</v>
      </c>
      <c r="G977">
        <v>1</v>
      </c>
      <c r="H977">
        <v>49</v>
      </c>
      <c r="I977">
        <f>+Tabla1[[#This Row],[Tiempo de Preparación]]/60</f>
        <v>0.81666666666666665</v>
      </c>
      <c r="J977" s="9" t="str">
        <f>+TEXT(Tabla1[[#This Row],[Columna1]]/24, "h:mm")</f>
        <v>0:49</v>
      </c>
      <c r="K977" t="s">
        <v>8</v>
      </c>
      <c r="L977" s="1">
        <f>+(Tabla1[[#This Row],[Precio Unitario]]-Tabla1[[#This Row],[Costo Unitario]])*Tabla1[[#This Row],[Cantidad Ordenada]]</f>
        <v>11</v>
      </c>
      <c r="M977" s="1">
        <f>+Tabla1[[#This Row],[Precio Unitario]]*Tabla1[[#This Row],[Cantidad Ordenada]]</f>
        <v>27</v>
      </c>
      <c r="N977" s="2">
        <f>+Tabla1[[#This Row],[Ganancia neta]]/(Tabla1[[#This Row],[Ganacia Bruta]])</f>
        <v>0.40740740740740738</v>
      </c>
      <c r="O977" s="1">
        <f>+Tabla1[[#This Row],[Costo Unitario]]*Tabla1[[#This Row],[Cantidad Ordenada]]</f>
        <v>16</v>
      </c>
    </row>
    <row r="978" spans="1:15" x14ac:dyDescent="0.25">
      <c r="A978">
        <v>385</v>
      </c>
      <c r="B978">
        <v>6</v>
      </c>
      <c r="C978" t="s">
        <v>7</v>
      </c>
      <c r="D978" t="s">
        <v>32</v>
      </c>
      <c r="E978" s="1">
        <v>18</v>
      </c>
      <c r="F978" s="1">
        <v>30</v>
      </c>
      <c r="G978">
        <v>2</v>
      </c>
      <c r="H978">
        <v>22</v>
      </c>
      <c r="I978">
        <f>+Tabla1[[#This Row],[Tiempo de Preparación]]/60</f>
        <v>0.36666666666666664</v>
      </c>
      <c r="J978" s="9" t="str">
        <f>+TEXT(Tabla1[[#This Row],[Columna1]]/24, "h:mm")</f>
        <v>0:22</v>
      </c>
      <c r="K978" t="s">
        <v>6</v>
      </c>
      <c r="L978" s="1">
        <f>+(Tabla1[[#This Row],[Precio Unitario]]-Tabla1[[#This Row],[Costo Unitario]])*Tabla1[[#This Row],[Cantidad Ordenada]]</f>
        <v>24</v>
      </c>
      <c r="M978" s="1">
        <f>+Tabla1[[#This Row],[Precio Unitario]]*Tabla1[[#This Row],[Cantidad Ordenada]]</f>
        <v>60</v>
      </c>
      <c r="N978" s="2">
        <f>+Tabla1[[#This Row],[Ganancia neta]]/(Tabla1[[#This Row],[Ganacia Bruta]])</f>
        <v>0.4</v>
      </c>
      <c r="O978" s="1">
        <f>+Tabla1[[#This Row],[Costo Unitario]]*Tabla1[[#This Row],[Cantidad Ordenada]]</f>
        <v>36</v>
      </c>
    </row>
    <row r="979" spans="1:15" x14ac:dyDescent="0.25">
      <c r="A979">
        <v>386</v>
      </c>
      <c r="B979">
        <v>5</v>
      </c>
      <c r="C979" t="s">
        <v>14</v>
      </c>
      <c r="D979" t="s">
        <v>38</v>
      </c>
      <c r="E979" s="1">
        <v>20</v>
      </c>
      <c r="F979" s="1">
        <v>33</v>
      </c>
      <c r="G979">
        <v>3</v>
      </c>
      <c r="H979">
        <v>40</v>
      </c>
      <c r="I979">
        <f>+Tabla1[[#This Row],[Tiempo de Preparación]]/60</f>
        <v>0.66666666666666663</v>
      </c>
      <c r="J979" s="9" t="str">
        <f>+TEXT(Tabla1[[#This Row],[Columna1]]/24, "h:mm")</f>
        <v>0:40</v>
      </c>
      <c r="K979" t="s">
        <v>8</v>
      </c>
      <c r="L979" s="1">
        <f>+(Tabla1[[#This Row],[Precio Unitario]]-Tabla1[[#This Row],[Costo Unitario]])*Tabla1[[#This Row],[Cantidad Ordenada]]</f>
        <v>39</v>
      </c>
      <c r="M979" s="1">
        <f>+Tabla1[[#This Row],[Precio Unitario]]*Tabla1[[#This Row],[Cantidad Ordenada]]</f>
        <v>99</v>
      </c>
      <c r="N979" s="2">
        <f>+Tabla1[[#This Row],[Ganancia neta]]/(Tabla1[[#This Row],[Ganacia Bruta]])</f>
        <v>0.39393939393939392</v>
      </c>
      <c r="O979" s="1">
        <f>+Tabla1[[#This Row],[Costo Unitario]]*Tabla1[[#This Row],[Cantidad Ordenada]]</f>
        <v>60</v>
      </c>
    </row>
    <row r="980" spans="1:15" x14ac:dyDescent="0.25">
      <c r="A980">
        <v>387</v>
      </c>
      <c r="B980">
        <v>6</v>
      </c>
      <c r="C980" t="s">
        <v>9</v>
      </c>
      <c r="D980" t="s">
        <v>33</v>
      </c>
      <c r="E980" s="1">
        <v>19</v>
      </c>
      <c r="F980" s="1">
        <v>31</v>
      </c>
      <c r="G980">
        <v>3</v>
      </c>
      <c r="H980">
        <v>18</v>
      </c>
      <c r="I980">
        <f>+Tabla1[[#This Row],[Tiempo de Preparación]]/60</f>
        <v>0.3</v>
      </c>
      <c r="J980" s="9" t="str">
        <f>+TEXT(Tabla1[[#This Row],[Columna1]]/24, "h:mm")</f>
        <v>0:18</v>
      </c>
      <c r="K980" t="s">
        <v>8</v>
      </c>
      <c r="L980" s="1">
        <f>+(Tabla1[[#This Row],[Precio Unitario]]-Tabla1[[#This Row],[Costo Unitario]])*Tabla1[[#This Row],[Cantidad Ordenada]]</f>
        <v>36</v>
      </c>
      <c r="M980" s="1">
        <f>+Tabla1[[#This Row],[Precio Unitario]]*Tabla1[[#This Row],[Cantidad Ordenada]]</f>
        <v>93</v>
      </c>
      <c r="N980" s="2">
        <f>+Tabla1[[#This Row],[Ganancia neta]]/(Tabla1[[#This Row],[Ganacia Bruta]])</f>
        <v>0.38709677419354838</v>
      </c>
      <c r="O980" s="1">
        <f>+Tabla1[[#This Row],[Costo Unitario]]*Tabla1[[#This Row],[Cantidad Ordenada]]</f>
        <v>57</v>
      </c>
    </row>
    <row r="981" spans="1:15" x14ac:dyDescent="0.25">
      <c r="A981">
        <v>388</v>
      </c>
      <c r="B981">
        <v>18</v>
      </c>
      <c r="C981" t="s">
        <v>9</v>
      </c>
      <c r="D981" t="s">
        <v>33</v>
      </c>
      <c r="E981" s="1">
        <v>19</v>
      </c>
      <c r="F981" s="1">
        <v>31</v>
      </c>
      <c r="G981">
        <v>2</v>
      </c>
      <c r="H981">
        <v>52</v>
      </c>
      <c r="I981">
        <f>+Tabla1[[#This Row],[Tiempo de Preparación]]/60</f>
        <v>0.8666666666666667</v>
      </c>
      <c r="J981" s="9" t="str">
        <f>+TEXT(Tabla1[[#This Row],[Columna1]]/24, "h:mm")</f>
        <v>0:52</v>
      </c>
      <c r="K981" t="s">
        <v>8</v>
      </c>
      <c r="L981" s="1">
        <f>+(Tabla1[[#This Row],[Precio Unitario]]-Tabla1[[#This Row],[Costo Unitario]])*Tabla1[[#This Row],[Cantidad Ordenada]]</f>
        <v>24</v>
      </c>
      <c r="M981" s="1">
        <f>+Tabla1[[#This Row],[Precio Unitario]]*Tabla1[[#This Row],[Cantidad Ordenada]]</f>
        <v>62</v>
      </c>
      <c r="N981" s="2">
        <f>+Tabla1[[#This Row],[Ganancia neta]]/(Tabla1[[#This Row],[Ganacia Bruta]])</f>
        <v>0.38709677419354838</v>
      </c>
      <c r="O981" s="1">
        <f>+Tabla1[[#This Row],[Costo Unitario]]*Tabla1[[#This Row],[Cantidad Ordenada]]</f>
        <v>38</v>
      </c>
    </row>
    <row r="982" spans="1:15" x14ac:dyDescent="0.25">
      <c r="A982">
        <v>388</v>
      </c>
      <c r="B982">
        <v>18</v>
      </c>
      <c r="C982" t="s">
        <v>12</v>
      </c>
      <c r="D982" t="s">
        <v>36</v>
      </c>
      <c r="E982" s="1">
        <v>22</v>
      </c>
      <c r="F982" s="1">
        <v>36</v>
      </c>
      <c r="G982">
        <v>2</v>
      </c>
      <c r="H982">
        <v>37</v>
      </c>
      <c r="I982">
        <f>+Tabla1[[#This Row],[Tiempo de Preparación]]/60</f>
        <v>0.6166666666666667</v>
      </c>
      <c r="J982" s="9" t="str">
        <f>+TEXT(Tabla1[[#This Row],[Columna1]]/24, "h:mm")</f>
        <v>0:37</v>
      </c>
      <c r="K982" t="s">
        <v>6</v>
      </c>
      <c r="L982" s="1">
        <f>+(Tabla1[[#This Row],[Precio Unitario]]-Tabla1[[#This Row],[Costo Unitario]])*Tabla1[[#This Row],[Cantidad Ordenada]]</f>
        <v>28</v>
      </c>
      <c r="M982" s="1">
        <f>+Tabla1[[#This Row],[Precio Unitario]]*Tabla1[[#This Row],[Cantidad Ordenada]]</f>
        <v>72</v>
      </c>
      <c r="N982" s="2">
        <f>+Tabla1[[#This Row],[Ganancia neta]]/(Tabla1[[#This Row],[Ganacia Bruta]])</f>
        <v>0.3888888888888889</v>
      </c>
      <c r="O982" s="1">
        <f>+Tabla1[[#This Row],[Costo Unitario]]*Tabla1[[#This Row],[Cantidad Ordenada]]</f>
        <v>44</v>
      </c>
    </row>
    <row r="983" spans="1:15" x14ac:dyDescent="0.25">
      <c r="A983">
        <v>388</v>
      </c>
      <c r="B983">
        <v>18</v>
      </c>
      <c r="C983" t="s">
        <v>13</v>
      </c>
      <c r="D983" t="s">
        <v>37</v>
      </c>
      <c r="E983" s="1">
        <v>17</v>
      </c>
      <c r="F983" s="1">
        <v>29</v>
      </c>
      <c r="G983">
        <v>2</v>
      </c>
      <c r="H983">
        <v>31</v>
      </c>
      <c r="I983">
        <f>+Tabla1[[#This Row],[Tiempo de Preparación]]/60</f>
        <v>0.51666666666666672</v>
      </c>
      <c r="J983" s="9" t="str">
        <f>+TEXT(Tabla1[[#This Row],[Columna1]]/24, "h:mm")</f>
        <v>0:31</v>
      </c>
      <c r="K983" t="s">
        <v>8</v>
      </c>
      <c r="L983" s="1">
        <f>+(Tabla1[[#This Row],[Precio Unitario]]-Tabla1[[#This Row],[Costo Unitario]])*Tabla1[[#This Row],[Cantidad Ordenada]]</f>
        <v>24</v>
      </c>
      <c r="M983" s="1">
        <f>+Tabla1[[#This Row],[Precio Unitario]]*Tabla1[[#This Row],[Cantidad Ordenada]]</f>
        <v>58</v>
      </c>
      <c r="N983" s="2">
        <f>+Tabla1[[#This Row],[Ganancia neta]]/(Tabla1[[#This Row],[Ganacia Bruta]])</f>
        <v>0.41379310344827586</v>
      </c>
      <c r="O983" s="1">
        <f>+Tabla1[[#This Row],[Costo Unitario]]*Tabla1[[#This Row],[Cantidad Ordenada]]</f>
        <v>34</v>
      </c>
    </row>
    <row r="984" spans="1:15" x14ac:dyDescent="0.25">
      <c r="A984">
        <v>388</v>
      </c>
      <c r="B984">
        <v>18</v>
      </c>
      <c r="C984" t="s">
        <v>14</v>
      </c>
      <c r="D984" t="s">
        <v>38</v>
      </c>
      <c r="E984" s="1">
        <v>20</v>
      </c>
      <c r="F984" s="1">
        <v>33</v>
      </c>
      <c r="G984">
        <v>3</v>
      </c>
      <c r="H984">
        <v>51</v>
      </c>
      <c r="I984">
        <f>+Tabla1[[#This Row],[Tiempo de Preparación]]/60</f>
        <v>0.85</v>
      </c>
      <c r="J984" s="9" t="str">
        <f>+TEXT(Tabla1[[#This Row],[Columna1]]/24, "h:mm")</f>
        <v>0:51</v>
      </c>
      <c r="K984" t="s">
        <v>8</v>
      </c>
      <c r="L984" s="1">
        <f>+(Tabla1[[#This Row],[Precio Unitario]]-Tabla1[[#This Row],[Costo Unitario]])*Tabla1[[#This Row],[Cantidad Ordenada]]</f>
        <v>39</v>
      </c>
      <c r="M984" s="1">
        <f>+Tabla1[[#This Row],[Precio Unitario]]*Tabla1[[#This Row],[Cantidad Ordenada]]</f>
        <v>99</v>
      </c>
      <c r="N984" s="2">
        <f>+Tabla1[[#This Row],[Ganancia neta]]/(Tabla1[[#This Row],[Ganacia Bruta]])</f>
        <v>0.39393939393939392</v>
      </c>
      <c r="O984" s="1">
        <f>+Tabla1[[#This Row],[Costo Unitario]]*Tabla1[[#This Row],[Cantidad Ordenada]]</f>
        <v>60</v>
      </c>
    </row>
    <row r="985" spans="1:15" x14ac:dyDescent="0.25">
      <c r="A985">
        <v>389</v>
      </c>
      <c r="B985">
        <v>19</v>
      </c>
      <c r="C985" t="s">
        <v>14</v>
      </c>
      <c r="D985" t="s">
        <v>38</v>
      </c>
      <c r="E985" s="1">
        <v>20</v>
      </c>
      <c r="F985" s="1">
        <v>33</v>
      </c>
      <c r="G985">
        <v>1</v>
      </c>
      <c r="H985">
        <v>24</v>
      </c>
      <c r="I985">
        <f>+Tabla1[[#This Row],[Tiempo de Preparación]]/60</f>
        <v>0.4</v>
      </c>
      <c r="J985" s="9" t="str">
        <f>+TEXT(Tabla1[[#This Row],[Columna1]]/24, "h:mm")</f>
        <v>0:24</v>
      </c>
      <c r="K985" t="s">
        <v>6</v>
      </c>
      <c r="L985" s="1">
        <f>+(Tabla1[[#This Row],[Precio Unitario]]-Tabla1[[#This Row],[Costo Unitario]])*Tabla1[[#This Row],[Cantidad Ordenada]]</f>
        <v>13</v>
      </c>
      <c r="M985" s="1">
        <f>+Tabla1[[#This Row],[Precio Unitario]]*Tabla1[[#This Row],[Cantidad Ordenada]]</f>
        <v>33</v>
      </c>
      <c r="N985" s="2">
        <f>+Tabla1[[#This Row],[Ganancia neta]]/(Tabla1[[#This Row],[Ganacia Bruta]])</f>
        <v>0.39393939393939392</v>
      </c>
      <c r="O985" s="1">
        <f>+Tabla1[[#This Row],[Costo Unitario]]*Tabla1[[#This Row],[Cantidad Ordenada]]</f>
        <v>20</v>
      </c>
    </row>
    <row r="986" spans="1:15" x14ac:dyDescent="0.25">
      <c r="A986">
        <v>390</v>
      </c>
      <c r="B986">
        <v>9</v>
      </c>
      <c r="C986" t="s">
        <v>19</v>
      </c>
      <c r="D986" t="s">
        <v>43</v>
      </c>
      <c r="E986" s="1">
        <v>13</v>
      </c>
      <c r="F986" s="1">
        <v>22</v>
      </c>
      <c r="G986">
        <v>2</v>
      </c>
      <c r="H986">
        <v>52</v>
      </c>
      <c r="I986">
        <f>+Tabla1[[#This Row],[Tiempo de Preparación]]/60</f>
        <v>0.8666666666666667</v>
      </c>
      <c r="J986" s="9" t="str">
        <f>+TEXT(Tabla1[[#This Row],[Columna1]]/24, "h:mm")</f>
        <v>0:52</v>
      </c>
      <c r="K986" t="s">
        <v>8</v>
      </c>
      <c r="L986" s="1">
        <f>+(Tabla1[[#This Row],[Precio Unitario]]-Tabla1[[#This Row],[Costo Unitario]])*Tabla1[[#This Row],[Cantidad Ordenada]]</f>
        <v>18</v>
      </c>
      <c r="M986" s="1">
        <f>+Tabla1[[#This Row],[Precio Unitario]]*Tabla1[[#This Row],[Cantidad Ordenada]]</f>
        <v>44</v>
      </c>
      <c r="N986" s="2">
        <f>+Tabla1[[#This Row],[Ganancia neta]]/(Tabla1[[#This Row],[Ganacia Bruta]])</f>
        <v>0.40909090909090912</v>
      </c>
      <c r="O986" s="1">
        <f>+Tabla1[[#This Row],[Costo Unitario]]*Tabla1[[#This Row],[Cantidad Ordenada]]</f>
        <v>26</v>
      </c>
    </row>
    <row r="987" spans="1:15" x14ac:dyDescent="0.25">
      <c r="A987">
        <v>390</v>
      </c>
      <c r="B987">
        <v>9</v>
      </c>
      <c r="C987" t="s">
        <v>25</v>
      </c>
      <c r="D987" t="s">
        <v>49</v>
      </c>
      <c r="E987" s="1">
        <v>15</v>
      </c>
      <c r="F987" s="1">
        <v>26</v>
      </c>
      <c r="G987">
        <v>3</v>
      </c>
      <c r="H987">
        <v>13</v>
      </c>
      <c r="I987">
        <f>+Tabla1[[#This Row],[Tiempo de Preparación]]/60</f>
        <v>0.21666666666666667</v>
      </c>
      <c r="J987" s="9" t="str">
        <f>+TEXT(Tabla1[[#This Row],[Columna1]]/24, "h:mm")</f>
        <v>0:13</v>
      </c>
      <c r="K987" t="s">
        <v>8</v>
      </c>
      <c r="L987" s="1">
        <f>+(Tabla1[[#This Row],[Precio Unitario]]-Tabla1[[#This Row],[Costo Unitario]])*Tabla1[[#This Row],[Cantidad Ordenada]]</f>
        <v>33</v>
      </c>
      <c r="M987" s="1">
        <f>+Tabla1[[#This Row],[Precio Unitario]]*Tabla1[[#This Row],[Cantidad Ordenada]]</f>
        <v>78</v>
      </c>
      <c r="N987" s="2">
        <f>+Tabla1[[#This Row],[Ganancia neta]]/(Tabla1[[#This Row],[Ganacia Bruta]])</f>
        <v>0.42307692307692307</v>
      </c>
      <c r="O987" s="1">
        <f>+Tabla1[[#This Row],[Costo Unitario]]*Tabla1[[#This Row],[Cantidad Ordenada]]</f>
        <v>45</v>
      </c>
    </row>
    <row r="988" spans="1:15" x14ac:dyDescent="0.25">
      <c r="A988">
        <v>390</v>
      </c>
      <c r="B988">
        <v>9</v>
      </c>
      <c r="C988" t="s">
        <v>23</v>
      </c>
      <c r="D988" t="s">
        <v>47</v>
      </c>
      <c r="E988" s="1">
        <v>13</v>
      </c>
      <c r="F988" s="1">
        <v>21</v>
      </c>
      <c r="G988">
        <v>1</v>
      </c>
      <c r="H988">
        <v>28</v>
      </c>
      <c r="I988">
        <f>+Tabla1[[#This Row],[Tiempo de Preparación]]/60</f>
        <v>0.46666666666666667</v>
      </c>
      <c r="J988" s="9" t="str">
        <f>+TEXT(Tabla1[[#This Row],[Columna1]]/24, "h:mm")</f>
        <v>0:28</v>
      </c>
      <c r="K988" t="s">
        <v>8</v>
      </c>
      <c r="L988" s="1">
        <f>+(Tabla1[[#This Row],[Precio Unitario]]-Tabla1[[#This Row],[Costo Unitario]])*Tabla1[[#This Row],[Cantidad Ordenada]]</f>
        <v>8</v>
      </c>
      <c r="M988" s="1">
        <f>+Tabla1[[#This Row],[Precio Unitario]]*Tabla1[[#This Row],[Cantidad Ordenada]]</f>
        <v>21</v>
      </c>
      <c r="N988" s="2">
        <f>+Tabla1[[#This Row],[Ganancia neta]]/(Tabla1[[#This Row],[Ganacia Bruta]])</f>
        <v>0.38095238095238093</v>
      </c>
      <c r="O988" s="1">
        <f>+Tabla1[[#This Row],[Costo Unitario]]*Tabla1[[#This Row],[Cantidad Ordenada]]</f>
        <v>13</v>
      </c>
    </row>
    <row r="989" spans="1:15" x14ac:dyDescent="0.25">
      <c r="A989">
        <v>391</v>
      </c>
      <c r="B989">
        <v>15</v>
      </c>
      <c r="C989" t="s">
        <v>19</v>
      </c>
      <c r="D989" t="s">
        <v>43</v>
      </c>
      <c r="E989" s="1">
        <v>13</v>
      </c>
      <c r="F989" s="1">
        <v>22</v>
      </c>
      <c r="G989">
        <v>1</v>
      </c>
      <c r="H989">
        <v>35</v>
      </c>
      <c r="I989">
        <f>+Tabla1[[#This Row],[Tiempo de Preparación]]/60</f>
        <v>0.58333333333333337</v>
      </c>
      <c r="J989" s="9" t="str">
        <f>+TEXT(Tabla1[[#This Row],[Columna1]]/24, "h:mm")</f>
        <v>0:35</v>
      </c>
      <c r="K989" t="s">
        <v>6</v>
      </c>
      <c r="L989" s="1">
        <f>+(Tabla1[[#This Row],[Precio Unitario]]-Tabla1[[#This Row],[Costo Unitario]])*Tabla1[[#This Row],[Cantidad Ordenada]]</f>
        <v>9</v>
      </c>
      <c r="M989" s="1">
        <f>+Tabla1[[#This Row],[Precio Unitario]]*Tabla1[[#This Row],[Cantidad Ordenada]]</f>
        <v>22</v>
      </c>
      <c r="N989" s="2">
        <f>+Tabla1[[#This Row],[Ganancia neta]]/(Tabla1[[#This Row],[Ganacia Bruta]])</f>
        <v>0.40909090909090912</v>
      </c>
      <c r="O989" s="1">
        <f>+Tabla1[[#This Row],[Costo Unitario]]*Tabla1[[#This Row],[Cantidad Ordenada]]</f>
        <v>13</v>
      </c>
    </row>
    <row r="990" spans="1:15" x14ac:dyDescent="0.25">
      <c r="A990">
        <v>392</v>
      </c>
      <c r="B990">
        <v>14</v>
      </c>
      <c r="C990" t="s">
        <v>18</v>
      </c>
      <c r="D990" t="s">
        <v>42</v>
      </c>
      <c r="E990" s="1">
        <v>19</v>
      </c>
      <c r="F990" s="1">
        <v>32</v>
      </c>
      <c r="G990">
        <v>3</v>
      </c>
      <c r="H990">
        <v>17</v>
      </c>
      <c r="I990">
        <f>+Tabla1[[#This Row],[Tiempo de Preparación]]/60</f>
        <v>0.28333333333333333</v>
      </c>
      <c r="J990" s="9" t="str">
        <f>+TEXT(Tabla1[[#This Row],[Columna1]]/24, "h:mm")</f>
        <v>0:17</v>
      </c>
      <c r="K990" t="s">
        <v>6</v>
      </c>
      <c r="L990" s="1">
        <f>+(Tabla1[[#This Row],[Precio Unitario]]-Tabla1[[#This Row],[Costo Unitario]])*Tabla1[[#This Row],[Cantidad Ordenada]]</f>
        <v>39</v>
      </c>
      <c r="M990" s="1">
        <f>+Tabla1[[#This Row],[Precio Unitario]]*Tabla1[[#This Row],[Cantidad Ordenada]]</f>
        <v>96</v>
      </c>
      <c r="N990" s="2">
        <f>+Tabla1[[#This Row],[Ganancia neta]]/(Tabla1[[#This Row],[Ganacia Bruta]])</f>
        <v>0.40625</v>
      </c>
      <c r="O990" s="1">
        <f>+Tabla1[[#This Row],[Costo Unitario]]*Tabla1[[#This Row],[Cantidad Ordenada]]</f>
        <v>57</v>
      </c>
    </row>
    <row r="991" spans="1:15" x14ac:dyDescent="0.25">
      <c r="A991">
        <v>392</v>
      </c>
      <c r="B991">
        <v>14</v>
      </c>
      <c r="C991" t="s">
        <v>5</v>
      </c>
      <c r="D991" t="s">
        <v>31</v>
      </c>
      <c r="E991" s="1">
        <v>14</v>
      </c>
      <c r="F991" s="1">
        <v>24</v>
      </c>
      <c r="G991">
        <v>1</v>
      </c>
      <c r="H991">
        <v>37</v>
      </c>
      <c r="I991">
        <f>+Tabla1[[#This Row],[Tiempo de Preparación]]/60</f>
        <v>0.6166666666666667</v>
      </c>
      <c r="J991" s="9" t="str">
        <f>+TEXT(Tabla1[[#This Row],[Columna1]]/24, "h:mm")</f>
        <v>0:37</v>
      </c>
      <c r="K991" t="s">
        <v>8</v>
      </c>
      <c r="L991" s="1">
        <f>+(Tabla1[[#This Row],[Precio Unitario]]-Tabla1[[#This Row],[Costo Unitario]])*Tabla1[[#This Row],[Cantidad Ordenada]]</f>
        <v>10</v>
      </c>
      <c r="M991" s="1">
        <f>+Tabla1[[#This Row],[Precio Unitario]]*Tabla1[[#This Row],[Cantidad Ordenada]]</f>
        <v>24</v>
      </c>
      <c r="N991" s="2">
        <f>+Tabla1[[#This Row],[Ganancia neta]]/(Tabla1[[#This Row],[Ganacia Bruta]])</f>
        <v>0.41666666666666669</v>
      </c>
      <c r="O991" s="1">
        <f>+Tabla1[[#This Row],[Costo Unitario]]*Tabla1[[#This Row],[Cantidad Ordenada]]</f>
        <v>14</v>
      </c>
    </row>
    <row r="992" spans="1:15" x14ac:dyDescent="0.25">
      <c r="A992">
        <v>393</v>
      </c>
      <c r="B992">
        <v>13</v>
      </c>
      <c r="C992" t="s">
        <v>16</v>
      </c>
      <c r="D992" t="s">
        <v>40</v>
      </c>
      <c r="E992" s="1">
        <v>11</v>
      </c>
      <c r="F992" s="1">
        <v>19</v>
      </c>
      <c r="G992">
        <v>2</v>
      </c>
      <c r="H992">
        <v>40</v>
      </c>
      <c r="I992">
        <f>+Tabla1[[#This Row],[Tiempo de Preparación]]/60</f>
        <v>0.66666666666666663</v>
      </c>
      <c r="J992" s="9" t="str">
        <f>+TEXT(Tabla1[[#This Row],[Columna1]]/24, "h:mm")</f>
        <v>0:40</v>
      </c>
      <c r="K992" t="s">
        <v>6</v>
      </c>
      <c r="L992" s="1">
        <f>+(Tabla1[[#This Row],[Precio Unitario]]-Tabla1[[#This Row],[Costo Unitario]])*Tabla1[[#This Row],[Cantidad Ordenada]]</f>
        <v>16</v>
      </c>
      <c r="M992" s="1">
        <f>+Tabla1[[#This Row],[Precio Unitario]]*Tabla1[[#This Row],[Cantidad Ordenada]]</f>
        <v>38</v>
      </c>
      <c r="N992" s="2">
        <f>+Tabla1[[#This Row],[Ganancia neta]]/(Tabla1[[#This Row],[Ganacia Bruta]])</f>
        <v>0.42105263157894735</v>
      </c>
      <c r="O992" s="1">
        <f>+Tabla1[[#This Row],[Costo Unitario]]*Tabla1[[#This Row],[Cantidad Ordenada]]</f>
        <v>22</v>
      </c>
    </row>
    <row r="993" spans="1:15" x14ac:dyDescent="0.25">
      <c r="A993">
        <v>393</v>
      </c>
      <c r="B993">
        <v>13</v>
      </c>
      <c r="C993" t="s">
        <v>17</v>
      </c>
      <c r="D993" t="s">
        <v>41</v>
      </c>
      <c r="E993" s="1">
        <v>21</v>
      </c>
      <c r="F993" s="1">
        <v>35</v>
      </c>
      <c r="G993">
        <v>3</v>
      </c>
      <c r="H993">
        <v>23</v>
      </c>
      <c r="I993">
        <f>+Tabla1[[#This Row],[Tiempo de Preparación]]/60</f>
        <v>0.38333333333333336</v>
      </c>
      <c r="J993" s="9" t="str">
        <f>+TEXT(Tabla1[[#This Row],[Columna1]]/24, "h:mm")</f>
        <v>0:23</v>
      </c>
      <c r="K993" t="s">
        <v>6</v>
      </c>
      <c r="L993" s="1">
        <f>+(Tabla1[[#This Row],[Precio Unitario]]-Tabla1[[#This Row],[Costo Unitario]])*Tabla1[[#This Row],[Cantidad Ordenada]]</f>
        <v>42</v>
      </c>
      <c r="M993" s="1">
        <f>+Tabla1[[#This Row],[Precio Unitario]]*Tabla1[[#This Row],[Cantidad Ordenada]]</f>
        <v>105</v>
      </c>
      <c r="N993" s="2">
        <f>+Tabla1[[#This Row],[Ganancia neta]]/(Tabla1[[#This Row],[Ganacia Bruta]])</f>
        <v>0.4</v>
      </c>
      <c r="O993" s="1">
        <f>+Tabla1[[#This Row],[Costo Unitario]]*Tabla1[[#This Row],[Cantidad Ordenada]]</f>
        <v>63</v>
      </c>
    </row>
    <row r="994" spans="1:15" x14ac:dyDescent="0.25">
      <c r="A994">
        <v>393</v>
      </c>
      <c r="B994">
        <v>13</v>
      </c>
      <c r="C994" t="s">
        <v>23</v>
      </c>
      <c r="D994" t="s">
        <v>47</v>
      </c>
      <c r="E994" s="1">
        <v>13</v>
      </c>
      <c r="F994" s="1">
        <v>21</v>
      </c>
      <c r="G994">
        <v>1</v>
      </c>
      <c r="H994">
        <v>20</v>
      </c>
      <c r="I994">
        <f>+Tabla1[[#This Row],[Tiempo de Preparación]]/60</f>
        <v>0.33333333333333331</v>
      </c>
      <c r="J994" s="9" t="str">
        <f>+TEXT(Tabla1[[#This Row],[Columna1]]/24, "h:mm")</f>
        <v>0:20</v>
      </c>
      <c r="K994" t="s">
        <v>8</v>
      </c>
      <c r="L994" s="1">
        <f>+(Tabla1[[#This Row],[Precio Unitario]]-Tabla1[[#This Row],[Costo Unitario]])*Tabla1[[#This Row],[Cantidad Ordenada]]</f>
        <v>8</v>
      </c>
      <c r="M994" s="1">
        <f>+Tabla1[[#This Row],[Precio Unitario]]*Tabla1[[#This Row],[Cantidad Ordenada]]</f>
        <v>21</v>
      </c>
      <c r="N994" s="2">
        <f>+Tabla1[[#This Row],[Ganancia neta]]/(Tabla1[[#This Row],[Ganacia Bruta]])</f>
        <v>0.38095238095238093</v>
      </c>
      <c r="O994" s="1">
        <f>+Tabla1[[#This Row],[Costo Unitario]]*Tabla1[[#This Row],[Cantidad Ordenada]]</f>
        <v>13</v>
      </c>
    </row>
    <row r="995" spans="1:15" x14ac:dyDescent="0.25">
      <c r="A995">
        <v>393</v>
      </c>
      <c r="B995">
        <v>13</v>
      </c>
      <c r="C995" t="s">
        <v>19</v>
      </c>
      <c r="D995" t="s">
        <v>43</v>
      </c>
      <c r="E995" s="1">
        <v>13</v>
      </c>
      <c r="F995" s="1">
        <v>22</v>
      </c>
      <c r="G995">
        <v>2</v>
      </c>
      <c r="H995">
        <v>26</v>
      </c>
      <c r="I995">
        <f>+Tabla1[[#This Row],[Tiempo de Preparación]]/60</f>
        <v>0.43333333333333335</v>
      </c>
      <c r="J995" s="9" t="str">
        <f>+TEXT(Tabla1[[#This Row],[Columna1]]/24, "h:mm")</f>
        <v>0:26</v>
      </c>
      <c r="K995" t="s">
        <v>8</v>
      </c>
      <c r="L995" s="1">
        <f>+(Tabla1[[#This Row],[Precio Unitario]]-Tabla1[[#This Row],[Costo Unitario]])*Tabla1[[#This Row],[Cantidad Ordenada]]</f>
        <v>18</v>
      </c>
      <c r="M995" s="1">
        <f>+Tabla1[[#This Row],[Precio Unitario]]*Tabla1[[#This Row],[Cantidad Ordenada]]</f>
        <v>44</v>
      </c>
      <c r="N995" s="2">
        <f>+Tabla1[[#This Row],[Ganancia neta]]/(Tabla1[[#This Row],[Ganacia Bruta]])</f>
        <v>0.40909090909090912</v>
      </c>
      <c r="O995" s="1">
        <f>+Tabla1[[#This Row],[Costo Unitario]]*Tabla1[[#This Row],[Cantidad Ordenada]]</f>
        <v>26</v>
      </c>
    </row>
    <row r="996" spans="1:15" x14ac:dyDescent="0.25">
      <c r="A996">
        <v>394</v>
      </c>
      <c r="B996">
        <v>17</v>
      </c>
      <c r="C996" t="s">
        <v>5</v>
      </c>
      <c r="D996" t="s">
        <v>31</v>
      </c>
      <c r="E996" s="1">
        <v>14</v>
      </c>
      <c r="F996" s="1">
        <v>24</v>
      </c>
      <c r="G996">
        <v>2</v>
      </c>
      <c r="H996">
        <v>5</v>
      </c>
      <c r="I996">
        <f>+Tabla1[[#This Row],[Tiempo de Preparación]]/60</f>
        <v>8.3333333333333329E-2</v>
      </c>
      <c r="J996" s="9" t="str">
        <f>+TEXT(Tabla1[[#This Row],[Columna1]]/24, "h:mm")</f>
        <v>0:05</v>
      </c>
      <c r="K996" t="s">
        <v>6</v>
      </c>
      <c r="L996" s="1">
        <f>+(Tabla1[[#This Row],[Precio Unitario]]-Tabla1[[#This Row],[Costo Unitario]])*Tabla1[[#This Row],[Cantidad Ordenada]]</f>
        <v>20</v>
      </c>
      <c r="M996" s="1">
        <f>+Tabla1[[#This Row],[Precio Unitario]]*Tabla1[[#This Row],[Cantidad Ordenada]]</f>
        <v>48</v>
      </c>
      <c r="N996" s="2">
        <f>+Tabla1[[#This Row],[Ganancia neta]]/(Tabla1[[#This Row],[Ganacia Bruta]])</f>
        <v>0.41666666666666669</v>
      </c>
      <c r="O996" s="1">
        <f>+Tabla1[[#This Row],[Costo Unitario]]*Tabla1[[#This Row],[Cantidad Ordenada]]</f>
        <v>28</v>
      </c>
    </row>
    <row r="997" spans="1:15" x14ac:dyDescent="0.25">
      <c r="A997">
        <v>394</v>
      </c>
      <c r="B997">
        <v>17</v>
      </c>
      <c r="C997" t="s">
        <v>13</v>
      </c>
      <c r="D997" t="s">
        <v>37</v>
      </c>
      <c r="E997" s="1">
        <v>17</v>
      </c>
      <c r="F997" s="1">
        <v>29</v>
      </c>
      <c r="G997">
        <v>1</v>
      </c>
      <c r="H997">
        <v>42</v>
      </c>
      <c r="I997">
        <f>+Tabla1[[#This Row],[Tiempo de Preparación]]/60</f>
        <v>0.7</v>
      </c>
      <c r="J997" s="9" t="str">
        <f>+TEXT(Tabla1[[#This Row],[Columna1]]/24, "h:mm")</f>
        <v>0:42</v>
      </c>
      <c r="K997" t="s">
        <v>8</v>
      </c>
      <c r="L997" s="1">
        <f>+(Tabla1[[#This Row],[Precio Unitario]]-Tabla1[[#This Row],[Costo Unitario]])*Tabla1[[#This Row],[Cantidad Ordenada]]</f>
        <v>12</v>
      </c>
      <c r="M997" s="1">
        <f>+Tabla1[[#This Row],[Precio Unitario]]*Tabla1[[#This Row],[Cantidad Ordenada]]</f>
        <v>29</v>
      </c>
      <c r="N997" s="2">
        <f>+Tabla1[[#This Row],[Ganancia neta]]/(Tabla1[[#This Row],[Ganacia Bruta]])</f>
        <v>0.41379310344827586</v>
      </c>
      <c r="O997" s="1">
        <f>+Tabla1[[#This Row],[Costo Unitario]]*Tabla1[[#This Row],[Cantidad Ordenada]]</f>
        <v>17</v>
      </c>
    </row>
    <row r="998" spans="1:15" x14ac:dyDescent="0.25">
      <c r="A998">
        <v>395</v>
      </c>
      <c r="B998">
        <v>2</v>
      </c>
      <c r="C998" t="s">
        <v>16</v>
      </c>
      <c r="D998" t="s">
        <v>40</v>
      </c>
      <c r="E998" s="1">
        <v>11</v>
      </c>
      <c r="F998" s="1">
        <v>19</v>
      </c>
      <c r="G998">
        <v>2</v>
      </c>
      <c r="H998">
        <v>8</v>
      </c>
      <c r="I998">
        <f>+Tabla1[[#This Row],[Tiempo de Preparación]]/60</f>
        <v>0.13333333333333333</v>
      </c>
      <c r="J998" s="9" t="str">
        <f>+TEXT(Tabla1[[#This Row],[Columna1]]/24, "h:mm")</f>
        <v>0:08</v>
      </c>
      <c r="K998" t="s">
        <v>6</v>
      </c>
      <c r="L998" s="1">
        <f>+(Tabla1[[#This Row],[Precio Unitario]]-Tabla1[[#This Row],[Costo Unitario]])*Tabla1[[#This Row],[Cantidad Ordenada]]</f>
        <v>16</v>
      </c>
      <c r="M998" s="1">
        <f>+Tabla1[[#This Row],[Precio Unitario]]*Tabla1[[#This Row],[Cantidad Ordenada]]</f>
        <v>38</v>
      </c>
      <c r="N998" s="2">
        <f>+Tabla1[[#This Row],[Ganancia neta]]/(Tabla1[[#This Row],[Ganacia Bruta]])</f>
        <v>0.42105263157894735</v>
      </c>
      <c r="O998" s="1">
        <f>+Tabla1[[#This Row],[Costo Unitario]]*Tabla1[[#This Row],[Cantidad Ordenada]]</f>
        <v>22</v>
      </c>
    </row>
    <row r="999" spans="1:15" x14ac:dyDescent="0.25">
      <c r="A999">
        <v>396</v>
      </c>
      <c r="B999">
        <v>11</v>
      </c>
      <c r="C999" t="s">
        <v>21</v>
      </c>
      <c r="D999" t="s">
        <v>45</v>
      </c>
      <c r="E999" s="1">
        <v>12</v>
      </c>
      <c r="F999" s="1">
        <v>20</v>
      </c>
      <c r="G999">
        <v>1</v>
      </c>
      <c r="H999">
        <v>31</v>
      </c>
      <c r="I999">
        <f>+Tabla1[[#This Row],[Tiempo de Preparación]]/60</f>
        <v>0.51666666666666672</v>
      </c>
      <c r="J999" s="9" t="str">
        <f>+TEXT(Tabla1[[#This Row],[Columna1]]/24, "h:mm")</f>
        <v>0:31</v>
      </c>
      <c r="K999" t="s">
        <v>8</v>
      </c>
      <c r="L999" s="1">
        <f>+(Tabla1[[#This Row],[Precio Unitario]]-Tabla1[[#This Row],[Costo Unitario]])*Tabla1[[#This Row],[Cantidad Ordenada]]</f>
        <v>8</v>
      </c>
      <c r="M999" s="1">
        <f>+Tabla1[[#This Row],[Precio Unitario]]*Tabla1[[#This Row],[Cantidad Ordenada]]</f>
        <v>20</v>
      </c>
      <c r="N999" s="2">
        <f>+Tabla1[[#This Row],[Ganancia neta]]/(Tabla1[[#This Row],[Ganacia Bruta]])</f>
        <v>0.4</v>
      </c>
      <c r="O999" s="1">
        <f>+Tabla1[[#This Row],[Costo Unitario]]*Tabla1[[#This Row],[Cantidad Ordenada]]</f>
        <v>12</v>
      </c>
    </row>
    <row r="1000" spans="1:15" x14ac:dyDescent="0.25">
      <c r="A1000">
        <v>396</v>
      </c>
      <c r="B1000">
        <v>11</v>
      </c>
      <c r="C1000" t="s">
        <v>23</v>
      </c>
      <c r="D1000" t="s">
        <v>47</v>
      </c>
      <c r="E1000" s="1">
        <v>13</v>
      </c>
      <c r="F1000" s="1">
        <v>21</v>
      </c>
      <c r="G1000">
        <v>3</v>
      </c>
      <c r="H1000">
        <v>26</v>
      </c>
      <c r="I1000">
        <f>+Tabla1[[#This Row],[Tiempo de Preparación]]/60</f>
        <v>0.43333333333333335</v>
      </c>
      <c r="J1000" s="9" t="str">
        <f>+TEXT(Tabla1[[#This Row],[Columna1]]/24, "h:mm")</f>
        <v>0:26</v>
      </c>
      <c r="K1000" t="s">
        <v>8</v>
      </c>
      <c r="L1000" s="1">
        <f>+(Tabla1[[#This Row],[Precio Unitario]]-Tabla1[[#This Row],[Costo Unitario]])*Tabla1[[#This Row],[Cantidad Ordenada]]</f>
        <v>24</v>
      </c>
      <c r="M1000" s="1">
        <f>+Tabla1[[#This Row],[Precio Unitario]]*Tabla1[[#This Row],[Cantidad Ordenada]]</f>
        <v>63</v>
      </c>
      <c r="N1000" s="2">
        <f>+Tabla1[[#This Row],[Ganancia neta]]/(Tabla1[[#This Row],[Ganacia Bruta]])</f>
        <v>0.38095238095238093</v>
      </c>
      <c r="O1000" s="1">
        <f>+Tabla1[[#This Row],[Costo Unitario]]*Tabla1[[#This Row],[Cantidad Ordenada]]</f>
        <v>39</v>
      </c>
    </row>
    <row r="1001" spans="1:15" x14ac:dyDescent="0.25">
      <c r="A1001">
        <v>397</v>
      </c>
      <c r="B1001">
        <v>4</v>
      </c>
      <c r="C1001" t="s">
        <v>10</v>
      </c>
      <c r="D1001" t="s">
        <v>34</v>
      </c>
      <c r="E1001" s="1">
        <v>16</v>
      </c>
      <c r="F1001" s="1">
        <v>27</v>
      </c>
      <c r="G1001">
        <v>2</v>
      </c>
      <c r="H1001">
        <v>10</v>
      </c>
      <c r="I1001">
        <f>+Tabla1[[#This Row],[Tiempo de Preparación]]/60</f>
        <v>0.16666666666666666</v>
      </c>
      <c r="J1001" s="9" t="str">
        <f>+TEXT(Tabla1[[#This Row],[Columna1]]/24, "h:mm")</f>
        <v>0:10</v>
      </c>
      <c r="K1001" t="s">
        <v>8</v>
      </c>
      <c r="L1001" s="1">
        <f>+(Tabla1[[#This Row],[Precio Unitario]]-Tabla1[[#This Row],[Costo Unitario]])*Tabla1[[#This Row],[Cantidad Ordenada]]</f>
        <v>22</v>
      </c>
      <c r="M1001" s="1">
        <f>+Tabla1[[#This Row],[Precio Unitario]]*Tabla1[[#This Row],[Cantidad Ordenada]]</f>
        <v>54</v>
      </c>
      <c r="N1001" s="2">
        <f>+Tabla1[[#This Row],[Ganancia neta]]/(Tabla1[[#This Row],[Ganacia Bruta]])</f>
        <v>0.40740740740740738</v>
      </c>
      <c r="O1001" s="1">
        <f>+Tabla1[[#This Row],[Costo Unitario]]*Tabla1[[#This Row],[Cantidad Ordenada]]</f>
        <v>32</v>
      </c>
    </row>
    <row r="1002" spans="1:15" x14ac:dyDescent="0.25">
      <c r="A1002">
        <v>397</v>
      </c>
      <c r="B1002">
        <v>4</v>
      </c>
      <c r="C1002" t="s">
        <v>9</v>
      </c>
      <c r="D1002" t="s">
        <v>33</v>
      </c>
      <c r="E1002" s="1">
        <v>19</v>
      </c>
      <c r="F1002" s="1">
        <v>31</v>
      </c>
      <c r="G1002">
        <v>3</v>
      </c>
      <c r="H1002">
        <v>59</v>
      </c>
      <c r="I1002">
        <f>+Tabla1[[#This Row],[Tiempo de Preparación]]/60</f>
        <v>0.98333333333333328</v>
      </c>
      <c r="J1002" s="9" t="str">
        <f>+TEXT(Tabla1[[#This Row],[Columna1]]/24, "h:mm")</f>
        <v>0:59</v>
      </c>
      <c r="K1002" t="s">
        <v>8</v>
      </c>
      <c r="L1002" s="1">
        <f>+(Tabla1[[#This Row],[Precio Unitario]]-Tabla1[[#This Row],[Costo Unitario]])*Tabla1[[#This Row],[Cantidad Ordenada]]</f>
        <v>36</v>
      </c>
      <c r="M1002" s="1">
        <f>+Tabla1[[#This Row],[Precio Unitario]]*Tabla1[[#This Row],[Cantidad Ordenada]]</f>
        <v>93</v>
      </c>
      <c r="N1002" s="2">
        <f>+Tabla1[[#This Row],[Ganancia neta]]/(Tabla1[[#This Row],[Ganacia Bruta]])</f>
        <v>0.38709677419354838</v>
      </c>
      <c r="O1002" s="1">
        <f>+Tabla1[[#This Row],[Costo Unitario]]*Tabla1[[#This Row],[Cantidad Ordenada]]</f>
        <v>57</v>
      </c>
    </row>
    <row r="1003" spans="1:15" x14ac:dyDescent="0.25">
      <c r="A1003">
        <v>398</v>
      </c>
      <c r="B1003">
        <v>9</v>
      </c>
      <c r="C1003" t="s">
        <v>15</v>
      </c>
      <c r="D1003" t="s">
        <v>39</v>
      </c>
      <c r="E1003" s="1">
        <v>16</v>
      </c>
      <c r="F1003" s="1">
        <v>28</v>
      </c>
      <c r="G1003">
        <v>2</v>
      </c>
      <c r="H1003">
        <v>50</v>
      </c>
      <c r="I1003">
        <f>+Tabla1[[#This Row],[Tiempo de Preparación]]/60</f>
        <v>0.83333333333333337</v>
      </c>
      <c r="J1003" s="9" t="str">
        <f>+TEXT(Tabla1[[#This Row],[Columna1]]/24, "h:mm")</f>
        <v>0:50</v>
      </c>
      <c r="K1003" t="s">
        <v>6</v>
      </c>
      <c r="L1003" s="1">
        <f>+(Tabla1[[#This Row],[Precio Unitario]]-Tabla1[[#This Row],[Costo Unitario]])*Tabla1[[#This Row],[Cantidad Ordenada]]</f>
        <v>24</v>
      </c>
      <c r="M1003" s="1">
        <f>+Tabla1[[#This Row],[Precio Unitario]]*Tabla1[[#This Row],[Cantidad Ordenada]]</f>
        <v>56</v>
      </c>
      <c r="N1003" s="2">
        <f>+Tabla1[[#This Row],[Ganancia neta]]/(Tabla1[[#This Row],[Ganacia Bruta]])</f>
        <v>0.42857142857142855</v>
      </c>
      <c r="O1003" s="1">
        <f>+Tabla1[[#This Row],[Costo Unitario]]*Tabla1[[#This Row],[Cantidad Ordenada]]</f>
        <v>32</v>
      </c>
    </row>
    <row r="1004" spans="1:15" x14ac:dyDescent="0.25">
      <c r="A1004">
        <v>398</v>
      </c>
      <c r="B1004">
        <v>9</v>
      </c>
      <c r="C1004" t="s">
        <v>14</v>
      </c>
      <c r="D1004" t="s">
        <v>38</v>
      </c>
      <c r="E1004" s="1">
        <v>20</v>
      </c>
      <c r="F1004" s="1">
        <v>33</v>
      </c>
      <c r="G1004">
        <v>2</v>
      </c>
      <c r="H1004">
        <v>21</v>
      </c>
      <c r="I1004">
        <f>+Tabla1[[#This Row],[Tiempo de Preparación]]/60</f>
        <v>0.35</v>
      </c>
      <c r="J1004" s="9" t="str">
        <f>+TEXT(Tabla1[[#This Row],[Columna1]]/24, "h:mm")</f>
        <v>0:21</v>
      </c>
      <c r="K1004" t="s">
        <v>8</v>
      </c>
      <c r="L1004" s="1">
        <f>+(Tabla1[[#This Row],[Precio Unitario]]-Tabla1[[#This Row],[Costo Unitario]])*Tabla1[[#This Row],[Cantidad Ordenada]]</f>
        <v>26</v>
      </c>
      <c r="M1004" s="1">
        <f>+Tabla1[[#This Row],[Precio Unitario]]*Tabla1[[#This Row],[Cantidad Ordenada]]</f>
        <v>66</v>
      </c>
      <c r="N1004" s="2">
        <f>+Tabla1[[#This Row],[Ganancia neta]]/(Tabla1[[#This Row],[Ganacia Bruta]])</f>
        <v>0.39393939393939392</v>
      </c>
      <c r="O1004" s="1">
        <f>+Tabla1[[#This Row],[Costo Unitario]]*Tabla1[[#This Row],[Cantidad Ordenada]]</f>
        <v>40</v>
      </c>
    </row>
    <row r="1005" spans="1:15" x14ac:dyDescent="0.25">
      <c r="A1005">
        <v>399</v>
      </c>
      <c r="B1005">
        <v>7</v>
      </c>
      <c r="C1005" t="s">
        <v>14</v>
      </c>
      <c r="D1005" t="s">
        <v>38</v>
      </c>
      <c r="E1005" s="1">
        <v>20</v>
      </c>
      <c r="F1005" s="1">
        <v>33</v>
      </c>
      <c r="G1005">
        <v>3</v>
      </c>
      <c r="H1005">
        <v>45</v>
      </c>
      <c r="I1005">
        <f>+Tabla1[[#This Row],[Tiempo de Preparación]]/60</f>
        <v>0.75</v>
      </c>
      <c r="J1005" s="9" t="str">
        <f>+TEXT(Tabla1[[#This Row],[Columna1]]/24, "h:mm")</f>
        <v>0:45</v>
      </c>
      <c r="K1005" t="s">
        <v>6</v>
      </c>
      <c r="L1005" s="1">
        <f>+(Tabla1[[#This Row],[Precio Unitario]]-Tabla1[[#This Row],[Costo Unitario]])*Tabla1[[#This Row],[Cantidad Ordenada]]</f>
        <v>39</v>
      </c>
      <c r="M1005" s="1">
        <f>+Tabla1[[#This Row],[Precio Unitario]]*Tabla1[[#This Row],[Cantidad Ordenada]]</f>
        <v>99</v>
      </c>
      <c r="N1005" s="2">
        <f>+Tabla1[[#This Row],[Ganancia neta]]/(Tabla1[[#This Row],[Ganacia Bruta]])</f>
        <v>0.39393939393939392</v>
      </c>
      <c r="O1005" s="1">
        <f>+Tabla1[[#This Row],[Costo Unitario]]*Tabla1[[#This Row],[Cantidad Ordenada]]</f>
        <v>60</v>
      </c>
    </row>
    <row r="1006" spans="1:15" x14ac:dyDescent="0.25">
      <c r="A1006">
        <v>399</v>
      </c>
      <c r="B1006">
        <v>7</v>
      </c>
      <c r="C1006" t="s">
        <v>12</v>
      </c>
      <c r="D1006" t="s">
        <v>36</v>
      </c>
      <c r="E1006" s="1">
        <v>22</v>
      </c>
      <c r="F1006" s="1">
        <v>36</v>
      </c>
      <c r="G1006">
        <v>3</v>
      </c>
      <c r="H1006">
        <v>46</v>
      </c>
      <c r="I1006">
        <f>+Tabla1[[#This Row],[Tiempo de Preparación]]/60</f>
        <v>0.76666666666666672</v>
      </c>
      <c r="J1006" s="9" t="str">
        <f>+TEXT(Tabla1[[#This Row],[Columna1]]/24, "h:mm")</f>
        <v>0:46</v>
      </c>
      <c r="K1006" t="s">
        <v>8</v>
      </c>
      <c r="L1006" s="1">
        <f>+(Tabla1[[#This Row],[Precio Unitario]]-Tabla1[[#This Row],[Costo Unitario]])*Tabla1[[#This Row],[Cantidad Ordenada]]</f>
        <v>42</v>
      </c>
      <c r="M1006" s="1">
        <f>+Tabla1[[#This Row],[Precio Unitario]]*Tabla1[[#This Row],[Cantidad Ordenada]]</f>
        <v>108</v>
      </c>
      <c r="N1006" s="2">
        <f>+Tabla1[[#This Row],[Ganancia neta]]/(Tabla1[[#This Row],[Ganacia Bruta]])</f>
        <v>0.3888888888888889</v>
      </c>
      <c r="O1006" s="1">
        <f>+Tabla1[[#This Row],[Costo Unitario]]*Tabla1[[#This Row],[Cantidad Ordenada]]</f>
        <v>66</v>
      </c>
    </row>
    <row r="1007" spans="1:15" x14ac:dyDescent="0.25">
      <c r="A1007">
        <v>400</v>
      </c>
      <c r="B1007">
        <v>9</v>
      </c>
      <c r="C1007" t="s">
        <v>11</v>
      </c>
      <c r="D1007" t="s">
        <v>35</v>
      </c>
      <c r="E1007" s="1">
        <v>25</v>
      </c>
      <c r="F1007" s="1">
        <v>40</v>
      </c>
      <c r="G1007">
        <v>2</v>
      </c>
      <c r="H1007">
        <v>28</v>
      </c>
      <c r="I1007">
        <f>+Tabla1[[#This Row],[Tiempo de Preparación]]/60</f>
        <v>0.46666666666666667</v>
      </c>
      <c r="J1007" s="9" t="str">
        <f>+TEXT(Tabla1[[#This Row],[Columna1]]/24, "h:mm")</f>
        <v>0:28</v>
      </c>
      <c r="K1007" t="s">
        <v>6</v>
      </c>
      <c r="L1007" s="1">
        <f>+(Tabla1[[#This Row],[Precio Unitario]]-Tabla1[[#This Row],[Costo Unitario]])*Tabla1[[#This Row],[Cantidad Ordenada]]</f>
        <v>30</v>
      </c>
      <c r="M1007" s="1">
        <f>+Tabla1[[#This Row],[Precio Unitario]]*Tabla1[[#This Row],[Cantidad Ordenada]]</f>
        <v>80</v>
      </c>
      <c r="N1007" s="2">
        <f>+Tabla1[[#This Row],[Ganancia neta]]/(Tabla1[[#This Row],[Ganacia Bruta]])</f>
        <v>0.375</v>
      </c>
      <c r="O1007" s="1">
        <f>+Tabla1[[#This Row],[Costo Unitario]]*Tabla1[[#This Row],[Cantidad Ordenada]]</f>
        <v>50</v>
      </c>
    </row>
    <row r="1008" spans="1:15" x14ac:dyDescent="0.25">
      <c r="A1008">
        <v>400</v>
      </c>
      <c r="B1008">
        <v>9</v>
      </c>
      <c r="C1008" t="s">
        <v>15</v>
      </c>
      <c r="D1008" t="s">
        <v>39</v>
      </c>
      <c r="E1008" s="1">
        <v>16</v>
      </c>
      <c r="F1008" s="1">
        <v>28</v>
      </c>
      <c r="G1008">
        <v>2</v>
      </c>
      <c r="H1008">
        <v>13</v>
      </c>
      <c r="I1008">
        <f>+Tabla1[[#This Row],[Tiempo de Preparación]]/60</f>
        <v>0.21666666666666667</v>
      </c>
      <c r="J1008" s="9" t="str">
        <f>+TEXT(Tabla1[[#This Row],[Columna1]]/24, "h:mm")</f>
        <v>0:13</v>
      </c>
      <c r="K1008" t="s">
        <v>6</v>
      </c>
      <c r="L1008" s="1">
        <f>+(Tabla1[[#This Row],[Precio Unitario]]-Tabla1[[#This Row],[Costo Unitario]])*Tabla1[[#This Row],[Cantidad Ordenada]]</f>
        <v>24</v>
      </c>
      <c r="M1008" s="1">
        <f>+Tabla1[[#This Row],[Precio Unitario]]*Tabla1[[#This Row],[Cantidad Ordenada]]</f>
        <v>56</v>
      </c>
      <c r="N1008" s="2">
        <f>+Tabla1[[#This Row],[Ganancia neta]]/(Tabla1[[#This Row],[Ganacia Bruta]])</f>
        <v>0.42857142857142855</v>
      </c>
      <c r="O1008" s="1">
        <f>+Tabla1[[#This Row],[Costo Unitario]]*Tabla1[[#This Row],[Cantidad Ordenada]]</f>
        <v>32</v>
      </c>
    </row>
    <row r="1009" spans="1:15" x14ac:dyDescent="0.25">
      <c r="A1009">
        <v>400</v>
      </c>
      <c r="B1009">
        <v>9</v>
      </c>
      <c r="C1009" t="s">
        <v>9</v>
      </c>
      <c r="D1009" t="s">
        <v>33</v>
      </c>
      <c r="E1009" s="1">
        <v>19</v>
      </c>
      <c r="F1009" s="1">
        <v>31</v>
      </c>
      <c r="G1009">
        <v>2</v>
      </c>
      <c r="H1009">
        <v>38</v>
      </c>
      <c r="I1009">
        <f>+Tabla1[[#This Row],[Tiempo de Preparación]]/60</f>
        <v>0.6333333333333333</v>
      </c>
      <c r="J1009" s="9" t="str">
        <f>+TEXT(Tabla1[[#This Row],[Columna1]]/24, "h:mm")</f>
        <v>0:38</v>
      </c>
      <c r="K1009" t="s">
        <v>8</v>
      </c>
      <c r="L1009" s="1">
        <f>+(Tabla1[[#This Row],[Precio Unitario]]-Tabla1[[#This Row],[Costo Unitario]])*Tabla1[[#This Row],[Cantidad Ordenada]]</f>
        <v>24</v>
      </c>
      <c r="M1009" s="1">
        <f>+Tabla1[[#This Row],[Precio Unitario]]*Tabla1[[#This Row],[Cantidad Ordenada]]</f>
        <v>62</v>
      </c>
      <c r="N1009" s="2">
        <f>+Tabla1[[#This Row],[Ganancia neta]]/(Tabla1[[#This Row],[Ganacia Bruta]])</f>
        <v>0.38709677419354838</v>
      </c>
      <c r="O1009" s="1">
        <f>+Tabla1[[#This Row],[Costo Unitario]]*Tabla1[[#This Row],[Cantidad Ordenada]]</f>
        <v>38</v>
      </c>
    </row>
    <row r="1010" spans="1:15" x14ac:dyDescent="0.25">
      <c r="A1010">
        <v>401</v>
      </c>
      <c r="B1010">
        <v>16</v>
      </c>
      <c r="C1010" t="s">
        <v>23</v>
      </c>
      <c r="D1010" t="s">
        <v>47</v>
      </c>
      <c r="E1010" s="1">
        <v>13</v>
      </c>
      <c r="F1010" s="1">
        <v>21</v>
      </c>
      <c r="G1010">
        <v>2</v>
      </c>
      <c r="H1010">
        <v>20</v>
      </c>
      <c r="I1010">
        <f>+Tabla1[[#This Row],[Tiempo de Preparación]]/60</f>
        <v>0.33333333333333331</v>
      </c>
      <c r="J1010" s="9" t="str">
        <f>+TEXT(Tabla1[[#This Row],[Columna1]]/24, "h:mm")</f>
        <v>0:20</v>
      </c>
      <c r="K1010" t="s">
        <v>6</v>
      </c>
      <c r="L1010" s="1">
        <f>+(Tabla1[[#This Row],[Precio Unitario]]-Tabla1[[#This Row],[Costo Unitario]])*Tabla1[[#This Row],[Cantidad Ordenada]]</f>
        <v>16</v>
      </c>
      <c r="M1010" s="1">
        <f>+Tabla1[[#This Row],[Precio Unitario]]*Tabla1[[#This Row],[Cantidad Ordenada]]</f>
        <v>42</v>
      </c>
      <c r="N1010" s="2">
        <f>+Tabla1[[#This Row],[Ganancia neta]]/(Tabla1[[#This Row],[Ganacia Bruta]])</f>
        <v>0.38095238095238093</v>
      </c>
      <c r="O1010" s="1">
        <f>+Tabla1[[#This Row],[Costo Unitario]]*Tabla1[[#This Row],[Cantidad Ordenada]]</f>
        <v>26</v>
      </c>
    </row>
    <row r="1011" spans="1:15" x14ac:dyDescent="0.25">
      <c r="A1011">
        <v>402</v>
      </c>
      <c r="B1011">
        <v>18</v>
      </c>
      <c r="C1011" t="s">
        <v>26</v>
      </c>
      <c r="D1011" t="s">
        <v>50</v>
      </c>
      <c r="E1011" s="1">
        <v>15</v>
      </c>
      <c r="F1011" s="1">
        <v>25</v>
      </c>
      <c r="G1011">
        <v>2</v>
      </c>
      <c r="H1011">
        <v>16</v>
      </c>
      <c r="I1011">
        <f>+Tabla1[[#This Row],[Tiempo de Preparación]]/60</f>
        <v>0.26666666666666666</v>
      </c>
      <c r="J1011" s="9" t="str">
        <f>+TEXT(Tabla1[[#This Row],[Columna1]]/24, "h:mm")</f>
        <v>0:16</v>
      </c>
      <c r="K1011" t="s">
        <v>8</v>
      </c>
      <c r="L1011" s="1">
        <f>+(Tabla1[[#This Row],[Precio Unitario]]-Tabla1[[#This Row],[Costo Unitario]])*Tabla1[[#This Row],[Cantidad Ordenada]]</f>
        <v>20</v>
      </c>
      <c r="M1011" s="1">
        <f>+Tabla1[[#This Row],[Precio Unitario]]*Tabla1[[#This Row],[Cantidad Ordenada]]</f>
        <v>50</v>
      </c>
      <c r="N1011" s="2">
        <f>+Tabla1[[#This Row],[Ganancia neta]]/(Tabla1[[#This Row],[Ganacia Bruta]])</f>
        <v>0.4</v>
      </c>
      <c r="O1011" s="1">
        <f>+Tabla1[[#This Row],[Costo Unitario]]*Tabla1[[#This Row],[Cantidad Ordenada]]</f>
        <v>30</v>
      </c>
    </row>
    <row r="1012" spans="1:15" x14ac:dyDescent="0.25">
      <c r="A1012">
        <v>402</v>
      </c>
      <c r="B1012">
        <v>18</v>
      </c>
      <c r="C1012" t="s">
        <v>16</v>
      </c>
      <c r="D1012" t="s">
        <v>40</v>
      </c>
      <c r="E1012" s="1">
        <v>11</v>
      </c>
      <c r="F1012" s="1">
        <v>19</v>
      </c>
      <c r="G1012">
        <v>3</v>
      </c>
      <c r="H1012">
        <v>29</v>
      </c>
      <c r="I1012">
        <f>+Tabla1[[#This Row],[Tiempo de Preparación]]/60</f>
        <v>0.48333333333333334</v>
      </c>
      <c r="J1012" s="9" t="str">
        <f>+TEXT(Tabla1[[#This Row],[Columna1]]/24, "h:mm")</f>
        <v>0:29</v>
      </c>
      <c r="K1012" t="s">
        <v>8</v>
      </c>
      <c r="L1012" s="1">
        <f>+(Tabla1[[#This Row],[Precio Unitario]]-Tabla1[[#This Row],[Costo Unitario]])*Tabla1[[#This Row],[Cantidad Ordenada]]</f>
        <v>24</v>
      </c>
      <c r="M1012" s="1">
        <f>+Tabla1[[#This Row],[Precio Unitario]]*Tabla1[[#This Row],[Cantidad Ordenada]]</f>
        <v>57</v>
      </c>
      <c r="N1012" s="2">
        <f>+Tabla1[[#This Row],[Ganancia neta]]/(Tabla1[[#This Row],[Ganacia Bruta]])</f>
        <v>0.42105263157894735</v>
      </c>
      <c r="O1012" s="1">
        <f>+Tabla1[[#This Row],[Costo Unitario]]*Tabla1[[#This Row],[Cantidad Ordenada]]</f>
        <v>33</v>
      </c>
    </row>
    <row r="1013" spans="1:15" x14ac:dyDescent="0.25">
      <c r="A1013">
        <v>402</v>
      </c>
      <c r="B1013">
        <v>18</v>
      </c>
      <c r="C1013" t="s">
        <v>19</v>
      </c>
      <c r="D1013" t="s">
        <v>43</v>
      </c>
      <c r="E1013" s="1">
        <v>13</v>
      </c>
      <c r="F1013" s="1">
        <v>22</v>
      </c>
      <c r="G1013">
        <v>2</v>
      </c>
      <c r="H1013">
        <v>21</v>
      </c>
      <c r="I1013">
        <f>+Tabla1[[#This Row],[Tiempo de Preparación]]/60</f>
        <v>0.35</v>
      </c>
      <c r="J1013" s="9" t="str">
        <f>+TEXT(Tabla1[[#This Row],[Columna1]]/24, "h:mm")</f>
        <v>0:21</v>
      </c>
      <c r="K1013" t="s">
        <v>6</v>
      </c>
      <c r="L1013" s="1">
        <f>+(Tabla1[[#This Row],[Precio Unitario]]-Tabla1[[#This Row],[Costo Unitario]])*Tabla1[[#This Row],[Cantidad Ordenada]]</f>
        <v>18</v>
      </c>
      <c r="M1013" s="1">
        <f>+Tabla1[[#This Row],[Precio Unitario]]*Tabla1[[#This Row],[Cantidad Ordenada]]</f>
        <v>44</v>
      </c>
      <c r="N1013" s="2">
        <f>+Tabla1[[#This Row],[Ganancia neta]]/(Tabla1[[#This Row],[Ganacia Bruta]])</f>
        <v>0.40909090909090912</v>
      </c>
      <c r="O1013" s="1">
        <f>+Tabla1[[#This Row],[Costo Unitario]]*Tabla1[[#This Row],[Cantidad Ordenada]]</f>
        <v>26</v>
      </c>
    </row>
    <row r="1014" spans="1:15" x14ac:dyDescent="0.25">
      <c r="A1014">
        <v>403</v>
      </c>
      <c r="B1014">
        <v>14</v>
      </c>
      <c r="C1014" t="s">
        <v>19</v>
      </c>
      <c r="D1014" t="s">
        <v>43</v>
      </c>
      <c r="E1014" s="1">
        <v>13</v>
      </c>
      <c r="F1014" s="1">
        <v>22</v>
      </c>
      <c r="G1014">
        <v>3</v>
      </c>
      <c r="H1014">
        <v>17</v>
      </c>
      <c r="I1014">
        <f>+Tabla1[[#This Row],[Tiempo de Preparación]]/60</f>
        <v>0.28333333333333333</v>
      </c>
      <c r="J1014" s="9" t="str">
        <f>+TEXT(Tabla1[[#This Row],[Columna1]]/24, "h:mm")</f>
        <v>0:17</v>
      </c>
      <c r="K1014" t="s">
        <v>6</v>
      </c>
      <c r="L1014" s="1">
        <f>+(Tabla1[[#This Row],[Precio Unitario]]-Tabla1[[#This Row],[Costo Unitario]])*Tabla1[[#This Row],[Cantidad Ordenada]]</f>
        <v>27</v>
      </c>
      <c r="M1014" s="1">
        <f>+Tabla1[[#This Row],[Precio Unitario]]*Tabla1[[#This Row],[Cantidad Ordenada]]</f>
        <v>66</v>
      </c>
      <c r="N1014" s="2">
        <f>+Tabla1[[#This Row],[Ganancia neta]]/(Tabla1[[#This Row],[Ganacia Bruta]])</f>
        <v>0.40909090909090912</v>
      </c>
      <c r="O1014" s="1">
        <f>+Tabla1[[#This Row],[Costo Unitario]]*Tabla1[[#This Row],[Cantidad Ordenada]]</f>
        <v>39</v>
      </c>
    </row>
    <row r="1015" spans="1:15" x14ac:dyDescent="0.25">
      <c r="A1015">
        <v>403</v>
      </c>
      <c r="B1015">
        <v>14</v>
      </c>
      <c r="C1015" t="s">
        <v>24</v>
      </c>
      <c r="D1015" t="s">
        <v>48</v>
      </c>
      <c r="E1015" s="1">
        <v>10</v>
      </c>
      <c r="F1015" s="1">
        <v>18</v>
      </c>
      <c r="G1015">
        <v>2</v>
      </c>
      <c r="H1015">
        <v>5</v>
      </c>
      <c r="I1015">
        <f>+Tabla1[[#This Row],[Tiempo de Preparación]]/60</f>
        <v>8.3333333333333329E-2</v>
      </c>
      <c r="J1015" s="9" t="str">
        <f>+TEXT(Tabla1[[#This Row],[Columna1]]/24, "h:mm")</f>
        <v>0:05</v>
      </c>
      <c r="K1015" t="s">
        <v>8</v>
      </c>
      <c r="L1015" s="1">
        <f>+(Tabla1[[#This Row],[Precio Unitario]]-Tabla1[[#This Row],[Costo Unitario]])*Tabla1[[#This Row],[Cantidad Ordenada]]</f>
        <v>16</v>
      </c>
      <c r="M1015" s="1">
        <f>+Tabla1[[#This Row],[Precio Unitario]]*Tabla1[[#This Row],[Cantidad Ordenada]]</f>
        <v>36</v>
      </c>
      <c r="N1015" s="2">
        <f>+Tabla1[[#This Row],[Ganancia neta]]/(Tabla1[[#This Row],[Ganacia Bruta]])</f>
        <v>0.44444444444444442</v>
      </c>
      <c r="O1015" s="1">
        <f>+Tabla1[[#This Row],[Costo Unitario]]*Tabla1[[#This Row],[Cantidad Ordenada]]</f>
        <v>20</v>
      </c>
    </row>
    <row r="1016" spans="1:15" x14ac:dyDescent="0.25">
      <c r="A1016">
        <v>403</v>
      </c>
      <c r="B1016">
        <v>14</v>
      </c>
      <c r="C1016" t="s">
        <v>18</v>
      </c>
      <c r="D1016" t="s">
        <v>42</v>
      </c>
      <c r="E1016" s="1">
        <v>19</v>
      </c>
      <c r="F1016" s="1">
        <v>32</v>
      </c>
      <c r="G1016">
        <v>2</v>
      </c>
      <c r="H1016">
        <v>8</v>
      </c>
      <c r="I1016">
        <f>+Tabla1[[#This Row],[Tiempo de Preparación]]/60</f>
        <v>0.13333333333333333</v>
      </c>
      <c r="J1016" s="9" t="str">
        <f>+TEXT(Tabla1[[#This Row],[Columna1]]/24, "h:mm")</f>
        <v>0:08</v>
      </c>
      <c r="K1016" t="s">
        <v>8</v>
      </c>
      <c r="L1016" s="1">
        <f>+(Tabla1[[#This Row],[Precio Unitario]]-Tabla1[[#This Row],[Costo Unitario]])*Tabla1[[#This Row],[Cantidad Ordenada]]</f>
        <v>26</v>
      </c>
      <c r="M1016" s="1">
        <f>+Tabla1[[#This Row],[Precio Unitario]]*Tabla1[[#This Row],[Cantidad Ordenada]]</f>
        <v>64</v>
      </c>
      <c r="N1016" s="2">
        <f>+Tabla1[[#This Row],[Ganancia neta]]/(Tabla1[[#This Row],[Ganacia Bruta]])</f>
        <v>0.40625</v>
      </c>
      <c r="O1016" s="1">
        <f>+Tabla1[[#This Row],[Costo Unitario]]*Tabla1[[#This Row],[Cantidad Ordenada]]</f>
        <v>38</v>
      </c>
    </row>
    <row r="1017" spans="1:15" x14ac:dyDescent="0.25">
      <c r="A1017">
        <v>403</v>
      </c>
      <c r="B1017">
        <v>14</v>
      </c>
      <c r="C1017" t="s">
        <v>5</v>
      </c>
      <c r="D1017" t="s">
        <v>31</v>
      </c>
      <c r="E1017" s="1">
        <v>14</v>
      </c>
      <c r="F1017" s="1">
        <v>24</v>
      </c>
      <c r="G1017">
        <v>1</v>
      </c>
      <c r="H1017">
        <v>55</v>
      </c>
      <c r="I1017">
        <f>+Tabla1[[#This Row],[Tiempo de Preparación]]/60</f>
        <v>0.91666666666666663</v>
      </c>
      <c r="J1017" s="9" t="str">
        <f>+TEXT(Tabla1[[#This Row],[Columna1]]/24, "h:mm")</f>
        <v>0:55</v>
      </c>
      <c r="K1017" t="s">
        <v>8</v>
      </c>
      <c r="L1017" s="1">
        <f>+(Tabla1[[#This Row],[Precio Unitario]]-Tabla1[[#This Row],[Costo Unitario]])*Tabla1[[#This Row],[Cantidad Ordenada]]</f>
        <v>10</v>
      </c>
      <c r="M1017" s="1">
        <f>+Tabla1[[#This Row],[Precio Unitario]]*Tabla1[[#This Row],[Cantidad Ordenada]]</f>
        <v>24</v>
      </c>
      <c r="N1017" s="2">
        <f>+Tabla1[[#This Row],[Ganancia neta]]/(Tabla1[[#This Row],[Ganacia Bruta]])</f>
        <v>0.41666666666666669</v>
      </c>
      <c r="O1017" s="1">
        <f>+Tabla1[[#This Row],[Costo Unitario]]*Tabla1[[#This Row],[Cantidad Ordenada]]</f>
        <v>14</v>
      </c>
    </row>
    <row r="1018" spans="1:15" x14ac:dyDescent="0.25">
      <c r="A1018">
        <v>404</v>
      </c>
      <c r="B1018">
        <v>17</v>
      </c>
      <c r="C1018" t="s">
        <v>23</v>
      </c>
      <c r="D1018" t="s">
        <v>47</v>
      </c>
      <c r="E1018" s="1">
        <v>13</v>
      </c>
      <c r="F1018" s="1">
        <v>21</v>
      </c>
      <c r="G1018">
        <v>2</v>
      </c>
      <c r="H1018">
        <v>20</v>
      </c>
      <c r="I1018">
        <f>+Tabla1[[#This Row],[Tiempo de Preparación]]/60</f>
        <v>0.33333333333333331</v>
      </c>
      <c r="J1018" s="9" t="str">
        <f>+TEXT(Tabla1[[#This Row],[Columna1]]/24, "h:mm")</f>
        <v>0:20</v>
      </c>
      <c r="K1018" t="s">
        <v>6</v>
      </c>
      <c r="L1018" s="1">
        <f>+(Tabla1[[#This Row],[Precio Unitario]]-Tabla1[[#This Row],[Costo Unitario]])*Tabla1[[#This Row],[Cantidad Ordenada]]</f>
        <v>16</v>
      </c>
      <c r="M1018" s="1">
        <f>+Tabla1[[#This Row],[Precio Unitario]]*Tabla1[[#This Row],[Cantidad Ordenada]]</f>
        <v>42</v>
      </c>
      <c r="N1018" s="2">
        <f>+Tabla1[[#This Row],[Ganancia neta]]/(Tabla1[[#This Row],[Ganacia Bruta]])</f>
        <v>0.38095238095238093</v>
      </c>
      <c r="O1018" s="1">
        <f>+Tabla1[[#This Row],[Costo Unitario]]*Tabla1[[#This Row],[Cantidad Ordenada]]</f>
        <v>26</v>
      </c>
    </row>
    <row r="1019" spans="1:15" x14ac:dyDescent="0.25">
      <c r="A1019">
        <v>404</v>
      </c>
      <c r="B1019">
        <v>17</v>
      </c>
      <c r="C1019" t="s">
        <v>21</v>
      </c>
      <c r="D1019" t="s">
        <v>45</v>
      </c>
      <c r="E1019" s="1">
        <v>12</v>
      </c>
      <c r="F1019" s="1">
        <v>20</v>
      </c>
      <c r="G1019">
        <v>1</v>
      </c>
      <c r="H1019">
        <v>53</v>
      </c>
      <c r="I1019">
        <f>+Tabla1[[#This Row],[Tiempo de Preparación]]/60</f>
        <v>0.8833333333333333</v>
      </c>
      <c r="J1019" s="9" t="str">
        <f>+TEXT(Tabla1[[#This Row],[Columna1]]/24, "h:mm")</f>
        <v>0:53</v>
      </c>
      <c r="K1019" t="s">
        <v>8</v>
      </c>
      <c r="L1019" s="1">
        <f>+(Tabla1[[#This Row],[Precio Unitario]]-Tabla1[[#This Row],[Costo Unitario]])*Tabla1[[#This Row],[Cantidad Ordenada]]</f>
        <v>8</v>
      </c>
      <c r="M1019" s="1">
        <f>+Tabla1[[#This Row],[Precio Unitario]]*Tabla1[[#This Row],[Cantidad Ordenada]]</f>
        <v>20</v>
      </c>
      <c r="N1019" s="2">
        <f>+Tabla1[[#This Row],[Ganancia neta]]/(Tabla1[[#This Row],[Ganacia Bruta]])</f>
        <v>0.4</v>
      </c>
      <c r="O1019" s="1">
        <f>+Tabla1[[#This Row],[Costo Unitario]]*Tabla1[[#This Row],[Cantidad Ordenada]]</f>
        <v>12</v>
      </c>
    </row>
    <row r="1020" spans="1:15" x14ac:dyDescent="0.25">
      <c r="A1020">
        <v>404</v>
      </c>
      <c r="B1020">
        <v>17</v>
      </c>
      <c r="C1020" t="s">
        <v>11</v>
      </c>
      <c r="D1020" t="s">
        <v>35</v>
      </c>
      <c r="E1020" s="1">
        <v>25</v>
      </c>
      <c r="F1020" s="1">
        <v>40</v>
      </c>
      <c r="G1020">
        <v>3</v>
      </c>
      <c r="H1020">
        <v>29</v>
      </c>
      <c r="I1020">
        <f>+Tabla1[[#This Row],[Tiempo de Preparación]]/60</f>
        <v>0.48333333333333334</v>
      </c>
      <c r="J1020" s="9" t="str">
        <f>+TEXT(Tabla1[[#This Row],[Columna1]]/24, "h:mm")</f>
        <v>0:29</v>
      </c>
      <c r="K1020" t="s">
        <v>8</v>
      </c>
      <c r="L1020" s="1">
        <f>+(Tabla1[[#This Row],[Precio Unitario]]-Tabla1[[#This Row],[Costo Unitario]])*Tabla1[[#This Row],[Cantidad Ordenada]]</f>
        <v>45</v>
      </c>
      <c r="M1020" s="1">
        <f>+Tabla1[[#This Row],[Precio Unitario]]*Tabla1[[#This Row],[Cantidad Ordenada]]</f>
        <v>120</v>
      </c>
      <c r="N1020" s="2">
        <f>+Tabla1[[#This Row],[Ganancia neta]]/(Tabla1[[#This Row],[Ganacia Bruta]])</f>
        <v>0.375</v>
      </c>
      <c r="O1020" s="1">
        <f>+Tabla1[[#This Row],[Costo Unitario]]*Tabla1[[#This Row],[Cantidad Ordenada]]</f>
        <v>75</v>
      </c>
    </row>
    <row r="1021" spans="1:15" x14ac:dyDescent="0.25">
      <c r="A1021">
        <v>405</v>
      </c>
      <c r="B1021">
        <v>5</v>
      </c>
      <c r="C1021" t="s">
        <v>25</v>
      </c>
      <c r="D1021" t="s">
        <v>49</v>
      </c>
      <c r="E1021" s="1">
        <v>15</v>
      </c>
      <c r="F1021" s="1">
        <v>26</v>
      </c>
      <c r="G1021">
        <v>1</v>
      </c>
      <c r="H1021">
        <v>41</v>
      </c>
      <c r="I1021">
        <f>+Tabla1[[#This Row],[Tiempo de Preparación]]/60</f>
        <v>0.68333333333333335</v>
      </c>
      <c r="J1021" s="9" t="str">
        <f>+TEXT(Tabla1[[#This Row],[Columna1]]/24, "h:mm")</f>
        <v>0:41</v>
      </c>
      <c r="K1021" t="s">
        <v>8</v>
      </c>
      <c r="L1021" s="1">
        <f>+(Tabla1[[#This Row],[Precio Unitario]]-Tabla1[[#This Row],[Costo Unitario]])*Tabla1[[#This Row],[Cantidad Ordenada]]</f>
        <v>11</v>
      </c>
      <c r="M1021" s="1">
        <f>+Tabla1[[#This Row],[Precio Unitario]]*Tabla1[[#This Row],[Cantidad Ordenada]]</f>
        <v>26</v>
      </c>
      <c r="N1021" s="2">
        <f>+Tabla1[[#This Row],[Ganancia neta]]/(Tabla1[[#This Row],[Ganacia Bruta]])</f>
        <v>0.42307692307692307</v>
      </c>
      <c r="O1021" s="1">
        <f>+Tabla1[[#This Row],[Costo Unitario]]*Tabla1[[#This Row],[Cantidad Ordenada]]</f>
        <v>15</v>
      </c>
    </row>
    <row r="1022" spans="1:15" x14ac:dyDescent="0.25">
      <c r="A1022">
        <v>405</v>
      </c>
      <c r="B1022">
        <v>5</v>
      </c>
      <c r="C1022" t="s">
        <v>11</v>
      </c>
      <c r="D1022" t="s">
        <v>35</v>
      </c>
      <c r="E1022" s="1">
        <v>25</v>
      </c>
      <c r="F1022" s="1">
        <v>40</v>
      </c>
      <c r="G1022">
        <v>1</v>
      </c>
      <c r="H1022">
        <v>44</v>
      </c>
      <c r="I1022">
        <f>+Tabla1[[#This Row],[Tiempo de Preparación]]/60</f>
        <v>0.73333333333333328</v>
      </c>
      <c r="J1022" s="9" t="str">
        <f>+TEXT(Tabla1[[#This Row],[Columna1]]/24, "h:mm")</f>
        <v>0:44</v>
      </c>
      <c r="K1022" t="s">
        <v>6</v>
      </c>
      <c r="L1022" s="1">
        <f>+(Tabla1[[#This Row],[Precio Unitario]]-Tabla1[[#This Row],[Costo Unitario]])*Tabla1[[#This Row],[Cantidad Ordenada]]</f>
        <v>15</v>
      </c>
      <c r="M1022" s="1">
        <f>+Tabla1[[#This Row],[Precio Unitario]]*Tabla1[[#This Row],[Cantidad Ordenada]]</f>
        <v>40</v>
      </c>
      <c r="N1022" s="2">
        <f>+Tabla1[[#This Row],[Ganancia neta]]/(Tabla1[[#This Row],[Ganacia Bruta]])</f>
        <v>0.375</v>
      </c>
      <c r="O1022" s="1">
        <f>+Tabla1[[#This Row],[Costo Unitario]]*Tabla1[[#This Row],[Cantidad Ordenada]]</f>
        <v>25</v>
      </c>
    </row>
    <row r="1023" spans="1:15" x14ac:dyDescent="0.25">
      <c r="A1023">
        <v>405</v>
      </c>
      <c r="B1023">
        <v>5</v>
      </c>
      <c r="C1023" t="s">
        <v>21</v>
      </c>
      <c r="D1023" t="s">
        <v>45</v>
      </c>
      <c r="E1023" s="1">
        <v>12</v>
      </c>
      <c r="F1023" s="1">
        <v>20</v>
      </c>
      <c r="G1023">
        <v>2</v>
      </c>
      <c r="H1023">
        <v>13</v>
      </c>
      <c r="I1023">
        <f>+Tabla1[[#This Row],[Tiempo de Preparación]]/60</f>
        <v>0.21666666666666667</v>
      </c>
      <c r="J1023" s="9" t="str">
        <f>+TEXT(Tabla1[[#This Row],[Columna1]]/24, "h:mm")</f>
        <v>0:13</v>
      </c>
      <c r="K1023" t="s">
        <v>8</v>
      </c>
      <c r="L1023" s="1">
        <f>+(Tabla1[[#This Row],[Precio Unitario]]-Tabla1[[#This Row],[Costo Unitario]])*Tabla1[[#This Row],[Cantidad Ordenada]]</f>
        <v>16</v>
      </c>
      <c r="M1023" s="1">
        <f>+Tabla1[[#This Row],[Precio Unitario]]*Tabla1[[#This Row],[Cantidad Ordenada]]</f>
        <v>40</v>
      </c>
      <c r="N1023" s="2">
        <f>+Tabla1[[#This Row],[Ganancia neta]]/(Tabla1[[#This Row],[Ganacia Bruta]])</f>
        <v>0.4</v>
      </c>
      <c r="O1023" s="1">
        <f>+Tabla1[[#This Row],[Costo Unitario]]*Tabla1[[#This Row],[Cantidad Ordenada]]</f>
        <v>24</v>
      </c>
    </row>
    <row r="1024" spans="1:15" x14ac:dyDescent="0.25">
      <c r="A1024">
        <v>406</v>
      </c>
      <c r="B1024">
        <v>14</v>
      </c>
      <c r="C1024" t="s">
        <v>21</v>
      </c>
      <c r="D1024" t="s">
        <v>45</v>
      </c>
      <c r="E1024" s="1">
        <v>12</v>
      </c>
      <c r="F1024" s="1">
        <v>20</v>
      </c>
      <c r="G1024">
        <v>3</v>
      </c>
      <c r="H1024">
        <v>6</v>
      </c>
      <c r="I1024">
        <f>+Tabla1[[#This Row],[Tiempo de Preparación]]/60</f>
        <v>0.1</v>
      </c>
      <c r="J1024" s="9" t="str">
        <f>+TEXT(Tabla1[[#This Row],[Columna1]]/24, "h:mm")</f>
        <v>0:06</v>
      </c>
      <c r="K1024" t="s">
        <v>6</v>
      </c>
      <c r="L1024" s="1">
        <f>+(Tabla1[[#This Row],[Precio Unitario]]-Tabla1[[#This Row],[Costo Unitario]])*Tabla1[[#This Row],[Cantidad Ordenada]]</f>
        <v>24</v>
      </c>
      <c r="M1024" s="1">
        <f>+Tabla1[[#This Row],[Precio Unitario]]*Tabla1[[#This Row],[Cantidad Ordenada]]</f>
        <v>60</v>
      </c>
      <c r="N1024" s="2">
        <f>+Tabla1[[#This Row],[Ganancia neta]]/(Tabla1[[#This Row],[Ganacia Bruta]])</f>
        <v>0.4</v>
      </c>
      <c r="O1024" s="1">
        <f>+Tabla1[[#This Row],[Costo Unitario]]*Tabla1[[#This Row],[Cantidad Ordenada]]</f>
        <v>36</v>
      </c>
    </row>
    <row r="1025" spans="1:15" x14ac:dyDescent="0.25">
      <c r="A1025">
        <v>406</v>
      </c>
      <c r="B1025">
        <v>14</v>
      </c>
      <c r="C1025" t="s">
        <v>17</v>
      </c>
      <c r="D1025" t="s">
        <v>41</v>
      </c>
      <c r="E1025" s="1">
        <v>21</v>
      </c>
      <c r="F1025" s="1">
        <v>35</v>
      </c>
      <c r="G1025">
        <v>2</v>
      </c>
      <c r="H1025">
        <v>56</v>
      </c>
      <c r="I1025">
        <f>+Tabla1[[#This Row],[Tiempo de Preparación]]/60</f>
        <v>0.93333333333333335</v>
      </c>
      <c r="J1025" s="9" t="str">
        <f>+TEXT(Tabla1[[#This Row],[Columna1]]/24, "h:mm")</f>
        <v>0:56</v>
      </c>
      <c r="K1025" t="s">
        <v>6</v>
      </c>
      <c r="L1025" s="1">
        <f>+(Tabla1[[#This Row],[Precio Unitario]]-Tabla1[[#This Row],[Costo Unitario]])*Tabla1[[#This Row],[Cantidad Ordenada]]</f>
        <v>28</v>
      </c>
      <c r="M1025" s="1">
        <f>+Tabla1[[#This Row],[Precio Unitario]]*Tabla1[[#This Row],[Cantidad Ordenada]]</f>
        <v>70</v>
      </c>
      <c r="N1025" s="2">
        <f>+Tabla1[[#This Row],[Ganancia neta]]/(Tabla1[[#This Row],[Ganacia Bruta]])</f>
        <v>0.4</v>
      </c>
      <c r="O1025" s="1">
        <f>+Tabla1[[#This Row],[Costo Unitario]]*Tabla1[[#This Row],[Cantidad Ordenada]]</f>
        <v>42</v>
      </c>
    </row>
    <row r="1026" spans="1:15" x14ac:dyDescent="0.25">
      <c r="A1026">
        <v>406</v>
      </c>
      <c r="B1026">
        <v>14</v>
      </c>
      <c r="C1026" t="s">
        <v>26</v>
      </c>
      <c r="D1026" t="s">
        <v>50</v>
      </c>
      <c r="E1026" s="1">
        <v>15</v>
      </c>
      <c r="F1026" s="1">
        <v>25</v>
      </c>
      <c r="G1026">
        <v>1</v>
      </c>
      <c r="H1026">
        <v>55</v>
      </c>
      <c r="I1026">
        <f>+Tabla1[[#This Row],[Tiempo de Preparación]]/60</f>
        <v>0.91666666666666663</v>
      </c>
      <c r="J1026" s="9" t="str">
        <f>+TEXT(Tabla1[[#This Row],[Columna1]]/24, "h:mm")</f>
        <v>0:55</v>
      </c>
      <c r="K1026" t="s">
        <v>8</v>
      </c>
      <c r="L1026" s="1">
        <f>+(Tabla1[[#This Row],[Precio Unitario]]-Tabla1[[#This Row],[Costo Unitario]])*Tabla1[[#This Row],[Cantidad Ordenada]]</f>
        <v>10</v>
      </c>
      <c r="M1026" s="1">
        <f>+Tabla1[[#This Row],[Precio Unitario]]*Tabla1[[#This Row],[Cantidad Ordenada]]</f>
        <v>25</v>
      </c>
      <c r="N1026" s="2">
        <f>+Tabla1[[#This Row],[Ganancia neta]]/(Tabla1[[#This Row],[Ganacia Bruta]])</f>
        <v>0.4</v>
      </c>
      <c r="O1026" s="1">
        <f>+Tabla1[[#This Row],[Costo Unitario]]*Tabla1[[#This Row],[Cantidad Ordenada]]</f>
        <v>15</v>
      </c>
    </row>
    <row r="1027" spans="1:15" x14ac:dyDescent="0.25">
      <c r="A1027">
        <v>407</v>
      </c>
      <c r="B1027">
        <v>4</v>
      </c>
      <c r="C1027" t="s">
        <v>21</v>
      </c>
      <c r="D1027" t="s">
        <v>45</v>
      </c>
      <c r="E1027" s="1">
        <v>12</v>
      </c>
      <c r="F1027" s="1">
        <v>20</v>
      </c>
      <c r="G1027">
        <v>3</v>
      </c>
      <c r="H1027">
        <v>32</v>
      </c>
      <c r="I1027">
        <f>+Tabla1[[#This Row],[Tiempo de Preparación]]/60</f>
        <v>0.53333333333333333</v>
      </c>
      <c r="J1027" s="9" t="str">
        <f>+TEXT(Tabla1[[#This Row],[Columna1]]/24, "h:mm")</f>
        <v>0:32</v>
      </c>
      <c r="K1027" t="s">
        <v>6</v>
      </c>
      <c r="L1027" s="1">
        <f>+(Tabla1[[#This Row],[Precio Unitario]]-Tabla1[[#This Row],[Costo Unitario]])*Tabla1[[#This Row],[Cantidad Ordenada]]</f>
        <v>24</v>
      </c>
      <c r="M1027" s="1">
        <f>+Tabla1[[#This Row],[Precio Unitario]]*Tabla1[[#This Row],[Cantidad Ordenada]]</f>
        <v>60</v>
      </c>
      <c r="N1027" s="2">
        <f>+Tabla1[[#This Row],[Ganancia neta]]/(Tabla1[[#This Row],[Ganacia Bruta]])</f>
        <v>0.4</v>
      </c>
      <c r="O1027" s="1">
        <f>+Tabla1[[#This Row],[Costo Unitario]]*Tabla1[[#This Row],[Cantidad Ordenada]]</f>
        <v>36</v>
      </c>
    </row>
    <row r="1028" spans="1:15" x14ac:dyDescent="0.25">
      <c r="A1028">
        <v>407</v>
      </c>
      <c r="B1028">
        <v>4</v>
      </c>
      <c r="C1028" t="s">
        <v>17</v>
      </c>
      <c r="D1028" t="s">
        <v>41</v>
      </c>
      <c r="E1028" s="1">
        <v>21</v>
      </c>
      <c r="F1028" s="1">
        <v>35</v>
      </c>
      <c r="G1028">
        <v>1</v>
      </c>
      <c r="H1028">
        <v>18</v>
      </c>
      <c r="I1028">
        <f>+Tabla1[[#This Row],[Tiempo de Preparación]]/60</f>
        <v>0.3</v>
      </c>
      <c r="J1028" s="9" t="str">
        <f>+TEXT(Tabla1[[#This Row],[Columna1]]/24, "h:mm")</f>
        <v>0:18</v>
      </c>
      <c r="K1028" t="s">
        <v>8</v>
      </c>
      <c r="L1028" s="1">
        <f>+(Tabla1[[#This Row],[Precio Unitario]]-Tabla1[[#This Row],[Costo Unitario]])*Tabla1[[#This Row],[Cantidad Ordenada]]</f>
        <v>14</v>
      </c>
      <c r="M1028" s="1">
        <f>+Tabla1[[#This Row],[Precio Unitario]]*Tabla1[[#This Row],[Cantidad Ordenada]]</f>
        <v>35</v>
      </c>
      <c r="N1028" s="2">
        <f>+Tabla1[[#This Row],[Ganancia neta]]/(Tabla1[[#This Row],[Ganacia Bruta]])</f>
        <v>0.4</v>
      </c>
      <c r="O1028" s="1">
        <f>+Tabla1[[#This Row],[Costo Unitario]]*Tabla1[[#This Row],[Cantidad Ordenada]]</f>
        <v>21</v>
      </c>
    </row>
    <row r="1029" spans="1:15" x14ac:dyDescent="0.25">
      <c r="A1029">
        <v>408</v>
      </c>
      <c r="B1029">
        <v>17</v>
      </c>
      <c r="C1029" t="s">
        <v>26</v>
      </c>
      <c r="D1029" t="s">
        <v>50</v>
      </c>
      <c r="E1029" s="1">
        <v>15</v>
      </c>
      <c r="F1029" s="1">
        <v>25</v>
      </c>
      <c r="G1029">
        <v>1</v>
      </c>
      <c r="H1029">
        <v>58</v>
      </c>
      <c r="I1029">
        <f>+Tabla1[[#This Row],[Tiempo de Preparación]]/60</f>
        <v>0.96666666666666667</v>
      </c>
      <c r="J1029" s="9" t="str">
        <f>+TEXT(Tabla1[[#This Row],[Columna1]]/24, "h:mm")</f>
        <v>0:58</v>
      </c>
      <c r="K1029" t="s">
        <v>8</v>
      </c>
      <c r="L1029" s="1">
        <f>+(Tabla1[[#This Row],[Precio Unitario]]-Tabla1[[#This Row],[Costo Unitario]])*Tabla1[[#This Row],[Cantidad Ordenada]]</f>
        <v>10</v>
      </c>
      <c r="M1029" s="1">
        <f>+Tabla1[[#This Row],[Precio Unitario]]*Tabla1[[#This Row],[Cantidad Ordenada]]</f>
        <v>25</v>
      </c>
      <c r="N1029" s="2">
        <f>+Tabla1[[#This Row],[Ganancia neta]]/(Tabla1[[#This Row],[Ganacia Bruta]])</f>
        <v>0.4</v>
      </c>
      <c r="O1029" s="1">
        <f>+Tabla1[[#This Row],[Costo Unitario]]*Tabla1[[#This Row],[Cantidad Ordenada]]</f>
        <v>15</v>
      </c>
    </row>
    <row r="1030" spans="1:15" x14ac:dyDescent="0.25">
      <c r="A1030">
        <v>408</v>
      </c>
      <c r="B1030">
        <v>17</v>
      </c>
      <c r="C1030" t="s">
        <v>5</v>
      </c>
      <c r="D1030" t="s">
        <v>31</v>
      </c>
      <c r="E1030" s="1">
        <v>14</v>
      </c>
      <c r="F1030" s="1">
        <v>24</v>
      </c>
      <c r="G1030">
        <v>3</v>
      </c>
      <c r="H1030">
        <v>11</v>
      </c>
      <c r="I1030">
        <f>+Tabla1[[#This Row],[Tiempo de Preparación]]/60</f>
        <v>0.18333333333333332</v>
      </c>
      <c r="J1030" s="9" t="str">
        <f>+TEXT(Tabla1[[#This Row],[Columna1]]/24, "h:mm")</f>
        <v>0:11</v>
      </c>
      <c r="K1030" t="s">
        <v>6</v>
      </c>
      <c r="L1030" s="1">
        <f>+(Tabla1[[#This Row],[Precio Unitario]]-Tabla1[[#This Row],[Costo Unitario]])*Tabla1[[#This Row],[Cantidad Ordenada]]</f>
        <v>30</v>
      </c>
      <c r="M1030" s="1">
        <f>+Tabla1[[#This Row],[Precio Unitario]]*Tabla1[[#This Row],[Cantidad Ordenada]]</f>
        <v>72</v>
      </c>
      <c r="N1030" s="2">
        <f>+Tabla1[[#This Row],[Ganancia neta]]/(Tabla1[[#This Row],[Ganacia Bruta]])</f>
        <v>0.41666666666666669</v>
      </c>
      <c r="O1030" s="1">
        <f>+Tabla1[[#This Row],[Costo Unitario]]*Tabla1[[#This Row],[Cantidad Ordenada]]</f>
        <v>42</v>
      </c>
    </row>
    <row r="1031" spans="1:15" x14ac:dyDescent="0.25">
      <c r="A1031">
        <v>408</v>
      </c>
      <c r="B1031">
        <v>17</v>
      </c>
      <c r="C1031" t="s">
        <v>20</v>
      </c>
      <c r="D1031" t="s">
        <v>44</v>
      </c>
      <c r="E1031" s="1">
        <v>20</v>
      </c>
      <c r="F1031" s="1">
        <v>34</v>
      </c>
      <c r="G1031">
        <v>1</v>
      </c>
      <c r="H1031">
        <v>37</v>
      </c>
      <c r="I1031">
        <f>+Tabla1[[#This Row],[Tiempo de Preparación]]/60</f>
        <v>0.6166666666666667</v>
      </c>
      <c r="J1031" s="9" t="str">
        <f>+TEXT(Tabla1[[#This Row],[Columna1]]/24, "h:mm")</f>
        <v>0:37</v>
      </c>
      <c r="K1031" t="s">
        <v>8</v>
      </c>
      <c r="L1031" s="1">
        <f>+(Tabla1[[#This Row],[Precio Unitario]]-Tabla1[[#This Row],[Costo Unitario]])*Tabla1[[#This Row],[Cantidad Ordenada]]</f>
        <v>14</v>
      </c>
      <c r="M1031" s="1">
        <f>+Tabla1[[#This Row],[Precio Unitario]]*Tabla1[[#This Row],[Cantidad Ordenada]]</f>
        <v>34</v>
      </c>
      <c r="N1031" s="2">
        <f>+Tabla1[[#This Row],[Ganancia neta]]/(Tabla1[[#This Row],[Ganacia Bruta]])</f>
        <v>0.41176470588235292</v>
      </c>
      <c r="O1031" s="1">
        <f>+Tabla1[[#This Row],[Costo Unitario]]*Tabla1[[#This Row],[Cantidad Ordenada]]</f>
        <v>20</v>
      </c>
    </row>
    <row r="1032" spans="1:15" x14ac:dyDescent="0.25">
      <c r="A1032">
        <v>409</v>
      </c>
      <c r="B1032">
        <v>15</v>
      </c>
      <c r="C1032" t="s">
        <v>23</v>
      </c>
      <c r="D1032" t="s">
        <v>47</v>
      </c>
      <c r="E1032" s="1">
        <v>13</v>
      </c>
      <c r="F1032" s="1">
        <v>21</v>
      </c>
      <c r="G1032">
        <v>3</v>
      </c>
      <c r="H1032">
        <v>44</v>
      </c>
      <c r="I1032">
        <f>+Tabla1[[#This Row],[Tiempo de Preparación]]/60</f>
        <v>0.73333333333333328</v>
      </c>
      <c r="J1032" s="9" t="str">
        <f>+TEXT(Tabla1[[#This Row],[Columna1]]/24, "h:mm")</f>
        <v>0:44</v>
      </c>
      <c r="K1032" t="s">
        <v>8</v>
      </c>
      <c r="L1032" s="1">
        <f>+(Tabla1[[#This Row],[Precio Unitario]]-Tabla1[[#This Row],[Costo Unitario]])*Tabla1[[#This Row],[Cantidad Ordenada]]</f>
        <v>24</v>
      </c>
      <c r="M1032" s="1">
        <f>+Tabla1[[#This Row],[Precio Unitario]]*Tabla1[[#This Row],[Cantidad Ordenada]]</f>
        <v>63</v>
      </c>
      <c r="N1032" s="2">
        <f>+Tabla1[[#This Row],[Ganancia neta]]/(Tabla1[[#This Row],[Ganacia Bruta]])</f>
        <v>0.38095238095238093</v>
      </c>
      <c r="O1032" s="1">
        <f>+Tabla1[[#This Row],[Costo Unitario]]*Tabla1[[#This Row],[Cantidad Ordenada]]</f>
        <v>39</v>
      </c>
    </row>
    <row r="1033" spans="1:15" x14ac:dyDescent="0.25">
      <c r="A1033">
        <v>409</v>
      </c>
      <c r="B1033">
        <v>15</v>
      </c>
      <c r="C1033" t="s">
        <v>11</v>
      </c>
      <c r="D1033" t="s">
        <v>35</v>
      </c>
      <c r="E1033" s="1">
        <v>25</v>
      </c>
      <c r="F1033" s="1">
        <v>40</v>
      </c>
      <c r="G1033">
        <v>1</v>
      </c>
      <c r="H1033">
        <v>43</v>
      </c>
      <c r="I1033">
        <f>+Tabla1[[#This Row],[Tiempo de Preparación]]/60</f>
        <v>0.71666666666666667</v>
      </c>
      <c r="J1033" s="9" t="str">
        <f>+TEXT(Tabla1[[#This Row],[Columna1]]/24, "h:mm")</f>
        <v>0:43</v>
      </c>
      <c r="K1033" t="s">
        <v>6</v>
      </c>
      <c r="L1033" s="1">
        <f>+(Tabla1[[#This Row],[Precio Unitario]]-Tabla1[[#This Row],[Costo Unitario]])*Tabla1[[#This Row],[Cantidad Ordenada]]</f>
        <v>15</v>
      </c>
      <c r="M1033" s="1">
        <f>+Tabla1[[#This Row],[Precio Unitario]]*Tabla1[[#This Row],[Cantidad Ordenada]]</f>
        <v>40</v>
      </c>
      <c r="N1033" s="2">
        <f>+Tabla1[[#This Row],[Ganancia neta]]/(Tabla1[[#This Row],[Ganacia Bruta]])</f>
        <v>0.375</v>
      </c>
      <c r="O1033" s="1">
        <f>+Tabla1[[#This Row],[Costo Unitario]]*Tabla1[[#This Row],[Cantidad Ordenada]]</f>
        <v>25</v>
      </c>
    </row>
    <row r="1034" spans="1:15" x14ac:dyDescent="0.25">
      <c r="A1034">
        <v>409</v>
      </c>
      <c r="B1034">
        <v>15</v>
      </c>
      <c r="C1034" t="s">
        <v>15</v>
      </c>
      <c r="D1034" t="s">
        <v>39</v>
      </c>
      <c r="E1034" s="1">
        <v>16</v>
      </c>
      <c r="F1034" s="1">
        <v>28</v>
      </c>
      <c r="G1034">
        <v>1</v>
      </c>
      <c r="H1034">
        <v>47</v>
      </c>
      <c r="I1034">
        <f>+Tabla1[[#This Row],[Tiempo de Preparación]]/60</f>
        <v>0.78333333333333333</v>
      </c>
      <c r="J1034" s="9" t="str">
        <f>+TEXT(Tabla1[[#This Row],[Columna1]]/24, "h:mm")</f>
        <v>0:47</v>
      </c>
      <c r="K1034" t="s">
        <v>6</v>
      </c>
      <c r="L1034" s="1">
        <f>+(Tabla1[[#This Row],[Precio Unitario]]-Tabla1[[#This Row],[Costo Unitario]])*Tabla1[[#This Row],[Cantidad Ordenada]]</f>
        <v>12</v>
      </c>
      <c r="M1034" s="1">
        <f>+Tabla1[[#This Row],[Precio Unitario]]*Tabla1[[#This Row],[Cantidad Ordenada]]</f>
        <v>28</v>
      </c>
      <c r="N1034" s="2">
        <f>+Tabla1[[#This Row],[Ganancia neta]]/(Tabla1[[#This Row],[Ganacia Bruta]])</f>
        <v>0.42857142857142855</v>
      </c>
      <c r="O1034" s="1">
        <f>+Tabla1[[#This Row],[Costo Unitario]]*Tabla1[[#This Row],[Cantidad Ordenada]]</f>
        <v>16</v>
      </c>
    </row>
    <row r="1035" spans="1:15" x14ac:dyDescent="0.25">
      <c r="A1035">
        <v>409</v>
      </c>
      <c r="B1035">
        <v>15</v>
      </c>
      <c r="C1035" t="s">
        <v>5</v>
      </c>
      <c r="D1035" t="s">
        <v>31</v>
      </c>
      <c r="E1035" s="1">
        <v>14</v>
      </c>
      <c r="F1035" s="1">
        <v>24</v>
      </c>
      <c r="G1035">
        <v>3</v>
      </c>
      <c r="H1035">
        <v>29</v>
      </c>
      <c r="I1035">
        <f>+Tabla1[[#This Row],[Tiempo de Preparación]]/60</f>
        <v>0.48333333333333334</v>
      </c>
      <c r="J1035" s="9" t="str">
        <f>+TEXT(Tabla1[[#This Row],[Columna1]]/24, "h:mm")</f>
        <v>0:29</v>
      </c>
      <c r="K1035" t="s">
        <v>6</v>
      </c>
      <c r="L1035" s="1">
        <f>+(Tabla1[[#This Row],[Precio Unitario]]-Tabla1[[#This Row],[Costo Unitario]])*Tabla1[[#This Row],[Cantidad Ordenada]]</f>
        <v>30</v>
      </c>
      <c r="M1035" s="1">
        <f>+Tabla1[[#This Row],[Precio Unitario]]*Tabla1[[#This Row],[Cantidad Ordenada]]</f>
        <v>72</v>
      </c>
      <c r="N1035" s="2">
        <f>+Tabla1[[#This Row],[Ganancia neta]]/(Tabla1[[#This Row],[Ganacia Bruta]])</f>
        <v>0.41666666666666669</v>
      </c>
      <c r="O1035" s="1">
        <f>+Tabla1[[#This Row],[Costo Unitario]]*Tabla1[[#This Row],[Cantidad Ordenada]]</f>
        <v>42</v>
      </c>
    </row>
    <row r="1036" spans="1:15" x14ac:dyDescent="0.25">
      <c r="A1036">
        <v>410</v>
      </c>
      <c r="B1036">
        <v>1</v>
      </c>
      <c r="C1036" t="s">
        <v>21</v>
      </c>
      <c r="D1036" t="s">
        <v>45</v>
      </c>
      <c r="E1036" s="1">
        <v>12</v>
      </c>
      <c r="F1036" s="1">
        <v>20</v>
      </c>
      <c r="G1036">
        <v>1</v>
      </c>
      <c r="H1036">
        <v>50</v>
      </c>
      <c r="I1036">
        <f>+Tabla1[[#This Row],[Tiempo de Preparación]]/60</f>
        <v>0.83333333333333337</v>
      </c>
      <c r="J1036" s="9" t="str">
        <f>+TEXT(Tabla1[[#This Row],[Columna1]]/24, "h:mm")</f>
        <v>0:50</v>
      </c>
      <c r="K1036" t="s">
        <v>8</v>
      </c>
      <c r="L1036" s="1">
        <f>+(Tabla1[[#This Row],[Precio Unitario]]-Tabla1[[#This Row],[Costo Unitario]])*Tabla1[[#This Row],[Cantidad Ordenada]]</f>
        <v>8</v>
      </c>
      <c r="M1036" s="1">
        <f>+Tabla1[[#This Row],[Precio Unitario]]*Tabla1[[#This Row],[Cantidad Ordenada]]</f>
        <v>20</v>
      </c>
      <c r="N1036" s="2">
        <f>+Tabla1[[#This Row],[Ganancia neta]]/(Tabla1[[#This Row],[Ganacia Bruta]])</f>
        <v>0.4</v>
      </c>
      <c r="O1036" s="1">
        <f>+Tabla1[[#This Row],[Costo Unitario]]*Tabla1[[#This Row],[Cantidad Ordenada]]</f>
        <v>12</v>
      </c>
    </row>
    <row r="1037" spans="1:15" x14ac:dyDescent="0.25">
      <c r="A1037">
        <v>410</v>
      </c>
      <c r="B1037">
        <v>1</v>
      </c>
      <c r="C1037" t="s">
        <v>12</v>
      </c>
      <c r="D1037" t="s">
        <v>36</v>
      </c>
      <c r="E1037" s="1">
        <v>22</v>
      </c>
      <c r="F1037" s="1">
        <v>36</v>
      </c>
      <c r="G1037">
        <v>1</v>
      </c>
      <c r="H1037">
        <v>41</v>
      </c>
      <c r="I1037">
        <f>+Tabla1[[#This Row],[Tiempo de Preparación]]/60</f>
        <v>0.68333333333333335</v>
      </c>
      <c r="J1037" s="9" t="str">
        <f>+TEXT(Tabla1[[#This Row],[Columna1]]/24, "h:mm")</f>
        <v>0:41</v>
      </c>
      <c r="K1037" t="s">
        <v>6</v>
      </c>
      <c r="L1037" s="1">
        <f>+(Tabla1[[#This Row],[Precio Unitario]]-Tabla1[[#This Row],[Costo Unitario]])*Tabla1[[#This Row],[Cantidad Ordenada]]</f>
        <v>14</v>
      </c>
      <c r="M1037" s="1">
        <f>+Tabla1[[#This Row],[Precio Unitario]]*Tabla1[[#This Row],[Cantidad Ordenada]]</f>
        <v>36</v>
      </c>
      <c r="N1037" s="2">
        <f>+Tabla1[[#This Row],[Ganancia neta]]/(Tabla1[[#This Row],[Ganacia Bruta]])</f>
        <v>0.3888888888888889</v>
      </c>
      <c r="O1037" s="1">
        <f>+Tabla1[[#This Row],[Costo Unitario]]*Tabla1[[#This Row],[Cantidad Ordenada]]</f>
        <v>22</v>
      </c>
    </row>
    <row r="1038" spans="1:15" x14ac:dyDescent="0.25">
      <c r="A1038">
        <v>411</v>
      </c>
      <c r="B1038">
        <v>3</v>
      </c>
      <c r="C1038" t="s">
        <v>11</v>
      </c>
      <c r="D1038" t="s">
        <v>35</v>
      </c>
      <c r="E1038" s="1">
        <v>25</v>
      </c>
      <c r="F1038" s="1">
        <v>40</v>
      </c>
      <c r="G1038">
        <v>3</v>
      </c>
      <c r="H1038">
        <v>36</v>
      </c>
      <c r="I1038">
        <f>+Tabla1[[#This Row],[Tiempo de Preparación]]/60</f>
        <v>0.6</v>
      </c>
      <c r="J1038" s="9" t="str">
        <f>+TEXT(Tabla1[[#This Row],[Columna1]]/24, "h:mm")</f>
        <v>0:36</v>
      </c>
      <c r="K1038" t="s">
        <v>8</v>
      </c>
      <c r="L1038" s="1">
        <f>+(Tabla1[[#This Row],[Precio Unitario]]-Tabla1[[#This Row],[Costo Unitario]])*Tabla1[[#This Row],[Cantidad Ordenada]]</f>
        <v>45</v>
      </c>
      <c r="M1038" s="1">
        <f>+Tabla1[[#This Row],[Precio Unitario]]*Tabla1[[#This Row],[Cantidad Ordenada]]</f>
        <v>120</v>
      </c>
      <c r="N1038" s="2">
        <f>+Tabla1[[#This Row],[Ganancia neta]]/(Tabla1[[#This Row],[Ganacia Bruta]])</f>
        <v>0.375</v>
      </c>
      <c r="O1038" s="1">
        <f>+Tabla1[[#This Row],[Costo Unitario]]*Tabla1[[#This Row],[Cantidad Ordenada]]</f>
        <v>75</v>
      </c>
    </row>
    <row r="1039" spans="1:15" x14ac:dyDescent="0.25">
      <c r="A1039">
        <v>411</v>
      </c>
      <c r="B1039">
        <v>3</v>
      </c>
      <c r="C1039" t="s">
        <v>24</v>
      </c>
      <c r="D1039" t="s">
        <v>48</v>
      </c>
      <c r="E1039" s="1">
        <v>10</v>
      </c>
      <c r="F1039" s="1">
        <v>18</v>
      </c>
      <c r="G1039">
        <v>1</v>
      </c>
      <c r="H1039">
        <v>33</v>
      </c>
      <c r="I1039">
        <f>+Tabla1[[#This Row],[Tiempo de Preparación]]/60</f>
        <v>0.55000000000000004</v>
      </c>
      <c r="J1039" s="9" t="str">
        <f>+TEXT(Tabla1[[#This Row],[Columna1]]/24, "h:mm")</f>
        <v>0:33</v>
      </c>
      <c r="K1039" t="s">
        <v>6</v>
      </c>
      <c r="L1039" s="1">
        <f>+(Tabla1[[#This Row],[Precio Unitario]]-Tabla1[[#This Row],[Costo Unitario]])*Tabla1[[#This Row],[Cantidad Ordenada]]</f>
        <v>8</v>
      </c>
      <c r="M1039" s="1">
        <f>+Tabla1[[#This Row],[Precio Unitario]]*Tabla1[[#This Row],[Cantidad Ordenada]]</f>
        <v>18</v>
      </c>
      <c r="N1039" s="2">
        <f>+Tabla1[[#This Row],[Ganancia neta]]/(Tabla1[[#This Row],[Ganacia Bruta]])</f>
        <v>0.44444444444444442</v>
      </c>
      <c r="O1039" s="1">
        <f>+Tabla1[[#This Row],[Costo Unitario]]*Tabla1[[#This Row],[Cantidad Ordenada]]</f>
        <v>10</v>
      </c>
    </row>
    <row r="1040" spans="1:15" x14ac:dyDescent="0.25">
      <c r="A1040">
        <v>411</v>
      </c>
      <c r="B1040">
        <v>3</v>
      </c>
      <c r="C1040" t="s">
        <v>10</v>
      </c>
      <c r="D1040" t="s">
        <v>34</v>
      </c>
      <c r="E1040" s="1">
        <v>16</v>
      </c>
      <c r="F1040" s="1">
        <v>27</v>
      </c>
      <c r="G1040">
        <v>3</v>
      </c>
      <c r="H1040">
        <v>9</v>
      </c>
      <c r="I1040">
        <f>+Tabla1[[#This Row],[Tiempo de Preparación]]/60</f>
        <v>0.15</v>
      </c>
      <c r="J1040" s="9" t="str">
        <f>+TEXT(Tabla1[[#This Row],[Columna1]]/24, "h:mm")</f>
        <v>0:09</v>
      </c>
      <c r="K1040" t="s">
        <v>6</v>
      </c>
      <c r="L1040" s="1">
        <f>+(Tabla1[[#This Row],[Precio Unitario]]-Tabla1[[#This Row],[Costo Unitario]])*Tabla1[[#This Row],[Cantidad Ordenada]]</f>
        <v>33</v>
      </c>
      <c r="M1040" s="1">
        <f>+Tabla1[[#This Row],[Precio Unitario]]*Tabla1[[#This Row],[Cantidad Ordenada]]</f>
        <v>81</v>
      </c>
      <c r="N1040" s="2">
        <f>+Tabla1[[#This Row],[Ganancia neta]]/(Tabla1[[#This Row],[Ganacia Bruta]])</f>
        <v>0.40740740740740738</v>
      </c>
      <c r="O1040" s="1">
        <f>+Tabla1[[#This Row],[Costo Unitario]]*Tabla1[[#This Row],[Cantidad Ordenada]]</f>
        <v>48</v>
      </c>
    </row>
    <row r="1041" spans="1:15" x14ac:dyDescent="0.25">
      <c r="A1041">
        <v>412</v>
      </c>
      <c r="B1041">
        <v>11</v>
      </c>
      <c r="C1041" t="s">
        <v>9</v>
      </c>
      <c r="D1041" t="s">
        <v>33</v>
      </c>
      <c r="E1041" s="1">
        <v>19</v>
      </c>
      <c r="F1041" s="1">
        <v>31</v>
      </c>
      <c r="G1041">
        <v>3</v>
      </c>
      <c r="H1041">
        <v>57</v>
      </c>
      <c r="I1041">
        <f>+Tabla1[[#This Row],[Tiempo de Preparación]]/60</f>
        <v>0.95</v>
      </c>
      <c r="J1041" s="9" t="str">
        <f>+TEXT(Tabla1[[#This Row],[Columna1]]/24, "h:mm")</f>
        <v>0:57</v>
      </c>
      <c r="K1041" t="s">
        <v>8</v>
      </c>
      <c r="L1041" s="1">
        <f>+(Tabla1[[#This Row],[Precio Unitario]]-Tabla1[[#This Row],[Costo Unitario]])*Tabla1[[#This Row],[Cantidad Ordenada]]</f>
        <v>36</v>
      </c>
      <c r="M1041" s="1">
        <f>+Tabla1[[#This Row],[Precio Unitario]]*Tabla1[[#This Row],[Cantidad Ordenada]]</f>
        <v>93</v>
      </c>
      <c r="N1041" s="2">
        <f>+Tabla1[[#This Row],[Ganancia neta]]/(Tabla1[[#This Row],[Ganacia Bruta]])</f>
        <v>0.38709677419354838</v>
      </c>
      <c r="O1041" s="1">
        <f>+Tabla1[[#This Row],[Costo Unitario]]*Tabla1[[#This Row],[Cantidad Ordenada]]</f>
        <v>57</v>
      </c>
    </row>
    <row r="1042" spans="1:15" x14ac:dyDescent="0.25">
      <c r="A1042">
        <v>413</v>
      </c>
      <c r="B1042">
        <v>13</v>
      </c>
      <c r="C1042" t="s">
        <v>17</v>
      </c>
      <c r="D1042" t="s">
        <v>41</v>
      </c>
      <c r="E1042" s="1">
        <v>21</v>
      </c>
      <c r="F1042" s="1">
        <v>35</v>
      </c>
      <c r="G1042">
        <v>1</v>
      </c>
      <c r="H1042">
        <v>12</v>
      </c>
      <c r="I1042">
        <f>+Tabla1[[#This Row],[Tiempo de Preparación]]/60</f>
        <v>0.2</v>
      </c>
      <c r="J1042" s="9" t="str">
        <f>+TEXT(Tabla1[[#This Row],[Columna1]]/24, "h:mm")</f>
        <v>0:12</v>
      </c>
      <c r="K1042" t="s">
        <v>8</v>
      </c>
      <c r="L1042" s="1">
        <f>+(Tabla1[[#This Row],[Precio Unitario]]-Tabla1[[#This Row],[Costo Unitario]])*Tabla1[[#This Row],[Cantidad Ordenada]]</f>
        <v>14</v>
      </c>
      <c r="M1042" s="1">
        <f>+Tabla1[[#This Row],[Precio Unitario]]*Tabla1[[#This Row],[Cantidad Ordenada]]</f>
        <v>35</v>
      </c>
      <c r="N1042" s="2">
        <f>+Tabla1[[#This Row],[Ganancia neta]]/(Tabla1[[#This Row],[Ganacia Bruta]])</f>
        <v>0.4</v>
      </c>
      <c r="O1042" s="1">
        <f>+Tabla1[[#This Row],[Costo Unitario]]*Tabla1[[#This Row],[Cantidad Ordenada]]</f>
        <v>21</v>
      </c>
    </row>
    <row r="1043" spans="1:15" x14ac:dyDescent="0.25">
      <c r="A1043">
        <v>414</v>
      </c>
      <c r="B1043">
        <v>14</v>
      </c>
      <c r="C1043" t="s">
        <v>14</v>
      </c>
      <c r="D1043" t="s">
        <v>38</v>
      </c>
      <c r="E1043" s="1">
        <v>20</v>
      </c>
      <c r="F1043" s="1">
        <v>33</v>
      </c>
      <c r="G1043">
        <v>1</v>
      </c>
      <c r="H1043">
        <v>38</v>
      </c>
      <c r="I1043">
        <f>+Tabla1[[#This Row],[Tiempo de Preparación]]/60</f>
        <v>0.6333333333333333</v>
      </c>
      <c r="J1043" s="9" t="str">
        <f>+TEXT(Tabla1[[#This Row],[Columna1]]/24, "h:mm")</f>
        <v>0:38</v>
      </c>
      <c r="K1043" t="s">
        <v>6</v>
      </c>
      <c r="L1043" s="1">
        <f>+(Tabla1[[#This Row],[Precio Unitario]]-Tabla1[[#This Row],[Costo Unitario]])*Tabla1[[#This Row],[Cantidad Ordenada]]</f>
        <v>13</v>
      </c>
      <c r="M1043" s="1">
        <f>+Tabla1[[#This Row],[Precio Unitario]]*Tabla1[[#This Row],[Cantidad Ordenada]]</f>
        <v>33</v>
      </c>
      <c r="N1043" s="2">
        <f>+Tabla1[[#This Row],[Ganancia neta]]/(Tabla1[[#This Row],[Ganacia Bruta]])</f>
        <v>0.39393939393939392</v>
      </c>
      <c r="O1043" s="1">
        <f>+Tabla1[[#This Row],[Costo Unitario]]*Tabla1[[#This Row],[Cantidad Ordenada]]</f>
        <v>20</v>
      </c>
    </row>
    <row r="1044" spans="1:15" x14ac:dyDescent="0.25">
      <c r="A1044">
        <v>415</v>
      </c>
      <c r="B1044">
        <v>14</v>
      </c>
      <c r="C1044" t="s">
        <v>10</v>
      </c>
      <c r="D1044" t="s">
        <v>34</v>
      </c>
      <c r="E1044" s="1">
        <v>16</v>
      </c>
      <c r="F1044" s="1">
        <v>27</v>
      </c>
      <c r="G1044">
        <v>2</v>
      </c>
      <c r="H1044">
        <v>32</v>
      </c>
      <c r="I1044">
        <f>+Tabla1[[#This Row],[Tiempo de Preparación]]/60</f>
        <v>0.53333333333333333</v>
      </c>
      <c r="J1044" s="9" t="str">
        <f>+TEXT(Tabla1[[#This Row],[Columna1]]/24, "h:mm")</f>
        <v>0:32</v>
      </c>
      <c r="K1044" t="s">
        <v>6</v>
      </c>
      <c r="L1044" s="1">
        <f>+(Tabla1[[#This Row],[Precio Unitario]]-Tabla1[[#This Row],[Costo Unitario]])*Tabla1[[#This Row],[Cantidad Ordenada]]</f>
        <v>22</v>
      </c>
      <c r="M1044" s="1">
        <f>+Tabla1[[#This Row],[Precio Unitario]]*Tabla1[[#This Row],[Cantidad Ordenada]]</f>
        <v>54</v>
      </c>
      <c r="N1044" s="2">
        <f>+Tabla1[[#This Row],[Ganancia neta]]/(Tabla1[[#This Row],[Ganacia Bruta]])</f>
        <v>0.40740740740740738</v>
      </c>
      <c r="O1044" s="1">
        <f>+Tabla1[[#This Row],[Costo Unitario]]*Tabla1[[#This Row],[Cantidad Ordenada]]</f>
        <v>32</v>
      </c>
    </row>
    <row r="1045" spans="1:15" x14ac:dyDescent="0.25">
      <c r="A1045">
        <v>415</v>
      </c>
      <c r="B1045">
        <v>14</v>
      </c>
      <c r="C1045" t="s">
        <v>20</v>
      </c>
      <c r="D1045" t="s">
        <v>44</v>
      </c>
      <c r="E1045" s="1">
        <v>20</v>
      </c>
      <c r="F1045" s="1">
        <v>34</v>
      </c>
      <c r="G1045">
        <v>2</v>
      </c>
      <c r="H1045">
        <v>16</v>
      </c>
      <c r="I1045">
        <f>+Tabla1[[#This Row],[Tiempo de Preparación]]/60</f>
        <v>0.26666666666666666</v>
      </c>
      <c r="J1045" s="9" t="str">
        <f>+TEXT(Tabla1[[#This Row],[Columna1]]/24, "h:mm")</f>
        <v>0:16</v>
      </c>
      <c r="K1045" t="s">
        <v>8</v>
      </c>
      <c r="L1045" s="1">
        <f>+(Tabla1[[#This Row],[Precio Unitario]]-Tabla1[[#This Row],[Costo Unitario]])*Tabla1[[#This Row],[Cantidad Ordenada]]</f>
        <v>28</v>
      </c>
      <c r="M1045" s="1">
        <f>+Tabla1[[#This Row],[Precio Unitario]]*Tabla1[[#This Row],[Cantidad Ordenada]]</f>
        <v>68</v>
      </c>
      <c r="N1045" s="2">
        <f>+Tabla1[[#This Row],[Ganancia neta]]/(Tabla1[[#This Row],[Ganacia Bruta]])</f>
        <v>0.41176470588235292</v>
      </c>
      <c r="O1045" s="1">
        <f>+Tabla1[[#This Row],[Costo Unitario]]*Tabla1[[#This Row],[Cantidad Ordenada]]</f>
        <v>40</v>
      </c>
    </row>
    <row r="1046" spans="1:15" x14ac:dyDescent="0.25">
      <c r="A1046">
        <v>415</v>
      </c>
      <c r="B1046">
        <v>14</v>
      </c>
      <c r="C1046" t="s">
        <v>12</v>
      </c>
      <c r="D1046" t="s">
        <v>36</v>
      </c>
      <c r="E1046" s="1">
        <v>22</v>
      </c>
      <c r="F1046" s="1">
        <v>36</v>
      </c>
      <c r="G1046">
        <v>1</v>
      </c>
      <c r="H1046">
        <v>39</v>
      </c>
      <c r="I1046">
        <f>+Tabla1[[#This Row],[Tiempo de Preparación]]/60</f>
        <v>0.65</v>
      </c>
      <c r="J1046" s="9" t="str">
        <f>+TEXT(Tabla1[[#This Row],[Columna1]]/24, "h:mm")</f>
        <v>0:39</v>
      </c>
      <c r="K1046" t="s">
        <v>6</v>
      </c>
      <c r="L1046" s="1">
        <f>+(Tabla1[[#This Row],[Precio Unitario]]-Tabla1[[#This Row],[Costo Unitario]])*Tabla1[[#This Row],[Cantidad Ordenada]]</f>
        <v>14</v>
      </c>
      <c r="M1046" s="1">
        <f>+Tabla1[[#This Row],[Precio Unitario]]*Tabla1[[#This Row],[Cantidad Ordenada]]</f>
        <v>36</v>
      </c>
      <c r="N1046" s="2">
        <f>+Tabla1[[#This Row],[Ganancia neta]]/(Tabla1[[#This Row],[Ganacia Bruta]])</f>
        <v>0.3888888888888889</v>
      </c>
      <c r="O1046" s="1">
        <f>+Tabla1[[#This Row],[Costo Unitario]]*Tabla1[[#This Row],[Cantidad Ordenada]]</f>
        <v>22</v>
      </c>
    </row>
    <row r="1047" spans="1:15" x14ac:dyDescent="0.25">
      <c r="A1047">
        <v>416</v>
      </c>
      <c r="B1047">
        <v>20</v>
      </c>
      <c r="C1047" t="s">
        <v>26</v>
      </c>
      <c r="D1047" t="s">
        <v>50</v>
      </c>
      <c r="E1047" s="1">
        <v>15</v>
      </c>
      <c r="F1047" s="1">
        <v>25</v>
      </c>
      <c r="G1047">
        <v>1</v>
      </c>
      <c r="H1047">
        <v>9</v>
      </c>
      <c r="I1047">
        <f>+Tabla1[[#This Row],[Tiempo de Preparación]]/60</f>
        <v>0.15</v>
      </c>
      <c r="J1047" s="9" t="str">
        <f>+TEXT(Tabla1[[#This Row],[Columna1]]/24, "h:mm")</f>
        <v>0:09</v>
      </c>
      <c r="K1047" t="s">
        <v>8</v>
      </c>
      <c r="L1047" s="1">
        <f>+(Tabla1[[#This Row],[Precio Unitario]]-Tabla1[[#This Row],[Costo Unitario]])*Tabla1[[#This Row],[Cantidad Ordenada]]</f>
        <v>10</v>
      </c>
      <c r="M1047" s="1">
        <f>+Tabla1[[#This Row],[Precio Unitario]]*Tabla1[[#This Row],[Cantidad Ordenada]]</f>
        <v>25</v>
      </c>
      <c r="N1047" s="2">
        <f>+Tabla1[[#This Row],[Ganancia neta]]/(Tabla1[[#This Row],[Ganacia Bruta]])</f>
        <v>0.4</v>
      </c>
      <c r="O1047" s="1">
        <f>+Tabla1[[#This Row],[Costo Unitario]]*Tabla1[[#This Row],[Cantidad Ordenada]]</f>
        <v>15</v>
      </c>
    </row>
    <row r="1048" spans="1:15" x14ac:dyDescent="0.25">
      <c r="A1048">
        <v>417</v>
      </c>
      <c r="B1048">
        <v>7</v>
      </c>
      <c r="C1048" t="s">
        <v>13</v>
      </c>
      <c r="D1048" t="s">
        <v>37</v>
      </c>
      <c r="E1048" s="1">
        <v>17</v>
      </c>
      <c r="F1048" s="1">
        <v>29</v>
      </c>
      <c r="G1048">
        <v>1</v>
      </c>
      <c r="H1048">
        <v>23</v>
      </c>
      <c r="I1048">
        <f>+Tabla1[[#This Row],[Tiempo de Preparación]]/60</f>
        <v>0.38333333333333336</v>
      </c>
      <c r="J1048" s="9" t="str">
        <f>+TEXT(Tabla1[[#This Row],[Columna1]]/24, "h:mm")</f>
        <v>0:23</v>
      </c>
      <c r="K1048" t="s">
        <v>6</v>
      </c>
      <c r="L1048" s="1">
        <f>+(Tabla1[[#This Row],[Precio Unitario]]-Tabla1[[#This Row],[Costo Unitario]])*Tabla1[[#This Row],[Cantidad Ordenada]]</f>
        <v>12</v>
      </c>
      <c r="M1048" s="1">
        <f>+Tabla1[[#This Row],[Precio Unitario]]*Tabla1[[#This Row],[Cantidad Ordenada]]</f>
        <v>29</v>
      </c>
      <c r="N1048" s="2">
        <f>+Tabla1[[#This Row],[Ganancia neta]]/(Tabla1[[#This Row],[Ganacia Bruta]])</f>
        <v>0.41379310344827586</v>
      </c>
      <c r="O1048" s="1">
        <f>+Tabla1[[#This Row],[Costo Unitario]]*Tabla1[[#This Row],[Cantidad Ordenada]]</f>
        <v>17</v>
      </c>
    </row>
    <row r="1049" spans="1:15" x14ac:dyDescent="0.25">
      <c r="A1049">
        <v>417</v>
      </c>
      <c r="B1049">
        <v>7</v>
      </c>
      <c r="C1049" t="s">
        <v>11</v>
      </c>
      <c r="D1049" t="s">
        <v>35</v>
      </c>
      <c r="E1049" s="1">
        <v>25</v>
      </c>
      <c r="F1049" s="1">
        <v>40</v>
      </c>
      <c r="G1049">
        <v>1</v>
      </c>
      <c r="H1049">
        <v>17</v>
      </c>
      <c r="I1049">
        <f>+Tabla1[[#This Row],[Tiempo de Preparación]]/60</f>
        <v>0.28333333333333333</v>
      </c>
      <c r="J1049" s="9" t="str">
        <f>+TEXT(Tabla1[[#This Row],[Columna1]]/24, "h:mm")</f>
        <v>0:17</v>
      </c>
      <c r="K1049" t="s">
        <v>6</v>
      </c>
      <c r="L1049" s="1">
        <f>+(Tabla1[[#This Row],[Precio Unitario]]-Tabla1[[#This Row],[Costo Unitario]])*Tabla1[[#This Row],[Cantidad Ordenada]]</f>
        <v>15</v>
      </c>
      <c r="M1049" s="1">
        <f>+Tabla1[[#This Row],[Precio Unitario]]*Tabla1[[#This Row],[Cantidad Ordenada]]</f>
        <v>40</v>
      </c>
      <c r="N1049" s="2">
        <f>+Tabla1[[#This Row],[Ganancia neta]]/(Tabla1[[#This Row],[Ganacia Bruta]])</f>
        <v>0.375</v>
      </c>
      <c r="O1049" s="1">
        <f>+Tabla1[[#This Row],[Costo Unitario]]*Tabla1[[#This Row],[Cantidad Ordenada]]</f>
        <v>25</v>
      </c>
    </row>
    <row r="1050" spans="1:15" x14ac:dyDescent="0.25">
      <c r="A1050">
        <v>417</v>
      </c>
      <c r="B1050">
        <v>7</v>
      </c>
      <c r="C1050" t="s">
        <v>16</v>
      </c>
      <c r="D1050" t="s">
        <v>40</v>
      </c>
      <c r="E1050" s="1">
        <v>11</v>
      </c>
      <c r="F1050" s="1">
        <v>19</v>
      </c>
      <c r="G1050">
        <v>1</v>
      </c>
      <c r="H1050">
        <v>16</v>
      </c>
      <c r="I1050">
        <f>+Tabla1[[#This Row],[Tiempo de Preparación]]/60</f>
        <v>0.26666666666666666</v>
      </c>
      <c r="J1050" s="9" t="str">
        <f>+TEXT(Tabla1[[#This Row],[Columna1]]/24, "h:mm")</f>
        <v>0:16</v>
      </c>
      <c r="K1050" t="s">
        <v>8</v>
      </c>
      <c r="L1050" s="1">
        <f>+(Tabla1[[#This Row],[Precio Unitario]]-Tabla1[[#This Row],[Costo Unitario]])*Tabla1[[#This Row],[Cantidad Ordenada]]</f>
        <v>8</v>
      </c>
      <c r="M1050" s="1">
        <f>+Tabla1[[#This Row],[Precio Unitario]]*Tabla1[[#This Row],[Cantidad Ordenada]]</f>
        <v>19</v>
      </c>
      <c r="N1050" s="2">
        <f>+Tabla1[[#This Row],[Ganancia neta]]/(Tabla1[[#This Row],[Ganacia Bruta]])</f>
        <v>0.42105263157894735</v>
      </c>
      <c r="O1050" s="1">
        <f>+Tabla1[[#This Row],[Costo Unitario]]*Tabla1[[#This Row],[Cantidad Ordenada]]</f>
        <v>11</v>
      </c>
    </row>
    <row r="1051" spans="1:15" x14ac:dyDescent="0.25">
      <c r="A1051">
        <v>417</v>
      </c>
      <c r="B1051">
        <v>7</v>
      </c>
      <c r="C1051" t="s">
        <v>10</v>
      </c>
      <c r="D1051" t="s">
        <v>34</v>
      </c>
      <c r="E1051" s="1">
        <v>16</v>
      </c>
      <c r="F1051" s="1">
        <v>27</v>
      </c>
      <c r="G1051">
        <v>2</v>
      </c>
      <c r="H1051">
        <v>34</v>
      </c>
      <c r="I1051">
        <f>+Tabla1[[#This Row],[Tiempo de Preparación]]/60</f>
        <v>0.56666666666666665</v>
      </c>
      <c r="J1051" s="9" t="str">
        <f>+TEXT(Tabla1[[#This Row],[Columna1]]/24, "h:mm")</f>
        <v>0:34</v>
      </c>
      <c r="K1051" t="s">
        <v>8</v>
      </c>
      <c r="L1051" s="1">
        <f>+(Tabla1[[#This Row],[Precio Unitario]]-Tabla1[[#This Row],[Costo Unitario]])*Tabla1[[#This Row],[Cantidad Ordenada]]</f>
        <v>22</v>
      </c>
      <c r="M1051" s="1">
        <f>+Tabla1[[#This Row],[Precio Unitario]]*Tabla1[[#This Row],[Cantidad Ordenada]]</f>
        <v>54</v>
      </c>
      <c r="N1051" s="2">
        <f>+Tabla1[[#This Row],[Ganancia neta]]/(Tabla1[[#This Row],[Ganacia Bruta]])</f>
        <v>0.40740740740740738</v>
      </c>
      <c r="O1051" s="1">
        <f>+Tabla1[[#This Row],[Costo Unitario]]*Tabla1[[#This Row],[Cantidad Ordenada]]</f>
        <v>32</v>
      </c>
    </row>
    <row r="1052" spans="1:15" x14ac:dyDescent="0.25">
      <c r="A1052">
        <v>418</v>
      </c>
      <c r="B1052">
        <v>17</v>
      </c>
      <c r="C1052" t="s">
        <v>26</v>
      </c>
      <c r="D1052" t="s">
        <v>50</v>
      </c>
      <c r="E1052" s="1">
        <v>15</v>
      </c>
      <c r="F1052" s="1">
        <v>25</v>
      </c>
      <c r="G1052">
        <v>1</v>
      </c>
      <c r="H1052">
        <v>45</v>
      </c>
      <c r="I1052">
        <f>+Tabla1[[#This Row],[Tiempo de Preparación]]/60</f>
        <v>0.75</v>
      </c>
      <c r="J1052" s="9" t="str">
        <f>+TEXT(Tabla1[[#This Row],[Columna1]]/24, "h:mm")</f>
        <v>0:45</v>
      </c>
      <c r="K1052" t="s">
        <v>6</v>
      </c>
      <c r="L1052" s="1">
        <f>+(Tabla1[[#This Row],[Precio Unitario]]-Tabla1[[#This Row],[Costo Unitario]])*Tabla1[[#This Row],[Cantidad Ordenada]]</f>
        <v>10</v>
      </c>
      <c r="M1052" s="1">
        <f>+Tabla1[[#This Row],[Precio Unitario]]*Tabla1[[#This Row],[Cantidad Ordenada]]</f>
        <v>25</v>
      </c>
      <c r="N1052" s="2">
        <f>+Tabla1[[#This Row],[Ganancia neta]]/(Tabla1[[#This Row],[Ganacia Bruta]])</f>
        <v>0.4</v>
      </c>
      <c r="O1052" s="1">
        <f>+Tabla1[[#This Row],[Costo Unitario]]*Tabla1[[#This Row],[Cantidad Ordenada]]</f>
        <v>15</v>
      </c>
    </row>
    <row r="1053" spans="1:15" x14ac:dyDescent="0.25">
      <c r="A1053">
        <v>418</v>
      </c>
      <c r="B1053">
        <v>17</v>
      </c>
      <c r="C1053" t="s">
        <v>9</v>
      </c>
      <c r="D1053" t="s">
        <v>33</v>
      </c>
      <c r="E1053" s="1">
        <v>19</v>
      </c>
      <c r="F1053" s="1">
        <v>31</v>
      </c>
      <c r="G1053">
        <v>3</v>
      </c>
      <c r="H1053">
        <v>55</v>
      </c>
      <c r="I1053">
        <f>+Tabla1[[#This Row],[Tiempo de Preparación]]/60</f>
        <v>0.91666666666666663</v>
      </c>
      <c r="J1053" s="9" t="str">
        <f>+TEXT(Tabla1[[#This Row],[Columna1]]/24, "h:mm")</f>
        <v>0:55</v>
      </c>
      <c r="K1053" t="s">
        <v>8</v>
      </c>
      <c r="L1053" s="1">
        <f>+(Tabla1[[#This Row],[Precio Unitario]]-Tabla1[[#This Row],[Costo Unitario]])*Tabla1[[#This Row],[Cantidad Ordenada]]</f>
        <v>36</v>
      </c>
      <c r="M1053" s="1">
        <f>+Tabla1[[#This Row],[Precio Unitario]]*Tabla1[[#This Row],[Cantidad Ordenada]]</f>
        <v>93</v>
      </c>
      <c r="N1053" s="2">
        <f>+Tabla1[[#This Row],[Ganancia neta]]/(Tabla1[[#This Row],[Ganacia Bruta]])</f>
        <v>0.38709677419354838</v>
      </c>
      <c r="O1053" s="1">
        <f>+Tabla1[[#This Row],[Costo Unitario]]*Tabla1[[#This Row],[Cantidad Ordenada]]</f>
        <v>57</v>
      </c>
    </row>
    <row r="1054" spans="1:15" x14ac:dyDescent="0.25">
      <c r="A1054">
        <v>419</v>
      </c>
      <c r="B1054">
        <v>11</v>
      </c>
      <c r="C1054" t="s">
        <v>20</v>
      </c>
      <c r="D1054" t="s">
        <v>44</v>
      </c>
      <c r="E1054" s="1">
        <v>20</v>
      </c>
      <c r="F1054" s="1">
        <v>34</v>
      </c>
      <c r="G1054">
        <v>1</v>
      </c>
      <c r="H1054">
        <v>7</v>
      </c>
      <c r="I1054">
        <f>+Tabla1[[#This Row],[Tiempo de Preparación]]/60</f>
        <v>0.11666666666666667</v>
      </c>
      <c r="J1054" s="9" t="str">
        <f>+TEXT(Tabla1[[#This Row],[Columna1]]/24, "h:mm")</f>
        <v>0:07</v>
      </c>
      <c r="K1054" t="s">
        <v>8</v>
      </c>
      <c r="L1054" s="1">
        <f>+(Tabla1[[#This Row],[Precio Unitario]]-Tabla1[[#This Row],[Costo Unitario]])*Tabla1[[#This Row],[Cantidad Ordenada]]</f>
        <v>14</v>
      </c>
      <c r="M1054" s="1">
        <f>+Tabla1[[#This Row],[Precio Unitario]]*Tabla1[[#This Row],[Cantidad Ordenada]]</f>
        <v>34</v>
      </c>
      <c r="N1054" s="2">
        <f>+Tabla1[[#This Row],[Ganancia neta]]/(Tabla1[[#This Row],[Ganacia Bruta]])</f>
        <v>0.41176470588235292</v>
      </c>
      <c r="O1054" s="1">
        <f>+Tabla1[[#This Row],[Costo Unitario]]*Tabla1[[#This Row],[Cantidad Ordenada]]</f>
        <v>20</v>
      </c>
    </row>
    <row r="1055" spans="1:15" x14ac:dyDescent="0.25">
      <c r="A1055">
        <v>419</v>
      </c>
      <c r="B1055">
        <v>11</v>
      </c>
      <c r="C1055" t="s">
        <v>14</v>
      </c>
      <c r="D1055" t="s">
        <v>38</v>
      </c>
      <c r="E1055" s="1">
        <v>20</v>
      </c>
      <c r="F1055" s="1">
        <v>33</v>
      </c>
      <c r="G1055">
        <v>1</v>
      </c>
      <c r="H1055">
        <v>57</v>
      </c>
      <c r="I1055">
        <f>+Tabla1[[#This Row],[Tiempo de Preparación]]/60</f>
        <v>0.95</v>
      </c>
      <c r="J1055" s="9" t="str">
        <f>+TEXT(Tabla1[[#This Row],[Columna1]]/24, "h:mm")</f>
        <v>0:57</v>
      </c>
      <c r="K1055" t="s">
        <v>6</v>
      </c>
      <c r="L1055" s="1">
        <f>+(Tabla1[[#This Row],[Precio Unitario]]-Tabla1[[#This Row],[Costo Unitario]])*Tabla1[[#This Row],[Cantidad Ordenada]]</f>
        <v>13</v>
      </c>
      <c r="M1055" s="1">
        <f>+Tabla1[[#This Row],[Precio Unitario]]*Tabla1[[#This Row],[Cantidad Ordenada]]</f>
        <v>33</v>
      </c>
      <c r="N1055" s="2">
        <f>+Tabla1[[#This Row],[Ganancia neta]]/(Tabla1[[#This Row],[Ganacia Bruta]])</f>
        <v>0.39393939393939392</v>
      </c>
      <c r="O1055" s="1">
        <f>+Tabla1[[#This Row],[Costo Unitario]]*Tabla1[[#This Row],[Cantidad Ordenada]]</f>
        <v>20</v>
      </c>
    </row>
    <row r="1056" spans="1:15" x14ac:dyDescent="0.25">
      <c r="A1056">
        <v>420</v>
      </c>
      <c r="B1056">
        <v>18</v>
      </c>
      <c r="C1056" t="s">
        <v>20</v>
      </c>
      <c r="D1056" t="s">
        <v>44</v>
      </c>
      <c r="E1056" s="1">
        <v>20</v>
      </c>
      <c r="F1056" s="1">
        <v>34</v>
      </c>
      <c r="G1056">
        <v>2</v>
      </c>
      <c r="H1056">
        <v>33</v>
      </c>
      <c r="I1056">
        <f>+Tabla1[[#This Row],[Tiempo de Preparación]]/60</f>
        <v>0.55000000000000004</v>
      </c>
      <c r="J1056" s="9" t="str">
        <f>+TEXT(Tabla1[[#This Row],[Columna1]]/24, "h:mm")</f>
        <v>0:33</v>
      </c>
      <c r="K1056" t="s">
        <v>6</v>
      </c>
      <c r="L1056" s="1">
        <f>+(Tabla1[[#This Row],[Precio Unitario]]-Tabla1[[#This Row],[Costo Unitario]])*Tabla1[[#This Row],[Cantidad Ordenada]]</f>
        <v>28</v>
      </c>
      <c r="M1056" s="1">
        <f>+Tabla1[[#This Row],[Precio Unitario]]*Tabla1[[#This Row],[Cantidad Ordenada]]</f>
        <v>68</v>
      </c>
      <c r="N1056" s="2">
        <f>+Tabla1[[#This Row],[Ganancia neta]]/(Tabla1[[#This Row],[Ganacia Bruta]])</f>
        <v>0.41176470588235292</v>
      </c>
      <c r="O1056" s="1">
        <f>+Tabla1[[#This Row],[Costo Unitario]]*Tabla1[[#This Row],[Cantidad Ordenada]]</f>
        <v>40</v>
      </c>
    </row>
    <row r="1057" spans="1:15" x14ac:dyDescent="0.25">
      <c r="A1057">
        <v>420</v>
      </c>
      <c r="B1057">
        <v>18</v>
      </c>
      <c r="C1057" t="s">
        <v>21</v>
      </c>
      <c r="D1057" t="s">
        <v>45</v>
      </c>
      <c r="E1057" s="1">
        <v>12</v>
      </c>
      <c r="F1057" s="1">
        <v>20</v>
      </c>
      <c r="G1057">
        <v>3</v>
      </c>
      <c r="H1057">
        <v>10</v>
      </c>
      <c r="I1057">
        <f>+Tabla1[[#This Row],[Tiempo de Preparación]]/60</f>
        <v>0.16666666666666666</v>
      </c>
      <c r="J1057" s="9" t="str">
        <f>+TEXT(Tabla1[[#This Row],[Columna1]]/24, "h:mm")</f>
        <v>0:10</v>
      </c>
      <c r="K1057" t="s">
        <v>6</v>
      </c>
      <c r="L1057" s="1">
        <f>+(Tabla1[[#This Row],[Precio Unitario]]-Tabla1[[#This Row],[Costo Unitario]])*Tabla1[[#This Row],[Cantidad Ordenada]]</f>
        <v>24</v>
      </c>
      <c r="M1057" s="1">
        <f>+Tabla1[[#This Row],[Precio Unitario]]*Tabla1[[#This Row],[Cantidad Ordenada]]</f>
        <v>60</v>
      </c>
      <c r="N1057" s="2">
        <f>+Tabla1[[#This Row],[Ganancia neta]]/(Tabla1[[#This Row],[Ganacia Bruta]])</f>
        <v>0.4</v>
      </c>
      <c r="O1057" s="1">
        <f>+Tabla1[[#This Row],[Costo Unitario]]*Tabla1[[#This Row],[Cantidad Ordenada]]</f>
        <v>36</v>
      </c>
    </row>
    <row r="1058" spans="1:15" x14ac:dyDescent="0.25">
      <c r="A1058">
        <v>420</v>
      </c>
      <c r="B1058">
        <v>18</v>
      </c>
      <c r="C1058" t="s">
        <v>26</v>
      </c>
      <c r="D1058" t="s">
        <v>50</v>
      </c>
      <c r="E1058" s="1">
        <v>15</v>
      </c>
      <c r="F1058" s="1">
        <v>25</v>
      </c>
      <c r="G1058">
        <v>2</v>
      </c>
      <c r="H1058">
        <v>28</v>
      </c>
      <c r="I1058">
        <f>+Tabla1[[#This Row],[Tiempo de Preparación]]/60</f>
        <v>0.46666666666666667</v>
      </c>
      <c r="J1058" s="9" t="str">
        <f>+TEXT(Tabla1[[#This Row],[Columna1]]/24, "h:mm")</f>
        <v>0:28</v>
      </c>
      <c r="K1058" t="s">
        <v>6</v>
      </c>
      <c r="L1058" s="1">
        <f>+(Tabla1[[#This Row],[Precio Unitario]]-Tabla1[[#This Row],[Costo Unitario]])*Tabla1[[#This Row],[Cantidad Ordenada]]</f>
        <v>20</v>
      </c>
      <c r="M1058" s="1">
        <f>+Tabla1[[#This Row],[Precio Unitario]]*Tabla1[[#This Row],[Cantidad Ordenada]]</f>
        <v>50</v>
      </c>
      <c r="N1058" s="2">
        <f>+Tabla1[[#This Row],[Ganancia neta]]/(Tabla1[[#This Row],[Ganacia Bruta]])</f>
        <v>0.4</v>
      </c>
      <c r="O1058" s="1">
        <f>+Tabla1[[#This Row],[Costo Unitario]]*Tabla1[[#This Row],[Cantidad Ordenada]]</f>
        <v>30</v>
      </c>
    </row>
    <row r="1059" spans="1:15" x14ac:dyDescent="0.25">
      <c r="A1059">
        <v>420</v>
      </c>
      <c r="B1059">
        <v>18</v>
      </c>
      <c r="C1059" t="s">
        <v>18</v>
      </c>
      <c r="D1059" t="s">
        <v>42</v>
      </c>
      <c r="E1059" s="1">
        <v>19</v>
      </c>
      <c r="F1059" s="1">
        <v>32</v>
      </c>
      <c r="G1059">
        <v>2</v>
      </c>
      <c r="H1059">
        <v>34</v>
      </c>
      <c r="I1059">
        <f>+Tabla1[[#This Row],[Tiempo de Preparación]]/60</f>
        <v>0.56666666666666665</v>
      </c>
      <c r="J1059" s="9" t="str">
        <f>+TEXT(Tabla1[[#This Row],[Columna1]]/24, "h:mm")</f>
        <v>0:34</v>
      </c>
      <c r="K1059" t="s">
        <v>6</v>
      </c>
      <c r="L1059" s="1">
        <f>+(Tabla1[[#This Row],[Precio Unitario]]-Tabla1[[#This Row],[Costo Unitario]])*Tabla1[[#This Row],[Cantidad Ordenada]]</f>
        <v>26</v>
      </c>
      <c r="M1059" s="1">
        <f>+Tabla1[[#This Row],[Precio Unitario]]*Tabla1[[#This Row],[Cantidad Ordenada]]</f>
        <v>64</v>
      </c>
      <c r="N1059" s="2">
        <f>+Tabla1[[#This Row],[Ganancia neta]]/(Tabla1[[#This Row],[Ganacia Bruta]])</f>
        <v>0.40625</v>
      </c>
      <c r="O1059" s="1">
        <f>+Tabla1[[#This Row],[Costo Unitario]]*Tabla1[[#This Row],[Cantidad Ordenada]]</f>
        <v>38</v>
      </c>
    </row>
    <row r="1060" spans="1:15" x14ac:dyDescent="0.25">
      <c r="A1060">
        <v>421</v>
      </c>
      <c r="B1060">
        <v>10</v>
      </c>
      <c r="C1060" t="s">
        <v>9</v>
      </c>
      <c r="D1060" t="s">
        <v>33</v>
      </c>
      <c r="E1060" s="1">
        <v>19</v>
      </c>
      <c r="F1060" s="1">
        <v>31</v>
      </c>
      <c r="G1060">
        <v>1</v>
      </c>
      <c r="H1060">
        <v>18</v>
      </c>
      <c r="I1060">
        <f>+Tabla1[[#This Row],[Tiempo de Preparación]]/60</f>
        <v>0.3</v>
      </c>
      <c r="J1060" s="9" t="str">
        <f>+TEXT(Tabla1[[#This Row],[Columna1]]/24, "h:mm")</f>
        <v>0:18</v>
      </c>
      <c r="K1060" t="s">
        <v>8</v>
      </c>
      <c r="L1060" s="1">
        <f>+(Tabla1[[#This Row],[Precio Unitario]]-Tabla1[[#This Row],[Costo Unitario]])*Tabla1[[#This Row],[Cantidad Ordenada]]</f>
        <v>12</v>
      </c>
      <c r="M1060" s="1">
        <f>+Tabla1[[#This Row],[Precio Unitario]]*Tabla1[[#This Row],[Cantidad Ordenada]]</f>
        <v>31</v>
      </c>
      <c r="N1060" s="2">
        <f>+Tabla1[[#This Row],[Ganancia neta]]/(Tabla1[[#This Row],[Ganacia Bruta]])</f>
        <v>0.38709677419354838</v>
      </c>
      <c r="O1060" s="1">
        <f>+Tabla1[[#This Row],[Costo Unitario]]*Tabla1[[#This Row],[Cantidad Ordenada]]</f>
        <v>19</v>
      </c>
    </row>
    <row r="1061" spans="1:15" x14ac:dyDescent="0.25">
      <c r="A1061">
        <v>421</v>
      </c>
      <c r="B1061">
        <v>10</v>
      </c>
      <c r="C1061" t="s">
        <v>24</v>
      </c>
      <c r="D1061" t="s">
        <v>48</v>
      </c>
      <c r="E1061" s="1">
        <v>10</v>
      </c>
      <c r="F1061" s="1">
        <v>18</v>
      </c>
      <c r="G1061">
        <v>3</v>
      </c>
      <c r="H1061">
        <v>53</v>
      </c>
      <c r="I1061">
        <f>+Tabla1[[#This Row],[Tiempo de Preparación]]/60</f>
        <v>0.8833333333333333</v>
      </c>
      <c r="J1061" s="9" t="str">
        <f>+TEXT(Tabla1[[#This Row],[Columna1]]/24, "h:mm")</f>
        <v>0:53</v>
      </c>
      <c r="K1061" t="s">
        <v>8</v>
      </c>
      <c r="L1061" s="1">
        <f>+(Tabla1[[#This Row],[Precio Unitario]]-Tabla1[[#This Row],[Costo Unitario]])*Tabla1[[#This Row],[Cantidad Ordenada]]</f>
        <v>24</v>
      </c>
      <c r="M1061" s="1">
        <f>+Tabla1[[#This Row],[Precio Unitario]]*Tabla1[[#This Row],[Cantidad Ordenada]]</f>
        <v>54</v>
      </c>
      <c r="N1061" s="2">
        <f>+Tabla1[[#This Row],[Ganancia neta]]/(Tabla1[[#This Row],[Ganacia Bruta]])</f>
        <v>0.44444444444444442</v>
      </c>
      <c r="O1061" s="1">
        <f>+Tabla1[[#This Row],[Costo Unitario]]*Tabla1[[#This Row],[Cantidad Ordenada]]</f>
        <v>30</v>
      </c>
    </row>
    <row r="1062" spans="1:15" x14ac:dyDescent="0.25">
      <c r="A1062">
        <v>422</v>
      </c>
      <c r="B1062">
        <v>12</v>
      </c>
      <c r="C1062" t="s">
        <v>25</v>
      </c>
      <c r="D1062" t="s">
        <v>49</v>
      </c>
      <c r="E1062" s="1">
        <v>15</v>
      </c>
      <c r="F1062" s="1">
        <v>26</v>
      </c>
      <c r="G1062">
        <v>2</v>
      </c>
      <c r="H1062">
        <v>7</v>
      </c>
      <c r="I1062">
        <f>+Tabla1[[#This Row],[Tiempo de Preparación]]/60</f>
        <v>0.11666666666666667</v>
      </c>
      <c r="J1062" s="9" t="str">
        <f>+TEXT(Tabla1[[#This Row],[Columna1]]/24, "h:mm")</f>
        <v>0:07</v>
      </c>
      <c r="K1062" t="s">
        <v>8</v>
      </c>
      <c r="L1062" s="1">
        <f>+(Tabla1[[#This Row],[Precio Unitario]]-Tabla1[[#This Row],[Costo Unitario]])*Tabla1[[#This Row],[Cantidad Ordenada]]</f>
        <v>22</v>
      </c>
      <c r="M1062" s="1">
        <f>+Tabla1[[#This Row],[Precio Unitario]]*Tabla1[[#This Row],[Cantidad Ordenada]]</f>
        <v>52</v>
      </c>
      <c r="N1062" s="2">
        <f>+Tabla1[[#This Row],[Ganancia neta]]/(Tabla1[[#This Row],[Ganacia Bruta]])</f>
        <v>0.42307692307692307</v>
      </c>
      <c r="O1062" s="1">
        <f>+Tabla1[[#This Row],[Costo Unitario]]*Tabla1[[#This Row],[Cantidad Ordenada]]</f>
        <v>30</v>
      </c>
    </row>
    <row r="1063" spans="1:15" x14ac:dyDescent="0.25">
      <c r="A1063">
        <v>422</v>
      </c>
      <c r="B1063">
        <v>12</v>
      </c>
      <c r="C1063" t="s">
        <v>12</v>
      </c>
      <c r="D1063" t="s">
        <v>36</v>
      </c>
      <c r="E1063" s="1">
        <v>22</v>
      </c>
      <c r="F1063" s="1">
        <v>36</v>
      </c>
      <c r="G1063">
        <v>1</v>
      </c>
      <c r="H1063">
        <v>27</v>
      </c>
      <c r="I1063">
        <f>+Tabla1[[#This Row],[Tiempo de Preparación]]/60</f>
        <v>0.45</v>
      </c>
      <c r="J1063" s="9" t="str">
        <f>+TEXT(Tabla1[[#This Row],[Columna1]]/24, "h:mm")</f>
        <v>0:27</v>
      </c>
      <c r="K1063" t="s">
        <v>6</v>
      </c>
      <c r="L1063" s="1">
        <f>+(Tabla1[[#This Row],[Precio Unitario]]-Tabla1[[#This Row],[Costo Unitario]])*Tabla1[[#This Row],[Cantidad Ordenada]]</f>
        <v>14</v>
      </c>
      <c r="M1063" s="1">
        <f>+Tabla1[[#This Row],[Precio Unitario]]*Tabla1[[#This Row],[Cantidad Ordenada]]</f>
        <v>36</v>
      </c>
      <c r="N1063" s="2">
        <f>+Tabla1[[#This Row],[Ganancia neta]]/(Tabla1[[#This Row],[Ganacia Bruta]])</f>
        <v>0.3888888888888889</v>
      </c>
      <c r="O1063" s="1">
        <f>+Tabla1[[#This Row],[Costo Unitario]]*Tabla1[[#This Row],[Cantidad Ordenada]]</f>
        <v>22</v>
      </c>
    </row>
    <row r="1064" spans="1:15" x14ac:dyDescent="0.25">
      <c r="A1064">
        <v>423</v>
      </c>
      <c r="B1064">
        <v>4</v>
      </c>
      <c r="C1064" t="s">
        <v>15</v>
      </c>
      <c r="D1064" t="s">
        <v>39</v>
      </c>
      <c r="E1064" s="1">
        <v>16</v>
      </c>
      <c r="F1064" s="1">
        <v>28</v>
      </c>
      <c r="G1064">
        <v>2</v>
      </c>
      <c r="H1064">
        <v>24</v>
      </c>
      <c r="I1064">
        <f>+Tabla1[[#This Row],[Tiempo de Preparación]]/60</f>
        <v>0.4</v>
      </c>
      <c r="J1064" s="9" t="str">
        <f>+TEXT(Tabla1[[#This Row],[Columna1]]/24, "h:mm")</f>
        <v>0:24</v>
      </c>
      <c r="K1064" t="s">
        <v>6</v>
      </c>
      <c r="L1064" s="1">
        <f>+(Tabla1[[#This Row],[Precio Unitario]]-Tabla1[[#This Row],[Costo Unitario]])*Tabla1[[#This Row],[Cantidad Ordenada]]</f>
        <v>24</v>
      </c>
      <c r="M1064" s="1">
        <f>+Tabla1[[#This Row],[Precio Unitario]]*Tabla1[[#This Row],[Cantidad Ordenada]]</f>
        <v>56</v>
      </c>
      <c r="N1064" s="2">
        <f>+Tabla1[[#This Row],[Ganancia neta]]/(Tabla1[[#This Row],[Ganacia Bruta]])</f>
        <v>0.42857142857142855</v>
      </c>
      <c r="O1064" s="1">
        <f>+Tabla1[[#This Row],[Costo Unitario]]*Tabla1[[#This Row],[Cantidad Ordenada]]</f>
        <v>32</v>
      </c>
    </row>
    <row r="1065" spans="1:15" x14ac:dyDescent="0.25">
      <c r="A1065">
        <v>423</v>
      </c>
      <c r="B1065">
        <v>4</v>
      </c>
      <c r="C1065" t="s">
        <v>18</v>
      </c>
      <c r="D1065" t="s">
        <v>42</v>
      </c>
      <c r="E1065" s="1">
        <v>19</v>
      </c>
      <c r="F1065" s="1">
        <v>32</v>
      </c>
      <c r="G1065">
        <v>3</v>
      </c>
      <c r="H1065">
        <v>7</v>
      </c>
      <c r="I1065">
        <f>+Tabla1[[#This Row],[Tiempo de Preparación]]/60</f>
        <v>0.11666666666666667</v>
      </c>
      <c r="J1065" s="9" t="str">
        <f>+TEXT(Tabla1[[#This Row],[Columna1]]/24, "h:mm")</f>
        <v>0:07</v>
      </c>
      <c r="K1065" t="s">
        <v>8</v>
      </c>
      <c r="L1065" s="1">
        <f>+(Tabla1[[#This Row],[Precio Unitario]]-Tabla1[[#This Row],[Costo Unitario]])*Tabla1[[#This Row],[Cantidad Ordenada]]</f>
        <v>39</v>
      </c>
      <c r="M1065" s="1">
        <f>+Tabla1[[#This Row],[Precio Unitario]]*Tabla1[[#This Row],[Cantidad Ordenada]]</f>
        <v>96</v>
      </c>
      <c r="N1065" s="2">
        <f>+Tabla1[[#This Row],[Ganancia neta]]/(Tabla1[[#This Row],[Ganacia Bruta]])</f>
        <v>0.40625</v>
      </c>
      <c r="O1065" s="1">
        <f>+Tabla1[[#This Row],[Costo Unitario]]*Tabla1[[#This Row],[Cantidad Ordenada]]</f>
        <v>57</v>
      </c>
    </row>
    <row r="1066" spans="1:15" x14ac:dyDescent="0.25">
      <c r="A1066">
        <v>424</v>
      </c>
      <c r="B1066">
        <v>13</v>
      </c>
      <c r="C1066" t="s">
        <v>19</v>
      </c>
      <c r="D1066" t="s">
        <v>43</v>
      </c>
      <c r="E1066" s="1">
        <v>13</v>
      </c>
      <c r="F1066" s="1">
        <v>22</v>
      </c>
      <c r="G1066">
        <v>3</v>
      </c>
      <c r="H1066">
        <v>43</v>
      </c>
      <c r="I1066">
        <f>+Tabla1[[#This Row],[Tiempo de Preparación]]/60</f>
        <v>0.71666666666666667</v>
      </c>
      <c r="J1066" s="9" t="str">
        <f>+TEXT(Tabla1[[#This Row],[Columna1]]/24, "h:mm")</f>
        <v>0:43</v>
      </c>
      <c r="K1066" t="s">
        <v>6</v>
      </c>
      <c r="L1066" s="1">
        <f>+(Tabla1[[#This Row],[Precio Unitario]]-Tabla1[[#This Row],[Costo Unitario]])*Tabla1[[#This Row],[Cantidad Ordenada]]</f>
        <v>27</v>
      </c>
      <c r="M1066" s="1">
        <f>+Tabla1[[#This Row],[Precio Unitario]]*Tabla1[[#This Row],[Cantidad Ordenada]]</f>
        <v>66</v>
      </c>
      <c r="N1066" s="2">
        <f>+Tabla1[[#This Row],[Ganancia neta]]/(Tabla1[[#This Row],[Ganacia Bruta]])</f>
        <v>0.40909090909090912</v>
      </c>
      <c r="O1066" s="1">
        <f>+Tabla1[[#This Row],[Costo Unitario]]*Tabla1[[#This Row],[Cantidad Ordenada]]</f>
        <v>39</v>
      </c>
    </row>
    <row r="1067" spans="1:15" x14ac:dyDescent="0.25">
      <c r="A1067">
        <v>424</v>
      </c>
      <c r="B1067">
        <v>13</v>
      </c>
      <c r="C1067" t="s">
        <v>10</v>
      </c>
      <c r="D1067" t="s">
        <v>34</v>
      </c>
      <c r="E1067" s="1">
        <v>16</v>
      </c>
      <c r="F1067" s="1">
        <v>27</v>
      </c>
      <c r="G1067">
        <v>3</v>
      </c>
      <c r="H1067">
        <v>45</v>
      </c>
      <c r="I1067">
        <f>+Tabla1[[#This Row],[Tiempo de Preparación]]/60</f>
        <v>0.75</v>
      </c>
      <c r="J1067" s="9" t="str">
        <f>+TEXT(Tabla1[[#This Row],[Columna1]]/24, "h:mm")</f>
        <v>0:45</v>
      </c>
      <c r="K1067" t="s">
        <v>8</v>
      </c>
      <c r="L1067" s="1">
        <f>+(Tabla1[[#This Row],[Precio Unitario]]-Tabla1[[#This Row],[Costo Unitario]])*Tabla1[[#This Row],[Cantidad Ordenada]]</f>
        <v>33</v>
      </c>
      <c r="M1067" s="1">
        <f>+Tabla1[[#This Row],[Precio Unitario]]*Tabla1[[#This Row],[Cantidad Ordenada]]</f>
        <v>81</v>
      </c>
      <c r="N1067" s="2">
        <f>+Tabla1[[#This Row],[Ganancia neta]]/(Tabla1[[#This Row],[Ganacia Bruta]])</f>
        <v>0.40740740740740738</v>
      </c>
      <c r="O1067" s="1">
        <f>+Tabla1[[#This Row],[Costo Unitario]]*Tabla1[[#This Row],[Cantidad Ordenada]]</f>
        <v>48</v>
      </c>
    </row>
    <row r="1068" spans="1:15" x14ac:dyDescent="0.25">
      <c r="A1068">
        <v>425</v>
      </c>
      <c r="B1068">
        <v>18</v>
      </c>
      <c r="C1068" t="s">
        <v>16</v>
      </c>
      <c r="D1068" t="s">
        <v>40</v>
      </c>
      <c r="E1068" s="1">
        <v>11</v>
      </c>
      <c r="F1068" s="1">
        <v>19</v>
      </c>
      <c r="G1068">
        <v>1</v>
      </c>
      <c r="H1068">
        <v>28</v>
      </c>
      <c r="I1068">
        <f>+Tabla1[[#This Row],[Tiempo de Preparación]]/60</f>
        <v>0.46666666666666667</v>
      </c>
      <c r="J1068" s="9" t="str">
        <f>+TEXT(Tabla1[[#This Row],[Columna1]]/24, "h:mm")</f>
        <v>0:28</v>
      </c>
      <c r="K1068" t="s">
        <v>8</v>
      </c>
      <c r="L1068" s="1">
        <f>+(Tabla1[[#This Row],[Precio Unitario]]-Tabla1[[#This Row],[Costo Unitario]])*Tabla1[[#This Row],[Cantidad Ordenada]]</f>
        <v>8</v>
      </c>
      <c r="M1068" s="1">
        <f>+Tabla1[[#This Row],[Precio Unitario]]*Tabla1[[#This Row],[Cantidad Ordenada]]</f>
        <v>19</v>
      </c>
      <c r="N1068" s="2">
        <f>+Tabla1[[#This Row],[Ganancia neta]]/(Tabla1[[#This Row],[Ganacia Bruta]])</f>
        <v>0.42105263157894735</v>
      </c>
      <c r="O1068" s="1">
        <f>+Tabla1[[#This Row],[Costo Unitario]]*Tabla1[[#This Row],[Cantidad Ordenada]]</f>
        <v>11</v>
      </c>
    </row>
    <row r="1069" spans="1:15" x14ac:dyDescent="0.25">
      <c r="A1069">
        <v>426</v>
      </c>
      <c r="B1069">
        <v>5</v>
      </c>
      <c r="C1069" t="s">
        <v>14</v>
      </c>
      <c r="D1069" t="s">
        <v>38</v>
      </c>
      <c r="E1069" s="1">
        <v>20</v>
      </c>
      <c r="F1069" s="1">
        <v>33</v>
      </c>
      <c r="G1069">
        <v>1</v>
      </c>
      <c r="H1069">
        <v>8</v>
      </c>
      <c r="I1069">
        <f>+Tabla1[[#This Row],[Tiempo de Preparación]]/60</f>
        <v>0.13333333333333333</v>
      </c>
      <c r="J1069" s="9" t="str">
        <f>+TEXT(Tabla1[[#This Row],[Columna1]]/24, "h:mm")</f>
        <v>0:08</v>
      </c>
      <c r="K1069" t="s">
        <v>8</v>
      </c>
      <c r="L1069" s="1">
        <f>+(Tabla1[[#This Row],[Precio Unitario]]-Tabla1[[#This Row],[Costo Unitario]])*Tabla1[[#This Row],[Cantidad Ordenada]]</f>
        <v>13</v>
      </c>
      <c r="M1069" s="1">
        <f>+Tabla1[[#This Row],[Precio Unitario]]*Tabla1[[#This Row],[Cantidad Ordenada]]</f>
        <v>33</v>
      </c>
      <c r="N1069" s="2">
        <f>+Tabla1[[#This Row],[Ganancia neta]]/(Tabla1[[#This Row],[Ganacia Bruta]])</f>
        <v>0.39393939393939392</v>
      </c>
      <c r="O1069" s="1">
        <f>+Tabla1[[#This Row],[Costo Unitario]]*Tabla1[[#This Row],[Cantidad Ordenada]]</f>
        <v>20</v>
      </c>
    </row>
    <row r="1070" spans="1:15" x14ac:dyDescent="0.25">
      <c r="A1070">
        <v>426</v>
      </c>
      <c r="B1070">
        <v>5</v>
      </c>
      <c r="C1070" t="s">
        <v>15</v>
      </c>
      <c r="D1070" t="s">
        <v>39</v>
      </c>
      <c r="E1070" s="1">
        <v>16</v>
      </c>
      <c r="F1070" s="1">
        <v>28</v>
      </c>
      <c r="G1070">
        <v>2</v>
      </c>
      <c r="H1070">
        <v>38</v>
      </c>
      <c r="I1070">
        <f>+Tabla1[[#This Row],[Tiempo de Preparación]]/60</f>
        <v>0.6333333333333333</v>
      </c>
      <c r="J1070" s="9" t="str">
        <f>+TEXT(Tabla1[[#This Row],[Columna1]]/24, "h:mm")</f>
        <v>0:38</v>
      </c>
      <c r="K1070" t="s">
        <v>8</v>
      </c>
      <c r="L1070" s="1">
        <f>+(Tabla1[[#This Row],[Precio Unitario]]-Tabla1[[#This Row],[Costo Unitario]])*Tabla1[[#This Row],[Cantidad Ordenada]]</f>
        <v>24</v>
      </c>
      <c r="M1070" s="1">
        <f>+Tabla1[[#This Row],[Precio Unitario]]*Tabla1[[#This Row],[Cantidad Ordenada]]</f>
        <v>56</v>
      </c>
      <c r="N1070" s="2">
        <f>+Tabla1[[#This Row],[Ganancia neta]]/(Tabla1[[#This Row],[Ganacia Bruta]])</f>
        <v>0.42857142857142855</v>
      </c>
      <c r="O1070" s="1">
        <f>+Tabla1[[#This Row],[Costo Unitario]]*Tabla1[[#This Row],[Cantidad Ordenada]]</f>
        <v>32</v>
      </c>
    </row>
    <row r="1071" spans="1:15" x14ac:dyDescent="0.25">
      <c r="A1071">
        <v>426</v>
      </c>
      <c r="B1071">
        <v>5</v>
      </c>
      <c r="C1071" t="s">
        <v>26</v>
      </c>
      <c r="D1071" t="s">
        <v>50</v>
      </c>
      <c r="E1071" s="1">
        <v>15</v>
      </c>
      <c r="F1071" s="1">
        <v>25</v>
      </c>
      <c r="G1071">
        <v>2</v>
      </c>
      <c r="H1071">
        <v>23</v>
      </c>
      <c r="I1071">
        <f>+Tabla1[[#This Row],[Tiempo de Preparación]]/60</f>
        <v>0.38333333333333336</v>
      </c>
      <c r="J1071" s="9" t="str">
        <f>+TEXT(Tabla1[[#This Row],[Columna1]]/24, "h:mm")</f>
        <v>0:23</v>
      </c>
      <c r="K1071" t="s">
        <v>6</v>
      </c>
      <c r="L1071" s="1">
        <f>+(Tabla1[[#This Row],[Precio Unitario]]-Tabla1[[#This Row],[Costo Unitario]])*Tabla1[[#This Row],[Cantidad Ordenada]]</f>
        <v>20</v>
      </c>
      <c r="M1071" s="1">
        <f>+Tabla1[[#This Row],[Precio Unitario]]*Tabla1[[#This Row],[Cantidad Ordenada]]</f>
        <v>50</v>
      </c>
      <c r="N1071" s="2">
        <f>+Tabla1[[#This Row],[Ganancia neta]]/(Tabla1[[#This Row],[Ganacia Bruta]])</f>
        <v>0.4</v>
      </c>
      <c r="O1071" s="1">
        <f>+Tabla1[[#This Row],[Costo Unitario]]*Tabla1[[#This Row],[Cantidad Ordenada]]</f>
        <v>30</v>
      </c>
    </row>
    <row r="1072" spans="1:15" x14ac:dyDescent="0.25">
      <c r="A1072">
        <v>426</v>
      </c>
      <c r="B1072">
        <v>5</v>
      </c>
      <c r="C1072" t="s">
        <v>12</v>
      </c>
      <c r="D1072" t="s">
        <v>36</v>
      </c>
      <c r="E1072" s="1">
        <v>22</v>
      </c>
      <c r="F1072" s="1">
        <v>36</v>
      </c>
      <c r="G1072">
        <v>3</v>
      </c>
      <c r="H1072">
        <v>47</v>
      </c>
      <c r="I1072">
        <f>+Tabla1[[#This Row],[Tiempo de Preparación]]/60</f>
        <v>0.78333333333333333</v>
      </c>
      <c r="J1072" s="9" t="str">
        <f>+TEXT(Tabla1[[#This Row],[Columna1]]/24, "h:mm")</f>
        <v>0:47</v>
      </c>
      <c r="K1072" t="s">
        <v>8</v>
      </c>
      <c r="L1072" s="1">
        <f>+(Tabla1[[#This Row],[Precio Unitario]]-Tabla1[[#This Row],[Costo Unitario]])*Tabla1[[#This Row],[Cantidad Ordenada]]</f>
        <v>42</v>
      </c>
      <c r="M1072" s="1">
        <f>+Tabla1[[#This Row],[Precio Unitario]]*Tabla1[[#This Row],[Cantidad Ordenada]]</f>
        <v>108</v>
      </c>
      <c r="N1072" s="2">
        <f>+Tabla1[[#This Row],[Ganancia neta]]/(Tabla1[[#This Row],[Ganacia Bruta]])</f>
        <v>0.3888888888888889</v>
      </c>
      <c r="O1072" s="1">
        <f>+Tabla1[[#This Row],[Costo Unitario]]*Tabla1[[#This Row],[Cantidad Ordenada]]</f>
        <v>66</v>
      </c>
    </row>
    <row r="1073" spans="1:15" x14ac:dyDescent="0.25">
      <c r="A1073">
        <v>427</v>
      </c>
      <c r="B1073">
        <v>2</v>
      </c>
      <c r="C1073" t="s">
        <v>26</v>
      </c>
      <c r="D1073" t="s">
        <v>50</v>
      </c>
      <c r="E1073" s="1">
        <v>15</v>
      </c>
      <c r="F1073" s="1">
        <v>25</v>
      </c>
      <c r="G1073">
        <v>3</v>
      </c>
      <c r="H1073">
        <v>34</v>
      </c>
      <c r="I1073">
        <f>+Tabla1[[#This Row],[Tiempo de Preparación]]/60</f>
        <v>0.56666666666666665</v>
      </c>
      <c r="J1073" s="9" t="str">
        <f>+TEXT(Tabla1[[#This Row],[Columna1]]/24, "h:mm")</f>
        <v>0:34</v>
      </c>
      <c r="K1073" t="s">
        <v>8</v>
      </c>
      <c r="L1073" s="1">
        <f>+(Tabla1[[#This Row],[Precio Unitario]]-Tabla1[[#This Row],[Costo Unitario]])*Tabla1[[#This Row],[Cantidad Ordenada]]</f>
        <v>30</v>
      </c>
      <c r="M1073" s="1">
        <f>+Tabla1[[#This Row],[Precio Unitario]]*Tabla1[[#This Row],[Cantidad Ordenada]]</f>
        <v>75</v>
      </c>
      <c r="N1073" s="2">
        <f>+Tabla1[[#This Row],[Ganancia neta]]/(Tabla1[[#This Row],[Ganacia Bruta]])</f>
        <v>0.4</v>
      </c>
      <c r="O1073" s="1">
        <f>+Tabla1[[#This Row],[Costo Unitario]]*Tabla1[[#This Row],[Cantidad Ordenada]]</f>
        <v>45</v>
      </c>
    </row>
    <row r="1074" spans="1:15" x14ac:dyDescent="0.25">
      <c r="A1074">
        <v>427</v>
      </c>
      <c r="B1074">
        <v>2</v>
      </c>
      <c r="C1074" t="s">
        <v>17</v>
      </c>
      <c r="D1074" t="s">
        <v>41</v>
      </c>
      <c r="E1074" s="1">
        <v>21</v>
      </c>
      <c r="F1074" s="1">
        <v>35</v>
      </c>
      <c r="G1074">
        <v>2</v>
      </c>
      <c r="H1074">
        <v>52</v>
      </c>
      <c r="I1074">
        <f>+Tabla1[[#This Row],[Tiempo de Preparación]]/60</f>
        <v>0.8666666666666667</v>
      </c>
      <c r="J1074" s="9" t="str">
        <f>+TEXT(Tabla1[[#This Row],[Columna1]]/24, "h:mm")</f>
        <v>0:52</v>
      </c>
      <c r="K1074" t="s">
        <v>6</v>
      </c>
      <c r="L1074" s="1">
        <f>+(Tabla1[[#This Row],[Precio Unitario]]-Tabla1[[#This Row],[Costo Unitario]])*Tabla1[[#This Row],[Cantidad Ordenada]]</f>
        <v>28</v>
      </c>
      <c r="M1074" s="1">
        <f>+Tabla1[[#This Row],[Precio Unitario]]*Tabla1[[#This Row],[Cantidad Ordenada]]</f>
        <v>70</v>
      </c>
      <c r="N1074" s="2">
        <f>+Tabla1[[#This Row],[Ganancia neta]]/(Tabla1[[#This Row],[Ganacia Bruta]])</f>
        <v>0.4</v>
      </c>
      <c r="O1074" s="1">
        <f>+Tabla1[[#This Row],[Costo Unitario]]*Tabla1[[#This Row],[Cantidad Ordenada]]</f>
        <v>42</v>
      </c>
    </row>
    <row r="1075" spans="1:15" x14ac:dyDescent="0.25">
      <c r="A1075">
        <v>427</v>
      </c>
      <c r="B1075">
        <v>2</v>
      </c>
      <c r="C1075" t="s">
        <v>22</v>
      </c>
      <c r="D1075" t="s">
        <v>46</v>
      </c>
      <c r="E1075" s="1">
        <v>14</v>
      </c>
      <c r="F1075" s="1">
        <v>23</v>
      </c>
      <c r="G1075">
        <v>1</v>
      </c>
      <c r="H1075">
        <v>24</v>
      </c>
      <c r="I1075">
        <f>+Tabla1[[#This Row],[Tiempo de Preparación]]/60</f>
        <v>0.4</v>
      </c>
      <c r="J1075" s="9" t="str">
        <f>+TEXT(Tabla1[[#This Row],[Columna1]]/24, "h:mm")</f>
        <v>0:24</v>
      </c>
      <c r="K1075" t="s">
        <v>8</v>
      </c>
      <c r="L1075" s="1">
        <f>+(Tabla1[[#This Row],[Precio Unitario]]-Tabla1[[#This Row],[Costo Unitario]])*Tabla1[[#This Row],[Cantidad Ordenada]]</f>
        <v>9</v>
      </c>
      <c r="M1075" s="1">
        <f>+Tabla1[[#This Row],[Precio Unitario]]*Tabla1[[#This Row],[Cantidad Ordenada]]</f>
        <v>23</v>
      </c>
      <c r="N1075" s="2">
        <f>+Tabla1[[#This Row],[Ganancia neta]]/(Tabla1[[#This Row],[Ganacia Bruta]])</f>
        <v>0.39130434782608697</v>
      </c>
      <c r="O1075" s="1">
        <f>+Tabla1[[#This Row],[Costo Unitario]]*Tabla1[[#This Row],[Cantidad Ordenada]]</f>
        <v>14</v>
      </c>
    </row>
    <row r="1076" spans="1:15" x14ac:dyDescent="0.25">
      <c r="A1076">
        <v>427</v>
      </c>
      <c r="B1076">
        <v>2</v>
      </c>
      <c r="C1076" t="s">
        <v>16</v>
      </c>
      <c r="D1076" t="s">
        <v>40</v>
      </c>
      <c r="E1076" s="1">
        <v>11</v>
      </c>
      <c r="F1076" s="1">
        <v>19</v>
      </c>
      <c r="G1076">
        <v>2</v>
      </c>
      <c r="H1076">
        <v>56</v>
      </c>
      <c r="I1076">
        <f>+Tabla1[[#This Row],[Tiempo de Preparación]]/60</f>
        <v>0.93333333333333335</v>
      </c>
      <c r="J1076" s="9" t="str">
        <f>+TEXT(Tabla1[[#This Row],[Columna1]]/24, "h:mm")</f>
        <v>0:56</v>
      </c>
      <c r="K1076" t="s">
        <v>6</v>
      </c>
      <c r="L1076" s="1">
        <f>+(Tabla1[[#This Row],[Precio Unitario]]-Tabla1[[#This Row],[Costo Unitario]])*Tabla1[[#This Row],[Cantidad Ordenada]]</f>
        <v>16</v>
      </c>
      <c r="M1076" s="1">
        <f>+Tabla1[[#This Row],[Precio Unitario]]*Tabla1[[#This Row],[Cantidad Ordenada]]</f>
        <v>38</v>
      </c>
      <c r="N1076" s="2">
        <f>+Tabla1[[#This Row],[Ganancia neta]]/(Tabla1[[#This Row],[Ganacia Bruta]])</f>
        <v>0.42105263157894735</v>
      </c>
      <c r="O1076" s="1">
        <f>+Tabla1[[#This Row],[Costo Unitario]]*Tabla1[[#This Row],[Cantidad Ordenada]]</f>
        <v>22</v>
      </c>
    </row>
    <row r="1077" spans="1:15" x14ac:dyDescent="0.25">
      <c r="A1077">
        <v>428</v>
      </c>
      <c r="B1077">
        <v>7</v>
      </c>
      <c r="C1077" t="s">
        <v>11</v>
      </c>
      <c r="D1077" t="s">
        <v>35</v>
      </c>
      <c r="E1077" s="1">
        <v>25</v>
      </c>
      <c r="F1077" s="1">
        <v>40</v>
      </c>
      <c r="G1077">
        <v>1</v>
      </c>
      <c r="H1077">
        <v>38</v>
      </c>
      <c r="I1077">
        <f>+Tabla1[[#This Row],[Tiempo de Preparación]]/60</f>
        <v>0.6333333333333333</v>
      </c>
      <c r="J1077" s="9" t="str">
        <f>+TEXT(Tabla1[[#This Row],[Columna1]]/24, "h:mm")</f>
        <v>0:38</v>
      </c>
      <c r="K1077" t="s">
        <v>6</v>
      </c>
      <c r="L1077" s="1">
        <f>+(Tabla1[[#This Row],[Precio Unitario]]-Tabla1[[#This Row],[Costo Unitario]])*Tabla1[[#This Row],[Cantidad Ordenada]]</f>
        <v>15</v>
      </c>
      <c r="M1077" s="1">
        <f>+Tabla1[[#This Row],[Precio Unitario]]*Tabla1[[#This Row],[Cantidad Ordenada]]</f>
        <v>40</v>
      </c>
      <c r="N1077" s="2">
        <f>+Tabla1[[#This Row],[Ganancia neta]]/(Tabla1[[#This Row],[Ganacia Bruta]])</f>
        <v>0.375</v>
      </c>
      <c r="O1077" s="1">
        <f>+Tabla1[[#This Row],[Costo Unitario]]*Tabla1[[#This Row],[Cantidad Ordenada]]</f>
        <v>25</v>
      </c>
    </row>
    <row r="1078" spans="1:15" x14ac:dyDescent="0.25">
      <c r="A1078">
        <v>428</v>
      </c>
      <c r="B1078">
        <v>7</v>
      </c>
      <c r="C1078" t="s">
        <v>22</v>
      </c>
      <c r="D1078" t="s">
        <v>46</v>
      </c>
      <c r="E1078" s="1">
        <v>14</v>
      </c>
      <c r="F1078" s="1">
        <v>23</v>
      </c>
      <c r="G1078">
        <v>1</v>
      </c>
      <c r="H1078">
        <v>46</v>
      </c>
      <c r="I1078">
        <f>+Tabla1[[#This Row],[Tiempo de Preparación]]/60</f>
        <v>0.76666666666666672</v>
      </c>
      <c r="J1078" s="9" t="str">
        <f>+TEXT(Tabla1[[#This Row],[Columna1]]/24, "h:mm")</f>
        <v>0:46</v>
      </c>
      <c r="K1078" t="s">
        <v>6</v>
      </c>
      <c r="L1078" s="1">
        <f>+(Tabla1[[#This Row],[Precio Unitario]]-Tabla1[[#This Row],[Costo Unitario]])*Tabla1[[#This Row],[Cantidad Ordenada]]</f>
        <v>9</v>
      </c>
      <c r="M1078" s="1">
        <f>+Tabla1[[#This Row],[Precio Unitario]]*Tabla1[[#This Row],[Cantidad Ordenada]]</f>
        <v>23</v>
      </c>
      <c r="N1078" s="2">
        <f>+Tabla1[[#This Row],[Ganancia neta]]/(Tabla1[[#This Row],[Ganacia Bruta]])</f>
        <v>0.39130434782608697</v>
      </c>
      <c r="O1078" s="1">
        <f>+Tabla1[[#This Row],[Costo Unitario]]*Tabla1[[#This Row],[Cantidad Ordenada]]</f>
        <v>14</v>
      </c>
    </row>
    <row r="1079" spans="1:15" x14ac:dyDescent="0.25">
      <c r="A1079">
        <v>428</v>
      </c>
      <c r="B1079">
        <v>7</v>
      </c>
      <c r="C1079" t="s">
        <v>26</v>
      </c>
      <c r="D1079" t="s">
        <v>50</v>
      </c>
      <c r="E1079" s="1">
        <v>15</v>
      </c>
      <c r="F1079" s="1">
        <v>25</v>
      </c>
      <c r="G1079">
        <v>2</v>
      </c>
      <c r="H1079">
        <v>48</v>
      </c>
      <c r="I1079">
        <f>+Tabla1[[#This Row],[Tiempo de Preparación]]/60</f>
        <v>0.8</v>
      </c>
      <c r="J1079" s="9" t="str">
        <f>+TEXT(Tabla1[[#This Row],[Columna1]]/24, "h:mm")</f>
        <v>0:48</v>
      </c>
      <c r="K1079" t="s">
        <v>6</v>
      </c>
      <c r="L1079" s="1">
        <f>+(Tabla1[[#This Row],[Precio Unitario]]-Tabla1[[#This Row],[Costo Unitario]])*Tabla1[[#This Row],[Cantidad Ordenada]]</f>
        <v>20</v>
      </c>
      <c r="M1079" s="1">
        <f>+Tabla1[[#This Row],[Precio Unitario]]*Tabla1[[#This Row],[Cantidad Ordenada]]</f>
        <v>50</v>
      </c>
      <c r="N1079" s="2">
        <f>+Tabla1[[#This Row],[Ganancia neta]]/(Tabla1[[#This Row],[Ganacia Bruta]])</f>
        <v>0.4</v>
      </c>
      <c r="O1079" s="1">
        <f>+Tabla1[[#This Row],[Costo Unitario]]*Tabla1[[#This Row],[Cantidad Ordenada]]</f>
        <v>30</v>
      </c>
    </row>
    <row r="1080" spans="1:15" x14ac:dyDescent="0.25">
      <c r="A1080">
        <v>428</v>
      </c>
      <c r="B1080">
        <v>7</v>
      </c>
      <c r="C1080" t="s">
        <v>9</v>
      </c>
      <c r="D1080" t="s">
        <v>33</v>
      </c>
      <c r="E1080" s="1">
        <v>19</v>
      </c>
      <c r="F1080" s="1">
        <v>31</v>
      </c>
      <c r="G1080">
        <v>2</v>
      </c>
      <c r="H1080">
        <v>47</v>
      </c>
      <c r="I1080">
        <f>+Tabla1[[#This Row],[Tiempo de Preparación]]/60</f>
        <v>0.78333333333333333</v>
      </c>
      <c r="J1080" s="9" t="str">
        <f>+TEXT(Tabla1[[#This Row],[Columna1]]/24, "h:mm")</f>
        <v>0:47</v>
      </c>
      <c r="K1080" t="s">
        <v>6</v>
      </c>
      <c r="L1080" s="1">
        <f>+(Tabla1[[#This Row],[Precio Unitario]]-Tabla1[[#This Row],[Costo Unitario]])*Tabla1[[#This Row],[Cantidad Ordenada]]</f>
        <v>24</v>
      </c>
      <c r="M1080" s="1">
        <f>+Tabla1[[#This Row],[Precio Unitario]]*Tabla1[[#This Row],[Cantidad Ordenada]]</f>
        <v>62</v>
      </c>
      <c r="N1080" s="2">
        <f>+Tabla1[[#This Row],[Ganancia neta]]/(Tabla1[[#This Row],[Ganacia Bruta]])</f>
        <v>0.38709677419354838</v>
      </c>
      <c r="O1080" s="1">
        <f>+Tabla1[[#This Row],[Costo Unitario]]*Tabla1[[#This Row],[Cantidad Ordenada]]</f>
        <v>38</v>
      </c>
    </row>
    <row r="1081" spans="1:15" x14ac:dyDescent="0.25">
      <c r="A1081">
        <v>429</v>
      </c>
      <c r="B1081">
        <v>8</v>
      </c>
      <c r="C1081" t="s">
        <v>25</v>
      </c>
      <c r="D1081" t="s">
        <v>49</v>
      </c>
      <c r="E1081" s="1">
        <v>15</v>
      </c>
      <c r="F1081" s="1">
        <v>26</v>
      </c>
      <c r="G1081">
        <v>3</v>
      </c>
      <c r="H1081">
        <v>27</v>
      </c>
      <c r="I1081">
        <f>+Tabla1[[#This Row],[Tiempo de Preparación]]/60</f>
        <v>0.45</v>
      </c>
      <c r="J1081" s="9" t="str">
        <f>+TEXT(Tabla1[[#This Row],[Columna1]]/24, "h:mm")</f>
        <v>0:27</v>
      </c>
      <c r="K1081" t="s">
        <v>6</v>
      </c>
      <c r="L1081" s="1">
        <f>+(Tabla1[[#This Row],[Precio Unitario]]-Tabla1[[#This Row],[Costo Unitario]])*Tabla1[[#This Row],[Cantidad Ordenada]]</f>
        <v>33</v>
      </c>
      <c r="M1081" s="1">
        <f>+Tabla1[[#This Row],[Precio Unitario]]*Tabla1[[#This Row],[Cantidad Ordenada]]</f>
        <v>78</v>
      </c>
      <c r="N1081" s="2">
        <f>+Tabla1[[#This Row],[Ganancia neta]]/(Tabla1[[#This Row],[Ganacia Bruta]])</f>
        <v>0.42307692307692307</v>
      </c>
      <c r="O1081" s="1">
        <f>+Tabla1[[#This Row],[Costo Unitario]]*Tabla1[[#This Row],[Cantidad Ordenada]]</f>
        <v>45</v>
      </c>
    </row>
    <row r="1082" spans="1:15" x14ac:dyDescent="0.25">
      <c r="A1082">
        <v>430</v>
      </c>
      <c r="B1082">
        <v>7</v>
      </c>
      <c r="C1082" t="s">
        <v>26</v>
      </c>
      <c r="D1082" t="s">
        <v>50</v>
      </c>
      <c r="E1082" s="1">
        <v>15</v>
      </c>
      <c r="F1082" s="1">
        <v>25</v>
      </c>
      <c r="G1082">
        <v>1</v>
      </c>
      <c r="H1082">
        <v>49</v>
      </c>
      <c r="I1082">
        <f>+Tabla1[[#This Row],[Tiempo de Preparación]]/60</f>
        <v>0.81666666666666665</v>
      </c>
      <c r="J1082" s="9" t="str">
        <f>+TEXT(Tabla1[[#This Row],[Columna1]]/24, "h:mm")</f>
        <v>0:49</v>
      </c>
      <c r="K1082" t="s">
        <v>6</v>
      </c>
      <c r="L1082" s="1">
        <f>+(Tabla1[[#This Row],[Precio Unitario]]-Tabla1[[#This Row],[Costo Unitario]])*Tabla1[[#This Row],[Cantidad Ordenada]]</f>
        <v>10</v>
      </c>
      <c r="M1082" s="1">
        <f>+Tabla1[[#This Row],[Precio Unitario]]*Tabla1[[#This Row],[Cantidad Ordenada]]</f>
        <v>25</v>
      </c>
      <c r="N1082" s="2">
        <f>+Tabla1[[#This Row],[Ganancia neta]]/(Tabla1[[#This Row],[Ganacia Bruta]])</f>
        <v>0.4</v>
      </c>
      <c r="O1082" s="1">
        <f>+Tabla1[[#This Row],[Costo Unitario]]*Tabla1[[#This Row],[Cantidad Ordenada]]</f>
        <v>15</v>
      </c>
    </row>
    <row r="1083" spans="1:15" x14ac:dyDescent="0.25">
      <c r="A1083">
        <v>431</v>
      </c>
      <c r="B1083">
        <v>15</v>
      </c>
      <c r="C1083" t="s">
        <v>7</v>
      </c>
      <c r="D1083" t="s">
        <v>32</v>
      </c>
      <c r="E1083" s="1">
        <v>18</v>
      </c>
      <c r="F1083" s="1">
        <v>30</v>
      </c>
      <c r="G1083">
        <v>2</v>
      </c>
      <c r="H1083">
        <v>20</v>
      </c>
      <c r="I1083">
        <f>+Tabla1[[#This Row],[Tiempo de Preparación]]/60</f>
        <v>0.33333333333333331</v>
      </c>
      <c r="J1083" s="9" t="str">
        <f>+TEXT(Tabla1[[#This Row],[Columna1]]/24, "h:mm")</f>
        <v>0:20</v>
      </c>
      <c r="K1083" t="s">
        <v>6</v>
      </c>
      <c r="L1083" s="1">
        <f>+(Tabla1[[#This Row],[Precio Unitario]]-Tabla1[[#This Row],[Costo Unitario]])*Tabla1[[#This Row],[Cantidad Ordenada]]</f>
        <v>24</v>
      </c>
      <c r="M1083" s="1">
        <f>+Tabla1[[#This Row],[Precio Unitario]]*Tabla1[[#This Row],[Cantidad Ordenada]]</f>
        <v>60</v>
      </c>
      <c r="N1083" s="2">
        <f>+Tabla1[[#This Row],[Ganancia neta]]/(Tabla1[[#This Row],[Ganacia Bruta]])</f>
        <v>0.4</v>
      </c>
      <c r="O1083" s="1">
        <f>+Tabla1[[#This Row],[Costo Unitario]]*Tabla1[[#This Row],[Cantidad Ordenada]]</f>
        <v>36</v>
      </c>
    </row>
    <row r="1084" spans="1:15" x14ac:dyDescent="0.25">
      <c r="A1084">
        <v>432</v>
      </c>
      <c r="B1084">
        <v>10</v>
      </c>
      <c r="C1084" t="s">
        <v>21</v>
      </c>
      <c r="D1084" t="s">
        <v>45</v>
      </c>
      <c r="E1084" s="1">
        <v>12</v>
      </c>
      <c r="F1084" s="1">
        <v>20</v>
      </c>
      <c r="G1084">
        <v>3</v>
      </c>
      <c r="H1084">
        <v>16</v>
      </c>
      <c r="I1084">
        <f>+Tabla1[[#This Row],[Tiempo de Preparación]]/60</f>
        <v>0.26666666666666666</v>
      </c>
      <c r="J1084" s="9" t="str">
        <f>+TEXT(Tabla1[[#This Row],[Columna1]]/24, "h:mm")</f>
        <v>0:16</v>
      </c>
      <c r="K1084" t="s">
        <v>8</v>
      </c>
      <c r="L1084" s="1">
        <f>+(Tabla1[[#This Row],[Precio Unitario]]-Tabla1[[#This Row],[Costo Unitario]])*Tabla1[[#This Row],[Cantidad Ordenada]]</f>
        <v>24</v>
      </c>
      <c r="M1084" s="1">
        <f>+Tabla1[[#This Row],[Precio Unitario]]*Tabla1[[#This Row],[Cantidad Ordenada]]</f>
        <v>60</v>
      </c>
      <c r="N1084" s="2">
        <f>+Tabla1[[#This Row],[Ganancia neta]]/(Tabla1[[#This Row],[Ganacia Bruta]])</f>
        <v>0.4</v>
      </c>
      <c r="O1084" s="1">
        <f>+Tabla1[[#This Row],[Costo Unitario]]*Tabla1[[#This Row],[Cantidad Ordenada]]</f>
        <v>36</v>
      </c>
    </row>
    <row r="1085" spans="1:15" x14ac:dyDescent="0.25">
      <c r="A1085">
        <v>432</v>
      </c>
      <c r="B1085">
        <v>10</v>
      </c>
      <c r="C1085" t="s">
        <v>23</v>
      </c>
      <c r="D1085" t="s">
        <v>47</v>
      </c>
      <c r="E1085" s="1">
        <v>13</v>
      </c>
      <c r="F1085" s="1">
        <v>21</v>
      </c>
      <c r="G1085">
        <v>1</v>
      </c>
      <c r="H1085">
        <v>27</v>
      </c>
      <c r="I1085">
        <f>+Tabla1[[#This Row],[Tiempo de Preparación]]/60</f>
        <v>0.45</v>
      </c>
      <c r="J1085" s="9" t="str">
        <f>+TEXT(Tabla1[[#This Row],[Columna1]]/24, "h:mm")</f>
        <v>0:27</v>
      </c>
      <c r="K1085" t="s">
        <v>6</v>
      </c>
      <c r="L1085" s="1">
        <f>+(Tabla1[[#This Row],[Precio Unitario]]-Tabla1[[#This Row],[Costo Unitario]])*Tabla1[[#This Row],[Cantidad Ordenada]]</f>
        <v>8</v>
      </c>
      <c r="M1085" s="1">
        <f>+Tabla1[[#This Row],[Precio Unitario]]*Tabla1[[#This Row],[Cantidad Ordenada]]</f>
        <v>21</v>
      </c>
      <c r="N1085" s="2">
        <f>+Tabla1[[#This Row],[Ganancia neta]]/(Tabla1[[#This Row],[Ganacia Bruta]])</f>
        <v>0.38095238095238093</v>
      </c>
      <c r="O1085" s="1">
        <f>+Tabla1[[#This Row],[Costo Unitario]]*Tabla1[[#This Row],[Cantidad Ordenada]]</f>
        <v>13</v>
      </c>
    </row>
    <row r="1086" spans="1:15" x14ac:dyDescent="0.25">
      <c r="A1086">
        <v>432</v>
      </c>
      <c r="B1086">
        <v>10</v>
      </c>
      <c r="C1086" t="s">
        <v>15</v>
      </c>
      <c r="D1086" t="s">
        <v>39</v>
      </c>
      <c r="E1086" s="1">
        <v>16</v>
      </c>
      <c r="F1086" s="1">
        <v>28</v>
      </c>
      <c r="G1086">
        <v>1</v>
      </c>
      <c r="H1086">
        <v>31</v>
      </c>
      <c r="I1086">
        <f>+Tabla1[[#This Row],[Tiempo de Preparación]]/60</f>
        <v>0.51666666666666672</v>
      </c>
      <c r="J1086" s="9" t="str">
        <f>+TEXT(Tabla1[[#This Row],[Columna1]]/24, "h:mm")</f>
        <v>0:31</v>
      </c>
      <c r="K1086" t="s">
        <v>6</v>
      </c>
      <c r="L1086" s="1">
        <f>+(Tabla1[[#This Row],[Precio Unitario]]-Tabla1[[#This Row],[Costo Unitario]])*Tabla1[[#This Row],[Cantidad Ordenada]]</f>
        <v>12</v>
      </c>
      <c r="M1086" s="1">
        <f>+Tabla1[[#This Row],[Precio Unitario]]*Tabla1[[#This Row],[Cantidad Ordenada]]</f>
        <v>28</v>
      </c>
      <c r="N1086" s="2">
        <f>+Tabla1[[#This Row],[Ganancia neta]]/(Tabla1[[#This Row],[Ganacia Bruta]])</f>
        <v>0.42857142857142855</v>
      </c>
      <c r="O1086" s="1">
        <f>+Tabla1[[#This Row],[Costo Unitario]]*Tabla1[[#This Row],[Cantidad Ordenada]]</f>
        <v>16</v>
      </c>
    </row>
    <row r="1087" spans="1:15" x14ac:dyDescent="0.25">
      <c r="A1087">
        <v>433</v>
      </c>
      <c r="B1087">
        <v>10</v>
      </c>
      <c r="C1087" t="s">
        <v>7</v>
      </c>
      <c r="D1087" t="s">
        <v>32</v>
      </c>
      <c r="E1087" s="1">
        <v>18</v>
      </c>
      <c r="F1087" s="1">
        <v>30</v>
      </c>
      <c r="G1087">
        <v>1</v>
      </c>
      <c r="H1087">
        <v>56</v>
      </c>
      <c r="I1087">
        <f>+Tabla1[[#This Row],[Tiempo de Preparación]]/60</f>
        <v>0.93333333333333335</v>
      </c>
      <c r="J1087" s="9" t="str">
        <f>+TEXT(Tabla1[[#This Row],[Columna1]]/24, "h:mm")</f>
        <v>0:56</v>
      </c>
      <c r="K1087" t="s">
        <v>8</v>
      </c>
      <c r="L1087" s="1">
        <f>+(Tabla1[[#This Row],[Precio Unitario]]-Tabla1[[#This Row],[Costo Unitario]])*Tabla1[[#This Row],[Cantidad Ordenada]]</f>
        <v>12</v>
      </c>
      <c r="M1087" s="1">
        <f>+Tabla1[[#This Row],[Precio Unitario]]*Tabla1[[#This Row],[Cantidad Ordenada]]</f>
        <v>30</v>
      </c>
      <c r="N1087" s="2">
        <f>+Tabla1[[#This Row],[Ganancia neta]]/(Tabla1[[#This Row],[Ganacia Bruta]])</f>
        <v>0.4</v>
      </c>
      <c r="O1087" s="1">
        <f>+Tabla1[[#This Row],[Costo Unitario]]*Tabla1[[#This Row],[Cantidad Ordenada]]</f>
        <v>18</v>
      </c>
    </row>
    <row r="1088" spans="1:15" x14ac:dyDescent="0.25">
      <c r="A1088">
        <v>433</v>
      </c>
      <c r="B1088">
        <v>10</v>
      </c>
      <c r="C1088" t="s">
        <v>5</v>
      </c>
      <c r="D1088" t="s">
        <v>31</v>
      </c>
      <c r="E1088" s="1">
        <v>14</v>
      </c>
      <c r="F1088" s="1">
        <v>24</v>
      </c>
      <c r="G1088">
        <v>3</v>
      </c>
      <c r="H1088">
        <v>18</v>
      </c>
      <c r="I1088">
        <f>+Tabla1[[#This Row],[Tiempo de Preparación]]/60</f>
        <v>0.3</v>
      </c>
      <c r="J1088" s="9" t="str">
        <f>+TEXT(Tabla1[[#This Row],[Columna1]]/24, "h:mm")</f>
        <v>0:18</v>
      </c>
      <c r="K1088" t="s">
        <v>6</v>
      </c>
      <c r="L1088" s="1">
        <f>+(Tabla1[[#This Row],[Precio Unitario]]-Tabla1[[#This Row],[Costo Unitario]])*Tabla1[[#This Row],[Cantidad Ordenada]]</f>
        <v>30</v>
      </c>
      <c r="M1088" s="1">
        <f>+Tabla1[[#This Row],[Precio Unitario]]*Tabla1[[#This Row],[Cantidad Ordenada]]</f>
        <v>72</v>
      </c>
      <c r="N1088" s="2">
        <f>+Tabla1[[#This Row],[Ganancia neta]]/(Tabla1[[#This Row],[Ganacia Bruta]])</f>
        <v>0.41666666666666669</v>
      </c>
      <c r="O1088" s="1">
        <f>+Tabla1[[#This Row],[Costo Unitario]]*Tabla1[[#This Row],[Cantidad Ordenada]]</f>
        <v>42</v>
      </c>
    </row>
    <row r="1089" spans="1:15" x14ac:dyDescent="0.25">
      <c r="A1089">
        <v>434</v>
      </c>
      <c r="B1089">
        <v>15</v>
      </c>
      <c r="C1089" t="s">
        <v>25</v>
      </c>
      <c r="D1089" t="s">
        <v>49</v>
      </c>
      <c r="E1089" s="1">
        <v>15</v>
      </c>
      <c r="F1089" s="1">
        <v>26</v>
      </c>
      <c r="G1089">
        <v>2</v>
      </c>
      <c r="H1089">
        <v>26</v>
      </c>
      <c r="I1089">
        <f>+Tabla1[[#This Row],[Tiempo de Preparación]]/60</f>
        <v>0.43333333333333335</v>
      </c>
      <c r="J1089" s="9" t="str">
        <f>+TEXT(Tabla1[[#This Row],[Columna1]]/24, "h:mm")</f>
        <v>0:26</v>
      </c>
      <c r="K1089" t="s">
        <v>6</v>
      </c>
      <c r="L1089" s="1">
        <f>+(Tabla1[[#This Row],[Precio Unitario]]-Tabla1[[#This Row],[Costo Unitario]])*Tabla1[[#This Row],[Cantidad Ordenada]]</f>
        <v>22</v>
      </c>
      <c r="M1089" s="1">
        <f>+Tabla1[[#This Row],[Precio Unitario]]*Tabla1[[#This Row],[Cantidad Ordenada]]</f>
        <v>52</v>
      </c>
      <c r="N1089" s="2">
        <f>+Tabla1[[#This Row],[Ganancia neta]]/(Tabla1[[#This Row],[Ganacia Bruta]])</f>
        <v>0.42307692307692307</v>
      </c>
      <c r="O1089" s="1">
        <f>+Tabla1[[#This Row],[Costo Unitario]]*Tabla1[[#This Row],[Cantidad Ordenada]]</f>
        <v>30</v>
      </c>
    </row>
    <row r="1090" spans="1:15" x14ac:dyDescent="0.25">
      <c r="A1090">
        <v>434</v>
      </c>
      <c r="B1090">
        <v>15</v>
      </c>
      <c r="C1090" t="s">
        <v>19</v>
      </c>
      <c r="D1090" t="s">
        <v>43</v>
      </c>
      <c r="E1090" s="1">
        <v>13</v>
      </c>
      <c r="F1090" s="1">
        <v>22</v>
      </c>
      <c r="G1090">
        <v>2</v>
      </c>
      <c r="H1090">
        <v>32</v>
      </c>
      <c r="I1090">
        <f>+Tabla1[[#This Row],[Tiempo de Preparación]]/60</f>
        <v>0.53333333333333333</v>
      </c>
      <c r="J1090" s="9" t="str">
        <f>+TEXT(Tabla1[[#This Row],[Columna1]]/24, "h:mm")</f>
        <v>0:32</v>
      </c>
      <c r="K1090" t="s">
        <v>8</v>
      </c>
      <c r="L1090" s="1">
        <f>+(Tabla1[[#This Row],[Precio Unitario]]-Tabla1[[#This Row],[Costo Unitario]])*Tabla1[[#This Row],[Cantidad Ordenada]]</f>
        <v>18</v>
      </c>
      <c r="M1090" s="1">
        <f>+Tabla1[[#This Row],[Precio Unitario]]*Tabla1[[#This Row],[Cantidad Ordenada]]</f>
        <v>44</v>
      </c>
      <c r="N1090" s="2">
        <f>+Tabla1[[#This Row],[Ganancia neta]]/(Tabla1[[#This Row],[Ganacia Bruta]])</f>
        <v>0.40909090909090912</v>
      </c>
      <c r="O1090" s="1">
        <f>+Tabla1[[#This Row],[Costo Unitario]]*Tabla1[[#This Row],[Cantidad Ordenada]]</f>
        <v>26</v>
      </c>
    </row>
    <row r="1091" spans="1:15" x14ac:dyDescent="0.25">
      <c r="A1091">
        <v>435</v>
      </c>
      <c r="B1091">
        <v>17</v>
      </c>
      <c r="C1091" t="s">
        <v>25</v>
      </c>
      <c r="D1091" t="s">
        <v>49</v>
      </c>
      <c r="E1091" s="1">
        <v>15</v>
      </c>
      <c r="F1091" s="1">
        <v>26</v>
      </c>
      <c r="G1091">
        <v>2</v>
      </c>
      <c r="H1091">
        <v>14</v>
      </c>
      <c r="I1091">
        <f>+Tabla1[[#This Row],[Tiempo de Preparación]]/60</f>
        <v>0.23333333333333334</v>
      </c>
      <c r="J1091" s="9" t="str">
        <f>+TEXT(Tabla1[[#This Row],[Columna1]]/24, "h:mm")</f>
        <v>0:14</v>
      </c>
      <c r="K1091" t="s">
        <v>6</v>
      </c>
      <c r="L1091" s="1">
        <f>+(Tabla1[[#This Row],[Precio Unitario]]-Tabla1[[#This Row],[Costo Unitario]])*Tabla1[[#This Row],[Cantidad Ordenada]]</f>
        <v>22</v>
      </c>
      <c r="M1091" s="1">
        <f>+Tabla1[[#This Row],[Precio Unitario]]*Tabla1[[#This Row],[Cantidad Ordenada]]</f>
        <v>52</v>
      </c>
      <c r="N1091" s="2">
        <f>+Tabla1[[#This Row],[Ganancia neta]]/(Tabla1[[#This Row],[Ganacia Bruta]])</f>
        <v>0.42307692307692307</v>
      </c>
      <c r="O1091" s="1">
        <f>+Tabla1[[#This Row],[Costo Unitario]]*Tabla1[[#This Row],[Cantidad Ordenada]]</f>
        <v>30</v>
      </c>
    </row>
    <row r="1092" spans="1:15" x14ac:dyDescent="0.25">
      <c r="A1092">
        <v>435</v>
      </c>
      <c r="B1092">
        <v>17</v>
      </c>
      <c r="C1092" t="s">
        <v>23</v>
      </c>
      <c r="D1092" t="s">
        <v>47</v>
      </c>
      <c r="E1092" s="1">
        <v>13</v>
      </c>
      <c r="F1092" s="1">
        <v>21</v>
      </c>
      <c r="G1092">
        <v>2</v>
      </c>
      <c r="H1092">
        <v>42</v>
      </c>
      <c r="I1092">
        <f>+Tabla1[[#This Row],[Tiempo de Preparación]]/60</f>
        <v>0.7</v>
      </c>
      <c r="J1092" s="9" t="str">
        <f>+TEXT(Tabla1[[#This Row],[Columna1]]/24, "h:mm")</f>
        <v>0:42</v>
      </c>
      <c r="K1092" t="s">
        <v>6</v>
      </c>
      <c r="L1092" s="1">
        <f>+(Tabla1[[#This Row],[Precio Unitario]]-Tabla1[[#This Row],[Costo Unitario]])*Tabla1[[#This Row],[Cantidad Ordenada]]</f>
        <v>16</v>
      </c>
      <c r="M1092" s="1">
        <f>+Tabla1[[#This Row],[Precio Unitario]]*Tabla1[[#This Row],[Cantidad Ordenada]]</f>
        <v>42</v>
      </c>
      <c r="N1092" s="2">
        <f>+Tabla1[[#This Row],[Ganancia neta]]/(Tabla1[[#This Row],[Ganacia Bruta]])</f>
        <v>0.38095238095238093</v>
      </c>
      <c r="O1092" s="1">
        <f>+Tabla1[[#This Row],[Costo Unitario]]*Tabla1[[#This Row],[Cantidad Ordenada]]</f>
        <v>26</v>
      </c>
    </row>
    <row r="1093" spans="1:15" x14ac:dyDescent="0.25">
      <c r="A1093">
        <v>435</v>
      </c>
      <c r="B1093">
        <v>17</v>
      </c>
      <c r="C1093" t="s">
        <v>7</v>
      </c>
      <c r="D1093" t="s">
        <v>32</v>
      </c>
      <c r="E1093" s="1">
        <v>18</v>
      </c>
      <c r="F1093" s="1">
        <v>30</v>
      </c>
      <c r="G1093">
        <v>2</v>
      </c>
      <c r="H1093">
        <v>55</v>
      </c>
      <c r="I1093">
        <f>+Tabla1[[#This Row],[Tiempo de Preparación]]/60</f>
        <v>0.91666666666666663</v>
      </c>
      <c r="J1093" s="9" t="str">
        <f>+TEXT(Tabla1[[#This Row],[Columna1]]/24, "h:mm")</f>
        <v>0:55</v>
      </c>
      <c r="K1093" t="s">
        <v>8</v>
      </c>
      <c r="L1093" s="1">
        <f>+(Tabla1[[#This Row],[Precio Unitario]]-Tabla1[[#This Row],[Costo Unitario]])*Tabla1[[#This Row],[Cantidad Ordenada]]</f>
        <v>24</v>
      </c>
      <c r="M1093" s="1">
        <f>+Tabla1[[#This Row],[Precio Unitario]]*Tabla1[[#This Row],[Cantidad Ordenada]]</f>
        <v>60</v>
      </c>
      <c r="N1093" s="2">
        <f>+Tabla1[[#This Row],[Ganancia neta]]/(Tabla1[[#This Row],[Ganacia Bruta]])</f>
        <v>0.4</v>
      </c>
      <c r="O1093" s="1">
        <f>+Tabla1[[#This Row],[Costo Unitario]]*Tabla1[[#This Row],[Cantidad Ordenada]]</f>
        <v>36</v>
      </c>
    </row>
    <row r="1094" spans="1:15" x14ac:dyDescent="0.25">
      <c r="A1094">
        <v>436</v>
      </c>
      <c r="B1094">
        <v>10</v>
      </c>
      <c r="C1094" t="s">
        <v>15</v>
      </c>
      <c r="D1094" t="s">
        <v>39</v>
      </c>
      <c r="E1094" s="1">
        <v>16</v>
      </c>
      <c r="F1094" s="1">
        <v>28</v>
      </c>
      <c r="G1094">
        <v>2</v>
      </c>
      <c r="H1094">
        <v>45</v>
      </c>
      <c r="I1094">
        <f>+Tabla1[[#This Row],[Tiempo de Preparación]]/60</f>
        <v>0.75</v>
      </c>
      <c r="J1094" s="9" t="str">
        <f>+TEXT(Tabla1[[#This Row],[Columna1]]/24, "h:mm")</f>
        <v>0:45</v>
      </c>
      <c r="K1094" t="s">
        <v>8</v>
      </c>
      <c r="L1094" s="1">
        <f>+(Tabla1[[#This Row],[Precio Unitario]]-Tabla1[[#This Row],[Costo Unitario]])*Tabla1[[#This Row],[Cantidad Ordenada]]</f>
        <v>24</v>
      </c>
      <c r="M1094" s="1">
        <f>+Tabla1[[#This Row],[Precio Unitario]]*Tabla1[[#This Row],[Cantidad Ordenada]]</f>
        <v>56</v>
      </c>
      <c r="N1094" s="2">
        <f>+Tabla1[[#This Row],[Ganancia neta]]/(Tabla1[[#This Row],[Ganacia Bruta]])</f>
        <v>0.42857142857142855</v>
      </c>
      <c r="O1094" s="1">
        <f>+Tabla1[[#This Row],[Costo Unitario]]*Tabla1[[#This Row],[Cantidad Ordenada]]</f>
        <v>32</v>
      </c>
    </row>
    <row r="1095" spans="1:15" x14ac:dyDescent="0.25">
      <c r="A1095">
        <v>437</v>
      </c>
      <c r="B1095">
        <v>16</v>
      </c>
      <c r="C1095" t="s">
        <v>17</v>
      </c>
      <c r="D1095" t="s">
        <v>41</v>
      </c>
      <c r="E1095" s="1">
        <v>21</v>
      </c>
      <c r="F1095" s="1">
        <v>35</v>
      </c>
      <c r="G1095">
        <v>2</v>
      </c>
      <c r="H1095">
        <v>51</v>
      </c>
      <c r="I1095">
        <f>+Tabla1[[#This Row],[Tiempo de Preparación]]/60</f>
        <v>0.85</v>
      </c>
      <c r="J1095" s="9" t="str">
        <f>+TEXT(Tabla1[[#This Row],[Columna1]]/24, "h:mm")</f>
        <v>0:51</v>
      </c>
      <c r="K1095" t="s">
        <v>8</v>
      </c>
      <c r="L1095" s="1">
        <f>+(Tabla1[[#This Row],[Precio Unitario]]-Tabla1[[#This Row],[Costo Unitario]])*Tabla1[[#This Row],[Cantidad Ordenada]]</f>
        <v>28</v>
      </c>
      <c r="M1095" s="1">
        <f>+Tabla1[[#This Row],[Precio Unitario]]*Tabla1[[#This Row],[Cantidad Ordenada]]</f>
        <v>70</v>
      </c>
      <c r="N1095" s="2">
        <f>+Tabla1[[#This Row],[Ganancia neta]]/(Tabla1[[#This Row],[Ganacia Bruta]])</f>
        <v>0.4</v>
      </c>
      <c r="O1095" s="1">
        <f>+Tabla1[[#This Row],[Costo Unitario]]*Tabla1[[#This Row],[Cantidad Ordenada]]</f>
        <v>42</v>
      </c>
    </row>
    <row r="1096" spans="1:15" x14ac:dyDescent="0.25">
      <c r="A1096">
        <v>438</v>
      </c>
      <c r="B1096">
        <v>2</v>
      </c>
      <c r="C1096" t="s">
        <v>14</v>
      </c>
      <c r="D1096" t="s">
        <v>38</v>
      </c>
      <c r="E1096" s="1">
        <v>20</v>
      </c>
      <c r="F1096" s="1">
        <v>33</v>
      </c>
      <c r="G1096">
        <v>1</v>
      </c>
      <c r="H1096">
        <v>51</v>
      </c>
      <c r="I1096">
        <f>+Tabla1[[#This Row],[Tiempo de Preparación]]/60</f>
        <v>0.85</v>
      </c>
      <c r="J1096" s="9" t="str">
        <f>+TEXT(Tabla1[[#This Row],[Columna1]]/24, "h:mm")</f>
        <v>0:51</v>
      </c>
      <c r="K1096" t="s">
        <v>8</v>
      </c>
      <c r="L1096" s="1">
        <f>+(Tabla1[[#This Row],[Precio Unitario]]-Tabla1[[#This Row],[Costo Unitario]])*Tabla1[[#This Row],[Cantidad Ordenada]]</f>
        <v>13</v>
      </c>
      <c r="M1096" s="1">
        <f>+Tabla1[[#This Row],[Precio Unitario]]*Tabla1[[#This Row],[Cantidad Ordenada]]</f>
        <v>33</v>
      </c>
      <c r="N1096" s="2">
        <f>+Tabla1[[#This Row],[Ganancia neta]]/(Tabla1[[#This Row],[Ganacia Bruta]])</f>
        <v>0.39393939393939392</v>
      </c>
      <c r="O1096" s="1">
        <f>+Tabla1[[#This Row],[Costo Unitario]]*Tabla1[[#This Row],[Cantidad Ordenada]]</f>
        <v>20</v>
      </c>
    </row>
    <row r="1097" spans="1:15" x14ac:dyDescent="0.25">
      <c r="A1097">
        <v>439</v>
      </c>
      <c r="B1097">
        <v>15</v>
      </c>
      <c r="C1097" t="s">
        <v>14</v>
      </c>
      <c r="D1097" t="s">
        <v>38</v>
      </c>
      <c r="E1097" s="1">
        <v>20</v>
      </c>
      <c r="F1097" s="1">
        <v>33</v>
      </c>
      <c r="G1097">
        <v>3</v>
      </c>
      <c r="H1097">
        <v>35</v>
      </c>
      <c r="I1097">
        <f>+Tabla1[[#This Row],[Tiempo de Preparación]]/60</f>
        <v>0.58333333333333337</v>
      </c>
      <c r="J1097" s="9" t="str">
        <f>+TEXT(Tabla1[[#This Row],[Columna1]]/24, "h:mm")</f>
        <v>0:35</v>
      </c>
      <c r="K1097" t="s">
        <v>6</v>
      </c>
      <c r="L1097" s="1">
        <f>+(Tabla1[[#This Row],[Precio Unitario]]-Tabla1[[#This Row],[Costo Unitario]])*Tabla1[[#This Row],[Cantidad Ordenada]]</f>
        <v>39</v>
      </c>
      <c r="M1097" s="1">
        <f>+Tabla1[[#This Row],[Precio Unitario]]*Tabla1[[#This Row],[Cantidad Ordenada]]</f>
        <v>99</v>
      </c>
      <c r="N1097" s="2">
        <f>+Tabla1[[#This Row],[Ganancia neta]]/(Tabla1[[#This Row],[Ganacia Bruta]])</f>
        <v>0.39393939393939392</v>
      </c>
      <c r="O1097" s="1">
        <f>+Tabla1[[#This Row],[Costo Unitario]]*Tabla1[[#This Row],[Cantidad Ordenada]]</f>
        <v>60</v>
      </c>
    </row>
    <row r="1098" spans="1:15" x14ac:dyDescent="0.25">
      <c r="A1098">
        <v>439</v>
      </c>
      <c r="B1098">
        <v>15</v>
      </c>
      <c r="C1098" t="s">
        <v>25</v>
      </c>
      <c r="D1098" t="s">
        <v>49</v>
      </c>
      <c r="E1098" s="1">
        <v>15</v>
      </c>
      <c r="F1098" s="1">
        <v>26</v>
      </c>
      <c r="G1098">
        <v>3</v>
      </c>
      <c r="H1098">
        <v>29</v>
      </c>
      <c r="I1098">
        <f>+Tabla1[[#This Row],[Tiempo de Preparación]]/60</f>
        <v>0.48333333333333334</v>
      </c>
      <c r="J1098" s="9" t="str">
        <f>+TEXT(Tabla1[[#This Row],[Columna1]]/24, "h:mm")</f>
        <v>0:29</v>
      </c>
      <c r="K1098" t="s">
        <v>8</v>
      </c>
      <c r="L1098" s="1">
        <f>+(Tabla1[[#This Row],[Precio Unitario]]-Tabla1[[#This Row],[Costo Unitario]])*Tabla1[[#This Row],[Cantidad Ordenada]]</f>
        <v>33</v>
      </c>
      <c r="M1098" s="1">
        <f>+Tabla1[[#This Row],[Precio Unitario]]*Tabla1[[#This Row],[Cantidad Ordenada]]</f>
        <v>78</v>
      </c>
      <c r="N1098" s="2">
        <f>+Tabla1[[#This Row],[Ganancia neta]]/(Tabla1[[#This Row],[Ganacia Bruta]])</f>
        <v>0.42307692307692307</v>
      </c>
      <c r="O1098" s="1">
        <f>+Tabla1[[#This Row],[Costo Unitario]]*Tabla1[[#This Row],[Cantidad Ordenada]]</f>
        <v>45</v>
      </c>
    </row>
    <row r="1099" spans="1:15" x14ac:dyDescent="0.25">
      <c r="A1099">
        <v>440</v>
      </c>
      <c r="B1099">
        <v>13</v>
      </c>
      <c r="C1099" t="s">
        <v>22</v>
      </c>
      <c r="D1099" t="s">
        <v>46</v>
      </c>
      <c r="E1099" s="1">
        <v>14</v>
      </c>
      <c r="F1099" s="1">
        <v>23</v>
      </c>
      <c r="G1099">
        <v>2</v>
      </c>
      <c r="H1099">
        <v>36</v>
      </c>
      <c r="I1099">
        <f>+Tabla1[[#This Row],[Tiempo de Preparación]]/60</f>
        <v>0.6</v>
      </c>
      <c r="J1099" s="9" t="str">
        <f>+TEXT(Tabla1[[#This Row],[Columna1]]/24, "h:mm")</f>
        <v>0:36</v>
      </c>
      <c r="K1099" t="s">
        <v>6</v>
      </c>
      <c r="L1099" s="1">
        <f>+(Tabla1[[#This Row],[Precio Unitario]]-Tabla1[[#This Row],[Costo Unitario]])*Tabla1[[#This Row],[Cantidad Ordenada]]</f>
        <v>18</v>
      </c>
      <c r="M1099" s="1">
        <f>+Tabla1[[#This Row],[Precio Unitario]]*Tabla1[[#This Row],[Cantidad Ordenada]]</f>
        <v>46</v>
      </c>
      <c r="N1099" s="2">
        <f>+Tabla1[[#This Row],[Ganancia neta]]/(Tabla1[[#This Row],[Ganacia Bruta]])</f>
        <v>0.39130434782608697</v>
      </c>
      <c r="O1099" s="1">
        <f>+Tabla1[[#This Row],[Costo Unitario]]*Tabla1[[#This Row],[Cantidad Ordenada]]</f>
        <v>28</v>
      </c>
    </row>
    <row r="1100" spans="1:15" x14ac:dyDescent="0.25">
      <c r="A1100">
        <v>440</v>
      </c>
      <c r="B1100">
        <v>13</v>
      </c>
      <c r="C1100" t="s">
        <v>16</v>
      </c>
      <c r="D1100" t="s">
        <v>40</v>
      </c>
      <c r="E1100" s="1">
        <v>11</v>
      </c>
      <c r="F1100" s="1">
        <v>19</v>
      </c>
      <c r="G1100">
        <v>2</v>
      </c>
      <c r="H1100">
        <v>9</v>
      </c>
      <c r="I1100">
        <f>+Tabla1[[#This Row],[Tiempo de Preparación]]/60</f>
        <v>0.15</v>
      </c>
      <c r="J1100" s="9" t="str">
        <f>+TEXT(Tabla1[[#This Row],[Columna1]]/24, "h:mm")</f>
        <v>0:09</v>
      </c>
      <c r="K1100" t="s">
        <v>6</v>
      </c>
      <c r="L1100" s="1">
        <f>+(Tabla1[[#This Row],[Precio Unitario]]-Tabla1[[#This Row],[Costo Unitario]])*Tabla1[[#This Row],[Cantidad Ordenada]]</f>
        <v>16</v>
      </c>
      <c r="M1100" s="1">
        <f>+Tabla1[[#This Row],[Precio Unitario]]*Tabla1[[#This Row],[Cantidad Ordenada]]</f>
        <v>38</v>
      </c>
      <c r="N1100" s="2">
        <f>+Tabla1[[#This Row],[Ganancia neta]]/(Tabla1[[#This Row],[Ganacia Bruta]])</f>
        <v>0.42105263157894735</v>
      </c>
      <c r="O1100" s="1">
        <f>+Tabla1[[#This Row],[Costo Unitario]]*Tabla1[[#This Row],[Cantidad Ordenada]]</f>
        <v>22</v>
      </c>
    </row>
    <row r="1101" spans="1:15" x14ac:dyDescent="0.25">
      <c r="A1101">
        <v>441</v>
      </c>
      <c r="B1101">
        <v>13</v>
      </c>
      <c r="C1101" t="s">
        <v>17</v>
      </c>
      <c r="D1101" t="s">
        <v>41</v>
      </c>
      <c r="E1101" s="1">
        <v>21</v>
      </c>
      <c r="F1101" s="1">
        <v>35</v>
      </c>
      <c r="G1101">
        <v>3</v>
      </c>
      <c r="H1101">
        <v>54</v>
      </c>
      <c r="I1101">
        <f>+Tabla1[[#This Row],[Tiempo de Preparación]]/60</f>
        <v>0.9</v>
      </c>
      <c r="J1101" s="9" t="str">
        <f>+TEXT(Tabla1[[#This Row],[Columna1]]/24, "h:mm")</f>
        <v>0:54</v>
      </c>
      <c r="K1101" t="s">
        <v>6</v>
      </c>
      <c r="L1101" s="1">
        <f>+(Tabla1[[#This Row],[Precio Unitario]]-Tabla1[[#This Row],[Costo Unitario]])*Tabla1[[#This Row],[Cantidad Ordenada]]</f>
        <v>42</v>
      </c>
      <c r="M1101" s="1">
        <f>+Tabla1[[#This Row],[Precio Unitario]]*Tabla1[[#This Row],[Cantidad Ordenada]]</f>
        <v>105</v>
      </c>
      <c r="N1101" s="2">
        <f>+Tabla1[[#This Row],[Ganancia neta]]/(Tabla1[[#This Row],[Ganacia Bruta]])</f>
        <v>0.4</v>
      </c>
      <c r="O1101" s="1">
        <f>+Tabla1[[#This Row],[Costo Unitario]]*Tabla1[[#This Row],[Cantidad Ordenada]]</f>
        <v>63</v>
      </c>
    </row>
    <row r="1102" spans="1:15" x14ac:dyDescent="0.25">
      <c r="A1102">
        <v>441</v>
      </c>
      <c r="B1102">
        <v>13</v>
      </c>
      <c r="C1102" t="s">
        <v>25</v>
      </c>
      <c r="D1102" t="s">
        <v>49</v>
      </c>
      <c r="E1102" s="1">
        <v>15</v>
      </c>
      <c r="F1102" s="1">
        <v>26</v>
      </c>
      <c r="G1102">
        <v>3</v>
      </c>
      <c r="H1102">
        <v>36</v>
      </c>
      <c r="I1102">
        <f>+Tabla1[[#This Row],[Tiempo de Preparación]]/60</f>
        <v>0.6</v>
      </c>
      <c r="J1102" s="9" t="str">
        <f>+TEXT(Tabla1[[#This Row],[Columna1]]/24, "h:mm")</f>
        <v>0:36</v>
      </c>
      <c r="K1102" t="s">
        <v>8</v>
      </c>
      <c r="L1102" s="1">
        <f>+(Tabla1[[#This Row],[Precio Unitario]]-Tabla1[[#This Row],[Costo Unitario]])*Tabla1[[#This Row],[Cantidad Ordenada]]</f>
        <v>33</v>
      </c>
      <c r="M1102" s="1">
        <f>+Tabla1[[#This Row],[Precio Unitario]]*Tabla1[[#This Row],[Cantidad Ordenada]]</f>
        <v>78</v>
      </c>
      <c r="N1102" s="2">
        <f>+Tabla1[[#This Row],[Ganancia neta]]/(Tabla1[[#This Row],[Ganacia Bruta]])</f>
        <v>0.42307692307692307</v>
      </c>
      <c r="O1102" s="1">
        <f>+Tabla1[[#This Row],[Costo Unitario]]*Tabla1[[#This Row],[Cantidad Ordenada]]</f>
        <v>45</v>
      </c>
    </row>
    <row r="1103" spans="1:15" x14ac:dyDescent="0.25">
      <c r="A1103">
        <v>442</v>
      </c>
      <c r="B1103">
        <v>15</v>
      </c>
      <c r="C1103" t="s">
        <v>20</v>
      </c>
      <c r="D1103" t="s">
        <v>44</v>
      </c>
      <c r="E1103" s="1">
        <v>20</v>
      </c>
      <c r="F1103" s="1">
        <v>34</v>
      </c>
      <c r="G1103">
        <v>3</v>
      </c>
      <c r="H1103">
        <v>29</v>
      </c>
      <c r="I1103">
        <f>+Tabla1[[#This Row],[Tiempo de Preparación]]/60</f>
        <v>0.48333333333333334</v>
      </c>
      <c r="J1103" s="9" t="str">
        <f>+TEXT(Tabla1[[#This Row],[Columna1]]/24, "h:mm")</f>
        <v>0:29</v>
      </c>
      <c r="K1103" t="s">
        <v>8</v>
      </c>
      <c r="L1103" s="1">
        <f>+(Tabla1[[#This Row],[Precio Unitario]]-Tabla1[[#This Row],[Costo Unitario]])*Tabla1[[#This Row],[Cantidad Ordenada]]</f>
        <v>42</v>
      </c>
      <c r="M1103" s="1">
        <f>+Tabla1[[#This Row],[Precio Unitario]]*Tabla1[[#This Row],[Cantidad Ordenada]]</f>
        <v>102</v>
      </c>
      <c r="N1103" s="2">
        <f>+Tabla1[[#This Row],[Ganancia neta]]/(Tabla1[[#This Row],[Ganacia Bruta]])</f>
        <v>0.41176470588235292</v>
      </c>
      <c r="O1103" s="1">
        <f>+Tabla1[[#This Row],[Costo Unitario]]*Tabla1[[#This Row],[Cantidad Ordenada]]</f>
        <v>60</v>
      </c>
    </row>
    <row r="1104" spans="1:15" x14ac:dyDescent="0.25">
      <c r="A1104">
        <v>442</v>
      </c>
      <c r="B1104">
        <v>15</v>
      </c>
      <c r="C1104" t="s">
        <v>26</v>
      </c>
      <c r="D1104" t="s">
        <v>50</v>
      </c>
      <c r="E1104" s="1">
        <v>15</v>
      </c>
      <c r="F1104" s="1">
        <v>25</v>
      </c>
      <c r="G1104">
        <v>1</v>
      </c>
      <c r="H1104">
        <v>57</v>
      </c>
      <c r="I1104">
        <f>+Tabla1[[#This Row],[Tiempo de Preparación]]/60</f>
        <v>0.95</v>
      </c>
      <c r="J1104" s="9" t="str">
        <f>+TEXT(Tabla1[[#This Row],[Columna1]]/24, "h:mm")</f>
        <v>0:57</v>
      </c>
      <c r="K1104" t="s">
        <v>6</v>
      </c>
      <c r="L1104" s="1">
        <f>+(Tabla1[[#This Row],[Precio Unitario]]-Tabla1[[#This Row],[Costo Unitario]])*Tabla1[[#This Row],[Cantidad Ordenada]]</f>
        <v>10</v>
      </c>
      <c r="M1104" s="1">
        <f>+Tabla1[[#This Row],[Precio Unitario]]*Tabla1[[#This Row],[Cantidad Ordenada]]</f>
        <v>25</v>
      </c>
      <c r="N1104" s="2">
        <f>+Tabla1[[#This Row],[Ganancia neta]]/(Tabla1[[#This Row],[Ganacia Bruta]])</f>
        <v>0.4</v>
      </c>
      <c r="O1104" s="1">
        <f>+Tabla1[[#This Row],[Costo Unitario]]*Tabla1[[#This Row],[Cantidad Ordenada]]</f>
        <v>15</v>
      </c>
    </row>
    <row r="1105" spans="1:15" x14ac:dyDescent="0.25">
      <c r="A1105">
        <v>442</v>
      </c>
      <c r="B1105">
        <v>15</v>
      </c>
      <c r="C1105" t="s">
        <v>12</v>
      </c>
      <c r="D1105" t="s">
        <v>36</v>
      </c>
      <c r="E1105" s="1">
        <v>22</v>
      </c>
      <c r="F1105" s="1">
        <v>36</v>
      </c>
      <c r="G1105">
        <v>3</v>
      </c>
      <c r="H1105">
        <v>45</v>
      </c>
      <c r="I1105">
        <f>+Tabla1[[#This Row],[Tiempo de Preparación]]/60</f>
        <v>0.75</v>
      </c>
      <c r="J1105" s="9" t="str">
        <f>+TEXT(Tabla1[[#This Row],[Columna1]]/24, "h:mm")</f>
        <v>0:45</v>
      </c>
      <c r="K1105" t="s">
        <v>6</v>
      </c>
      <c r="L1105" s="1">
        <f>+(Tabla1[[#This Row],[Precio Unitario]]-Tabla1[[#This Row],[Costo Unitario]])*Tabla1[[#This Row],[Cantidad Ordenada]]</f>
        <v>42</v>
      </c>
      <c r="M1105" s="1">
        <f>+Tabla1[[#This Row],[Precio Unitario]]*Tabla1[[#This Row],[Cantidad Ordenada]]</f>
        <v>108</v>
      </c>
      <c r="N1105" s="2">
        <f>+Tabla1[[#This Row],[Ganancia neta]]/(Tabla1[[#This Row],[Ganacia Bruta]])</f>
        <v>0.3888888888888889</v>
      </c>
      <c r="O1105" s="1">
        <f>+Tabla1[[#This Row],[Costo Unitario]]*Tabla1[[#This Row],[Cantidad Ordenada]]</f>
        <v>66</v>
      </c>
    </row>
    <row r="1106" spans="1:15" x14ac:dyDescent="0.25">
      <c r="A1106">
        <v>443</v>
      </c>
      <c r="B1106">
        <v>4</v>
      </c>
      <c r="C1106" t="s">
        <v>22</v>
      </c>
      <c r="D1106" t="s">
        <v>46</v>
      </c>
      <c r="E1106" s="1">
        <v>14</v>
      </c>
      <c r="F1106" s="1">
        <v>23</v>
      </c>
      <c r="G1106">
        <v>1</v>
      </c>
      <c r="H1106">
        <v>30</v>
      </c>
      <c r="I1106">
        <f>+Tabla1[[#This Row],[Tiempo de Preparación]]/60</f>
        <v>0.5</v>
      </c>
      <c r="J1106" s="9" t="str">
        <f>+TEXT(Tabla1[[#This Row],[Columna1]]/24, "h:mm")</f>
        <v>0:30</v>
      </c>
      <c r="K1106" t="s">
        <v>6</v>
      </c>
      <c r="L1106" s="1">
        <f>+(Tabla1[[#This Row],[Precio Unitario]]-Tabla1[[#This Row],[Costo Unitario]])*Tabla1[[#This Row],[Cantidad Ordenada]]</f>
        <v>9</v>
      </c>
      <c r="M1106" s="1">
        <f>+Tabla1[[#This Row],[Precio Unitario]]*Tabla1[[#This Row],[Cantidad Ordenada]]</f>
        <v>23</v>
      </c>
      <c r="N1106" s="2">
        <f>+Tabla1[[#This Row],[Ganancia neta]]/(Tabla1[[#This Row],[Ganacia Bruta]])</f>
        <v>0.39130434782608697</v>
      </c>
      <c r="O1106" s="1">
        <f>+Tabla1[[#This Row],[Costo Unitario]]*Tabla1[[#This Row],[Cantidad Ordenada]]</f>
        <v>14</v>
      </c>
    </row>
    <row r="1107" spans="1:15" x14ac:dyDescent="0.25">
      <c r="A1107">
        <v>443</v>
      </c>
      <c r="B1107">
        <v>4</v>
      </c>
      <c r="C1107" t="s">
        <v>18</v>
      </c>
      <c r="D1107" t="s">
        <v>42</v>
      </c>
      <c r="E1107" s="1">
        <v>19</v>
      </c>
      <c r="F1107" s="1">
        <v>32</v>
      </c>
      <c r="G1107">
        <v>1</v>
      </c>
      <c r="H1107">
        <v>52</v>
      </c>
      <c r="I1107">
        <f>+Tabla1[[#This Row],[Tiempo de Preparación]]/60</f>
        <v>0.8666666666666667</v>
      </c>
      <c r="J1107" s="9" t="str">
        <f>+TEXT(Tabla1[[#This Row],[Columna1]]/24, "h:mm")</f>
        <v>0:52</v>
      </c>
      <c r="K1107" t="s">
        <v>6</v>
      </c>
      <c r="L1107" s="1">
        <f>+(Tabla1[[#This Row],[Precio Unitario]]-Tabla1[[#This Row],[Costo Unitario]])*Tabla1[[#This Row],[Cantidad Ordenada]]</f>
        <v>13</v>
      </c>
      <c r="M1107" s="1">
        <f>+Tabla1[[#This Row],[Precio Unitario]]*Tabla1[[#This Row],[Cantidad Ordenada]]</f>
        <v>32</v>
      </c>
      <c r="N1107" s="2">
        <f>+Tabla1[[#This Row],[Ganancia neta]]/(Tabla1[[#This Row],[Ganacia Bruta]])</f>
        <v>0.40625</v>
      </c>
      <c r="O1107" s="1">
        <f>+Tabla1[[#This Row],[Costo Unitario]]*Tabla1[[#This Row],[Cantidad Ordenada]]</f>
        <v>19</v>
      </c>
    </row>
    <row r="1108" spans="1:15" x14ac:dyDescent="0.25">
      <c r="A1108">
        <v>443</v>
      </c>
      <c r="B1108">
        <v>4</v>
      </c>
      <c r="C1108" t="s">
        <v>25</v>
      </c>
      <c r="D1108" t="s">
        <v>49</v>
      </c>
      <c r="E1108" s="1">
        <v>15</v>
      </c>
      <c r="F1108" s="1">
        <v>26</v>
      </c>
      <c r="G1108">
        <v>3</v>
      </c>
      <c r="H1108">
        <v>55</v>
      </c>
      <c r="I1108">
        <f>+Tabla1[[#This Row],[Tiempo de Preparación]]/60</f>
        <v>0.91666666666666663</v>
      </c>
      <c r="J1108" s="9" t="str">
        <f>+TEXT(Tabla1[[#This Row],[Columna1]]/24, "h:mm")</f>
        <v>0:55</v>
      </c>
      <c r="K1108" t="s">
        <v>6</v>
      </c>
      <c r="L1108" s="1">
        <f>+(Tabla1[[#This Row],[Precio Unitario]]-Tabla1[[#This Row],[Costo Unitario]])*Tabla1[[#This Row],[Cantidad Ordenada]]</f>
        <v>33</v>
      </c>
      <c r="M1108" s="1">
        <f>+Tabla1[[#This Row],[Precio Unitario]]*Tabla1[[#This Row],[Cantidad Ordenada]]</f>
        <v>78</v>
      </c>
      <c r="N1108" s="2">
        <f>+Tabla1[[#This Row],[Ganancia neta]]/(Tabla1[[#This Row],[Ganacia Bruta]])</f>
        <v>0.42307692307692307</v>
      </c>
      <c r="O1108" s="1">
        <f>+Tabla1[[#This Row],[Costo Unitario]]*Tabla1[[#This Row],[Cantidad Ordenada]]</f>
        <v>45</v>
      </c>
    </row>
    <row r="1109" spans="1:15" x14ac:dyDescent="0.25">
      <c r="A1109">
        <v>443</v>
      </c>
      <c r="B1109">
        <v>4</v>
      </c>
      <c r="C1109" t="s">
        <v>15</v>
      </c>
      <c r="D1109" t="s">
        <v>39</v>
      </c>
      <c r="E1109" s="1">
        <v>16</v>
      </c>
      <c r="F1109" s="1">
        <v>28</v>
      </c>
      <c r="G1109">
        <v>3</v>
      </c>
      <c r="H1109">
        <v>18</v>
      </c>
      <c r="I1109">
        <f>+Tabla1[[#This Row],[Tiempo de Preparación]]/60</f>
        <v>0.3</v>
      </c>
      <c r="J1109" s="9" t="str">
        <f>+TEXT(Tabla1[[#This Row],[Columna1]]/24, "h:mm")</f>
        <v>0:18</v>
      </c>
      <c r="K1109" t="s">
        <v>6</v>
      </c>
      <c r="L1109" s="1">
        <f>+(Tabla1[[#This Row],[Precio Unitario]]-Tabla1[[#This Row],[Costo Unitario]])*Tabla1[[#This Row],[Cantidad Ordenada]]</f>
        <v>36</v>
      </c>
      <c r="M1109" s="1">
        <f>+Tabla1[[#This Row],[Precio Unitario]]*Tabla1[[#This Row],[Cantidad Ordenada]]</f>
        <v>84</v>
      </c>
      <c r="N1109" s="2">
        <f>+Tabla1[[#This Row],[Ganancia neta]]/(Tabla1[[#This Row],[Ganacia Bruta]])</f>
        <v>0.42857142857142855</v>
      </c>
      <c r="O1109" s="1">
        <f>+Tabla1[[#This Row],[Costo Unitario]]*Tabla1[[#This Row],[Cantidad Ordenada]]</f>
        <v>48</v>
      </c>
    </row>
    <row r="1110" spans="1:15" x14ac:dyDescent="0.25">
      <c r="A1110">
        <v>444</v>
      </c>
      <c r="B1110">
        <v>8</v>
      </c>
      <c r="C1110" t="s">
        <v>22</v>
      </c>
      <c r="D1110" t="s">
        <v>46</v>
      </c>
      <c r="E1110" s="1">
        <v>14</v>
      </c>
      <c r="F1110" s="1">
        <v>23</v>
      </c>
      <c r="G1110">
        <v>1</v>
      </c>
      <c r="H1110">
        <v>32</v>
      </c>
      <c r="I1110">
        <f>+Tabla1[[#This Row],[Tiempo de Preparación]]/60</f>
        <v>0.53333333333333333</v>
      </c>
      <c r="J1110" s="9" t="str">
        <f>+TEXT(Tabla1[[#This Row],[Columna1]]/24, "h:mm")</f>
        <v>0:32</v>
      </c>
      <c r="K1110" t="s">
        <v>8</v>
      </c>
      <c r="L1110" s="1">
        <f>+(Tabla1[[#This Row],[Precio Unitario]]-Tabla1[[#This Row],[Costo Unitario]])*Tabla1[[#This Row],[Cantidad Ordenada]]</f>
        <v>9</v>
      </c>
      <c r="M1110" s="1">
        <f>+Tabla1[[#This Row],[Precio Unitario]]*Tabla1[[#This Row],[Cantidad Ordenada]]</f>
        <v>23</v>
      </c>
      <c r="N1110" s="2">
        <f>+Tabla1[[#This Row],[Ganancia neta]]/(Tabla1[[#This Row],[Ganacia Bruta]])</f>
        <v>0.39130434782608697</v>
      </c>
      <c r="O1110" s="1">
        <f>+Tabla1[[#This Row],[Costo Unitario]]*Tabla1[[#This Row],[Cantidad Ordenada]]</f>
        <v>14</v>
      </c>
    </row>
    <row r="1111" spans="1:15" x14ac:dyDescent="0.25">
      <c r="A1111">
        <v>444</v>
      </c>
      <c r="B1111">
        <v>8</v>
      </c>
      <c r="C1111" t="s">
        <v>5</v>
      </c>
      <c r="D1111" t="s">
        <v>31</v>
      </c>
      <c r="E1111" s="1">
        <v>14</v>
      </c>
      <c r="F1111" s="1">
        <v>24</v>
      </c>
      <c r="G1111">
        <v>3</v>
      </c>
      <c r="H1111">
        <v>49</v>
      </c>
      <c r="I1111">
        <f>+Tabla1[[#This Row],[Tiempo de Preparación]]/60</f>
        <v>0.81666666666666665</v>
      </c>
      <c r="J1111" s="9" t="str">
        <f>+TEXT(Tabla1[[#This Row],[Columna1]]/24, "h:mm")</f>
        <v>0:49</v>
      </c>
      <c r="K1111" t="s">
        <v>8</v>
      </c>
      <c r="L1111" s="1">
        <f>+(Tabla1[[#This Row],[Precio Unitario]]-Tabla1[[#This Row],[Costo Unitario]])*Tabla1[[#This Row],[Cantidad Ordenada]]</f>
        <v>30</v>
      </c>
      <c r="M1111" s="1">
        <f>+Tabla1[[#This Row],[Precio Unitario]]*Tabla1[[#This Row],[Cantidad Ordenada]]</f>
        <v>72</v>
      </c>
      <c r="N1111" s="2">
        <f>+Tabla1[[#This Row],[Ganancia neta]]/(Tabla1[[#This Row],[Ganacia Bruta]])</f>
        <v>0.41666666666666669</v>
      </c>
      <c r="O1111" s="1">
        <f>+Tabla1[[#This Row],[Costo Unitario]]*Tabla1[[#This Row],[Cantidad Ordenada]]</f>
        <v>42</v>
      </c>
    </row>
    <row r="1112" spans="1:15" x14ac:dyDescent="0.25">
      <c r="A1112">
        <v>445</v>
      </c>
      <c r="B1112">
        <v>6</v>
      </c>
      <c r="C1112" t="s">
        <v>10</v>
      </c>
      <c r="D1112" t="s">
        <v>34</v>
      </c>
      <c r="E1112" s="1">
        <v>16</v>
      </c>
      <c r="F1112" s="1">
        <v>27</v>
      </c>
      <c r="G1112">
        <v>3</v>
      </c>
      <c r="H1112">
        <v>26</v>
      </c>
      <c r="I1112">
        <f>+Tabla1[[#This Row],[Tiempo de Preparación]]/60</f>
        <v>0.43333333333333335</v>
      </c>
      <c r="J1112" s="9" t="str">
        <f>+TEXT(Tabla1[[#This Row],[Columna1]]/24, "h:mm")</f>
        <v>0:26</v>
      </c>
      <c r="K1112" t="s">
        <v>6</v>
      </c>
      <c r="L1112" s="1">
        <f>+(Tabla1[[#This Row],[Precio Unitario]]-Tabla1[[#This Row],[Costo Unitario]])*Tabla1[[#This Row],[Cantidad Ordenada]]</f>
        <v>33</v>
      </c>
      <c r="M1112" s="1">
        <f>+Tabla1[[#This Row],[Precio Unitario]]*Tabla1[[#This Row],[Cantidad Ordenada]]</f>
        <v>81</v>
      </c>
      <c r="N1112" s="2">
        <f>+Tabla1[[#This Row],[Ganancia neta]]/(Tabla1[[#This Row],[Ganacia Bruta]])</f>
        <v>0.40740740740740738</v>
      </c>
      <c r="O1112" s="1">
        <f>+Tabla1[[#This Row],[Costo Unitario]]*Tabla1[[#This Row],[Cantidad Ordenada]]</f>
        <v>48</v>
      </c>
    </row>
    <row r="1113" spans="1:15" x14ac:dyDescent="0.25">
      <c r="A1113">
        <v>446</v>
      </c>
      <c r="B1113">
        <v>12</v>
      </c>
      <c r="C1113" t="s">
        <v>23</v>
      </c>
      <c r="D1113" t="s">
        <v>47</v>
      </c>
      <c r="E1113" s="1">
        <v>13</v>
      </c>
      <c r="F1113" s="1">
        <v>21</v>
      </c>
      <c r="G1113">
        <v>1</v>
      </c>
      <c r="H1113">
        <v>8</v>
      </c>
      <c r="I1113">
        <f>+Tabla1[[#This Row],[Tiempo de Preparación]]/60</f>
        <v>0.13333333333333333</v>
      </c>
      <c r="J1113" s="9" t="str">
        <f>+TEXT(Tabla1[[#This Row],[Columna1]]/24, "h:mm")</f>
        <v>0:08</v>
      </c>
      <c r="K1113" t="s">
        <v>8</v>
      </c>
      <c r="L1113" s="1">
        <f>+(Tabla1[[#This Row],[Precio Unitario]]-Tabla1[[#This Row],[Costo Unitario]])*Tabla1[[#This Row],[Cantidad Ordenada]]</f>
        <v>8</v>
      </c>
      <c r="M1113" s="1">
        <f>+Tabla1[[#This Row],[Precio Unitario]]*Tabla1[[#This Row],[Cantidad Ordenada]]</f>
        <v>21</v>
      </c>
      <c r="N1113" s="2">
        <f>+Tabla1[[#This Row],[Ganancia neta]]/(Tabla1[[#This Row],[Ganacia Bruta]])</f>
        <v>0.38095238095238093</v>
      </c>
      <c r="O1113" s="1">
        <f>+Tabla1[[#This Row],[Costo Unitario]]*Tabla1[[#This Row],[Cantidad Ordenada]]</f>
        <v>13</v>
      </c>
    </row>
    <row r="1114" spans="1:15" x14ac:dyDescent="0.25">
      <c r="A1114">
        <v>447</v>
      </c>
      <c r="B1114">
        <v>8</v>
      </c>
      <c r="C1114" t="s">
        <v>21</v>
      </c>
      <c r="D1114" t="s">
        <v>45</v>
      </c>
      <c r="E1114" s="1">
        <v>12</v>
      </c>
      <c r="F1114" s="1">
        <v>20</v>
      </c>
      <c r="G1114">
        <v>2</v>
      </c>
      <c r="H1114">
        <v>29</v>
      </c>
      <c r="I1114">
        <f>+Tabla1[[#This Row],[Tiempo de Preparación]]/60</f>
        <v>0.48333333333333334</v>
      </c>
      <c r="J1114" s="9" t="str">
        <f>+TEXT(Tabla1[[#This Row],[Columna1]]/24, "h:mm")</f>
        <v>0:29</v>
      </c>
      <c r="K1114" t="s">
        <v>8</v>
      </c>
      <c r="L1114" s="1">
        <f>+(Tabla1[[#This Row],[Precio Unitario]]-Tabla1[[#This Row],[Costo Unitario]])*Tabla1[[#This Row],[Cantidad Ordenada]]</f>
        <v>16</v>
      </c>
      <c r="M1114" s="1">
        <f>+Tabla1[[#This Row],[Precio Unitario]]*Tabla1[[#This Row],[Cantidad Ordenada]]</f>
        <v>40</v>
      </c>
      <c r="N1114" s="2">
        <f>+Tabla1[[#This Row],[Ganancia neta]]/(Tabla1[[#This Row],[Ganacia Bruta]])</f>
        <v>0.4</v>
      </c>
      <c r="O1114" s="1">
        <f>+Tabla1[[#This Row],[Costo Unitario]]*Tabla1[[#This Row],[Cantidad Ordenada]]</f>
        <v>24</v>
      </c>
    </row>
    <row r="1115" spans="1:15" x14ac:dyDescent="0.25">
      <c r="A1115">
        <v>447</v>
      </c>
      <c r="B1115">
        <v>8</v>
      </c>
      <c r="C1115" t="s">
        <v>16</v>
      </c>
      <c r="D1115" t="s">
        <v>40</v>
      </c>
      <c r="E1115" s="1">
        <v>11</v>
      </c>
      <c r="F1115" s="1">
        <v>19</v>
      </c>
      <c r="G1115">
        <v>3</v>
      </c>
      <c r="H1115">
        <v>50</v>
      </c>
      <c r="I1115">
        <f>+Tabla1[[#This Row],[Tiempo de Preparación]]/60</f>
        <v>0.83333333333333337</v>
      </c>
      <c r="J1115" s="9" t="str">
        <f>+TEXT(Tabla1[[#This Row],[Columna1]]/24, "h:mm")</f>
        <v>0:50</v>
      </c>
      <c r="K1115" t="s">
        <v>8</v>
      </c>
      <c r="L1115" s="1">
        <f>+(Tabla1[[#This Row],[Precio Unitario]]-Tabla1[[#This Row],[Costo Unitario]])*Tabla1[[#This Row],[Cantidad Ordenada]]</f>
        <v>24</v>
      </c>
      <c r="M1115" s="1">
        <f>+Tabla1[[#This Row],[Precio Unitario]]*Tabla1[[#This Row],[Cantidad Ordenada]]</f>
        <v>57</v>
      </c>
      <c r="N1115" s="2">
        <f>+Tabla1[[#This Row],[Ganancia neta]]/(Tabla1[[#This Row],[Ganacia Bruta]])</f>
        <v>0.42105263157894735</v>
      </c>
      <c r="O1115" s="1">
        <f>+Tabla1[[#This Row],[Costo Unitario]]*Tabla1[[#This Row],[Cantidad Ordenada]]</f>
        <v>33</v>
      </c>
    </row>
    <row r="1116" spans="1:15" x14ac:dyDescent="0.25">
      <c r="A1116">
        <v>447</v>
      </c>
      <c r="B1116">
        <v>8</v>
      </c>
      <c r="C1116" t="s">
        <v>15</v>
      </c>
      <c r="D1116" t="s">
        <v>39</v>
      </c>
      <c r="E1116" s="1">
        <v>16</v>
      </c>
      <c r="F1116" s="1">
        <v>28</v>
      </c>
      <c r="G1116">
        <v>3</v>
      </c>
      <c r="H1116">
        <v>7</v>
      </c>
      <c r="I1116">
        <f>+Tabla1[[#This Row],[Tiempo de Preparación]]/60</f>
        <v>0.11666666666666667</v>
      </c>
      <c r="J1116" s="9" t="str">
        <f>+TEXT(Tabla1[[#This Row],[Columna1]]/24, "h:mm")</f>
        <v>0:07</v>
      </c>
      <c r="K1116" t="s">
        <v>6</v>
      </c>
      <c r="L1116" s="1">
        <f>+(Tabla1[[#This Row],[Precio Unitario]]-Tabla1[[#This Row],[Costo Unitario]])*Tabla1[[#This Row],[Cantidad Ordenada]]</f>
        <v>36</v>
      </c>
      <c r="M1116" s="1">
        <f>+Tabla1[[#This Row],[Precio Unitario]]*Tabla1[[#This Row],[Cantidad Ordenada]]</f>
        <v>84</v>
      </c>
      <c r="N1116" s="2">
        <f>+Tabla1[[#This Row],[Ganancia neta]]/(Tabla1[[#This Row],[Ganacia Bruta]])</f>
        <v>0.42857142857142855</v>
      </c>
      <c r="O1116" s="1">
        <f>+Tabla1[[#This Row],[Costo Unitario]]*Tabla1[[#This Row],[Cantidad Ordenada]]</f>
        <v>48</v>
      </c>
    </row>
    <row r="1117" spans="1:15" x14ac:dyDescent="0.25">
      <c r="A1117">
        <v>448</v>
      </c>
      <c r="B1117">
        <v>4</v>
      </c>
      <c r="C1117" t="s">
        <v>16</v>
      </c>
      <c r="D1117" t="s">
        <v>40</v>
      </c>
      <c r="E1117" s="1">
        <v>11</v>
      </c>
      <c r="F1117" s="1">
        <v>19</v>
      </c>
      <c r="G1117">
        <v>2</v>
      </c>
      <c r="H1117">
        <v>26</v>
      </c>
      <c r="I1117">
        <f>+Tabla1[[#This Row],[Tiempo de Preparación]]/60</f>
        <v>0.43333333333333335</v>
      </c>
      <c r="J1117" s="9" t="str">
        <f>+TEXT(Tabla1[[#This Row],[Columna1]]/24, "h:mm")</f>
        <v>0:26</v>
      </c>
      <c r="K1117" t="s">
        <v>8</v>
      </c>
      <c r="L1117" s="1">
        <f>+(Tabla1[[#This Row],[Precio Unitario]]-Tabla1[[#This Row],[Costo Unitario]])*Tabla1[[#This Row],[Cantidad Ordenada]]</f>
        <v>16</v>
      </c>
      <c r="M1117" s="1">
        <f>+Tabla1[[#This Row],[Precio Unitario]]*Tabla1[[#This Row],[Cantidad Ordenada]]</f>
        <v>38</v>
      </c>
      <c r="N1117" s="2">
        <f>+Tabla1[[#This Row],[Ganancia neta]]/(Tabla1[[#This Row],[Ganacia Bruta]])</f>
        <v>0.42105263157894735</v>
      </c>
      <c r="O1117" s="1">
        <f>+Tabla1[[#This Row],[Costo Unitario]]*Tabla1[[#This Row],[Cantidad Ordenada]]</f>
        <v>22</v>
      </c>
    </row>
    <row r="1118" spans="1:15" x14ac:dyDescent="0.25">
      <c r="A1118">
        <v>448</v>
      </c>
      <c r="B1118">
        <v>4</v>
      </c>
      <c r="C1118" t="s">
        <v>14</v>
      </c>
      <c r="D1118" t="s">
        <v>38</v>
      </c>
      <c r="E1118" s="1">
        <v>20</v>
      </c>
      <c r="F1118" s="1">
        <v>33</v>
      </c>
      <c r="G1118">
        <v>3</v>
      </c>
      <c r="H1118">
        <v>40</v>
      </c>
      <c r="I1118">
        <f>+Tabla1[[#This Row],[Tiempo de Preparación]]/60</f>
        <v>0.66666666666666663</v>
      </c>
      <c r="J1118" s="9" t="str">
        <f>+TEXT(Tabla1[[#This Row],[Columna1]]/24, "h:mm")</f>
        <v>0:40</v>
      </c>
      <c r="K1118" t="s">
        <v>8</v>
      </c>
      <c r="L1118" s="1">
        <f>+(Tabla1[[#This Row],[Precio Unitario]]-Tabla1[[#This Row],[Costo Unitario]])*Tabla1[[#This Row],[Cantidad Ordenada]]</f>
        <v>39</v>
      </c>
      <c r="M1118" s="1">
        <f>+Tabla1[[#This Row],[Precio Unitario]]*Tabla1[[#This Row],[Cantidad Ordenada]]</f>
        <v>99</v>
      </c>
      <c r="N1118" s="2">
        <f>+Tabla1[[#This Row],[Ganancia neta]]/(Tabla1[[#This Row],[Ganacia Bruta]])</f>
        <v>0.39393939393939392</v>
      </c>
      <c r="O1118" s="1">
        <f>+Tabla1[[#This Row],[Costo Unitario]]*Tabla1[[#This Row],[Cantidad Ordenada]]</f>
        <v>60</v>
      </c>
    </row>
    <row r="1119" spans="1:15" x14ac:dyDescent="0.25">
      <c r="A1119">
        <v>449</v>
      </c>
      <c r="B1119">
        <v>3</v>
      </c>
      <c r="C1119" t="s">
        <v>18</v>
      </c>
      <c r="D1119" t="s">
        <v>42</v>
      </c>
      <c r="E1119" s="1">
        <v>19</v>
      </c>
      <c r="F1119" s="1">
        <v>32</v>
      </c>
      <c r="G1119">
        <v>2</v>
      </c>
      <c r="H1119">
        <v>33</v>
      </c>
      <c r="I1119">
        <f>+Tabla1[[#This Row],[Tiempo de Preparación]]/60</f>
        <v>0.55000000000000004</v>
      </c>
      <c r="J1119" s="9" t="str">
        <f>+TEXT(Tabla1[[#This Row],[Columna1]]/24, "h:mm")</f>
        <v>0:33</v>
      </c>
      <c r="K1119" t="s">
        <v>8</v>
      </c>
      <c r="L1119" s="1">
        <f>+(Tabla1[[#This Row],[Precio Unitario]]-Tabla1[[#This Row],[Costo Unitario]])*Tabla1[[#This Row],[Cantidad Ordenada]]</f>
        <v>26</v>
      </c>
      <c r="M1119" s="1">
        <f>+Tabla1[[#This Row],[Precio Unitario]]*Tabla1[[#This Row],[Cantidad Ordenada]]</f>
        <v>64</v>
      </c>
      <c r="N1119" s="2">
        <f>+Tabla1[[#This Row],[Ganancia neta]]/(Tabla1[[#This Row],[Ganacia Bruta]])</f>
        <v>0.40625</v>
      </c>
      <c r="O1119" s="1">
        <f>+Tabla1[[#This Row],[Costo Unitario]]*Tabla1[[#This Row],[Cantidad Ordenada]]</f>
        <v>38</v>
      </c>
    </row>
    <row r="1120" spans="1:15" x14ac:dyDescent="0.25">
      <c r="A1120">
        <v>450</v>
      </c>
      <c r="B1120">
        <v>9</v>
      </c>
      <c r="C1120" t="s">
        <v>24</v>
      </c>
      <c r="D1120" t="s">
        <v>48</v>
      </c>
      <c r="E1120" s="1">
        <v>10</v>
      </c>
      <c r="F1120" s="1">
        <v>18</v>
      </c>
      <c r="G1120">
        <v>2</v>
      </c>
      <c r="H1120">
        <v>13</v>
      </c>
      <c r="I1120">
        <f>+Tabla1[[#This Row],[Tiempo de Preparación]]/60</f>
        <v>0.21666666666666667</v>
      </c>
      <c r="J1120" s="9" t="str">
        <f>+TEXT(Tabla1[[#This Row],[Columna1]]/24, "h:mm")</f>
        <v>0:13</v>
      </c>
      <c r="K1120" t="s">
        <v>8</v>
      </c>
      <c r="L1120" s="1">
        <f>+(Tabla1[[#This Row],[Precio Unitario]]-Tabla1[[#This Row],[Costo Unitario]])*Tabla1[[#This Row],[Cantidad Ordenada]]</f>
        <v>16</v>
      </c>
      <c r="M1120" s="1">
        <f>+Tabla1[[#This Row],[Precio Unitario]]*Tabla1[[#This Row],[Cantidad Ordenada]]</f>
        <v>36</v>
      </c>
      <c r="N1120" s="2">
        <f>+Tabla1[[#This Row],[Ganancia neta]]/(Tabla1[[#This Row],[Ganacia Bruta]])</f>
        <v>0.44444444444444442</v>
      </c>
      <c r="O1120" s="1">
        <f>+Tabla1[[#This Row],[Costo Unitario]]*Tabla1[[#This Row],[Cantidad Ordenada]]</f>
        <v>20</v>
      </c>
    </row>
    <row r="1121" spans="1:15" x14ac:dyDescent="0.25">
      <c r="A1121">
        <v>450</v>
      </c>
      <c r="B1121">
        <v>9</v>
      </c>
      <c r="C1121" t="s">
        <v>12</v>
      </c>
      <c r="D1121" t="s">
        <v>36</v>
      </c>
      <c r="E1121" s="1">
        <v>22</v>
      </c>
      <c r="F1121" s="1">
        <v>36</v>
      </c>
      <c r="G1121">
        <v>1</v>
      </c>
      <c r="H1121">
        <v>21</v>
      </c>
      <c r="I1121">
        <f>+Tabla1[[#This Row],[Tiempo de Preparación]]/60</f>
        <v>0.35</v>
      </c>
      <c r="J1121" s="9" t="str">
        <f>+TEXT(Tabla1[[#This Row],[Columna1]]/24, "h:mm")</f>
        <v>0:21</v>
      </c>
      <c r="K1121" t="s">
        <v>6</v>
      </c>
      <c r="L1121" s="1">
        <f>+(Tabla1[[#This Row],[Precio Unitario]]-Tabla1[[#This Row],[Costo Unitario]])*Tabla1[[#This Row],[Cantidad Ordenada]]</f>
        <v>14</v>
      </c>
      <c r="M1121" s="1">
        <f>+Tabla1[[#This Row],[Precio Unitario]]*Tabla1[[#This Row],[Cantidad Ordenada]]</f>
        <v>36</v>
      </c>
      <c r="N1121" s="2">
        <f>+Tabla1[[#This Row],[Ganancia neta]]/(Tabla1[[#This Row],[Ganacia Bruta]])</f>
        <v>0.3888888888888889</v>
      </c>
      <c r="O1121" s="1">
        <f>+Tabla1[[#This Row],[Costo Unitario]]*Tabla1[[#This Row],[Cantidad Ordenada]]</f>
        <v>22</v>
      </c>
    </row>
    <row r="1122" spans="1:15" x14ac:dyDescent="0.25">
      <c r="A1122">
        <v>451</v>
      </c>
      <c r="B1122">
        <v>3</v>
      </c>
      <c r="C1122" t="s">
        <v>17</v>
      </c>
      <c r="D1122" t="s">
        <v>41</v>
      </c>
      <c r="E1122" s="1">
        <v>21</v>
      </c>
      <c r="F1122" s="1">
        <v>35</v>
      </c>
      <c r="G1122">
        <v>1</v>
      </c>
      <c r="H1122">
        <v>23</v>
      </c>
      <c r="I1122">
        <f>+Tabla1[[#This Row],[Tiempo de Preparación]]/60</f>
        <v>0.38333333333333336</v>
      </c>
      <c r="J1122" s="9" t="str">
        <f>+TEXT(Tabla1[[#This Row],[Columna1]]/24, "h:mm")</f>
        <v>0:23</v>
      </c>
      <c r="K1122" t="s">
        <v>8</v>
      </c>
      <c r="L1122" s="1">
        <f>+(Tabla1[[#This Row],[Precio Unitario]]-Tabla1[[#This Row],[Costo Unitario]])*Tabla1[[#This Row],[Cantidad Ordenada]]</f>
        <v>14</v>
      </c>
      <c r="M1122" s="1">
        <f>+Tabla1[[#This Row],[Precio Unitario]]*Tabla1[[#This Row],[Cantidad Ordenada]]</f>
        <v>35</v>
      </c>
      <c r="N1122" s="2">
        <f>+Tabla1[[#This Row],[Ganancia neta]]/(Tabla1[[#This Row],[Ganacia Bruta]])</f>
        <v>0.4</v>
      </c>
      <c r="O1122" s="1">
        <f>+Tabla1[[#This Row],[Costo Unitario]]*Tabla1[[#This Row],[Cantidad Ordenada]]</f>
        <v>21</v>
      </c>
    </row>
    <row r="1123" spans="1:15" x14ac:dyDescent="0.25">
      <c r="A1123">
        <v>451</v>
      </c>
      <c r="B1123">
        <v>3</v>
      </c>
      <c r="C1123" t="s">
        <v>22</v>
      </c>
      <c r="D1123" t="s">
        <v>46</v>
      </c>
      <c r="E1123" s="1">
        <v>14</v>
      </c>
      <c r="F1123" s="1">
        <v>23</v>
      </c>
      <c r="G1123">
        <v>1</v>
      </c>
      <c r="H1123">
        <v>41</v>
      </c>
      <c r="I1123">
        <f>+Tabla1[[#This Row],[Tiempo de Preparación]]/60</f>
        <v>0.68333333333333335</v>
      </c>
      <c r="J1123" s="9" t="str">
        <f>+TEXT(Tabla1[[#This Row],[Columna1]]/24, "h:mm")</f>
        <v>0:41</v>
      </c>
      <c r="K1123" t="s">
        <v>8</v>
      </c>
      <c r="L1123" s="1">
        <f>+(Tabla1[[#This Row],[Precio Unitario]]-Tabla1[[#This Row],[Costo Unitario]])*Tabla1[[#This Row],[Cantidad Ordenada]]</f>
        <v>9</v>
      </c>
      <c r="M1123" s="1">
        <f>+Tabla1[[#This Row],[Precio Unitario]]*Tabla1[[#This Row],[Cantidad Ordenada]]</f>
        <v>23</v>
      </c>
      <c r="N1123" s="2">
        <f>+Tabla1[[#This Row],[Ganancia neta]]/(Tabla1[[#This Row],[Ganacia Bruta]])</f>
        <v>0.39130434782608697</v>
      </c>
      <c r="O1123" s="1">
        <f>+Tabla1[[#This Row],[Costo Unitario]]*Tabla1[[#This Row],[Cantidad Ordenada]]</f>
        <v>14</v>
      </c>
    </row>
    <row r="1124" spans="1:15" x14ac:dyDescent="0.25">
      <c r="A1124">
        <v>451</v>
      </c>
      <c r="B1124">
        <v>3</v>
      </c>
      <c r="C1124" t="s">
        <v>20</v>
      </c>
      <c r="D1124" t="s">
        <v>44</v>
      </c>
      <c r="E1124" s="1">
        <v>20</v>
      </c>
      <c r="F1124" s="1">
        <v>34</v>
      </c>
      <c r="G1124">
        <v>1</v>
      </c>
      <c r="H1124">
        <v>39</v>
      </c>
      <c r="I1124">
        <f>+Tabla1[[#This Row],[Tiempo de Preparación]]/60</f>
        <v>0.65</v>
      </c>
      <c r="J1124" s="9" t="str">
        <f>+TEXT(Tabla1[[#This Row],[Columna1]]/24, "h:mm")</f>
        <v>0:39</v>
      </c>
      <c r="K1124" t="s">
        <v>6</v>
      </c>
      <c r="L1124" s="1">
        <f>+(Tabla1[[#This Row],[Precio Unitario]]-Tabla1[[#This Row],[Costo Unitario]])*Tabla1[[#This Row],[Cantidad Ordenada]]</f>
        <v>14</v>
      </c>
      <c r="M1124" s="1">
        <f>+Tabla1[[#This Row],[Precio Unitario]]*Tabla1[[#This Row],[Cantidad Ordenada]]</f>
        <v>34</v>
      </c>
      <c r="N1124" s="2">
        <f>+Tabla1[[#This Row],[Ganancia neta]]/(Tabla1[[#This Row],[Ganacia Bruta]])</f>
        <v>0.41176470588235292</v>
      </c>
      <c r="O1124" s="1">
        <f>+Tabla1[[#This Row],[Costo Unitario]]*Tabla1[[#This Row],[Cantidad Ordenada]]</f>
        <v>20</v>
      </c>
    </row>
    <row r="1125" spans="1:15" x14ac:dyDescent="0.25">
      <c r="A1125">
        <v>452</v>
      </c>
      <c r="B1125">
        <v>9</v>
      </c>
      <c r="C1125" t="s">
        <v>9</v>
      </c>
      <c r="D1125" t="s">
        <v>33</v>
      </c>
      <c r="E1125" s="1">
        <v>19</v>
      </c>
      <c r="F1125" s="1">
        <v>31</v>
      </c>
      <c r="G1125">
        <v>3</v>
      </c>
      <c r="H1125">
        <v>53</v>
      </c>
      <c r="I1125">
        <f>+Tabla1[[#This Row],[Tiempo de Preparación]]/60</f>
        <v>0.8833333333333333</v>
      </c>
      <c r="J1125" s="9" t="str">
        <f>+TEXT(Tabla1[[#This Row],[Columna1]]/24, "h:mm")</f>
        <v>0:53</v>
      </c>
      <c r="K1125" t="s">
        <v>6</v>
      </c>
      <c r="L1125" s="1">
        <f>+(Tabla1[[#This Row],[Precio Unitario]]-Tabla1[[#This Row],[Costo Unitario]])*Tabla1[[#This Row],[Cantidad Ordenada]]</f>
        <v>36</v>
      </c>
      <c r="M1125" s="1">
        <f>+Tabla1[[#This Row],[Precio Unitario]]*Tabla1[[#This Row],[Cantidad Ordenada]]</f>
        <v>93</v>
      </c>
      <c r="N1125" s="2">
        <f>+Tabla1[[#This Row],[Ganancia neta]]/(Tabla1[[#This Row],[Ganacia Bruta]])</f>
        <v>0.38709677419354838</v>
      </c>
      <c r="O1125" s="1">
        <f>+Tabla1[[#This Row],[Costo Unitario]]*Tabla1[[#This Row],[Cantidad Ordenada]]</f>
        <v>57</v>
      </c>
    </row>
    <row r="1126" spans="1:15" x14ac:dyDescent="0.25">
      <c r="A1126">
        <v>452</v>
      </c>
      <c r="B1126">
        <v>9</v>
      </c>
      <c r="C1126" t="s">
        <v>19</v>
      </c>
      <c r="D1126" t="s">
        <v>43</v>
      </c>
      <c r="E1126" s="1">
        <v>13</v>
      </c>
      <c r="F1126" s="1">
        <v>22</v>
      </c>
      <c r="G1126">
        <v>2</v>
      </c>
      <c r="H1126">
        <v>28</v>
      </c>
      <c r="I1126">
        <f>+Tabla1[[#This Row],[Tiempo de Preparación]]/60</f>
        <v>0.46666666666666667</v>
      </c>
      <c r="J1126" s="9" t="str">
        <f>+TEXT(Tabla1[[#This Row],[Columna1]]/24, "h:mm")</f>
        <v>0:28</v>
      </c>
      <c r="K1126" t="s">
        <v>6</v>
      </c>
      <c r="L1126" s="1">
        <f>+(Tabla1[[#This Row],[Precio Unitario]]-Tabla1[[#This Row],[Costo Unitario]])*Tabla1[[#This Row],[Cantidad Ordenada]]</f>
        <v>18</v>
      </c>
      <c r="M1126" s="1">
        <f>+Tabla1[[#This Row],[Precio Unitario]]*Tabla1[[#This Row],[Cantidad Ordenada]]</f>
        <v>44</v>
      </c>
      <c r="N1126" s="2">
        <f>+Tabla1[[#This Row],[Ganancia neta]]/(Tabla1[[#This Row],[Ganacia Bruta]])</f>
        <v>0.40909090909090912</v>
      </c>
      <c r="O1126" s="1">
        <f>+Tabla1[[#This Row],[Costo Unitario]]*Tabla1[[#This Row],[Cantidad Ordenada]]</f>
        <v>26</v>
      </c>
    </row>
    <row r="1127" spans="1:15" x14ac:dyDescent="0.25">
      <c r="A1127">
        <v>452</v>
      </c>
      <c r="B1127">
        <v>9</v>
      </c>
      <c r="C1127" t="s">
        <v>23</v>
      </c>
      <c r="D1127" t="s">
        <v>47</v>
      </c>
      <c r="E1127" s="1">
        <v>13</v>
      </c>
      <c r="F1127" s="1">
        <v>21</v>
      </c>
      <c r="G1127">
        <v>1</v>
      </c>
      <c r="H1127">
        <v>42</v>
      </c>
      <c r="I1127">
        <f>+Tabla1[[#This Row],[Tiempo de Preparación]]/60</f>
        <v>0.7</v>
      </c>
      <c r="J1127" s="9" t="str">
        <f>+TEXT(Tabla1[[#This Row],[Columna1]]/24, "h:mm")</f>
        <v>0:42</v>
      </c>
      <c r="K1127" t="s">
        <v>8</v>
      </c>
      <c r="L1127" s="1">
        <f>+(Tabla1[[#This Row],[Precio Unitario]]-Tabla1[[#This Row],[Costo Unitario]])*Tabla1[[#This Row],[Cantidad Ordenada]]</f>
        <v>8</v>
      </c>
      <c r="M1127" s="1">
        <f>+Tabla1[[#This Row],[Precio Unitario]]*Tabla1[[#This Row],[Cantidad Ordenada]]</f>
        <v>21</v>
      </c>
      <c r="N1127" s="2">
        <f>+Tabla1[[#This Row],[Ganancia neta]]/(Tabla1[[#This Row],[Ganacia Bruta]])</f>
        <v>0.38095238095238093</v>
      </c>
      <c r="O1127" s="1">
        <f>+Tabla1[[#This Row],[Costo Unitario]]*Tabla1[[#This Row],[Cantidad Ordenada]]</f>
        <v>13</v>
      </c>
    </row>
    <row r="1128" spans="1:15" x14ac:dyDescent="0.25">
      <c r="A1128">
        <v>453</v>
      </c>
      <c r="B1128">
        <v>6</v>
      </c>
      <c r="C1128" t="s">
        <v>20</v>
      </c>
      <c r="D1128" t="s">
        <v>44</v>
      </c>
      <c r="E1128" s="1">
        <v>20</v>
      </c>
      <c r="F1128" s="1">
        <v>34</v>
      </c>
      <c r="G1128">
        <v>1</v>
      </c>
      <c r="H1128">
        <v>42</v>
      </c>
      <c r="I1128">
        <f>+Tabla1[[#This Row],[Tiempo de Preparación]]/60</f>
        <v>0.7</v>
      </c>
      <c r="J1128" s="9" t="str">
        <f>+TEXT(Tabla1[[#This Row],[Columna1]]/24, "h:mm")</f>
        <v>0:42</v>
      </c>
      <c r="K1128" t="s">
        <v>6</v>
      </c>
      <c r="L1128" s="1">
        <f>+(Tabla1[[#This Row],[Precio Unitario]]-Tabla1[[#This Row],[Costo Unitario]])*Tabla1[[#This Row],[Cantidad Ordenada]]</f>
        <v>14</v>
      </c>
      <c r="M1128" s="1">
        <f>+Tabla1[[#This Row],[Precio Unitario]]*Tabla1[[#This Row],[Cantidad Ordenada]]</f>
        <v>34</v>
      </c>
      <c r="N1128" s="2">
        <f>+Tabla1[[#This Row],[Ganancia neta]]/(Tabla1[[#This Row],[Ganacia Bruta]])</f>
        <v>0.41176470588235292</v>
      </c>
      <c r="O1128" s="1">
        <f>+Tabla1[[#This Row],[Costo Unitario]]*Tabla1[[#This Row],[Cantidad Ordenada]]</f>
        <v>20</v>
      </c>
    </row>
    <row r="1129" spans="1:15" x14ac:dyDescent="0.25">
      <c r="A1129">
        <v>453</v>
      </c>
      <c r="B1129">
        <v>6</v>
      </c>
      <c r="C1129" t="s">
        <v>18</v>
      </c>
      <c r="D1129" t="s">
        <v>42</v>
      </c>
      <c r="E1129" s="1">
        <v>19</v>
      </c>
      <c r="F1129" s="1">
        <v>32</v>
      </c>
      <c r="G1129">
        <v>3</v>
      </c>
      <c r="H1129">
        <v>58</v>
      </c>
      <c r="I1129">
        <f>+Tabla1[[#This Row],[Tiempo de Preparación]]/60</f>
        <v>0.96666666666666667</v>
      </c>
      <c r="J1129" s="9" t="str">
        <f>+TEXT(Tabla1[[#This Row],[Columna1]]/24, "h:mm")</f>
        <v>0:58</v>
      </c>
      <c r="K1129" t="s">
        <v>6</v>
      </c>
      <c r="L1129" s="1">
        <f>+(Tabla1[[#This Row],[Precio Unitario]]-Tabla1[[#This Row],[Costo Unitario]])*Tabla1[[#This Row],[Cantidad Ordenada]]</f>
        <v>39</v>
      </c>
      <c r="M1129" s="1">
        <f>+Tabla1[[#This Row],[Precio Unitario]]*Tabla1[[#This Row],[Cantidad Ordenada]]</f>
        <v>96</v>
      </c>
      <c r="N1129" s="2">
        <f>+Tabla1[[#This Row],[Ganancia neta]]/(Tabla1[[#This Row],[Ganacia Bruta]])</f>
        <v>0.40625</v>
      </c>
      <c r="O1129" s="1">
        <f>+Tabla1[[#This Row],[Costo Unitario]]*Tabla1[[#This Row],[Cantidad Ordenada]]</f>
        <v>57</v>
      </c>
    </row>
    <row r="1130" spans="1:15" x14ac:dyDescent="0.25">
      <c r="A1130">
        <v>454</v>
      </c>
      <c r="B1130">
        <v>1</v>
      </c>
      <c r="C1130" t="s">
        <v>10</v>
      </c>
      <c r="D1130" t="s">
        <v>34</v>
      </c>
      <c r="E1130" s="1">
        <v>16</v>
      </c>
      <c r="F1130" s="1">
        <v>27</v>
      </c>
      <c r="G1130">
        <v>2</v>
      </c>
      <c r="H1130">
        <v>49</v>
      </c>
      <c r="I1130">
        <f>+Tabla1[[#This Row],[Tiempo de Preparación]]/60</f>
        <v>0.81666666666666665</v>
      </c>
      <c r="J1130" s="9" t="str">
        <f>+TEXT(Tabla1[[#This Row],[Columna1]]/24, "h:mm")</f>
        <v>0:49</v>
      </c>
      <c r="K1130" t="s">
        <v>6</v>
      </c>
      <c r="L1130" s="1">
        <f>+(Tabla1[[#This Row],[Precio Unitario]]-Tabla1[[#This Row],[Costo Unitario]])*Tabla1[[#This Row],[Cantidad Ordenada]]</f>
        <v>22</v>
      </c>
      <c r="M1130" s="1">
        <f>+Tabla1[[#This Row],[Precio Unitario]]*Tabla1[[#This Row],[Cantidad Ordenada]]</f>
        <v>54</v>
      </c>
      <c r="N1130" s="2">
        <f>+Tabla1[[#This Row],[Ganancia neta]]/(Tabla1[[#This Row],[Ganacia Bruta]])</f>
        <v>0.40740740740740738</v>
      </c>
      <c r="O1130" s="1">
        <f>+Tabla1[[#This Row],[Costo Unitario]]*Tabla1[[#This Row],[Cantidad Ordenada]]</f>
        <v>32</v>
      </c>
    </row>
    <row r="1131" spans="1:15" x14ac:dyDescent="0.25">
      <c r="A1131">
        <v>454</v>
      </c>
      <c r="B1131">
        <v>1</v>
      </c>
      <c r="C1131" t="s">
        <v>16</v>
      </c>
      <c r="D1131" t="s">
        <v>40</v>
      </c>
      <c r="E1131" s="1">
        <v>11</v>
      </c>
      <c r="F1131" s="1">
        <v>19</v>
      </c>
      <c r="G1131">
        <v>3</v>
      </c>
      <c r="H1131">
        <v>18</v>
      </c>
      <c r="I1131">
        <f>+Tabla1[[#This Row],[Tiempo de Preparación]]/60</f>
        <v>0.3</v>
      </c>
      <c r="J1131" s="9" t="str">
        <f>+TEXT(Tabla1[[#This Row],[Columna1]]/24, "h:mm")</f>
        <v>0:18</v>
      </c>
      <c r="K1131" t="s">
        <v>8</v>
      </c>
      <c r="L1131" s="1">
        <f>+(Tabla1[[#This Row],[Precio Unitario]]-Tabla1[[#This Row],[Costo Unitario]])*Tabla1[[#This Row],[Cantidad Ordenada]]</f>
        <v>24</v>
      </c>
      <c r="M1131" s="1">
        <f>+Tabla1[[#This Row],[Precio Unitario]]*Tabla1[[#This Row],[Cantidad Ordenada]]</f>
        <v>57</v>
      </c>
      <c r="N1131" s="2">
        <f>+Tabla1[[#This Row],[Ganancia neta]]/(Tabla1[[#This Row],[Ganacia Bruta]])</f>
        <v>0.42105263157894735</v>
      </c>
      <c r="O1131" s="1">
        <f>+Tabla1[[#This Row],[Costo Unitario]]*Tabla1[[#This Row],[Cantidad Ordenada]]</f>
        <v>33</v>
      </c>
    </row>
    <row r="1132" spans="1:15" x14ac:dyDescent="0.25">
      <c r="A1132">
        <v>454</v>
      </c>
      <c r="B1132">
        <v>1</v>
      </c>
      <c r="C1132" t="s">
        <v>12</v>
      </c>
      <c r="D1132" t="s">
        <v>36</v>
      </c>
      <c r="E1132" s="1">
        <v>22</v>
      </c>
      <c r="F1132" s="1">
        <v>36</v>
      </c>
      <c r="G1132">
        <v>2</v>
      </c>
      <c r="H1132">
        <v>42</v>
      </c>
      <c r="I1132">
        <f>+Tabla1[[#This Row],[Tiempo de Preparación]]/60</f>
        <v>0.7</v>
      </c>
      <c r="J1132" s="9" t="str">
        <f>+TEXT(Tabla1[[#This Row],[Columna1]]/24, "h:mm")</f>
        <v>0:42</v>
      </c>
      <c r="K1132" t="s">
        <v>8</v>
      </c>
      <c r="L1132" s="1">
        <f>+(Tabla1[[#This Row],[Precio Unitario]]-Tabla1[[#This Row],[Costo Unitario]])*Tabla1[[#This Row],[Cantidad Ordenada]]</f>
        <v>28</v>
      </c>
      <c r="M1132" s="1">
        <f>+Tabla1[[#This Row],[Precio Unitario]]*Tabla1[[#This Row],[Cantidad Ordenada]]</f>
        <v>72</v>
      </c>
      <c r="N1132" s="2">
        <f>+Tabla1[[#This Row],[Ganancia neta]]/(Tabla1[[#This Row],[Ganacia Bruta]])</f>
        <v>0.3888888888888889</v>
      </c>
      <c r="O1132" s="1">
        <f>+Tabla1[[#This Row],[Costo Unitario]]*Tabla1[[#This Row],[Cantidad Ordenada]]</f>
        <v>44</v>
      </c>
    </row>
    <row r="1133" spans="1:15" x14ac:dyDescent="0.25">
      <c r="A1133">
        <v>454</v>
      </c>
      <c r="B1133">
        <v>1</v>
      </c>
      <c r="C1133" t="s">
        <v>26</v>
      </c>
      <c r="D1133" t="s">
        <v>50</v>
      </c>
      <c r="E1133" s="1">
        <v>15</v>
      </c>
      <c r="F1133" s="1">
        <v>25</v>
      </c>
      <c r="G1133">
        <v>2</v>
      </c>
      <c r="H1133">
        <v>44</v>
      </c>
      <c r="I1133">
        <f>+Tabla1[[#This Row],[Tiempo de Preparación]]/60</f>
        <v>0.73333333333333328</v>
      </c>
      <c r="J1133" s="9" t="str">
        <f>+TEXT(Tabla1[[#This Row],[Columna1]]/24, "h:mm")</f>
        <v>0:44</v>
      </c>
      <c r="K1133" t="s">
        <v>6</v>
      </c>
      <c r="L1133" s="1">
        <f>+(Tabla1[[#This Row],[Precio Unitario]]-Tabla1[[#This Row],[Costo Unitario]])*Tabla1[[#This Row],[Cantidad Ordenada]]</f>
        <v>20</v>
      </c>
      <c r="M1133" s="1">
        <f>+Tabla1[[#This Row],[Precio Unitario]]*Tabla1[[#This Row],[Cantidad Ordenada]]</f>
        <v>50</v>
      </c>
      <c r="N1133" s="2">
        <f>+Tabla1[[#This Row],[Ganancia neta]]/(Tabla1[[#This Row],[Ganacia Bruta]])</f>
        <v>0.4</v>
      </c>
      <c r="O1133" s="1">
        <f>+Tabla1[[#This Row],[Costo Unitario]]*Tabla1[[#This Row],[Cantidad Ordenada]]</f>
        <v>30</v>
      </c>
    </row>
    <row r="1134" spans="1:15" x14ac:dyDescent="0.25">
      <c r="A1134">
        <v>455</v>
      </c>
      <c r="B1134">
        <v>12</v>
      </c>
      <c r="C1134" t="s">
        <v>5</v>
      </c>
      <c r="D1134" t="s">
        <v>31</v>
      </c>
      <c r="E1134" s="1">
        <v>14</v>
      </c>
      <c r="F1134" s="1">
        <v>24</v>
      </c>
      <c r="G1134">
        <v>2</v>
      </c>
      <c r="H1134">
        <v>11</v>
      </c>
      <c r="I1134">
        <f>+Tabla1[[#This Row],[Tiempo de Preparación]]/60</f>
        <v>0.18333333333333332</v>
      </c>
      <c r="J1134" s="9" t="str">
        <f>+TEXT(Tabla1[[#This Row],[Columna1]]/24, "h:mm")</f>
        <v>0:11</v>
      </c>
      <c r="K1134" t="s">
        <v>6</v>
      </c>
      <c r="L1134" s="1">
        <f>+(Tabla1[[#This Row],[Precio Unitario]]-Tabla1[[#This Row],[Costo Unitario]])*Tabla1[[#This Row],[Cantidad Ordenada]]</f>
        <v>20</v>
      </c>
      <c r="M1134" s="1">
        <f>+Tabla1[[#This Row],[Precio Unitario]]*Tabla1[[#This Row],[Cantidad Ordenada]]</f>
        <v>48</v>
      </c>
      <c r="N1134" s="2">
        <f>+Tabla1[[#This Row],[Ganancia neta]]/(Tabla1[[#This Row],[Ganacia Bruta]])</f>
        <v>0.41666666666666669</v>
      </c>
      <c r="O1134" s="1">
        <f>+Tabla1[[#This Row],[Costo Unitario]]*Tabla1[[#This Row],[Cantidad Ordenada]]</f>
        <v>28</v>
      </c>
    </row>
    <row r="1135" spans="1:15" x14ac:dyDescent="0.25">
      <c r="A1135">
        <v>456</v>
      </c>
      <c r="B1135">
        <v>13</v>
      </c>
      <c r="C1135" t="s">
        <v>11</v>
      </c>
      <c r="D1135" t="s">
        <v>35</v>
      </c>
      <c r="E1135" s="1">
        <v>25</v>
      </c>
      <c r="F1135" s="1">
        <v>40</v>
      </c>
      <c r="G1135">
        <v>2</v>
      </c>
      <c r="H1135">
        <v>47</v>
      </c>
      <c r="I1135">
        <f>+Tabla1[[#This Row],[Tiempo de Preparación]]/60</f>
        <v>0.78333333333333333</v>
      </c>
      <c r="J1135" s="9" t="str">
        <f>+TEXT(Tabla1[[#This Row],[Columna1]]/24, "h:mm")</f>
        <v>0:47</v>
      </c>
      <c r="K1135" t="s">
        <v>8</v>
      </c>
      <c r="L1135" s="1">
        <f>+(Tabla1[[#This Row],[Precio Unitario]]-Tabla1[[#This Row],[Costo Unitario]])*Tabla1[[#This Row],[Cantidad Ordenada]]</f>
        <v>30</v>
      </c>
      <c r="M1135" s="1">
        <f>+Tabla1[[#This Row],[Precio Unitario]]*Tabla1[[#This Row],[Cantidad Ordenada]]</f>
        <v>80</v>
      </c>
      <c r="N1135" s="2">
        <f>+Tabla1[[#This Row],[Ganancia neta]]/(Tabla1[[#This Row],[Ganacia Bruta]])</f>
        <v>0.375</v>
      </c>
      <c r="O1135" s="1">
        <f>+Tabla1[[#This Row],[Costo Unitario]]*Tabla1[[#This Row],[Cantidad Ordenada]]</f>
        <v>50</v>
      </c>
    </row>
    <row r="1136" spans="1:15" x14ac:dyDescent="0.25">
      <c r="A1136">
        <v>456</v>
      </c>
      <c r="B1136">
        <v>13</v>
      </c>
      <c r="C1136" t="s">
        <v>20</v>
      </c>
      <c r="D1136" t="s">
        <v>44</v>
      </c>
      <c r="E1136" s="1">
        <v>20</v>
      </c>
      <c r="F1136" s="1">
        <v>34</v>
      </c>
      <c r="G1136">
        <v>2</v>
      </c>
      <c r="H1136">
        <v>24</v>
      </c>
      <c r="I1136">
        <f>+Tabla1[[#This Row],[Tiempo de Preparación]]/60</f>
        <v>0.4</v>
      </c>
      <c r="J1136" s="9" t="str">
        <f>+TEXT(Tabla1[[#This Row],[Columna1]]/24, "h:mm")</f>
        <v>0:24</v>
      </c>
      <c r="K1136" t="s">
        <v>6</v>
      </c>
      <c r="L1136" s="1">
        <f>+(Tabla1[[#This Row],[Precio Unitario]]-Tabla1[[#This Row],[Costo Unitario]])*Tabla1[[#This Row],[Cantidad Ordenada]]</f>
        <v>28</v>
      </c>
      <c r="M1136" s="1">
        <f>+Tabla1[[#This Row],[Precio Unitario]]*Tabla1[[#This Row],[Cantidad Ordenada]]</f>
        <v>68</v>
      </c>
      <c r="N1136" s="2">
        <f>+Tabla1[[#This Row],[Ganancia neta]]/(Tabla1[[#This Row],[Ganacia Bruta]])</f>
        <v>0.41176470588235292</v>
      </c>
      <c r="O1136" s="1">
        <f>+Tabla1[[#This Row],[Costo Unitario]]*Tabla1[[#This Row],[Cantidad Ordenada]]</f>
        <v>40</v>
      </c>
    </row>
    <row r="1137" spans="1:15" x14ac:dyDescent="0.25">
      <c r="A1137">
        <v>457</v>
      </c>
      <c r="B1137">
        <v>18</v>
      </c>
      <c r="C1137" t="s">
        <v>14</v>
      </c>
      <c r="D1137" t="s">
        <v>38</v>
      </c>
      <c r="E1137" s="1">
        <v>20</v>
      </c>
      <c r="F1137" s="1">
        <v>33</v>
      </c>
      <c r="G1137">
        <v>3</v>
      </c>
      <c r="H1137">
        <v>43</v>
      </c>
      <c r="I1137">
        <f>+Tabla1[[#This Row],[Tiempo de Preparación]]/60</f>
        <v>0.71666666666666667</v>
      </c>
      <c r="J1137" s="9" t="str">
        <f>+TEXT(Tabla1[[#This Row],[Columna1]]/24, "h:mm")</f>
        <v>0:43</v>
      </c>
      <c r="K1137" t="s">
        <v>8</v>
      </c>
      <c r="L1137" s="1">
        <f>+(Tabla1[[#This Row],[Precio Unitario]]-Tabla1[[#This Row],[Costo Unitario]])*Tabla1[[#This Row],[Cantidad Ordenada]]</f>
        <v>39</v>
      </c>
      <c r="M1137" s="1">
        <f>+Tabla1[[#This Row],[Precio Unitario]]*Tabla1[[#This Row],[Cantidad Ordenada]]</f>
        <v>99</v>
      </c>
      <c r="N1137" s="2">
        <f>+Tabla1[[#This Row],[Ganancia neta]]/(Tabla1[[#This Row],[Ganacia Bruta]])</f>
        <v>0.39393939393939392</v>
      </c>
      <c r="O1137" s="1">
        <f>+Tabla1[[#This Row],[Costo Unitario]]*Tabla1[[#This Row],[Cantidad Ordenada]]</f>
        <v>60</v>
      </c>
    </row>
    <row r="1138" spans="1:15" x14ac:dyDescent="0.25">
      <c r="A1138">
        <v>457</v>
      </c>
      <c r="B1138">
        <v>18</v>
      </c>
      <c r="C1138" t="s">
        <v>16</v>
      </c>
      <c r="D1138" t="s">
        <v>40</v>
      </c>
      <c r="E1138" s="1">
        <v>11</v>
      </c>
      <c r="F1138" s="1">
        <v>19</v>
      </c>
      <c r="G1138">
        <v>2</v>
      </c>
      <c r="H1138">
        <v>15</v>
      </c>
      <c r="I1138">
        <f>+Tabla1[[#This Row],[Tiempo de Preparación]]/60</f>
        <v>0.25</v>
      </c>
      <c r="J1138" s="9" t="str">
        <f>+TEXT(Tabla1[[#This Row],[Columna1]]/24, "h:mm")</f>
        <v>0:15</v>
      </c>
      <c r="K1138" t="s">
        <v>8</v>
      </c>
      <c r="L1138" s="1">
        <f>+(Tabla1[[#This Row],[Precio Unitario]]-Tabla1[[#This Row],[Costo Unitario]])*Tabla1[[#This Row],[Cantidad Ordenada]]</f>
        <v>16</v>
      </c>
      <c r="M1138" s="1">
        <f>+Tabla1[[#This Row],[Precio Unitario]]*Tabla1[[#This Row],[Cantidad Ordenada]]</f>
        <v>38</v>
      </c>
      <c r="N1138" s="2">
        <f>+Tabla1[[#This Row],[Ganancia neta]]/(Tabla1[[#This Row],[Ganacia Bruta]])</f>
        <v>0.42105263157894735</v>
      </c>
      <c r="O1138" s="1">
        <f>+Tabla1[[#This Row],[Costo Unitario]]*Tabla1[[#This Row],[Cantidad Ordenada]]</f>
        <v>22</v>
      </c>
    </row>
    <row r="1139" spans="1:15" x14ac:dyDescent="0.25">
      <c r="A1139">
        <v>458</v>
      </c>
      <c r="B1139">
        <v>4</v>
      </c>
      <c r="C1139" t="s">
        <v>15</v>
      </c>
      <c r="D1139" t="s">
        <v>39</v>
      </c>
      <c r="E1139" s="1">
        <v>16</v>
      </c>
      <c r="F1139" s="1">
        <v>28</v>
      </c>
      <c r="G1139">
        <v>2</v>
      </c>
      <c r="H1139">
        <v>11</v>
      </c>
      <c r="I1139">
        <f>+Tabla1[[#This Row],[Tiempo de Preparación]]/60</f>
        <v>0.18333333333333332</v>
      </c>
      <c r="J1139" s="9" t="str">
        <f>+TEXT(Tabla1[[#This Row],[Columna1]]/24, "h:mm")</f>
        <v>0:11</v>
      </c>
      <c r="K1139" t="s">
        <v>8</v>
      </c>
      <c r="L1139" s="1">
        <f>+(Tabla1[[#This Row],[Precio Unitario]]-Tabla1[[#This Row],[Costo Unitario]])*Tabla1[[#This Row],[Cantidad Ordenada]]</f>
        <v>24</v>
      </c>
      <c r="M1139" s="1">
        <f>+Tabla1[[#This Row],[Precio Unitario]]*Tabla1[[#This Row],[Cantidad Ordenada]]</f>
        <v>56</v>
      </c>
      <c r="N1139" s="2">
        <f>+Tabla1[[#This Row],[Ganancia neta]]/(Tabla1[[#This Row],[Ganacia Bruta]])</f>
        <v>0.42857142857142855</v>
      </c>
      <c r="O1139" s="1">
        <f>+Tabla1[[#This Row],[Costo Unitario]]*Tabla1[[#This Row],[Cantidad Ordenada]]</f>
        <v>32</v>
      </c>
    </row>
    <row r="1140" spans="1:15" x14ac:dyDescent="0.25">
      <c r="A1140">
        <v>458</v>
      </c>
      <c r="B1140">
        <v>4</v>
      </c>
      <c r="C1140" t="s">
        <v>20</v>
      </c>
      <c r="D1140" t="s">
        <v>44</v>
      </c>
      <c r="E1140" s="1">
        <v>20</v>
      </c>
      <c r="F1140" s="1">
        <v>34</v>
      </c>
      <c r="G1140">
        <v>3</v>
      </c>
      <c r="H1140">
        <v>28</v>
      </c>
      <c r="I1140">
        <f>+Tabla1[[#This Row],[Tiempo de Preparación]]/60</f>
        <v>0.46666666666666667</v>
      </c>
      <c r="J1140" s="9" t="str">
        <f>+TEXT(Tabla1[[#This Row],[Columna1]]/24, "h:mm")</f>
        <v>0:28</v>
      </c>
      <c r="K1140" t="s">
        <v>6</v>
      </c>
      <c r="L1140" s="1">
        <f>+(Tabla1[[#This Row],[Precio Unitario]]-Tabla1[[#This Row],[Costo Unitario]])*Tabla1[[#This Row],[Cantidad Ordenada]]</f>
        <v>42</v>
      </c>
      <c r="M1140" s="1">
        <f>+Tabla1[[#This Row],[Precio Unitario]]*Tabla1[[#This Row],[Cantidad Ordenada]]</f>
        <v>102</v>
      </c>
      <c r="N1140" s="2">
        <f>+Tabla1[[#This Row],[Ganancia neta]]/(Tabla1[[#This Row],[Ganacia Bruta]])</f>
        <v>0.41176470588235292</v>
      </c>
      <c r="O1140" s="1">
        <f>+Tabla1[[#This Row],[Costo Unitario]]*Tabla1[[#This Row],[Cantidad Ordenada]]</f>
        <v>60</v>
      </c>
    </row>
    <row r="1141" spans="1:15" x14ac:dyDescent="0.25">
      <c r="A1141">
        <v>458</v>
      </c>
      <c r="B1141">
        <v>4</v>
      </c>
      <c r="C1141" t="s">
        <v>14</v>
      </c>
      <c r="D1141" t="s">
        <v>38</v>
      </c>
      <c r="E1141" s="1">
        <v>20</v>
      </c>
      <c r="F1141" s="1">
        <v>33</v>
      </c>
      <c r="G1141">
        <v>2</v>
      </c>
      <c r="H1141">
        <v>6</v>
      </c>
      <c r="I1141">
        <f>+Tabla1[[#This Row],[Tiempo de Preparación]]/60</f>
        <v>0.1</v>
      </c>
      <c r="J1141" s="9" t="str">
        <f>+TEXT(Tabla1[[#This Row],[Columna1]]/24, "h:mm")</f>
        <v>0:06</v>
      </c>
      <c r="K1141" t="s">
        <v>6</v>
      </c>
      <c r="L1141" s="1">
        <f>+(Tabla1[[#This Row],[Precio Unitario]]-Tabla1[[#This Row],[Costo Unitario]])*Tabla1[[#This Row],[Cantidad Ordenada]]</f>
        <v>26</v>
      </c>
      <c r="M1141" s="1">
        <f>+Tabla1[[#This Row],[Precio Unitario]]*Tabla1[[#This Row],[Cantidad Ordenada]]</f>
        <v>66</v>
      </c>
      <c r="N1141" s="2">
        <f>+Tabla1[[#This Row],[Ganancia neta]]/(Tabla1[[#This Row],[Ganacia Bruta]])</f>
        <v>0.39393939393939392</v>
      </c>
      <c r="O1141" s="1">
        <f>+Tabla1[[#This Row],[Costo Unitario]]*Tabla1[[#This Row],[Cantidad Ordenada]]</f>
        <v>40</v>
      </c>
    </row>
    <row r="1142" spans="1:15" x14ac:dyDescent="0.25">
      <c r="A1142">
        <v>458</v>
      </c>
      <c r="B1142">
        <v>4</v>
      </c>
      <c r="C1142" t="s">
        <v>19</v>
      </c>
      <c r="D1142" t="s">
        <v>43</v>
      </c>
      <c r="E1142" s="1">
        <v>13</v>
      </c>
      <c r="F1142" s="1">
        <v>22</v>
      </c>
      <c r="G1142">
        <v>2</v>
      </c>
      <c r="H1142">
        <v>44</v>
      </c>
      <c r="I1142">
        <f>+Tabla1[[#This Row],[Tiempo de Preparación]]/60</f>
        <v>0.73333333333333328</v>
      </c>
      <c r="J1142" s="9" t="str">
        <f>+TEXT(Tabla1[[#This Row],[Columna1]]/24, "h:mm")</f>
        <v>0:44</v>
      </c>
      <c r="K1142" t="s">
        <v>6</v>
      </c>
      <c r="L1142" s="1">
        <f>+(Tabla1[[#This Row],[Precio Unitario]]-Tabla1[[#This Row],[Costo Unitario]])*Tabla1[[#This Row],[Cantidad Ordenada]]</f>
        <v>18</v>
      </c>
      <c r="M1142" s="1">
        <f>+Tabla1[[#This Row],[Precio Unitario]]*Tabla1[[#This Row],[Cantidad Ordenada]]</f>
        <v>44</v>
      </c>
      <c r="N1142" s="2">
        <f>+Tabla1[[#This Row],[Ganancia neta]]/(Tabla1[[#This Row],[Ganacia Bruta]])</f>
        <v>0.40909090909090912</v>
      </c>
      <c r="O1142" s="1">
        <f>+Tabla1[[#This Row],[Costo Unitario]]*Tabla1[[#This Row],[Cantidad Ordenada]]</f>
        <v>26</v>
      </c>
    </row>
    <row r="1143" spans="1:15" x14ac:dyDescent="0.25">
      <c r="A1143">
        <v>459</v>
      </c>
      <c r="B1143">
        <v>20</v>
      </c>
      <c r="C1143" t="s">
        <v>15</v>
      </c>
      <c r="D1143" t="s">
        <v>39</v>
      </c>
      <c r="E1143" s="1">
        <v>16</v>
      </c>
      <c r="F1143" s="1">
        <v>28</v>
      </c>
      <c r="G1143">
        <v>3</v>
      </c>
      <c r="H1143">
        <v>30</v>
      </c>
      <c r="I1143">
        <f>+Tabla1[[#This Row],[Tiempo de Preparación]]/60</f>
        <v>0.5</v>
      </c>
      <c r="J1143" s="9" t="str">
        <f>+TEXT(Tabla1[[#This Row],[Columna1]]/24, "h:mm")</f>
        <v>0:30</v>
      </c>
      <c r="K1143" t="s">
        <v>6</v>
      </c>
      <c r="L1143" s="1">
        <f>+(Tabla1[[#This Row],[Precio Unitario]]-Tabla1[[#This Row],[Costo Unitario]])*Tabla1[[#This Row],[Cantidad Ordenada]]</f>
        <v>36</v>
      </c>
      <c r="M1143" s="1">
        <f>+Tabla1[[#This Row],[Precio Unitario]]*Tabla1[[#This Row],[Cantidad Ordenada]]</f>
        <v>84</v>
      </c>
      <c r="N1143" s="2">
        <f>+Tabla1[[#This Row],[Ganancia neta]]/(Tabla1[[#This Row],[Ganacia Bruta]])</f>
        <v>0.42857142857142855</v>
      </c>
      <c r="O1143" s="1">
        <f>+Tabla1[[#This Row],[Costo Unitario]]*Tabla1[[#This Row],[Cantidad Ordenada]]</f>
        <v>48</v>
      </c>
    </row>
    <row r="1144" spans="1:15" x14ac:dyDescent="0.25">
      <c r="A1144">
        <v>460</v>
      </c>
      <c r="B1144">
        <v>19</v>
      </c>
      <c r="C1144" t="s">
        <v>15</v>
      </c>
      <c r="D1144" t="s">
        <v>39</v>
      </c>
      <c r="E1144" s="1">
        <v>16</v>
      </c>
      <c r="F1144" s="1">
        <v>28</v>
      </c>
      <c r="G1144">
        <v>1</v>
      </c>
      <c r="H1144">
        <v>40</v>
      </c>
      <c r="I1144">
        <f>+Tabla1[[#This Row],[Tiempo de Preparación]]/60</f>
        <v>0.66666666666666663</v>
      </c>
      <c r="J1144" s="9" t="str">
        <f>+TEXT(Tabla1[[#This Row],[Columna1]]/24, "h:mm")</f>
        <v>0:40</v>
      </c>
      <c r="K1144" t="s">
        <v>8</v>
      </c>
      <c r="L1144" s="1">
        <f>+(Tabla1[[#This Row],[Precio Unitario]]-Tabla1[[#This Row],[Costo Unitario]])*Tabla1[[#This Row],[Cantidad Ordenada]]</f>
        <v>12</v>
      </c>
      <c r="M1144" s="1">
        <f>+Tabla1[[#This Row],[Precio Unitario]]*Tabla1[[#This Row],[Cantidad Ordenada]]</f>
        <v>28</v>
      </c>
      <c r="N1144" s="2">
        <f>+Tabla1[[#This Row],[Ganancia neta]]/(Tabla1[[#This Row],[Ganacia Bruta]])</f>
        <v>0.42857142857142855</v>
      </c>
      <c r="O1144" s="1">
        <f>+Tabla1[[#This Row],[Costo Unitario]]*Tabla1[[#This Row],[Cantidad Ordenada]]</f>
        <v>16</v>
      </c>
    </row>
    <row r="1145" spans="1:15" x14ac:dyDescent="0.25">
      <c r="A1145">
        <v>460</v>
      </c>
      <c r="B1145">
        <v>19</v>
      </c>
      <c r="C1145" t="s">
        <v>25</v>
      </c>
      <c r="D1145" t="s">
        <v>49</v>
      </c>
      <c r="E1145" s="1">
        <v>15</v>
      </c>
      <c r="F1145" s="1">
        <v>26</v>
      </c>
      <c r="G1145">
        <v>1</v>
      </c>
      <c r="H1145">
        <v>8</v>
      </c>
      <c r="I1145">
        <f>+Tabla1[[#This Row],[Tiempo de Preparación]]/60</f>
        <v>0.13333333333333333</v>
      </c>
      <c r="J1145" s="9" t="str">
        <f>+TEXT(Tabla1[[#This Row],[Columna1]]/24, "h:mm")</f>
        <v>0:08</v>
      </c>
      <c r="K1145" t="s">
        <v>8</v>
      </c>
      <c r="L1145" s="1">
        <f>+(Tabla1[[#This Row],[Precio Unitario]]-Tabla1[[#This Row],[Costo Unitario]])*Tabla1[[#This Row],[Cantidad Ordenada]]</f>
        <v>11</v>
      </c>
      <c r="M1145" s="1">
        <f>+Tabla1[[#This Row],[Precio Unitario]]*Tabla1[[#This Row],[Cantidad Ordenada]]</f>
        <v>26</v>
      </c>
      <c r="N1145" s="2">
        <f>+Tabla1[[#This Row],[Ganancia neta]]/(Tabla1[[#This Row],[Ganacia Bruta]])</f>
        <v>0.42307692307692307</v>
      </c>
      <c r="O1145" s="1">
        <f>+Tabla1[[#This Row],[Costo Unitario]]*Tabla1[[#This Row],[Cantidad Ordenada]]</f>
        <v>15</v>
      </c>
    </row>
    <row r="1146" spans="1:15" x14ac:dyDescent="0.25">
      <c r="A1146">
        <v>460</v>
      </c>
      <c r="B1146">
        <v>19</v>
      </c>
      <c r="C1146" t="s">
        <v>26</v>
      </c>
      <c r="D1146" t="s">
        <v>50</v>
      </c>
      <c r="E1146" s="1">
        <v>15</v>
      </c>
      <c r="F1146" s="1">
        <v>25</v>
      </c>
      <c r="G1146">
        <v>2</v>
      </c>
      <c r="H1146">
        <v>43</v>
      </c>
      <c r="I1146">
        <f>+Tabla1[[#This Row],[Tiempo de Preparación]]/60</f>
        <v>0.71666666666666667</v>
      </c>
      <c r="J1146" s="9" t="str">
        <f>+TEXT(Tabla1[[#This Row],[Columna1]]/24, "h:mm")</f>
        <v>0:43</v>
      </c>
      <c r="K1146" t="s">
        <v>6</v>
      </c>
      <c r="L1146" s="1">
        <f>+(Tabla1[[#This Row],[Precio Unitario]]-Tabla1[[#This Row],[Costo Unitario]])*Tabla1[[#This Row],[Cantidad Ordenada]]</f>
        <v>20</v>
      </c>
      <c r="M1146" s="1">
        <f>+Tabla1[[#This Row],[Precio Unitario]]*Tabla1[[#This Row],[Cantidad Ordenada]]</f>
        <v>50</v>
      </c>
      <c r="N1146" s="2">
        <f>+Tabla1[[#This Row],[Ganancia neta]]/(Tabla1[[#This Row],[Ganacia Bruta]])</f>
        <v>0.4</v>
      </c>
      <c r="O1146" s="1">
        <f>+Tabla1[[#This Row],[Costo Unitario]]*Tabla1[[#This Row],[Cantidad Ordenada]]</f>
        <v>30</v>
      </c>
    </row>
    <row r="1147" spans="1:15" x14ac:dyDescent="0.25">
      <c r="A1147">
        <v>460</v>
      </c>
      <c r="B1147">
        <v>19</v>
      </c>
      <c r="C1147" t="s">
        <v>5</v>
      </c>
      <c r="D1147" t="s">
        <v>31</v>
      </c>
      <c r="E1147" s="1">
        <v>14</v>
      </c>
      <c r="F1147" s="1">
        <v>24</v>
      </c>
      <c r="G1147">
        <v>3</v>
      </c>
      <c r="H1147">
        <v>33</v>
      </c>
      <c r="I1147">
        <f>+Tabla1[[#This Row],[Tiempo de Preparación]]/60</f>
        <v>0.55000000000000004</v>
      </c>
      <c r="J1147" s="9" t="str">
        <f>+TEXT(Tabla1[[#This Row],[Columna1]]/24, "h:mm")</f>
        <v>0:33</v>
      </c>
      <c r="K1147" t="s">
        <v>6</v>
      </c>
      <c r="L1147" s="1">
        <f>+(Tabla1[[#This Row],[Precio Unitario]]-Tabla1[[#This Row],[Costo Unitario]])*Tabla1[[#This Row],[Cantidad Ordenada]]</f>
        <v>30</v>
      </c>
      <c r="M1147" s="1">
        <f>+Tabla1[[#This Row],[Precio Unitario]]*Tabla1[[#This Row],[Cantidad Ordenada]]</f>
        <v>72</v>
      </c>
      <c r="N1147" s="2">
        <f>+Tabla1[[#This Row],[Ganancia neta]]/(Tabla1[[#This Row],[Ganacia Bruta]])</f>
        <v>0.41666666666666669</v>
      </c>
      <c r="O1147" s="1">
        <f>+Tabla1[[#This Row],[Costo Unitario]]*Tabla1[[#This Row],[Cantidad Ordenada]]</f>
        <v>42</v>
      </c>
    </row>
    <row r="1148" spans="1:15" x14ac:dyDescent="0.25">
      <c r="A1148">
        <v>461</v>
      </c>
      <c r="B1148">
        <v>4</v>
      </c>
      <c r="C1148" t="s">
        <v>17</v>
      </c>
      <c r="D1148" t="s">
        <v>41</v>
      </c>
      <c r="E1148" s="1">
        <v>21</v>
      </c>
      <c r="F1148" s="1">
        <v>35</v>
      </c>
      <c r="G1148">
        <v>2</v>
      </c>
      <c r="H1148">
        <v>38</v>
      </c>
      <c r="I1148">
        <f>+Tabla1[[#This Row],[Tiempo de Preparación]]/60</f>
        <v>0.6333333333333333</v>
      </c>
      <c r="J1148" s="9" t="str">
        <f>+TEXT(Tabla1[[#This Row],[Columna1]]/24, "h:mm")</f>
        <v>0:38</v>
      </c>
      <c r="K1148" t="s">
        <v>8</v>
      </c>
      <c r="L1148" s="1">
        <f>+(Tabla1[[#This Row],[Precio Unitario]]-Tabla1[[#This Row],[Costo Unitario]])*Tabla1[[#This Row],[Cantidad Ordenada]]</f>
        <v>28</v>
      </c>
      <c r="M1148" s="1">
        <f>+Tabla1[[#This Row],[Precio Unitario]]*Tabla1[[#This Row],[Cantidad Ordenada]]</f>
        <v>70</v>
      </c>
      <c r="N1148" s="2">
        <f>+Tabla1[[#This Row],[Ganancia neta]]/(Tabla1[[#This Row],[Ganacia Bruta]])</f>
        <v>0.4</v>
      </c>
      <c r="O1148" s="1">
        <f>+Tabla1[[#This Row],[Costo Unitario]]*Tabla1[[#This Row],[Cantidad Ordenada]]</f>
        <v>42</v>
      </c>
    </row>
    <row r="1149" spans="1:15" x14ac:dyDescent="0.25">
      <c r="A1149">
        <v>461</v>
      </c>
      <c r="B1149">
        <v>4</v>
      </c>
      <c r="C1149" t="s">
        <v>13</v>
      </c>
      <c r="D1149" t="s">
        <v>37</v>
      </c>
      <c r="E1149" s="1">
        <v>17</v>
      </c>
      <c r="F1149" s="1">
        <v>29</v>
      </c>
      <c r="G1149">
        <v>1</v>
      </c>
      <c r="H1149">
        <v>28</v>
      </c>
      <c r="I1149">
        <f>+Tabla1[[#This Row],[Tiempo de Preparación]]/60</f>
        <v>0.46666666666666667</v>
      </c>
      <c r="J1149" s="9" t="str">
        <f>+TEXT(Tabla1[[#This Row],[Columna1]]/24, "h:mm")</f>
        <v>0:28</v>
      </c>
      <c r="K1149" t="s">
        <v>6</v>
      </c>
      <c r="L1149" s="1">
        <f>+(Tabla1[[#This Row],[Precio Unitario]]-Tabla1[[#This Row],[Costo Unitario]])*Tabla1[[#This Row],[Cantidad Ordenada]]</f>
        <v>12</v>
      </c>
      <c r="M1149" s="1">
        <f>+Tabla1[[#This Row],[Precio Unitario]]*Tabla1[[#This Row],[Cantidad Ordenada]]</f>
        <v>29</v>
      </c>
      <c r="N1149" s="2">
        <f>+Tabla1[[#This Row],[Ganancia neta]]/(Tabla1[[#This Row],[Ganacia Bruta]])</f>
        <v>0.41379310344827586</v>
      </c>
      <c r="O1149" s="1">
        <f>+Tabla1[[#This Row],[Costo Unitario]]*Tabla1[[#This Row],[Cantidad Ordenada]]</f>
        <v>17</v>
      </c>
    </row>
    <row r="1150" spans="1:15" x14ac:dyDescent="0.25">
      <c r="A1150">
        <v>462</v>
      </c>
      <c r="B1150">
        <v>9</v>
      </c>
      <c r="C1150" t="s">
        <v>14</v>
      </c>
      <c r="D1150" t="s">
        <v>38</v>
      </c>
      <c r="E1150" s="1">
        <v>20</v>
      </c>
      <c r="F1150" s="1">
        <v>33</v>
      </c>
      <c r="G1150">
        <v>3</v>
      </c>
      <c r="H1150">
        <v>11</v>
      </c>
      <c r="I1150">
        <f>+Tabla1[[#This Row],[Tiempo de Preparación]]/60</f>
        <v>0.18333333333333332</v>
      </c>
      <c r="J1150" s="9" t="str">
        <f>+TEXT(Tabla1[[#This Row],[Columna1]]/24, "h:mm")</f>
        <v>0:11</v>
      </c>
      <c r="K1150" t="s">
        <v>6</v>
      </c>
      <c r="L1150" s="1">
        <f>+(Tabla1[[#This Row],[Precio Unitario]]-Tabla1[[#This Row],[Costo Unitario]])*Tabla1[[#This Row],[Cantidad Ordenada]]</f>
        <v>39</v>
      </c>
      <c r="M1150" s="1">
        <f>+Tabla1[[#This Row],[Precio Unitario]]*Tabla1[[#This Row],[Cantidad Ordenada]]</f>
        <v>99</v>
      </c>
      <c r="N1150" s="2">
        <f>+Tabla1[[#This Row],[Ganancia neta]]/(Tabla1[[#This Row],[Ganacia Bruta]])</f>
        <v>0.39393939393939392</v>
      </c>
      <c r="O1150" s="1">
        <f>+Tabla1[[#This Row],[Costo Unitario]]*Tabla1[[#This Row],[Cantidad Ordenada]]</f>
        <v>60</v>
      </c>
    </row>
    <row r="1151" spans="1:15" x14ac:dyDescent="0.25">
      <c r="A1151">
        <v>463</v>
      </c>
      <c r="B1151">
        <v>7</v>
      </c>
      <c r="C1151" t="s">
        <v>9</v>
      </c>
      <c r="D1151" t="s">
        <v>33</v>
      </c>
      <c r="E1151" s="1">
        <v>19</v>
      </c>
      <c r="F1151" s="1">
        <v>31</v>
      </c>
      <c r="G1151">
        <v>3</v>
      </c>
      <c r="H1151">
        <v>14</v>
      </c>
      <c r="I1151">
        <f>+Tabla1[[#This Row],[Tiempo de Preparación]]/60</f>
        <v>0.23333333333333334</v>
      </c>
      <c r="J1151" s="9" t="str">
        <f>+TEXT(Tabla1[[#This Row],[Columna1]]/24, "h:mm")</f>
        <v>0:14</v>
      </c>
      <c r="K1151" t="s">
        <v>8</v>
      </c>
      <c r="L1151" s="1">
        <f>+(Tabla1[[#This Row],[Precio Unitario]]-Tabla1[[#This Row],[Costo Unitario]])*Tabla1[[#This Row],[Cantidad Ordenada]]</f>
        <v>36</v>
      </c>
      <c r="M1151" s="1">
        <f>+Tabla1[[#This Row],[Precio Unitario]]*Tabla1[[#This Row],[Cantidad Ordenada]]</f>
        <v>93</v>
      </c>
      <c r="N1151" s="2">
        <f>+Tabla1[[#This Row],[Ganancia neta]]/(Tabla1[[#This Row],[Ganacia Bruta]])</f>
        <v>0.38709677419354838</v>
      </c>
      <c r="O1151" s="1">
        <f>+Tabla1[[#This Row],[Costo Unitario]]*Tabla1[[#This Row],[Cantidad Ordenada]]</f>
        <v>57</v>
      </c>
    </row>
    <row r="1152" spans="1:15" x14ac:dyDescent="0.25">
      <c r="A1152">
        <v>464</v>
      </c>
      <c r="B1152">
        <v>16</v>
      </c>
      <c r="C1152" t="s">
        <v>25</v>
      </c>
      <c r="D1152" t="s">
        <v>49</v>
      </c>
      <c r="E1152" s="1">
        <v>15</v>
      </c>
      <c r="F1152" s="1">
        <v>26</v>
      </c>
      <c r="G1152">
        <v>3</v>
      </c>
      <c r="H1152">
        <v>50</v>
      </c>
      <c r="I1152">
        <f>+Tabla1[[#This Row],[Tiempo de Preparación]]/60</f>
        <v>0.83333333333333337</v>
      </c>
      <c r="J1152" s="9" t="str">
        <f>+TEXT(Tabla1[[#This Row],[Columna1]]/24, "h:mm")</f>
        <v>0:50</v>
      </c>
      <c r="K1152" t="s">
        <v>8</v>
      </c>
      <c r="L1152" s="1">
        <f>+(Tabla1[[#This Row],[Precio Unitario]]-Tabla1[[#This Row],[Costo Unitario]])*Tabla1[[#This Row],[Cantidad Ordenada]]</f>
        <v>33</v>
      </c>
      <c r="M1152" s="1">
        <f>+Tabla1[[#This Row],[Precio Unitario]]*Tabla1[[#This Row],[Cantidad Ordenada]]</f>
        <v>78</v>
      </c>
      <c r="N1152" s="2">
        <f>+Tabla1[[#This Row],[Ganancia neta]]/(Tabla1[[#This Row],[Ganacia Bruta]])</f>
        <v>0.42307692307692307</v>
      </c>
      <c r="O1152" s="1">
        <f>+Tabla1[[#This Row],[Costo Unitario]]*Tabla1[[#This Row],[Cantidad Ordenada]]</f>
        <v>45</v>
      </c>
    </row>
    <row r="1153" spans="1:15" x14ac:dyDescent="0.25">
      <c r="A1153">
        <v>464</v>
      </c>
      <c r="B1153">
        <v>16</v>
      </c>
      <c r="C1153" t="s">
        <v>10</v>
      </c>
      <c r="D1153" t="s">
        <v>34</v>
      </c>
      <c r="E1153" s="1">
        <v>16</v>
      </c>
      <c r="F1153" s="1">
        <v>27</v>
      </c>
      <c r="G1153">
        <v>2</v>
      </c>
      <c r="H1153">
        <v>24</v>
      </c>
      <c r="I1153">
        <f>+Tabla1[[#This Row],[Tiempo de Preparación]]/60</f>
        <v>0.4</v>
      </c>
      <c r="J1153" s="9" t="str">
        <f>+TEXT(Tabla1[[#This Row],[Columna1]]/24, "h:mm")</f>
        <v>0:24</v>
      </c>
      <c r="K1153" t="s">
        <v>6</v>
      </c>
      <c r="L1153" s="1">
        <f>+(Tabla1[[#This Row],[Precio Unitario]]-Tabla1[[#This Row],[Costo Unitario]])*Tabla1[[#This Row],[Cantidad Ordenada]]</f>
        <v>22</v>
      </c>
      <c r="M1153" s="1">
        <f>+Tabla1[[#This Row],[Precio Unitario]]*Tabla1[[#This Row],[Cantidad Ordenada]]</f>
        <v>54</v>
      </c>
      <c r="N1153" s="2">
        <f>+Tabla1[[#This Row],[Ganancia neta]]/(Tabla1[[#This Row],[Ganacia Bruta]])</f>
        <v>0.40740740740740738</v>
      </c>
      <c r="O1153" s="1">
        <f>+Tabla1[[#This Row],[Costo Unitario]]*Tabla1[[#This Row],[Cantidad Ordenada]]</f>
        <v>32</v>
      </c>
    </row>
    <row r="1154" spans="1:15" x14ac:dyDescent="0.25">
      <c r="A1154">
        <v>464</v>
      </c>
      <c r="B1154">
        <v>16</v>
      </c>
      <c r="C1154" t="s">
        <v>19</v>
      </c>
      <c r="D1154" t="s">
        <v>43</v>
      </c>
      <c r="E1154" s="1">
        <v>13</v>
      </c>
      <c r="F1154" s="1">
        <v>22</v>
      </c>
      <c r="G1154">
        <v>1</v>
      </c>
      <c r="H1154">
        <v>10</v>
      </c>
      <c r="I1154">
        <f>+Tabla1[[#This Row],[Tiempo de Preparación]]/60</f>
        <v>0.16666666666666666</v>
      </c>
      <c r="J1154" s="9" t="str">
        <f>+TEXT(Tabla1[[#This Row],[Columna1]]/24, "h:mm")</f>
        <v>0:10</v>
      </c>
      <c r="K1154" t="s">
        <v>6</v>
      </c>
      <c r="L1154" s="1">
        <f>+(Tabla1[[#This Row],[Precio Unitario]]-Tabla1[[#This Row],[Costo Unitario]])*Tabla1[[#This Row],[Cantidad Ordenada]]</f>
        <v>9</v>
      </c>
      <c r="M1154" s="1">
        <f>+Tabla1[[#This Row],[Precio Unitario]]*Tabla1[[#This Row],[Cantidad Ordenada]]</f>
        <v>22</v>
      </c>
      <c r="N1154" s="2">
        <f>+Tabla1[[#This Row],[Ganancia neta]]/(Tabla1[[#This Row],[Ganacia Bruta]])</f>
        <v>0.40909090909090912</v>
      </c>
      <c r="O1154" s="1">
        <f>+Tabla1[[#This Row],[Costo Unitario]]*Tabla1[[#This Row],[Cantidad Ordenada]]</f>
        <v>13</v>
      </c>
    </row>
    <row r="1155" spans="1:15" x14ac:dyDescent="0.25">
      <c r="A1155">
        <v>465</v>
      </c>
      <c r="B1155">
        <v>4</v>
      </c>
      <c r="C1155" t="s">
        <v>26</v>
      </c>
      <c r="D1155" t="s">
        <v>50</v>
      </c>
      <c r="E1155" s="1">
        <v>15</v>
      </c>
      <c r="F1155" s="1">
        <v>25</v>
      </c>
      <c r="G1155">
        <v>3</v>
      </c>
      <c r="H1155">
        <v>37</v>
      </c>
      <c r="I1155">
        <f>+Tabla1[[#This Row],[Tiempo de Preparación]]/60</f>
        <v>0.6166666666666667</v>
      </c>
      <c r="J1155" s="9" t="str">
        <f>+TEXT(Tabla1[[#This Row],[Columna1]]/24, "h:mm")</f>
        <v>0:37</v>
      </c>
      <c r="K1155" t="s">
        <v>6</v>
      </c>
      <c r="L1155" s="1">
        <f>+(Tabla1[[#This Row],[Precio Unitario]]-Tabla1[[#This Row],[Costo Unitario]])*Tabla1[[#This Row],[Cantidad Ordenada]]</f>
        <v>30</v>
      </c>
      <c r="M1155" s="1">
        <f>+Tabla1[[#This Row],[Precio Unitario]]*Tabla1[[#This Row],[Cantidad Ordenada]]</f>
        <v>75</v>
      </c>
      <c r="N1155" s="2">
        <f>+Tabla1[[#This Row],[Ganancia neta]]/(Tabla1[[#This Row],[Ganacia Bruta]])</f>
        <v>0.4</v>
      </c>
      <c r="O1155" s="1">
        <f>+Tabla1[[#This Row],[Costo Unitario]]*Tabla1[[#This Row],[Cantidad Ordenada]]</f>
        <v>45</v>
      </c>
    </row>
    <row r="1156" spans="1:15" x14ac:dyDescent="0.25">
      <c r="A1156">
        <v>465</v>
      </c>
      <c r="B1156">
        <v>4</v>
      </c>
      <c r="C1156" t="s">
        <v>22</v>
      </c>
      <c r="D1156" t="s">
        <v>46</v>
      </c>
      <c r="E1156" s="1">
        <v>14</v>
      </c>
      <c r="F1156" s="1">
        <v>23</v>
      </c>
      <c r="G1156">
        <v>2</v>
      </c>
      <c r="H1156">
        <v>23</v>
      </c>
      <c r="I1156">
        <f>+Tabla1[[#This Row],[Tiempo de Preparación]]/60</f>
        <v>0.38333333333333336</v>
      </c>
      <c r="J1156" s="9" t="str">
        <f>+TEXT(Tabla1[[#This Row],[Columna1]]/24, "h:mm")</f>
        <v>0:23</v>
      </c>
      <c r="K1156" t="s">
        <v>8</v>
      </c>
      <c r="L1156" s="1">
        <f>+(Tabla1[[#This Row],[Precio Unitario]]-Tabla1[[#This Row],[Costo Unitario]])*Tabla1[[#This Row],[Cantidad Ordenada]]</f>
        <v>18</v>
      </c>
      <c r="M1156" s="1">
        <f>+Tabla1[[#This Row],[Precio Unitario]]*Tabla1[[#This Row],[Cantidad Ordenada]]</f>
        <v>46</v>
      </c>
      <c r="N1156" s="2">
        <f>+Tabla1[[#This Row],[Ganancia neta]]/(Tabla1[[#This Row],[Ganacia Bruta]])</f>
        <v>0.39130434782608697</v>
      </c>
      <c r="O1156" s="1">
        <f>+Tabla1[[#This Row],[Costo Unitario]]*Tabla1[[#This Row],[Cantidad Ordenada]]</f>
        <v>28</v>
      </c>
    </row>
    <row r="1157" spans="1:15" x14ac:dyDescent="0.25">
      <c r="A1157">
        <v>466</v>
      </c>
      <c r="B1157">
        <v>4</v>
      </c>
      <c r="C1157" t="s">
        <v>19</v>
      </c>
      <c r="D1157" t="s">
        <v>43</v>
      </c>
      <c r="E1157" s="1">
        <v>13</v>
      </c>
      <c r="F1157" s="1">
        <v>22</v>
      </c>
      <c r="G1157">
        <v>1</v>
      </c>
      <c r="H1157">
        <v>50</v>
      </c>
      <c r="I1157">
        <f>+Tabla1[[#This Row],[Tiempo de Preparación]]/60</f>
        <v>0.83333333333333337</v>
      </c>
      <c r="J1157" s="9" t="str">
        <f>+TEXT(Tabla1[[#This Row],[Columna1]]/24, "h:mm")</f>
        <v>0:50</v>
      </c>
      <c r="K1157" t="s">
        <v>8</v>
      </c>
      <c r="L1157" s="1">
        <f>+(Tabla1[[#This Row],[Precio Unitario]]-Tabla1[[#This Row],[Costo Unitario]])*Tabla1[[#This Row],[Cantidad Ordenada]]</f>
        <v>9</v>
      </c>
      <c r="M1157" s="1">
        <f>+Tabla1[[#This Row],[Precio Unitario]]*Tabla1[[#This Row],[Cantidad Ordenada]]</f>
        <v>22</v>
      </c>
      <c r="N1157" s="2">
        <f>+Tabla1[[#This Row],[Ganancia neta]]/(Tabla1[[#This Row],[Ganacia Bruta]])</f>
        <v>0.40909090909090912</v>
      </c>
      <c r="O1157" s="1">
        <f>+Tabla1[[#This Row],[Costo Unitario]]*Tabla1[[#This Row],[Cantidad Ordenada]]</f>
        <v>13</v>
      </c>
    </row>
    <row r="1158" spans="1:15" x14ac:dyDescent="0.25">
      <c r="A1158">
        <v>466</v>
      </c>
      <c r="B1158">
        <v>4</v>
      </c>
      <c r="C1158" t="s">
        <v>7</v>
      </c>
      <c r="D1158" t="s">
        <v>32</v>
      </c>
      <c r="E1158" s="1">
        <v>18</v>
      </c>
      <c r="F1158" s="1">
        <v>30</v>
      </c>
      <c r="G1158">
        <v>3</v>
      </c>
      <c r="H1158">
        <v>52</v>
      </c>
      <c r="I1158">
        <f>+Tabla1[[#This Row],[Tiempo de Preparación]]/60</f>
        <v>0.8666666666666667</v>
      </c>
      <c r="J1158" s="9" t="str">
        <f>+TEXT(Tabla1[[#This Row],[Columna1]]/24, "h:mm")</f>
        <v>0:52</v>
      </c>
      <c r="K1158" t="s">
        <v>6</v>
      </c>
      <c r="L1158" s="1">
        <f>+(Tabla1[[#This Row],[Precio Unitario]]-Tabla1[[#This Row],[Costo Unitario]])*Tabla1[[#This Row],[Cantidad Ordenada]]</f>
        <v>36</v>
      </c>
      <c r="M1158" s="1">
        <f>+Tabla1[[#This Row],[Precio Unitario]]*Tabla1[[#This Row],[Cantidad Ordenada]]</f>
        <v>90</v>
      </c>
      <c r="N1158" s="2">
        <f>+Tabla1[[#This Row],[Ganancia neta]]/(Tabla1[[#This Row],[Ganacia Bruta]])</f>
        <v>0.4</v>
      </c>
      <c r="O1158" s="1">
        <f>+Tabla1[[#This Row],[Costo Unitario]]*Tabla1[[#This Row],[Cantidad Ordenada]]</f>
        <v>54</v>
      </c>
    </row>
    <row r="1159" spans="1:15" x14ac:dyDescent="0.25">
      <c r="A1159">
        <v>466</v>
      </c>
      <c r="B1159">
        <v>4</v>
      </c>
      <c r="C1159" t="s">
        <v>15</v>
      </c>
      <c r="D1159" t="s">
        <v>39</v>
      </c>
      <c r="E1159" s="1">
        <v>16</v>
      </c>
      <c r="F1159" s="1">
        <v>28</v>
      </c>
      <c r="G1159">
        <v>1</v>
      </c>
      <c r="H1159">
        <v>43</v>
      </c>
      <c r="I1159">
        <f>+Tabla1[[#This Row],[Tiempo de Preparación]]/60</f>
        <v>0.71666666666666667</v>
      </c>
      <c r="J1159" s="9" t="str">
        <f>+TEXT(Tabla1[[#This Row],[Columna1]]/24, "h:mm")</f>
        <v>0:43</v>
      </c>
      <c r="K1159" t="s">
        <v>6</v>
      </c>
      <c r="L1159" s="1">
        <f>+(Tabla1[[#This Row],[Precio Unitario]]-Tabla1[[#This Row],[Costo Unitario]])*Tabla1[[#This Row],[Cantidad Ordenada]]</f>
        <v>12</v>
      </c>
      <c r="M1159" s="1">
        <f>+Tabla1[[#This Row],[Precio Unitario]]*Tabla1[[#This Row],[Cantidad Ordenada]]</f>
        <v>28</v>
      </c>
      <c r="N1159" s="2">
        <f>+Tabla1[[#This Row],[Ganancia neta]]/(Tabla1[[#This Row],[Ganacia Bruta]])</f>
        <v>0.42857142857142855</v>
      </c>
      <c r="O1159" s="1">
        <f>+Tabla1[[#This Row],[Costo Unitario]]*Tabla1[[#This Row],[Cantidad Ordenada]]</f>
        <v>16</v>
      </c>
    </row>
    <row r="1160" spans="1:15" x14ac:dyDescent="0.25">
      <c r="A1160">
        <v>467</v>
      </c>
      <c r="B1160">
        <v>15</v>
      </c>
      <c r="C1160" t="s">
        <v>14</v>
      </c>
      <c r="D1160" t="s">
        <v>38</v>
      </c>
      <c r="E1160" s="1">
        <v>20</v>
      </c>
      <c r="F1160" s="1">
        <v>33</v>
      </c>
      <c r="G1160">
        <v>3</v>
      </c>
      <c r="H1160">
        <v>13</v>
      </c>
      <c r="I1160">
        <f>+Tabla1[[#This Row],[Tiempo de Preparación]]/60</f>
        <v>0.21666666666666667</v>
      </c>
      <c r="J1160" s="9" t="str">
        <f>+TEXT(Tabla1[[#This Row],[Columna1]]/24, "h:mm")</f>
        <v>0:13</v>
      </c>
      <c r="K1160" t="s">
        <v>6</v>
      </c>
      <c r="L1160" s="1">
        <f>+(Tabla1[[#This Row],[Precio Unitario]]-Tabla1[[#This Row],[Costo Unitario]])*Tabla1[[#This Row],[Cantidad Ordenada]]</f>
        <v>39</v>
      </c>
      <c r="M1160" s="1">
        <f>+Tabla1[[#This Row],[Precio Unitario]]*Tabla1[[#This Row],[Cantidad Ordenada]]</f>
        <v>99</v>
      </c>
      <c r="N1160" s="2">
        <f>+Tabla1[[#This Row],[Ganancia neta]]/(Tabla1[[#This Row],[Ganacia Bruta]])</f>
        <v>0.39393939393939392</v>
      </c>
      <c r="O1160" s="1">
        <f>+Tabla1[[#This Row],[Costo Unitario]]*Tabla1[[#This Row],[Cantidad Ordenada]]</f>
        <v>60</v>
      </c>
    </row>
    <row r="1161" spans="1:15" x14ac:dyDescent="0.25">
      <c r="A1161">
        <v>467</v>
      </c>
      <c r="B1161">
        <v>15</v>
      </c>
      <c r="C1161" t="s">
        <v>19</v>
      </c>
      <c r="D1161" t="s">
        <v>43</v>
      </c>
      <c r="E1161" s="1">
        <v>13</v>
      </c>
      <c r="F1161" s="1">
        <v>22</v>
      </c>
      <c r="G1161">
        <v>2</v>
      </c>
      <c r="H1161">
        <v>59</v>
      </c>
      <c r="I1161">
        <f>+Tabla1[[#This Row],[Tiempo de Preparación]]/60</f>
        <v>0.98333333333333328</v>
      </c>
      <c r="J1161" s="9" t="str">
        <f>+TEXT(Tabla1[[#This Row],[Columna1]]/24, "h:mm")</f>
        <v>0:59</v>
      </c>
      <c r="K1161" t="s">
        <v>6</v>
      </c>
      <c r="L1161" s="1">
        <f>+(Tabla1[[#This Row],[Precio Unitario]]-Tabla1[[#This Row],[Costo Unitario]])*Tabla1[[#This Row],[Cantidad Ordenada]]</f>
        <v>18</v>
      </c>
      <c r="M1161" s="1">
        <f>+Tabla1[[#This Row],[Precio Unitario]]*Tabla1[[#This Row],[Cantidad Ordenada]]</f>
        <v>44</v>
      </c>
      <c r="N1161" s="2">
        <f>+Tabla1[[#This Row],[Ganancia neta]]/(Tabla1[[#This Row],[Ganacia Bruta]])</f>
        <v>0.40909090909090912</v>
      </c>
      <c r="O1161" s="1">
        <f>+Tabla1[[#This Row],[Costo Unitario]]*Tabla1[[#This Row],[Cantidad Ordenada]]</f>
        <v>26</v>
      </c>
    </row>
    <row r="1162" spans="1:15" x14ac:dyDescent="0.25">
      <c r="A1162">
        <v>468</v>
      </c>
      <c r="B1162">
        <v>14</v>
      </c>
      <c r="C1162" t="s">
        <v>16</v>
      </c>
      <c r="D1162" t="s">
        <v>40</v>
      </c>
      <c r="E1162" s="1">
        <v>11</v>
      </c>
      <c r="F1162" s="1">
        <v>19</v>
      </c>
      <c r="G1162">
        <v>2</v>
      </c>
      <c r="H1162">
        <v>38</v>
      </c>
      <c r="I1162">
        <f>+Tabla1[[#This Row],[Tiempo de Preparación]]/60</f>
        <v>0.6333333333333333</v>
      </c>
      <c r="J1162" s="9" t="str">
        <f>+TEXT(Tabla1[[#This Row],[Columna1]]/24, "h:mm")</f>
        <v>0:38</v>
      </c>
      <c r="K1162" t="s">
        <v>8</v>
      </c>
      <c r="L1162" s="1">
        <f>+(Tabla1[[#This Row],[Precio Unitario]]-Tabla1[[#This Row],[Costo Unitario]])*Tabla1[[#This Row],[Cantidad Ordenada]]</f>
        <v>16</v>
      </c>
      <c r="M1162" s="1">
        <f>+Tabla1[[#This Row],[Precio Unitario]]*Tabla1[[#This Row],[Cantidad Ordenada]]</f>
        <v>38</v>
      </c>
      <c r="N1162" s="2">
        <f>+Tabla1[[#This Row],[Ganancia neta]]/(Tabla1[[#This Row],[Ganacia Bruta]])</f>
        <v>0.42105263157894735</v>
      </c>
      <c r="O1162" s="1">
        <f>+Tabla1[[#This Row],[Costo Unitario]]*Tabla1[[#This Row],[Cantidad Ordenada]]</f>
        <v>22</v>
      </c>
    </row>
    <row r="1163" spans="1:15" x14ac:dyDescent="0.25">
      <c r="A1163">
        <v>468</v>
      </c>
      <c r="B1163">
        <v>14</v>
      </c>
      <c r="C1163" t="s">
        <v>21</v>
      </c>
      <c r="D1163" t="s">
        <v>45</v>
      </c>
      <c r="E1163" s="1">
        <v>12</v>
      </c>
      <c r="F1163" s="1">
        <v>20</v>
      </c>
      <c r="G1163">
        <v>2</v>
      </c>
      <c r="H1163">
        <v>16</v>
      </c>
      <c r="I1163">
        <f>+Tabla1[[#This Row],[Tiempo de Preparación]]/60</f>
        <v>0.26666666666666666</v>
      </c>
      <c r="J1163" s="9" t="str">
        <f>+TEXT(Tabla1[[#This Row],[Columna1]]/24, "h:mm")</f>
        <v>0:16</v>
      </c>
      <c r="K1163" t="s">
        <v>8</v>
      </c>
      <c r="L1163" s="1">
        <f>+(Tabla1[[#This Row],[Precio Unitario]]-Tabla1[[#This Row],[Costo Unitario]])*Tabla1[[#This Row],[Cantidad Ordenada]]</f>
        <v>16</v>
      </c>
      <c r="M1163" s="1">
        <f>+Tabla1[[#This Row],[Precio Unitario]]*Tabla1[[#This Row],[Cantidad Ordenada]]</f>
        <v>40</v>
      </c>
      <c r="N1163" s="2">
        <f>+Tabla1[[#This Row],[Ganancia neta]]/(Tabla1[[#This Row],[Ganacia Bruta]])</f>
        <v>0.4</v>
      </c>
      <c r="O1163" s="1">
        <f>+Tabla1[[#This Row],[Costo Unitario]]*Tabla1[[#This Row],[Cantidad Ordenada]]</f>
        <v>24</v>
      </c>
    </row>
    <row r="1164" spans="1:15" x14ac:dyDescent="0.25">
      <c r="A1164">
        <v>468</v>
      </c>
      <c r="B1164">
        <v>14</v>
      </c>
      <c r="C1164" t="s">
        <v>15</v>
      </c>
      <c r="D1164" t="s">
        <v>39</v>
      </c>
      <c r="E1164" s="1">
        <v>16</v>
      </c>
      <c r="F1164" s="1">
        <v>28</v>
      </c>
      <c r="G1164">
        <v>1</v>
      </c>
      <c r="H1164">
        <v>9</v>
      </c>
      <c r="I1164">
        <f>+Tabla1[[#This Row],[Tiempo de Preparación]]/60</f>
        <v>0.15</v>
      </c>
      <c r="J1164" s="9" t="str">
        <f>+TEXT(Tabla1[[#This Row],[Columna1]]/24, "h:mm")</f>
        <v>0:09</v>
      </c>
      <c r="K1164" t="s">
        <v>8</v>
      </c>
      <c r="L1164" s="1">
        <f>+(Tabla1[[#This Row],[Precio Unitario]]-Tabla1[[#This Row],[Costo Unitario]])*Tabla1[[#This Row],[Cantidad Ordenada]]</f>
        <v>12</v>
      </c>
      <c r="M1164" s="1">
        <f>+Tabla1[[#This Row],[Precio Unitario]]*Tabla1[[#This Row],[Cantidad Ordenada]]</f>
        <v>28</v>
      </c>
      <c r="N1164" s="2">
        <f>+Tabla1[[#This Row],[Ganancia neta]]/(Tabla1[[#This Row],[Ganacia Bruta]])</f>
        <v>0.42857142857142855</v>
      </c>
      <c r="O1164" s="1">
        <f>+Tabla1[[#This Row],[Costo Unitario]]*Tabla1[[#This Row],[Cantidad Ordenada]]</f>
        <v>16</v>
      </c>
    </row>
    <row r="1165" spans="1:15" x14ac:dyDescent="0.25">
      <c r="A1165">
        <v>469</v>
      </c>
      <c r="B1165">
        <v>1</v>
      </c>
      <c r="C1165" t="s">
        <v>17</v>
      </c>
      <c r="D1165" t="s">
        <v>41</v>
      </c>
      <c r="E1165" s="1">
        <v>21</v>
      </c>
      <c r="F1165" s="1">
        <v>35</v>
      </c>
      <c r="G1165">
        <v>3</v>
      </c>
      <c r="H1165">
        <v>22</v>
      </c>
      <c r="I1165">
        <f>+Tabla1[[#This Row],[Tiempo de Preparación]]/60</f>
        <v>0.36666666666666664</v>
      </c>
      <c r="J1165" s="9" t="str">
        <f>+TEXT(Tabla1[[#This Row],[Columna1]]/24, "h:mm")</f>
        <v>0:22</v>
      </c>
      <c r="K1165" t="s">
        <v>8</v>
      </c>
      <c r="L1165" s="1">
        <f>+(Tabla1[[#This Row],[Precio Unitario]]-Tabla1[[#This Row],[Costo Unitario]])*Tabla1[[#This Row],[Cantidad Ordenada]]</f>
        <v>42</v>
      </c>
      <c r="M1165" s="1">
        <f>+Tabla1[[#This Row],[Precio Unitario]]*Tabla1[[#This Row],[Cantidad Ordenada]]</f>
        <v>105</v>
      </c>
      <c r="N1165" s="2">
        <f>+Tabla1[[#This Row],[Ganancia neta]]/(Tabla1[[#This Row],[Ganacia Bruta]])</f>
        <v>0.4</v>
      </c>
      <c r="O1165" s="1">
        <f>+Tabla1[[#This Row],[Costo Unitario]]*Tabla1[[#This Row],[Cantidad Ordenada]]</f>
        <v>63</v>
      </c>
    </row>
    <row r="1166" spans="1:15" x14ac:dyDescent="0.25">
      <c r="A1166">
        <v>469</v>
      </c>
      <c r="B1166">
        <v>1</v>
      </c>
      <c r="C1166" t="s">
        <v>18</v>
      </c>
      <c r="D1166" t="s">
        <v>42</v>
      </c>
      <c r="E1166" s="1">
        <v>19</v>
      </c>
      <c r="F1166" s="1">
        <v>32</v>
      </c>
      <c r="G1166">
        <v>1</v>
      </c>
      <c r="H1166">
        <v>44</v>
      </c>
      <c r="I1166">
        <f>+Tabla1[[#This Row],[Tiempo de Preparación]]/60</f>
        <v>0.73333333333333328</v>
      </c>
      <c r="J1166" s="9" t="str">
        <f>+TEXT(Tabla1[[#This Row],[Columna1]]/24, "h:mm")</f>
        <v>0:44</v>
      </c>
      <c r="K1166" t="s">
        <v>6</v>
      </c>
      <c r="L1166" s="1">
        <f>+(Tabla1[[#This Row],[Precio Unitario]]-Tabla1[[#This Row],[Costo Unitario]])*Tabla1[[#This Row],[Cantidad Ordenada]]</f>
        <v>13</v>
      </c>
      <c r="M1166" s="1">
        <f>+Tabla1[[#This Row],[Precio Unitario]]*Tabla1[[#This Row],[Cantidad Ordenada]]</f>
        <v>32</v>
      </c>
      <c r="N1166" s="2">
        <f>+Tabla1[[#This Row],[Ganancia neta]]/(Tabla1[[#This Row],[Ganacia Bruta]])</f>
        <v>0.40625</v>
      </c>
      <c r="O1166" s="1">
        <f>+Tabla1[[#This Row],[Costo Unitario]]*Tabla1[[#This Row],[Cantidad Ordenada]]</f>
        <v>19</v>
      </c>
    </row>
    <row r="1167" spans="1:15" x14ac:dyDescent="0.25">
      <c r="A1167">
        <v>470</v>
      </c>
      <c r="B1167">
        <v>17</v>
      </c>
      <c r="C1167" t="s">
        <v>5</v>
      </c>
      <c r="D1167" t="s">
        <v>31</v>
      </c>
      <c r="E1167" s="1">
        <v>14</v>
      </c>
      <c r="F1167" s="1">
        <v>24</v>
      </c>
      <c r="G1167">
        <v>1</v>
      </c>
      <c r="H1167">
        <v>44</v>
      </c>
      <c r="I1167">
        <f>+Tabla1[[#This Row],[Tiempo de Preparación]]/60</f>
        <v>0.73333333333333328</v>
      </c>
      <c r="J1167" s="9" t="str">
        <f>+TEXT(Tabla1[[#This Row],[Columna1]]/24, "h:mm")</f>
        <v>0:44</v>
      </c>
      <c r="K1167" t="s">
        <v>6</v>
      </c>
      <c r="L1167" s="1">
        <f>+(Tabla1[[#This Row],[Precio Unitario]]-Tabla1[[#This Row],[Costo Unitario]])*Tabla1[[#This Row],[Cantidad Ordenada]]</f>
        <v>10</v>
      </c>
      <c r="M1167" s="1">
        <f>+Tabla1[[#This Row],[Precio Unitario]]*Tabla1[[#This Row],[Cantidad Ordenada]]</f>
        <v>24</v>
      </c>
      <c r="N1167" s="2">
        <f>+Tabla1[[#This Row],[Ganancia neta]]/(Tabla1[[#This Row],[Ganacia Bruta]])</f>
        <v>0.41666666666666669</v>
      </c>
      <c r="O1167" s="1">
        <f>+Tabla1[[#This Row],[Costo Unitario]]*Tabla1[[#This Row],[Cantidad Ordenada]]</f>
        <v>14</v>
      </c>
    </row>
    <row r="1168" spans="1:15" x14ac:dyDescent="0.25">
      <c r="A1168">
        <v>470</v>
      </c>
      <c r="B1168">
        <v>17</v>
      </c>
      <c r="C1168" t="s">
        <v>24</v>
      </c>
      <c r="D1168" t="s">
        <v>48</v>
      </c>
      <c r="E1168" s="1">
        <v>10</v>
      </c>
      <c r="F1168" s="1">
        <v>18</v>
      </c>
      <c r="G1168">
        <v>3</v>
      </c>
      <c r="H1168">
        <v>28</v>
      </c>
      <c r="I1168">
        <f>+Tabla1[[#This Row],[Tiempo de Preparación]]/60</f>
        <v>0.46666666666666667</v>
      </c>
      <c r="J1168" s="9" t="str">
        <f>+TEXT(Tabla1[[#This Row],[Columna1]]/24, "h:mm")</f>
        <v>0:28</v>
      </c>
      <c r="K1168" t="s">
        <v>6</v>
      </c>
      <c r="L1168" s="1">
        <f>+(Tabla1[[#This Row],[Precio Unitario]]-Tabla1[[#This Row],[Costo Unitario]])*Tabla1[[#This Row],[Cantidad Ordenada]]</f>
        <v>24</v>
      </c>
      <c r="M1168" s="1">
        <f>+Tabla1[[#This Row],[Precio Unitario]]*Tabla1[[#This Row],[Cantidad Ordenada]]</f>
        <v>54</v>
      </c>
      <c r="N1168" s="2">
        <f>+Tabla1[[#This Row],[Ganancia neta]]/(Tabla1[[#This Row],[Ganacia Bruta]])</f>
        <v>0.44444444444444442</v>
      </c>
      <c r="O1168" s="1">
        <f>+Tabla1[[#This Row],[Costo Unitario]]*Tabla1[[#This Row],[Cantidad Ordenada]]</f>
        <v>30</v>
      </c>
    </row>
    <row r="1169" spans="1:15" x14ac:dyDescent="0.25">
      <c r="A1169">
        <v>471</v>
      </c>
      <c r="B1169">
        <v>7</v>
      </c>
      <c r="C1169" t="s">
        <v>17</v>
      </c>
      <c r="D1169" t="s">
        <v>41</v>
      </c>
      <c r="E1169" s="1">
        <v>21</v>
      </c>
      <c r="F1169" s="1">
        <v>35</v>
      </c>
      <c r="G1169">
        <v>3</v>
      </c>
      <c r="H1169">
        <v>57</v>
      </c>
      <c r="I1169">
        <f>+Tabla1[[#This Row],[Tiempo de Preparación]]/60</f>
        <v>0.95</v>
      </c>
      <c r="J1169" s="9" t="str">
        <f>+TEXT(Tabla1[[#This Row],[Columna1]]/24, "h:mm")</f>
        <v>0:57</v>
      </c>
      <c r="K1169" t="s">
        <v>6</v>
      </c>
      <c r="L1169" s="1">
        <f>+(Tabla1[[#This Row],[Precio Unitario]]-Tabla1[[#This Row],[Costo Unitario]])*Tabla1[[#This Row],[Cantidad Ordenada]]</f>
        <v>42</v>
      </c>
      <c r="M1169" s="1">
        <f>+Tabla1[[#This Row],[Precio Unitario]]*Tabla1[[#This Row],[Cantidad Ordenada]]</f>
        <v>105</v>
      </c>
      <c r="N1169" s="2">
        <f>+Tabla1[[#This Row],[Ganancia neta]]/(Tabla1[[#This Row],[Ganacia Bruta]])</f>
        <v>0.4</v>
      </c>
      <c r="O1169" s="1">
        <f>+Tabla1[[#This Row],[Costo Unitario]]*Tabla1[[#This Row],[Cantidad Ordenada]]</f>
        <v>63</v>
      </c>
    </row>
    <row r="1170" spans="1:15" x14ac:dyDescent="0.25">
      <c r="A1170">
        <v>472</v>
      </c>
      <c r="B1170">
        <v>20</v>
      </c>
      <c r="C1170" t="s">
        <v>17</v>
      </c>
      <c r="D1170" t="s">
        <v>41</v>
      </c>
      <c r="E1170" s="1">
        <v>21</v>
      </c>
      <c r="F1170" s="1">
        <v>35</v>
      </c>
      <c r="G1170">
        <v>2</v>
      </c>
      <c r="H1170">
        <v>42</v>
      </c>
      <c r="I1170">
        <f>+Tabla1[[#This Row],[Tiempo de Preparación]]/60</f>
        <v>0.7</v>
      </c>
      <c r="J1170" s="9" t="str">
        <f>+TEXT(Tabla1[[#This Row],[Columna1]]/24, "h:mm")</f>
        <v>0:42</v>
      </c>
      <c r="K1170" t="s">
        <v>6</v>
      </c>
      <c r="L1170" s="1">
        <f>+(Tabla1[[#This Row],[Precio Unitario]]-Tabla1[[#This Row],[Costo Unitario]])*Tabla1[[#This Row],[Cantidad Ordenada]]</f>
        <v>28</v>
      </c>
      <c r="M1170" s="1">
        <f>+Tabla1[[#This Row],[Precio Unitario]]*Tabla1[[#This Row],[Cantidad Ordenada]]</f>
        <v>70</v>
      </c>
      <c r="N1170" s="2">
        <f>+Tabla1[[#This Row],[Ganancia neta]]/(Tabla1[[#This Row],[Ganacia Bruta]])</f>
        <v>0.4</v>
      </c>
      <c r="O1170" s="1">
        <f>+Tabla1[[#This Row],[Costo Unitario]]*Tabla1[[#This Row],[Cantidad Ordenada]]</f>
        <v>42</v>
      </c>
    </row>
    <row r="1171" spans="1:15" x14ac:dyDescent="0.25">
      <c r="A1171">
        <v>472</v>
      </c>
      <c r="B1171">
        <v>20</v>
      </c>
      <c r="C1171" t="s">
        <v>19</v>
      </c>
      <c r="D1171" t="s">
        <v>43</v>
      </c>
      <c r="E1171" s="1">
        <v>13</v>
      </c>
      <c r="F1171" s="1">
        <v>22</v>
      </c>
      <c r="G1171">
        <v>2</v>
      </c>
      <c r="H1171">
        <v>31</v>
      </c>
      <c r="I1171">
        <f>+Tabla1[[#This Row],[Tiempo de Preparación]]/60</f>
        <v>0.51666666666666672</v>
      </c>
      <c r="J1171" s="9" t="str">
        <f>+TEXT(Tabla1[[#This Row],[Columna1]]/24, "h:mm")</f>
        <v>0:31</v>
      </c>
      <c r="K1171" t="s">
        <v>8</v>
      </c>
      <c r="L1171" s="1">
        <f>+(Tabla1[[#This Row],[Precio Unitario]]-Tabla1[[#This Row],[Costo Unitario]])*Tabla1[[#This Row],[Cantidad Ordenada]]</f>
        <v>18</v>
      </c>
      <c r="M1171" s="1">
        <f>+Tabla1[[#This Row],[Precio Unitario]]*Tabla1[[#This Row],[Cantidad Ordenada]]</f>
        <v>44</v>
      </c>
      <c r="N1171" s="2">
        <f>+Tabla1[[#This Row],[Ganancia neta]]/(Tabla1[[#This Row],[Ganacia Bruta]])</f>
        <v>0.40909090909090912</v>
      </c>
      <c r="O1171" s="1">
        <f>+Tabla1[[#This Row],[Costo Unitario]]*Tabla1[[#This Row],[Cantidad Ordenada]]</f>
        <v>26</v>
      </c>
    </row>
    <row r="1172" spans="1:15" x14ac:dyDescent="0.25">
      <c r="A1172">
        <v>473</v>
      </c>
      <c r="B1172">
        <v>13</v>
      </c>
      <c r="C1172" t="s">
        <v>19</v>
      </c>
      <c r="D1172" t="s">
        <v>43</v>
      </c>
      <c r="E1172" s="1">
        <v>13</v>
      </c>
      <c r="F1172" s="1">
        <v>22</v>
      </c>
      <c r="G1172">
        <v>2</v>
      </c>
      <c r="H1172">
        <v>51</v>
      </c>
      <c r="I1172">
        <f>+Tabla1[[#This Row],[Tiempo de Preparación]]/60</f>
        <v>0.85</v>
      </c>
      <c r="J1172" s="9" t="str">
        <f>+TEXT(Tabla1[[#This Row],[Columna1]]/24, "h:mm")</f>
        <v>0:51</v>
      </c>
      <c r="K1172" t="s">
        <v>8</v>
      </c>
      <c r="L1172" s="1">
        <f>+(Tabla1[[#This Row],[Precio Unitario]]-Tabla1[[#This Row],[Costo Unitario]])*Tabla1[[#This Row],[Cantidad Ordenada]]</f>
        <v>18</v>
      </c>
      <c r="M1172" s="1">
        <f>+Tabla1[[#This Row],[Precio Unitario]]*Tabla1[[#This Row],[Cantidad Ordenada]]</f>
        <v>44</v>
      </c>
      <c r="N1172" s="2">
        <f>+Tabla1[[#This Row],[Ganancia neta]]/(Tabla1[[#This Row],[Ganacia Bruta]])</f>
        <v>0.40909090909090912</v>
      </c>
      <c r="O1172" s="1">
        <f>+Tabla1[[#This Row],[Costo Unitario]]*Tabla1[[#This Row],[Cantidad Ordenada]]</f>
        <v>26</v>
      </c>
    </row>
    <row r="1173" spans="1:15" x14ac:dyDescent="0.25">
      <c r="A1173">
        <v>473</v>
      </c>
      <c r="B1173">
        <v>13</v>
      </c>
      <c r="C1173" t="s">
        <v>17</v>
      </c>
      <c r="D1173" t="s">
        <v>41</v>
      </c>
      <c r="E1173" s="1">
        <v>21</v>
      </c>
      <c r="F1173" s="1">
        <v>35</v>
      </c>
      <c r="G1173">
        <v>1</v>
      </c>
      <c r="H1173">
        <v>10</v>
      </c>
      <c r="I1173">
        <f>+Tabla1[[#This Row],[Tiempo de Preparación]]/60</f>
        <v>0.16666666666666666</v>
      </c>
      <c r="J1173" s="9" t="str">
        <f>+TEXT(Tabla1[[#This Row],[Columna1]]/24, "h:mm")</f>
        <v>0:10</v>
      </c>
      <c r="K1173" t="s">
        <v>6</v>
      </c>
      <c r="L1173" s="1">
        <f>+(Tabla1[[#This Row],[Precio Unitario]]-Tabla1[[#This Row],[Costo Unitario]])*Tabla1[[#This Row],[Cantidad Ordenada]]</f>
        <v>14</v>
      </c>
      <c r="M1173" s="1">
        <f>+Tabla1[[#This Row],[Precio Unitario]]*Tabla1[[#This Row],[Cantidad Ordenada]]</f>
        <v>35</v>
      </c>
      <c r="N1173" s="2">
        <f>+Tabla1[[#This Row],[Ganancia neta]]/(Tabla1[[#This Row],[Ganacia Bruta]])</f>
        <v>0.4</v>
      </c>
      <c r="O1173" s="1">
        <f>+Tabla1[[#This Row],[Costo Unitario]]*Tabla1[[#This Row],[Cantidad Ordenada]]</f>
        <v>21</v>
      </c>
    </row>
    <row r="1174" spans="1:15" x14ac:dyDescent="0.25">
      <c r="A1174">
        <v>474</v>
      </c>
      <c r="B1174">
        <v>2</v>
      </c>
      <c r="C1174" t="s">
        <v>20</v>
      </c>
      <c r="D1174" t="s">
        <v>44</v>
      </c>
      <c r="E1174" s="1">
        <v>20</v>
      </c>
      <c r="F1174" s="1">
        <v>34</v>
      </c>
      <c r="G1174">
        <v>1</v>
      </c>
      <c r="H1174">
        <v>55</v>
      </c>
      <c r="I1174">
        <f>+Tabla1[[#This Row],[Tiempo de Preparación]]/60</f>
        <v>0.91666666666666663</v>
      </c>
      <c r="J1174" s="9" t="str">
        <f>+TEXT(Tabla1[[#This Row],[Columna1]]/24, "h:mm")</f>
        <v>0:55</v>
      </c>
      <c r="K1174" t="s">
        <v>8</v>
      </c>
      <c r="L1174" s="1">
        <f>+(Tabla1[[#This Row],[Precio Unitario]]-Tabla1[[#This Row],[Costo Unitario]])*Tabla1[[#This Row],[Cantidad Ordenada]]</f>
        <v>14</v>
      </c>
      <c r="M1174" s="1">
        <f>+Tabla1[[#This Row],[Precio Unitario]]*Tabla1[[#This Row],[Cantidad Ordenada]]</f>
        <v>34</v>
      </c>
      <c r="N1174" s="2">
        <f>+Tabla1[[#This Row],[Ganancia neta]]/(Tabla1[[#This Row],[Ganacia Bruta]])</f>
        <v>0.41176470588235292</v>
      </c>
      <c r="O1174" s="1">
        <f>+Tabla1[[#This Row],[Costo Unitario]]*Tabla1[[#This Row],[Cantidad Ordenada]]</f>
        <v>20</v>
      </c>
    </row>
    <row r="1175" spans="1:15" x14ac:dyDescent="0.25">
      <c r="A1175">
        <v>474</v>
      </c>
      <c r="B1175">
        <v>2</v>
      </c>
      <c r="C1175" t="s">
        <v>13</v>
      </c>
      <c r="D1175" t="s">
        <v>37</v>
      </c>
      <c r="E1175" s="1">
        <v>17</v>
      </c>
      <c r="F1175" s="1">
        <v>29</v>
      </c>
      <c r="G1175">
        <v>1</v>
      </c>
      <c r="H1175">
        <v>37</v>
      </c>
      <c r="I1175">
        <f>+Tabla1[[#This Row],[Tiempo de Preparación]]/60</f>
        <v>0.6166666666666667</v>
      </c>
      <c r="J1175" s="9" t="str">
        <f>+TEXT(Tabla1[[#This Row],[Columna1]]/24, "h:mm")</f>
        <v>0:37</v>
      </c>
      <c r="K1175" t="s">
        <v>6</v>
      </c>
      <c r="L1175" s="1">
        <f>+(Tabla1[[#This Row],[Precio Unitario]]-Tabla1[[#This Row],[Costo Unitario]])*Tabla1[[#This Row],[Cantidad Ordenada]]</f>
        <v>12</v>
      </c>
      <c r="M1175" s="1">
        <f>+Tabla1[[#This Row],[Precio Unitario]]*Tabla1[[#This Row],[Cantidad Ordenada]]</f>
        <v>29</v>
      </c>
      <c r="N1175" s="2">
        <f>+Tabla1[[#This Row],[Ganancia neta]]/(Tabla1[[#This Row],[Ganacia Bruta]])</f>
        <v>0.41379310344827586</v>
      </c>
      <c r="O1175" s="1">
        <f>+Tabla1[[#This Row],[Costo Unitario]]*Tabla1[[#This Row],[Cantidad Ordenada]]</f>
        <v>17</v>
      </c>
    </row>
    <row r="1176" spans="1:15" x14ac:dyDescent="0.25">
      <c r="A1176">
        <v>474</v>
      </c>
      <c r="B1176">
        <v>2</v>
      </c>
      <c r="C1176" t="s">
        <v>9</v>
      </c>
      <c r="D1176" t="s">
        <v>33</v>
      </c>
      <c r="E1176" s="1">
        <v>19</v>
      </c>
      <c r="F1176" s="1">
        <v>31</v>
      </c>
      <c r="G1176">
        <v>1</v>
      </c>
      <c r="H1176">
        <v>34</v>
      </c>
      <c r="I1176">
        <f>+Tabla1[[#This Row],[Tiempo de Preparación]]/60</f>
        <v>0.56666666666666665</v>
      </c>
      <c r="J1176" s="9" t="str">
        <f>+TEXT(Tabla1[[#This Row],[Columna1]]/24, "h:mm")</f>
        <v>0:34</v>
      </c>
      <c r="K1176" t="s">
        <v>8</v>
      </c>
      <c r="L1176" s="1">
        <f>+(Tabla1[[#This Row],[Precio Unitario]]-Tabla1[[#This Row],[Costo Unitario]])*Tabla1[[#This Row],[Cantidad Ordenada]]</f>
        <v>12</v>
      </c>
      <c r="M1176" s="1">
        <f>+Tabla1[[#This Row],[Precio Unitario]]*Tabla1[[#This Row],[Cantidad Ordenada]]</f>
        <v>31</v>
      </c>
      <c r="N1176" s="2">
        <f>+Tabla1[[#This Row],[Ganancia neta]]/(Tabla1[[#This Row],[Ganacia Bruta]])</f>
        <v>0.38709677419354838</v>
      </c>
      <c r="O1176" s="1">
        <f>+Tabla1[[#This Row],[Costo Unitario]]*Tabla1[[#This Row],[Cantidad Ordenada]]</f>
        <v>19</v>
      </c>
    </row>
    <row r="1177" spans="1:15" x14ac:dyDescent="0.25">
      <c r="A1177">
        <v>474</v>
      </c>
      <c r="B1177">
        <v>2</v>
      </c>
      <c r="C1177" t="s">
        <v>15</v>
      </c>
      <c r="D1177" t="s">
        <v>39</v>
      </c>
      <c r="E1177" s="1">
        <v>16</v>
      </c>
      <c r="F1177" s="1">
        <v>28</v>
      </c>
      <c r="G1177">
        <v>3</v>
      </c>
      <c r="H1177">
        <v>35</v>
      </c>
      <c r="I1177">
        <f>+Tabla1[[#This Row],[Tiempo de Preparación]]/60</f>
        <v>0.58333333333333337</v>
      </c>
      <c r="J1177" s="9" t="str">
        <f>+TEXT(Tabla1[[#This Row],[Columna1]]/24, "h:mm")</f>
        <v>0:35</v>
      </c>
      <c r="K1177" t="s">
        <v>6</v>
      </c>
      <c r="L1177" s="1">
        <f>+(Tabla1[[#This Row],[Precio Unitario]]-Tabla1[[#This Row],[Costo Unitario]])*Tabla1[[#This Row],[Cantidad Ordenada]]</f>
        <v>36</v>
      </c>
      <c r="M1177" s="1">
        <f>+Tabla1[[#This Row],[Precio Unitario]]*Tabla1[[#This Row],[Cantidad Ordenada]]</f>
        <v>84</v>
      </c>
      <c r="N1177" s="2">
        <f>+Tabla1[[#This Row],[Ganancia neta]]/(Tabla1[[#This Row],[Ganacia Bruta]])</f>
        <v>0.42857142857142855</v>
      </c>
      <c r="O1177" s="1">
        <f>+Tabla1[[#This Row],[Costo Unitario]]*Tabla1[[#This Row],[Cantidad Ordenada]]</f>
        <v>48</v>
      </c>
    </row>
    <row r="1178" spans="1:15" x14ac:dyDescent="0.25">
      <c r="A1178">
        <v>475</v>
      </c>
      <c r="B1178">
        <v>18</v>
      </c>
      <c r="C1178" t="s">
        <v>5</v>
      </c>
      <c r="D1178" t="s">
        <v>31</v>
      </c>
      <c r="E1178" s="1">
        <v>14</v>
      </c>
      <c r="F1178" s="1">
        <v>24</v>
      </c>
      <c r="G1178">
        <v>3</v>
      </c>
      <c r="H1178">
        <v>21</v>
      </c>
      <c r="I1178">
        <f>+Tabla1[[#This Row],[Tiempo de Preparación]]/60</f>
        <v>0.35</v>
      </c>
      <c r="J1178" s="9" t="str">
        <f>+TEXT(Tabla1[[#This Row],[Columna1]]/24, "h:mm")</f>
        <v>0:21</v>
      </c>
      <c r="K1178" t="s">
        <v>8</v>
      </c>
      <c r="L1178" s="1">
        <f>+(Tabla1[[#This Row],[Precio Unitario]]-Tabla1[[#This Row],[Costo Unitario]])*Tabla1[[#This Row],[Cantidad Ordenada]]</f>
        <v>30</v>
      </c>
      <c r="M1178" s="1">
        <f>+Tabla1[[#This Row],[Precio Unitario]]*Tabla1[[#This Row],[Cantidad Ordenada]]</f>
        <v>72</v>
      </c>
      <c r="N1178" s="2">
        <f>+Tabla1[[#This Row],[Ganancia neta]]/(Tabla1[[#This Row],[Ganacia Bruta]])</f>
        <v>0.41666666666666669</v>
      </c>
      <c r="O1178" s="1">
        <f>+Tabla1[[#This Row],[Costo Unitario]]*Tabla1[[#This Row],[Cantidad Ordenada]]</f>
        <v>42</v>
      </c>
    </row>
    <row r="1179" spans="1:15" x14ac:dyDescent="0.25">
      <c r="A1179">
        <v>475</v>
      </c>
      <c r="B1179">
        <v>18</v>
      </c>
      <c r="C1179" t="s">
        <v>20</v>
      </c>
      <c r="D1179" t="s">
        <v>44</v>
      </c>
      <c r="E1179" s="1">
        <v>20</v>
      </c>
      <c r="F1179" s="1">
        <v>34</v>
      </c>
      <c r="G1179">
        <v>3</v>
      </c>
      <c r="H1179">
        <v>14</v>
      </c>
      <c r="I1179">
        <f>+Tabla1[[#This Row],[Tiempo de Preparación]]/60</f>
        <v>0.23333333333333334</v>
      </c>
      <c r="J1179" s="9" t="str">
        <f>+TEXT(Tabla1[[#This Row],[Columna1]]/24, "h:mm")</f>
        <v>0:14</v>
      </c>
      <c r="K1179" t="s">
        <v>8</v>
      </c>
      <c r="L1179" s="1">
        <f>+(Tabla1[[#This Row],[Precio Unitario]]-Tabla1[[#This Row],[Costo Unitario]])*Tabla1[[#This Row],[Cantidad Ordenada]]</f>
        <v>42</v>
      </c>
      <c r="M1179" s="1">
        <f>+Tabla1[[#This Row],[Precio Unitario]]*Tabla1[[#This Row],[Cantidad Ordenada]]</f>
        <v>102</v>
      </c>
      <c r="N1179" s="2">
        <f>+Tabla1[[#This Row],[Ganancia neta]]/(Tabla1[[#This Row],[Ganacia Bruta]])</f>
        <v>0.41176470588235292</v>
      </c>
      <c r="O1179" s="1">
        <f>+Tabla1[[#This Row],[Costo Unitario]]*Tabla1[[#This Row],[Cantidad Ordenada]]</f>
        <v>60</v>
      </c>
    </row>
    <row r="1180" spans="1:15" x14ac:dyDescent="0.25">
      <c r="A1180">
        <v>476</v>
      </c>
      <c r="B1180">
        <v>13</v>
      </c>
      <c r="C1180" t="s">
        <v>5</v>
      </c>
      <c r="D1180" t="s">
        <v>31</v>
      </c>
      <c r="E1180" s="1">
        <v>14</v>
      </c>
      <c r="F1180" s="1">
        <v>24</v>
      </c>
      <c r="G1180">
        <v>2</v>
      </c>
      <c r="H1180">
        <v>55</v>
      </c>
      <c r="I1180">
        <f>+Tabla1[[#This Row],[Tiempo de Preparación]]/60</f>
        <v>0.91666666666666663</v>
      </c>
      <c r="J1180" s="9" t="str">
        <f>+TEXT(Tabla1[[#This Row],[Columna1]]/24, "h:mm")</f>
        <v>0:55</v>
      </c>
      <c r="K1180" t="s">
        <v>8</v>
      </c>
      <c r="L1180" s="1">
        <f>+(Tabla1[[#This Row],[Precio Unitario]]-Tabla1[[#This Row],[Costo Unitario]])*Tabla1[[#This Row],[Cantidad Ordenada]]</f>
        <v>20</v>
      </c>
      <c r="M1180" s="1">
        <f>+Tabla1[[#This Row],[Precio Unitario]]*Tabla1[[#This Row],[Cantidad Ordenada]]</f>
        <v>48</v>
      </c>
      <c r="N1180" s="2">
        <f>+Tabla1[[#This Row],[Ganancia neta]]/(Tabla1[[#This Row],[Ganacia Bruta]])</f>
        <v>0.41666666666666669</v>
      </c>
      <c r="O1180" s="1">
        <f>+Tabla1[[#This Row],[Costo Unitario]]*Tabla1[[#This Row],[Cantidad Ordenada]]</f>
        <v>28</v>
      </c>
    </row>
    <row r="1181" spans="1:15" x14ac:dyDescent="0.25">
      <c r="A1181">
        <v>476</v>
      </c>
      <c r="B1181">
        <v>13</v>
      </c>
      <c r="C1181" t="s">
        <v>20</v>
      </c>
      <c r="D1181" t="s">
        <v>44</v>
      </c>
      <c r="E1181" s="1">
        <v>20</v>
      </c>
      <c r="F1181" s="1">
        <v>34</v>
      </c>
      <c r="G1181">
        <v>1</v>
      </c>
      <c r="H1181">
        <v>34</v>
      </c>
      <c r="I1181">
        <f>+Tabla1[[#This Row],[Tiempo de Preparación]]/60</f>
        <v>0.56666666666666665</v>
      </c>
      <c r="J1181" s="9" t="str">
        <f>+TEXT(Tabla1[[#This Row],[Columna1]]/24, "h:mm")</f>
        <v>0:34</v>
      </c>
      <c r="K1181" t="s">
        <v>6</v>
      </c>
      <c r="L1181" s="1">
        <f>+(Tabla1[[#This Row],[Precio Unitario]]-Tabla1[[#This Row],[Costo Unitario]])*Tabla1[[#This Row],[Cantidad Ordenada]]</f>
        <v>14</v>
      </c>
      <c r="M1181" s="1">
        <f>+Tabla1[[#This Row],[Precio Unitario]]*Tabla1[[#This Row],[Cantidad Ordenada]]</f>
        <v>34</v>
      </c>
      <c r="N1181" s="2">
        <f>+Tabla1[[#This Row],[Ganancia neta]]/(Tabla1[[#This Row],[Ganacia Bruta]])</f>
        <v>0.41176470588235292</v>
      </c>
      <c r="O1181" s="1">
        <f>+Tabla1[[#This Row],[Costo Unitario]]*Tabla1[[#This Row],[Cantidad Ordenada]]</f>
        <v>20</v>
      </c>
    </row>
    <row r="1182" spans="1:15" x14ac:dyDescent="0.25">
      <c r="A1182">
        <v>476</v>
      </c>
      <c r="B1182">
        <v>13</v>
      </c>
      <c r="C1182" t="s">
        <v>18</v>
      </c>
      <c r="D1182" t="s">
        <v>42</v>
      </c>
      <c r="E1182" s="1">
        <v>19</v>
      </c>
      <c r="F1182" s="1">
        <v>32</v>
      </c>
      <c r="G1182">
        <v>3</v>
      </c>
      <c r="H1182">
        <v>5</v>
      </c>
      <c r="I1182">
        <f>+Tabla1[[#This Row],[Tiempo de Preparación]]/60</f>
        <v>8.3333333333333329E-2</v>
      </c>
      <c r="J1182" s="9" t="str">
        <f>+TEXT(Tabla1[[#This Row],[Columna1]]/24, "h:mm")</f>
        <v>0:05</v>
      </c>
      <c r="K1182" t="s">
        <v>8</v>
      </c>
      <c r="L1182" s="1">
        <f>+(Tabla1[[#This Row],[Precio Unitario]]-Tabla1[[#This Row],[Costo Unitario]])*Tabla1[[#This Row],[Cantidad Ordenada]]</f>
        <v>39</v>
      </c>
      <c r="M1182" s="1">
        <f>+Tabla1[[#This Row],[Precio Unitario]]*Tabla1[[#This Row],[Cantidad Ordenada]]</f>
        <v>96</v>
      </c>
      <c r="N1182" s="2">
        <f>+Tabla1[[#This Row],[Ganancia neta]]/(Tabla1[[#This Row],[Ganacia Bruta]])</f>
        <v>0.40625</v>
      </c>
      <c r="O1182" s="1">
        <f>+Tabla1[[#This Row],[Costo Unitario]]*Tabla1[[#This Row],[Cantidad Ordenada]]</f>
        <v>57</v>
      </c>
    </row>
    <row r="1183" spans="1:15" x14ac:dyDescent="0.25">
      <c r="A1183">
        <v>476</v>
      </c>
      <c r="B1183">
        <v>13</v>
      </c>
      <c r="C1183" t="s">
        <v>11</v>
      </c>
      <c r="D1183" t="s">
        <v>35</v>
      </c>
      <c r="E1183" s="1">
        <v>25</v>
      </c>
      <c r="F1183" s="1">
        <v>40</v>
      </c>
      <c r="G1183">
        <v>1</v>
      </c>
      <c r="H1183">
        <v>21</v>
      </c>
      <c r="I1183">
        <f>+Tabla1[[#This Row],[Tiempo de Preparación]]/60</f>
        <v>0.35</v>
      </c>
      <c r="J1183" s="9" t="str">
        <f>+TEXT(Tabla1[[#This Row],[Columna1]]/24, "h:mm")</f>
        <v>0:21</v>
      </c>
      <c r="K1183" t="s">
        <v>6</v>
      </c>
      <c r="L1183" s="1">
        <f>+(Tabla1[[#This Row],[Precio Unitario]]-Tabla1[[#This Row],[Costo Unitario]])*Tabla1[[#This Row],[Cantidad Ordenada]]</f>
        <v>15</v>
      </c>
      <c r="M1183" s="1">
        <f>+Tabla1[[#This Row],[Precio Unitario]]*Tabla1[[#This Row],[Cantidad Ordenada]]</f>
        <v>40</v>
      </c>
      <c r="N1183" s="2">
        <f>+Tabla1[[#This Row],[Ganancia neta]]/(Tabla1[[#This Row],[Ganacia Bruta]])</f>
        <v>0.375</v>
      </c>
      <c r="O1183" s="1">
        <f>+Tabla1[[#This Row],[Costo Unitario]]*Tabla1[[#This Row],[Cantidad Ordenada]]</f>
        <v>25</v>
      </c>
    </row>
    <row r="1184" spans="1:15" x14ac:dyDescent="0.25">
      <c r="A1184">
        <v>477</v>
      </c>
      <c r="B1184">
        <v>8</v>
      </c>
      <c r="C1184" t="s">
        <v>20</v>
      </c>
      <c r="D1184" t="s">
        <v>44</v>
      </c>
      <c r="E1184" s="1">
        <v>20</v>
      </c>
      <c r="F1184" s="1">
        <v>34</v>
      </c>
      <c r="G1184">
        <v>2</v>
      </c>
      <c r="H1184">
        <v>34</v>
      </c>
      <c r="I1184">
        <f>+Tabla1[[#This Row],[Tiempo de Preparación]]/60</f>
        <v>0.56666666666666665</v>
      </c>
      <c r="J1184" s="9" t="str">
        <f>+TEXT(Tabla1[[#This Row],[Columna1]]/24, "h:mm")</f>
        <v>0:34</v>
      </c>
      <c r="K1184" t="s">
        <v>8</v>
      </c>
      <c r="L1184" s="1">
        <f>+(Tabla1[[#This Row],[Precio Unitario]]-Tabla1[[#This Row],[Costo Unitario]])*Tabla1[[#This Row],[Cantidad Ordenada]]</f>
        <v>28</v>
      </c>
      <c r="M1184" s="1">
        <f>+Tabla1[[#This Row],[Precio Unitario]]*Tabla1[[#This Row],[Cantidad Ordenada]]</f>
        <v>68</v>
      </c>
      <c r="N1184" s="2">
        <f>+Tabla1[[#This Row],[Ganancia neta]]/(Tabla1[[#This Row],[Ganacia Bruta]])</f>
        <v>0.41176470588235292</v>
      </c>
      <c r="O1184" s="1">
        <f>+Tabla1[[#This Row],[Costo Unitario]]*Tabla1[[#This Row],[Cantidad Ordenada]]</f>
        <v>40</v>
      </c>
    </row>
    <row r="1185" spans="1:15" x14ac:dyDescent="0.25">
      <c r="A1185">
        <v>477</v>
      </c>
      <c r="B1185">
        <v>8</v>
      </c>
      <c r="C1185" t="s">
        <v>22</v>
      </c>
      <c r="D1185" t="s">
        <v>46</v>
      </c>
      <c r="E1185" s="1">
        <v>14</v>
      </c>
      <c r="F1185" s="1">
        <v>23</v>
      </c>
      <c r="G1185">
        <v>2</v>
      </c>
      <c r="H1185">
        <v>13</v>
      </c>
      <c r="I1185">
        <f>+Tabla1[[#This Row],[Tiempo de Preparación]]/60</f>
        <v>0.21666666666666667</v>
      </c>
      <c r="J1185" s="9" t="str">
        <f>+TEXT(Tabla1[[#This Row],[Columna1]]/24, "h:mm")</f>
        <v>0:13</v>
      </c>
      <c r="K1185" t="s">
        <v>8</v>
      </c>
      <c r="L1185" s="1">
        <f>+(Tabla1[[#This Row],[Precio Unitario]]-Tabla1[[#This Row],[Costo Unitario]])*Tabla1[[#This Row],[Cantidad Ordenada]]</f>
        <v>18</v>
      </c>
      <c r="M1185" s="1">
        <f>+Tabla1[[#This Row],[Precio Unitario]]*Tabla1[[#This Row],[Cantidad Ordenada]]</f>
        <v>46</v>
      </c>
      <c r="N1185" s="2">
        <f>+Tabla1[[#This Row],[Ganancia neta]]/(Tabla1[[#This Row],[Ganacia Bruta]])</f>
        <v>0.39130434782608697</v>
      </c>
      <c r="O1185" s="1">
        <f>+Tabla1[[#This Row],[Costo Unitario]]*Tabla1[[#This Row],[Cantidad Ordenada]]</f>
        <v>28</v>
      </c>
    </row>
    <row r="1186" spans="1:15" x14ac:dyDescent="0.25">
      <c r="A1186">
        <v>477</v>
      </c>
      <c r="B1186">
        <v>8</v>
      </c>
      <c r="C1186" t="s">
        <v>5</v>
      </c>
      <c r="D1186" t="s">
        <v>31</v>
      </c>
      <c r="E1186" s="1">
        <v>14</v>
      </c>
      <c r="F1186" s="1">
        <v>24</v>
      </c>
      <c r="G1186">
        <v>2</v>
      </c>
      <c r="H1186">
        <v>47</v>
      </c>
      <c r="I1186">
        <f>+Tabla1[[#This Row],[Tiempo de Preparación]]/60</f>
        <v>0.78333333333333333</v>
      </c>
      <c r="J1186" s="9" t="str">
        <f>+TEXT(Tabla1[[#This Row],[Columna1]]/24, "h:mm")</f>
        <v>0:47</v>
      </c>
      <c r="K1186" t="s">
        <v>8</v>
      </c>
      <c r="L1186" s="1">
        <f>+(Tabla1[[#This Row],[Precio Unitario]]-Tabla1[[#This Row],[Costo Unitario]])*Tabla1[[#This Row],[Cantidad Ordenada]]</f>
        <v>20</v>
      </c>
      <c r="M1186" s="1">
        <f>+Tabla1[[#This Row],[Precio Unitario]]*Tabla1[[#This Row],[Cantidad Ordenada]]</f>
        <v>48</v>
      </c>
      <c r="N1186" s="2">
        <f>+Tabla1[[#This Row],[Ganancia neta]]/(Tabla1[[#This Row],[Ganacia Bruta]])</f>
        <v>0.41666666666666669</v>
      </c>
      <c r="O1186" s="1">
        <f>+Tabla1[[#This Row],[Costo Unitario]]*Tabla1[[#This Row],[Cantidad Ordenada]]</f>
        <v>28</v>
      </c>
    </row>
    <row r="1187" spans="1:15" x14ac:dyDescent="0.25">
      <c r="A1187">
        <v>477</v>
      </c>
      <c r="B1187">
        <v>8</v>
      </c>
      <c r="C1187" t="s">
        <v>23</v>
      </c>
      <c r="D1187" t="s">
        <v>47</v>
      </c>
      <c r="E1187" s="1">
        <v>13</v>
      </c>
      <c r="F1187" s="1">
        <v>21</v>
      </c>
      <c r="G1187">
        <v>2</v>
      </c>
      <c r="H1187">
        <v>21</v>
      </c>
      <c r="I1187">
        <f>+Tabla1[[#This Row],[Tiempo de Preparación]]/60</f>
        <v>0.35</v>
      </c>
      <c r="J1187" s="9" t="str">
        <f>+TEXT(Tabla1[[#This Row],[Columna1]]/24, "h:mm")</f>
        <v>0:21</v>
      </c>
      <c r="K1187" t="s">
        <v>6</v>
      </c>
      <c r="L1187" s="1">
        <f>+(Tabla1[[#This Row],[Precio Unitario]]-Tabla1[[#This Row],[Costo Unitario]])*Tabla1[[#This Row],[Cantidad Ordenada]]</f>
        <v>16</v>
      </c>
      <c r="M1187" s="1">
        <f>+Tabla1[[#This Row],[Precio Unitario]]*Tabla1[[#This Row],[Cantidad Ordenada]]</f>
        <v>42</v>
      </c>
      <c r="N1187" s="2">
        <f>+Tabla1[[#This Row],[Ganancia neta]]/(Tabla1[[#This Row],[Ganacia Bruta]])</f>
        <v>0.38095238095238093</v>
      </c>
      <c r="O1187" s="1">
        <f>+Tabla1[[#This Row],[Costo Unitario]]*Tabla1[[#This Row],[Cantidad Ordenada]]</f>
        <v>26</v>
      </c>
    </row>
    <row r="1188" spans="1:15" x14ac:dyDescent="0.25">
      <c r="A1188">
        <v>478</v>
      </c>
      <c r="B1188">
        <v>7</v>
      </c>
      <c r="C1188" t="s">
        <v>7</v>
      </c>
      <c r="D1188" t="s">
        <v>32</v>
      </c>
      <c r="E1188" s="1">
        <v>18</v>
      </c>
      <c r="F1188" s="1">
        <v>30</v>
      </c>
      <c r="G1188">
        <v>2</v>
      </c>
      <c r="H1188">
        <v>54</v>
      </c>
      <c r="I1188">
        <f>+Tabla1[[#This Row],[Tiempo de Preparación]]/60</f>
        <v>0.9</v>
      </c>
      <c r="J1188" s="9" t="str">
        <f>+TEXT(Tabla1[[#This Row],[Columna1]]/24, "h:mm")</f>
        <v>0:54</v>
      </c>
      <c r="K1188" t="s">
        <v>8</v>
      </c>
      <c r="L1188" s="1">
        <f>+(Tabla1[[#This Row],[Precio Unitario]]-Tabla1[[#This Row],[Costo Unitario]])*Tabla1[[#This Row],[Cantidad Ordenada]]</f>
        <v>24</v>
      </c>
      <c r="M1188" s="1">
        <f>+Tabla1[[#This Row],[Precio Unitario]]*Tabla1[[#This Row],[Cantidad Ordenada]]</f>
        <v>60</v>
      </c>
      <c r="N1188" s="2">
        <f>+Tabla1[[#This Row],[Ganancia neta]]/(Tabla1[[#This Row],[Ganacia Bruta]])</f>
        <v>0.4</v>
      </c>
      <c r="O1188" s="1">
        <f>+Tabla1[[#This Row],[Costo Unitario]]*Tabla1[[#This Row],[Cantidad Ordenada]]</f>
        <v>36</v>
      </c>
    </row>
    <row r="1189" spans="1:15" x14ac:dyDescent="0.25">
      <c r="A1189">
        <v>478</v>
      </c>
      <c r="B1189">
        <v>7</v>
      </c>
      <c r="C1189" t="s">
        <v>13</v>
      </c>
      <c r="D1189" t="s">
        <v>37</v>
      </c>
      <c r="E1189" s="1">
        <v>17</v>
      </c>
      <c r="F1189" s="1">
        <v>29</v>
      </c>
      <c r="G1189">
        <v>2</v>
      </c>
      <c r="H1189">
        <v>36</v>
      </c>
      <c r="I1189">
        <f>+Tabla1[[#This Row],[Tiempo de Preparación]]/60</f>
        <v>0.6</v>
      </c>
      <c r="J1189" s="9" t="str">
        <f>+TEXT(Tabla1[[#This Row],[Columna1]]/24, "h:mm")</f>
        <v>0:36</v>
      </c>
      <c r="K1189" t="s">
        <v>8</v>
      </c>
      <c r="L1189" s="1">
        <f>+(Tabla1[[#This Row],[Precio Unitario]]-Tabla1[[#This Row],[Costo Unitario]])*Tabla1[[#This Row],[Cantidad Ordenada]]</f>
        <v>24</v>
      </c>
      <c r="M1189" s="1">
        <f>+Tabla1[[#This Row],[Precio Unitario]]*Tabla1[[#This Row],[Cantidad Ordenada]]</f>
        <v>58</v>
      </c>
      <c r="N1189" s="2">
        <f>+Tabla1[[#This Row],[Ganancia neta]]/(Tabla1[[#This Row],[Ganacia Bruta]])</f>
        <v>0.41379310344827586</v>
      </c>
      <c r="O1189" s="1">
        <f>+Tabla1[[#This Row],[Costo Unitario]]*Tabla1[[#This Row],[Cantidad Ordenada]]</f>
        <v>34</v>
      </c>
    </row>
    <row r="1190" spans="1:15" x14ac:dyDescent="0.25">
      <c r="A1190">
        <v>479</v>
      </c>
      <c r="B1190">
        <v>1</v>
      </c>
      <c r="C1190" t="s">
        <v>24</v>
      </c>
      <c r="D1190" t="s">
        <v>48</v>
      </c>
      <c r="E1190" s="1">
        <v>10</v>
      </c>
      <c r="F1190" s="1">
        <v>18</v>
      </c>
      <c r="G1190">
        <v>1</v>
      </c>
      <c r="H1190">
        <v>45</v>
      </c>
      <c r="I1190">
        <f>+Tabla1[[#This Row],[Tiempo de Preparación]]/60</f>
        <v>0.75</v>
      </c>
      <c r="J1190" s="9" t="str">
        <f>+TEXT(Tabla1[[#This Row],[Columna1]]/24, "h:mm")</f>
        <v>0:45</v>
      </c>
      <c r="K1190" t="s">
        <v>6</v>
      </c>
      <c r="L1190" s="1">
        <f>+(Tabla1[[#This Row],[Precio Unitario]]-Tabla1[[#This Row],[Costo Unitario]])*Tabla1[[#This Row],[Cantidad Ordenada]]</f>
        <v>8</v>
      </c>
      <c r="M1190" s="1">
        <f>+Tabla1[[#This Row],[Precio Unitario]]*Tabla1[[#This Row],[Cantidad Ordenada]]</f>
        <v>18</v>
      </c>
      <c r="N1190" s="2">
        <f>+Tabla1[[#This Row],[Ganancia neta]]/(Tabla1[[#This Row],[Ganacia Bruta]])</f>
        <v>0.44444444444444442</v>
      </c>
      <c r="O1190" s="1">
        <f>+Tabla1[[#This Row],[Costo Unitario]]*Tabla1[[#This Row],[Cantidad Ordenada]]</f>
        <v>10</v>
      </c>
    </row>
    <row r="1191" spans="1:15" x14ac:dyDescent="0.25">
      <c r="A1191">
        <v>479</v>
      </c>
      <c r="B1191">
        <v>1</v>
      </c>
      <c r="C1191" t="s">
        <v>20</v>
      </c>
      <c r="D1191" t="s">
        <v>44</v>
      </c>
      <c r="E1191" s="1">
        <v>20</v>
      </c>
      <c r="F1191" s="1">
        <v>34</v>
      </c>
      <c r="G1191">
        <v>1</v>
      </c>
      <c r="H1191">
        <v>38</v>
      </c>
      <c r="I1191">
        <f>+Tabla1[[#This Row],[Tiempo de Preparación]]/60</f>
        <v>0.6333333333333333</v>
      </c>
      <c r="J1191" s="9" t="str">
        <f>+TEXT(Tabla1[[#This Row],[Columna1]]/24, "h:mm")</f>
        <v>0:38</v>
      </c>
      <c r="K1191" t="s">
        <v>8</v>
      </c>
      <c r="L1191" s="1">
        <f>+(Tabla1[[#This Row],[Precio Unitario]]-Tabla1[[#This Row],[Costo Unitario]])*Tabla1[[#This Row],[Cantidad Ordenada]]</f>
        <v>14</v>
      </c>
      <c r="M1191" s="1">
        <f>+Tabla1[[#This Row],[Precio Unitario]]*Tabla1[[#This Row],[Cantidad Ordenada]]</f>
        <v>34</v>
      </c>
      <c r="N1191" s="2">
        <f>+Tabla1[[#This Row],[Ganancia neta]]/(Tabla1[[#This Row],[Ganacia Bruta]])</f>
        <v>0.41176470588235292</v>
      </c>
      <c r="O1191" s="1">
        <f>+Tabla1[[#This Row],[Costo Unitario]]*Tabla1[[#This Row],[Cantidad Ordenada]]</f>
        <v>20</v>
      </c>
    </row>
    <row r="1192" spans="1:15" x14ac:dyDescent="0.25">
      <c r="A1192">
        <v>480</v>
      </c>
      <c r="B1192">
        <v>1</v>
      </c>
      <c r="C1192" t="s">
        <v>17</v>
      </c>
      <c r="D1192" t="s">
        <v>41</v>
      </c>
      <c r="E1192" s="1">
        <v>21</v>
      </c>
      <c r="F1192" s="1">
        <v>35</v>
      </c>
      <c r="G1192">
        <v>3</v>
      </c>
      <c r="H1192">
        <v>57</v>
      </c>
      <c r="I1192">
        <f>+Tabla1[[#This Row],[Tiempo de Preparación]]/60</f>
        <v>0.95</v>
      </c>
      <c r="J1192" s="9" t="str">
        <f>+TEXT(Tabla1[[#This Row],[Columna1]]/24, "h:mm")</f>
        <v>0:57</v>
      </c>
      <c r="K1192" t="s">
        <v>8</v>
      </c>
      <c r="L1192" s="1">
        <f>+(Tabla1[[#This Row],[Precio Unitario]]-Tabla1[[#This Row],[Costo Unitario]])*Tabla1[[#This Row],[Cantidad Ordenada]]</f>
        <v>42</v>
      </c>
      <c r="M1192" s="1">
        <f>+Tabla1[[#This Row],[Precio Unitario]]*Tabla1[[#This Row],[Cantidad Ordenada]]</f>
        <v>105</v>
      </c>
      <c r="N1192" s="2">
        <f>+Tabla1[[#This Row],[Ganancia neta]]/(Tabla1[[#This Row],[Ganacia Bruta]])</f>
        <v>0.4</v>
      </c>
      <c r="O1192" s="1">
        <f>+Tabla1[[#This Row],[Costo Unitario]]*Tabla1[[#This Row],[Cantidad Ordenada]]</f>
        <v>63</v>
      </c>
    </row>
    <row r="1193" spans="1:15" x14ac:dyDescent="0.25">
      <c r="A1193">
        <v>480</v>
      </c>
      <c r="B1193">
        <v>1</v>
      </c>
      <c r="C1193" t="s">
        <v>10</v>
      </c>
      <c r="D1193" t="s">
        <v>34</v>
      </c>
      <c r="E1193" s="1">
        <v>16</v>
      </c>
      <c r="F1193" s="1">
        <v>27</v>
      </c>
      <c r="G1193">
        <v>2</v>
      </c>
      <c r="H1193">
        <v>8</v>
      </c>
      <c r="I1193">
        <f>+Tabla1[[#This Row],[Tiempo de Preparación]]/60</f>
        <v>0.13333333333333333</v>
      </c>
      <c r="J1193" s="9" t="str">
        <f>+TEXT(Tabla1[[#This Row],[Columna1]]/24, "h:mm")</f>
        <v>0:08</v>
      </c>
      <c r="K1193" t="s">
        <v>6</v>
      </c>
      <c r="L1193" s="1">
        <f>+(Tabla1[[#This Row],[Precio Unitario]]-Tabla1[[#This Row],[Costo Unitario]])*Tabla1[[#This Row],[Cantidad Ordenada]]</f>
        <v>22</v>
      </c>
      <c r="M1193" s="1">
        <f>+Tabla1[[#This Row],[Precio Unitario]]*Tabla1[[#This Row],[Cantidad Ordenada]]</f>
        <v>54</v>
      </c>
      <c r="N1193" s="2">
        <f>+Tabla1[[#This Row],[Ganancia neta]]/(Tabla1[[#This Row],[Ganacia Bruta]])</f>
        <v>0.40740740740740738</v>
      </c>
      <c r="O1193" s="1">
        <f>+Tabla1[[#This Row],[Costo Unitario]]*Tabla1[[#This Row],[Cantidad Ordenada]]</f>
        <v>32</v>
      </c>
    </row>
    <row r="1194" spans="1:15" x14ac:dyDescent="0.25">
      <c r="A1194">
        <v>481</v>
      </c>
      <c r="B1194">
        <v>9</v>
      </c>
      <c r="C1194" t="s">
        <v>25</v>
      </c>
      <c r="D1194" t="s">
        <v>49</v>
      </c>
      <c r="E1194" s="1">
        <v>15</v>
      </c>
      <c r="F1194" s="1">
        <v>26</v>
      </c>
      <c r="G1194">
        <v>2</v>
      </c>
      <c r="H1194">
        <v>58</v>
      </c>
      <c r="I1194">
        <f>+Tabla1[[#This Row],[Tiempo de Preparación]]/60</f>
        <v>0.96666666666666667</v>
      </c>
      <c r="J1194" s="9" t="str">
        <f>+TEXT(Tabla1[[#This Row],[Columna1]]/24, "h:mm")</f>
        <v>0:58</v>
      </c>
      <c r="K1194" t="s">
        <v>8</v>
      </c>
      <c r="L1194" s="1">
        <f>+(Tabla1[[#This Row],[Precio Unitario]]-Tabla1[[#This Row],[Costo Unitario]])*Tabla1[[#This Row],[Cantidad Ordenada]]</f>
        <v>22</v>
      </c>
      <c r="M1194" s="1">
        <f>+Tabla1[[#This Row],[Precio Unitario]]*Tabla1[[#This Row],[Cantidad Ordenada]]</f>
        <v>52</v>
      </c>
      <c r="N1194" s="2">
        <f>+Tabla1[[#This Row],[Ganancia neta]]/(Tabla1[[#This Row],[Ganacia Bruta]])</f>
        <v>0.42307692307692307</v>
      </c>
      <c r="O1194" s="1">
        <f>+Tabla1[[#This Row],[Costo Unitario]]*Tabla1[[#This Row],[Cantidad Ordenada]]</f>
        <v>30</v>
      </c>
    </row>
    <row r="1195" spans="1:15" x14ac:dyDescent="0.25">
      <c r="A1195">
        <v>482</v>
      </c>
      <c r="B1195">
        <v>9</v>
      </c>
      <c r="C1195" t="s">
        <v>23</v>
      </c>
      <c r="D1195" t="s">
        <v>47</v>
      </c>
      <c r="E1195" s="1">
        <v>13</v>
      </c>
      <c r="F1195" s="1">
        <v>21</v>
      </c>
      <c r="G1195">
        <v>3</v>
      </c>
      <c r="H1195">
        <v>21</v>
      </c>
      <c r="I1195">
        <f>+Tabla1[[#This Row],[Tiempo de Preparación]]/60</f>
        <v>0.35</v>
      </c>
      <c r="J1195" s="9" t="str">
        <f>+TEXT(Tabla1[[#This Row],[Columna1]]/24, "h:mm")</f>
        <v>0:21</v>
      </c>
      <c r="K1195" t="s">
        <v>8</v>
      </c>
      <c r="L1195" s="1">
        <f>+(Tabla1[[#This Row],[Precio Unitario]]-Tabla1[[#This Row],[Costo Unitario]])*Tabla1[[#This Row],[Cantidad Ordenada]]</f>
        <v>24</v>
      </c>
      <c r="M1195" s="1">
        <f>+Tabla1[[#This Row],[Precio Unitario]]*Tabla1[[#This Row],[Cantidad Ordenada]]</f>
        <v>63</v>
      </c>
      <c r="N1195" s="2">
        <f>+Tabla1[[#This Row],[Ganancia neta]]/(Tabla1[[#This Row],[Ganacia Bruta]])</f>
        <v>0.38095238095238093</v>
      </c>
      <c r="O1195" s="1">
        <f>+Tabla1[[#This Row],[Costo Unitario]]*Tabla1[[#This Row],[Cantidad Ordenada]]</f>
        <v>39</v>
      </c>
    </row>
    <row r="1196" spans="1:15" x14ac:dyDescent="0.25">
      <c r="A1196">
        <v>483</v>
      </c>
      <c r="B1196">
        <v>2</v>
      </c>
      <c r="C1196" t="s">
        <v>10</v>
      </c>
      <c r="D1196" t="s">
        <v>34</v>
      </c>
      <c r="E1196" s="1">
        <v>16</v>
      </c>
      <c r="F1196" s="1">
        <v>27</v>
      </c>
      <c r="G1196">
        <v>3</v>
      </c>
      <c r="H1196">
        <v>53</v>
      </c>
      <c r="I1196">
        <f>+Tabla1[[#This Row],[Tiempo de Preparación]]/60</f>
        <v>0.8833333333333333</v>
      </c>
      <c r="J1196" s="9" t="str">
        <f>+TEXT(Tabla1[[#This Row],[Columna1]]/24, "h:mm")</f>
        <v>0:53</v>
      </c>
      <c r="K1196" t="s">
        <v>6</v>
      </c>
      <c r="L1196" s="1">
        <f>+(Tabla1[[#This Row],[Precio Unitario]]-Tabla1[[#This Row],[Costo Unitario]])*Tabla1[[#This Row],[Cantidad Ordenada]]</f>
        <v>33</v>
      </c>
      <c r="M1196" s="1">
        <f>+Tabla1[[#This Row],[Precio Unitario]]*Tabla1[[#This Row],[Cantidad Ordenada]]</f>
        <v>81</v>
      </c>
      <c r="N1196" s="2">
        <f>+Tabla1[[#This Row],[Ganancia neta]]/(Tabla1[[#This Row],[Ganacia Bruta]])</f>
        <v>0.40740740740740738</v>
      </c>
      <c r="O1196" s="1">
        <f>+Tabla1[[#This Row],[Costo Unitario]]*Tabla1[[#This Row],[Cantidad Ordenada]]</f>
        <v>48</v>
      </c>
    </row>
    <row r="1197" spans="1:15" x14ac:dyDescent="0.25">
      <c r="A1197">
        <v>484</v>
      </c>
      <c r="B1197">
        <v>18</v>
      </c>
      <c r="C1197" t="s">
        <v>26</v>
      </c>
      <c r="D1197" t="s">
        <v>50</v>
      </c>
      <c r="E1197" s="1">
        <v>15</v>
      </c>
      <c r="F1197" s="1">
        <v>25</v>
      </c>
      <c r="G1197">
        <v>3</v>
      </c>
      <c r="H1197">
        <v>34</v>
      </c>
      <c r="I1197">
        <f>+Tabla1[[#This Row],[Tiempo de Preparación]]/60</f>
        <v>0.56666666666666665</v>
      </c>
      <c r="J1197" s="9" t="str">
        <f>+TEXT(Tabla1[[#This Row],[Columna1]]/24, "h:mm")</f>
        <v>0:34</v>
      </c>
      <c r="K1197" t="s">
        <v>8</v>
      </c>
      <c r="L1197" s="1">
        <f>+(Tabla1[[#This Row],[Precio Unitario]]-Tabla1[[#This Row],[Costo Unitario]])*Tabla1[[#This Row],[Cantidad Ordenada]]</f>
        <v>30</v>
      </c>
      <c r="M1197" s="1">
        <f>+Tabla1[[#This Row],[Precio Unitario]]*Tabla1[[#This Row],[Cantidad Ordenada]]</f>
        <v>75</v>
      </c>
      <c r="N1197" s="2">
        <f>+Tabla1[[#This Row],[Ganancia neta]]/(Tabla1[[#This Row],[Ganacia Bruta]])</f>
        <v>0.4</v>
      </c>
      <c r="O1197" s="1">
        <f>+Tabla1[[#This Row],[Costo Unitario]]*Tabla1[[#This Row],[Cantidad Ordenada]]</f>
        <v>45</v>
      </c>
    </row>
    <row r="1198" spans="1:15" x14ac:dyDescent="0.25">
      <c r="A1198">
        <v>485</v>
      </c>
      <c r="B1198">
        <v>6</v>
      </c>
      <c r="C1198" t="s">
        <v>5</v>
      </c>
      <c r="D1198" t="s">
        <v>31</v>
      </c>
      <c r="E1198" s="1">
        <v>14</v>
      </c>
      <c r="F1198" s="1">
        <v>24</v>
      </c>
      <c r="G1198">
        <v>3</v>
      </c>
      <c r="H1198">
        <v>23</v>
      </c>
      <c r="I1198">
        <f>+Tabla1[[#This Row],[Tiempo de Preparación]]/60</f>
        <v>0.38333333333333336</v>
      </c>
      <c r="J1198" s="9" t="str">
        <f>+TEXT(Tabla1[[#This Row],[Columna1]]/24, "h:mm")</f>
        <v>0:23</v>
      </c>
      <c r="K1198" t="s">
        <v>6</v>
      </c>
      <c r="L1198" s="1">
        <f>+(Tabla1[[#This Row],[Precio Unitario]]-Tabla1[[#This Row],[Costo Unitario]])*Tabla1[[#This Row],[Cantidad Ordenada]]</f>
        <v>30</v>
      </c>
      <c r="M1198" s="1">
        <f>+Tabla1[[#This Row],[Precio Unitario]]*Tabla1[[#This Row],[Cantidad Ordenada]]</f>
        <v>72</v>
      </c>
      <c r="N1198" s="2">
        <f>+Tabla1[[#This Row],[Ganancia neta]]/(Tabla1[[#This Row],[Ganacia Bruta]])</f>
        <v>0.41666666666666669</v>
      </c>
      <c r="O1198" s="1">
        <f>+Tabla1[[#This Row],[Costo Unitario]]*Tabla1[[#This Row],[Cantidad Ordenada]]</f>
        <v>42</v>
      </c>
    </row>
    <row r="1199" spans="1:15" x14ac:dyDescent="0.25">
      <c r="A1199">
        <v>485</v>
      </c>
      <c r="B1199">
        <v>6</v>
      </c>
      <c r="C1199" t="s">
        <v>12</v>
      </c>
      <c r="D1199" t="s">
        <v>36</v>
      </c>
      <c r="E1199" s="1">
        <v>22</v>
      </c>
      <c r="F1199" s="1">
        <v>36</v>
      </c>
      <c r="G1199">
        <v>2</v>
      </c>
      <c r="H1199">
        <v>56</v>
      </c>
      <c r="I1199">
        <f>+Tabla1[[#This Row],[Tiempo de Preparación]]/60</f>
        <v>0.93333333333333335</v>
      </c>
      <c r="J1199" s="9" t="str">
        <f>+TEXT(Tabla1[[#This Row],[Columna1]]/24, "h:mm")</f>
        <v>0:56</v>
      </c>
      <c r="K1199" t="s">
        <v>6</v>
      </c>
      <c r="L1199" s="1">
        <f>+(Tabla1[[#This Row],[Precio Unitario]]-Tabla1[[#This Row],[Costo Unitario]])*Tabla1[[#This Row],[Cantidad Ordenada]]</f>
        <v>28</v>
      </c>
      <c r="M1199" s="1">
        <f>+Tabla1[[#This Row],[Precio Unitario]]*Tabla1[[#This Row],[Cantidad Ordenada]]</f>
        <v>72</v>
      </c>
      <c r="N1199" s="2">
        <f>+Tabla1[[#This Row],[Ganancia neta]]/(Tabla1[[#This Row],[Ganacia Bruta]])</f>
        <v>0.3888888888888889</v>
      </c>
      <c r="O1199" s="1">
        <f>+Tabla1[[#This Row],[Costo Unitario]]*Tabla1[[#This Row],[Cantidad Ordenada]]</f>
        <v>44</v>
      </c>
    </row>
    <row r="1200" spans="1:15" x14ac:dyDescent="0.25">
      <c r="A1200">
        <v>486</v>
      </c>
      <c r="B1200">
        <v>15</v>
      </c>
      <c r="C1200" t="s">
        <v>12</v>
      </c>
      <c r="D1200" t="s">
        <v>36</v>
      </c>
      <c r="E1200" s="1">
        <v>22</v>
      </c>
      <c r="F1200" s="1">
        <v>36</v>
      </c>
      <c r="G1200">
        <v>2</v>
      </c>
      <c r="H1200">
        <v>7</v>
      </c>
      <c r="I1200">
        <f>+Tabla1[[#This Row],[Tiempo de Preparación]]/60</f>
        <v>0.11666666666666667</v>
      </c>
      <c r="J1200" s="9" t="str">
        <f>+TEXT(Tabla1[[#This Row],[Columna1]]/24, "h:mm")</f>
        <v>0:07</v>
      </c>
      <c r="K1200" t="s">
        <v>6</v>
      </c>
      <c r="L1200" s="1">
        <f>+(Tabla1[[#This Row],[Precio Unitario]]-Tabla1[[#This Row],[Costo Unitario]])*Tabla1[[#This Row],[Cantidad Ordenada]]</f>
        <v>28</v>
      </c>
      <c r="M1200" s="1">
        <f>+Tabla1[[#This Row],[Precio Unitario]]*Tabla1[[#This Row],[Cantidad Ordenada]]</f>
        <v>72</v>
      </c>
      <c r="N1200" s="2">
        <f>+Tabla1[[#This Row],[Ganancia neta]]/(Tabla1[[#This Row],[Ganacia Bruta]])</f>
        <v>0.3888888888888889</v>
      </c>
      <c r="O1200" s="1">
        <f>+Tabla1[[#This Row],[Costo Unitario]]*Tabla1[[#This Row],[Cantidad Ordenada]]</f>
        <v>44</v>
      </c>
    </row>
    <row r="1201" spans="1:15" x14ac:dyDescent="0.25">
      <c r="A1201">
        <v>486</v>
      </c>
      <c r="B1201">
        <v>15</v>
      </c>
      <c r="C1201" t="s">
        <v>21</v>
      </c>
      <c r="D1201" t="s">
        <v>45</v>
      </c>
      <c r="E1201" s="1">
        <v>12</v>
      </c>
      <c r="F1201" s="1">
        <v>20</v>
      </c>
      <c r="G1201">
        <v>1</v>
      </c>
      <c r="H1201">
        <v>19</v>
      </c>
      <c r="I1201">
        <f>+Tabla1[[#This Row],[Tiempo de Preparación]]/60</f>
        <v>0.31666666666666665</v>
      </c>
      <c r="J1201" s="9" t="str">
        <f>+TEXT(Tabla1[[#This Row],[Columna1]]/24, "h:mm")</f>
        <v>0:19</v>
      </c>
      <c r="K1201" t="s">
        <v>6</v>
      </c>
      <c r="L1201" s="1">
        <f>+(Tabla1[[#This Row],[Precio Unitario]]-Tabla1[[#This Row],[Costo Unitario]])*Tabla1[[#This Row],[Cantidad Ordenada]]</f>
        <v>8</v>
      </c>
      <c r="M1201" s="1">
        <f>+Tabla1[[#This Row],[Precio Unitario]]*Tabla1[[#This Row],[Cantidad Ordenada]]</f>
        <v>20</v>
      </c>
      <c r="N1201" s="2">
        <f>+Tabla1[[#This Row],[Ganancia neta]]/(Tabla1[[#This Row],[Ganacia Bruta]])</f>
        <v>0.4</v>
      </c>
      <c r="O1201" s="1">
        <f>+Tabla1[[#This Row],[Costo Unitario]]*Tabla1[[#This Row],[Cantidad Ordenada]]</f>
        <v>12</v>
      </c>
    </row>
    <row r="1202" spans="1:15" x14ac:dyDescent="0.25">
      <c r="A1202">
        <v>486</v>
      </c>
      <c r="B1202">
        <v>15</v>
      </c>
      <c r="C1202" t="s">
        <v>20</v>
      </c>
      <c r="D1202" t="s">
        <v>44</v>
      </c>
      <c r="E1202" s="1">
        <v>20</v>
      </c>
      <c r="F1202" s="1">
        <v>34</v>
      </c>
      <c r="G1202">
        <v>1</v>
      </c>
      <c r="H1202">
        <v>9</v>
      </c>
      <c r="I1202">
        <f>+Tabla1[[#This Row],[Tiempo de Preparación]]/60</f>
        <v>0.15</v>
      </c>
      <c r="J1202" s="9" t="str">
        <f>+TEXT(Tabla1[[#This Row],[Columna1]]/24, "h:mm")</f>
        <v>0:09</v>
      </c>
      <c r="K1202" t="s">
        <v>6</v>
      </c>
      <c r="L1202" s="1">
        <f>+(Tabla1[[#This Row],[Precio Unitario]]-Tabla1[[#This Row],[Costo Unitario]])*Tabla1[[#This Row],[Cantidad Ordenada]]</f>
        <v>14</v>
      </c>
      <c r="M1202" s="1">
        <f>+Tabla1[[#This Row],[Precio Unitario]]*Tabla1[[#This Row],[Cantidad Ordenada]]</f>
        <v>34</v>
      </c>
      <c r="N1202" s="2">
        <f>+Tabla1[[#This Row],[Ganancia neta]]/(Tabla1[[#This Row],[Ganacia Bruta]])</f>
        <v>0.41176470588235292</v>
      </c>
      <c r="O1202" s="1">
        <f>+Tabla1[[#This Row],[Costo Unitario]]*Tabla1[[#This Row],[Cantidad Ordenada]]</f>
        <v>20</v>
      </c>
    </row>
    <row r="1203" spans="1:15" x14ac:dyDescent="0.25">
      <c r="A1203">
        <v>486</v>
      </c>
      <c r="B1203">
        <v>15</v>
      </c>
      <c r="C1203" t="s">
        <v>5</v>
      </c>
      <c r="D1203" t="s">
        <v>31</v>
      </c>
      <c r="E1203" s="1">
        <v>14</v>
      </c>
      <c r="F1203" s="1">
        <v>24</v>
      </c>
      <c r="G1203">
        <v>1</v>
      </c>
      <c r="H1203">
        <v>24</v>
      </c>
      <c r="I1203">
        <f>+Tabla1[[#This Row],[Tiempo de Preparación]]/60</f>
        <v>0.4</v>
      </c>
      <c r="J1203" s="9" t="str">
        <f>+TEXT(Tabla1[[#This Row],[Columna1]]/24, "h:mm")</f>
        <v>0:24</v>
      </c>
      <c r="K1203" t="s">
        <v>6</v>
      </c>
      <c r="L1203" s="1">
        <f>+(Tabla1[[#This Row],[Precio Unitario]]-Tabla1[[#This Row],[Costo Unitario]])*Tabla1[[#This Row],[Cantidad Ordenada]]</f>
        <v>10</v>
      </c>
      <c r="M1203" s="1">
        <f>+Tabla1[[#This Row],[Precio Unitario]]*Tabla1[[#This Row],[Cantidad Ordenada]]</f>
        <v>24</v>
      </c>
      <c r="N1203" s="2">
        <f>+Tabla1[[#This Row],[Ganancia neta]]/(Tabla1[[#This Row],[Ganacia Bruta]])</f>
        <v>0.41666666666666669</v>
      </c>
      <c r="O1203" s="1">
        <f>+Tabla1[[#This Row],[Costo Unitario]]*Tabla1[[#This Row],[Cantidad Ordenada]]</f>
        <v>14</v>
      </c>
    </row>
    <row r="1204" spans="1:15" x14ac:dyDescent="0.25">
      <c r="A1204">
        <v>487</v>
      </c>
      <c r="B1204">
        <v>17</v>
      </c>
      <c r="C1204" t="s">
        <v>20</v>
      </c>
      <c r="D1204" t="s">
        <v>44</v>
      </c>
      <c r="E1204" s="1">
        <v>20</v>
      </c>
      <c r="F1204" s="1">
        <v>34</v>
      </c>
      <c r="G1204">
        <v>2</v>
      </c>
      <c r="H1204">
        <v>58</v>
      </c>
      <c r="I1204">
        <f>+Tabla1[[#This Row],[Tiempo de Preparación]]/60</f>
        <v>0.96666666666666667</v>
      </c>
      <c r="J1204" s="9" t="str">
        <f>+TEXT(Tabla1[[#This Row],[Columna1]]/24, "h:mm")</f>
        <v>0:58</v>
      </c>
      <c r="K1204" t="s">
        <v>8</v>
      </c>
      <c r="L1204" s="1">
        <f>+(Tabla1[[#This Row],[Precio Unitario]]-Tabla1[[#This Row],[Costo Unitario]])*Tabla1[[#This Row],[Cantidad Ordenada]]</f>
        <v>28</v>
      </c>
      <c r="M1204" s="1">
        <f>+Tabla1[[#This Row],[Precio Unitario]]*Tabla1[[#This Row],[Cantidad Ordenada]]</f>
        <v>68</v>
      </c>
      <c r="N1204" s="2">
        <f>+Tabla1[[#This Row],[Ganancia neta]]/(Tabla1[[#This Row],[Ganacia Bruta]])</f>
        <v>0.41176470588235292</v>
      </c>
      <c r="O1204" s="1">
        <f>+Tabla1[[#This Row],[Costo Unitario]]*Tabla1[[#This Row],[Cantidad Ordenada]]</f>
        <v>40</v>
      </c>
    </row>
    <row r="1205" spans="1:15" x14ac:dyDescent="0.25">
      <c r="A1205">
        <v>487</v>
      </c>
      <c r="B1205">
        <v>17</v>
      </c>
      <c r="C1205" t="s">
        <v>9</v>
      </c>
      <c r="D1205" t="s">
        <v>33</v>
      </c>
      <c r="E1205" s="1">
        <v>19</v>
      </c>
      <c r="F1205" s="1">
        <v>31</v>
      </c>
      <c r="G1205">
        <v>2</v>
      </c>
      <c r="H1205">
        <v>29</v>
      </c>
      <c r="I1205">
        <f>+Tabla1[[#This Row],[Tiempo de Preparación]]/60</f>
        <v>0.48333333333333334</v>
      </c>
      <c r="J1205" s="9" t="str">
        <f>+TEXT(Tabla1[[#This Row],[Columna1]]/24, "h:mm")</f>
        <v>0:29</v>
      </c>
      <c r="K1205" t="s">
        <v>8</v>
      </c>
      <c r="L1205" s="1">
        <f>+(Tabla1[[#This Row],[Precio Unitario]]-Tabla1[[#This Row],[Costo Unitario]])*Tabla1[[#This Row],[Cantidad Ordenada]]</f>
        <v>24</v>
      </c>
      <c r="M1205" s="1">
        <f>+Tabla1[[#This Row],[Precio Unitario]]*Tabla1[[#This Row],[Cantidad Ordenada]]</f>
        <v>62</v>
      </c>
      <c r="N1205" s="2">
        <f>+Tabla1[[#This Row],[Ganancia neta]]/(Tabla1[[#This Row],[Ganacia Bruta]])</f>
        <v>0.38709677419354838</v>
      </c>
      <c r="O1205" s="1">
        <f>+Tabla1[[#This Row],[Costo Unitario]]*Tabla1[[#This Row],[Cantidad Ordenada]]</f>
        <v>38</v>
      </c>
    </row>
    <row r="1206" spans="1:15" x14ac:dyDescent="0.25">
      <c r="A1206">
        <v>487</v>
      </c>
      <c r="B1206">
        <v>17</v>
      </c>
      <c r="C1206" t="s">
        <v>19</v>
      </c>
      <c r="D1206" t="s">
        <v>43</v>
      </c>
      <c r="E1206" s="1">
        <v>13</v>
      </c>
      <c r="F1206" s="1">
        <v>22</v>
      </c>
      <c r="G1206">
        <v>1</v>
      </c>
      <c r="H1206">
        <v>5</v>
      </c>
      <c r="I1206">
        <f>+Tabla1[[#This Row],[Tiempo de Preparación]]/60</f>
        <v>8.3333333333333329E-2</v>
      </c>
      <c r="J1206" s="9" t="str">
        <f>+TEXT(Tabla1[[#This Row],[Columna1]]/24, "h:mm")</f>
        <v>0:05</v>
      </c>
      <c r="K1206" t="s">
        <v>8</v>
      </c>
      <c r="L1206" s="1">
        <f>+(Tabla1[[#This Row],[Precio Unitario]]-Tabla1[[#This Row],[Costo Unitario]])*Tabla1[[#This Row],[Cantidad Ordenada]]</f>
        <v>9</v>
      </c>
      <c r="M1206" s="1">
        <f>+Tabla1[[#This Row],[Precio Unitario]]*Tabla1[[#This Row],[Cantidad Ordenada]]</f>
        <v>22</v>
      </c>
      <c r="N1206" s="2">
        <f>+Tabla1[[#This Row],[Ganancia neta]]/(Tabla1[[#This Row],[Ganacia Bruta]])</f>
        <v>0.40909090909090912</v>
      </c>
      <c r="O1206" s="1">
        <f>+Tabla1[[#This Row],[Costo Unitario]]*Tabla1[[#This Row],[Cantidad Ordenada]]</f>
        <v>13</v>
      </c>
    </row>
    <row r="1207" spans="1:15" x14ac:dyDescent="0.25">
      <c r="A1207">
        <v>488</v>
      </c>
      <c r="B1207">
        <v>10</v>
      </c>
      <c r="C1207" t="s">
        <v>24</v>
      </c>
      <c r="D1207" t="s">
        <v>48</v>
      </c>
      <c r="E1207" s="1">
        <v>10</v>
      </c>
      <c r="F1207" s="1">
        <v>18</v>
      </c>
      <c r="G1207">
        <v>3</v>
      </c>
      <c r="H1207">
        <v>54</v>
      </c>
      <c r="I1207">
        <f>+Tabla1[[#This Row],[Tiempo de Preparación]]/60</f>
        <v>0.9</v>
      </c>
      <c r="J1207" s="9" t="str">
        <f>+TEXT(Tabla1[[#This Row],[Columna1]]/24, "h:mm")</f>
        <v>0:54</v>
      </c>
      <c r="K1207" t="s">
        <v>6</v>
      </c>
      <c r="L1207" s="1">
        <f>+(Tabla1[[#This Row],[Precio Unitario]]-Tabla1[[#This Row],[Costo Unitario]])*Tabla1[[#This Row],[Cantidad Ordenada]]</f>
        <v>24</v>
      </c>
      <c r="M1207" s="1">
        <f>+Tabla1[[#This Row],[Precio Unitario]]*Tabla1[[#This Row],[Cantidad Ordenada]]</f>
        <v>54</v>
      </c>
      <c r="N1207" s="2">
        <f>+Tabla1[[#This Row],[Ganancia neta]]/(Tabla1[[#This Row],[Ganacia Bruta]])</f>
        <v>0.44444444444444442</v>
      </c>
      <c r="O1207" s="1">
        <f>+Tabla1[[#This Row],[Costo Unitario]]*Tabla1[[#This Row],[Cantidad Ordenada]]</f>
        <v>30</v>
      </c>
    </row>
    <row r="1208" spans="1:15" x14ac:dyDescent="0.25">
      <c r="A1208">
        <v>488</v>
      </c>
      <c r="B1208">
        <v>10</v>
      </c>
      <c r="C1208" t="s">
        <v>22</v>
      </c>
      <c r="D1208" t="s">
        <v>46</v>
      </c>
      <c r="E1208" s="1">
        <v>14</v>
      </c>
      <c r="F1208" s="1">
        <v>23</v>
      </c>
      <c r="G1208">
        <v>3</v>
      </c>
      <c r="H1208">
        <v>52</v>
      </c>
      <c r="I1208">
        <f>+Tabla1[[#This Row],[Tiempo de Preparación]]/60</f>
        <v>0.8666666666666667</v>
      </c>
      <c r="J1208" s="9" t="str">
        <f>+TEXT(Tabla1[[#This Row],[Columna1]]/24, "h:mm")</f>
        <v>0:52</v>
      </c>
      <c r="K1208" t="s">
        <v>6</v>
      </c>
      <c r="L1208" s="1">
        <f>+(Tabla1[[#This Row],[Precio Unitario]]-Tabla1[[#This Row],[Costo Unitario]])*Tabla1[[#This Row],[Cantidad Ordenada]]</f>
        <v>27</v>
      </c>
      <c r="M1208" s="1">
        <f>+Tabla1[[#This Row],[Precio Unitario]]*Tabla1[[#This Row],[Cantidad Ordenada]]</f>
        <v>69</v>
      </c>
      <c r="N1208" s="2">
        <f>+Tabla1[[#This Row],[Ganancia neta]]/(Tabla1[[#This Row],[Ganacia Bruta]])</f>
        <v>0.39130434782608697</v>
      </c>
      <c r="O1208" s="1">
        <f>+Tabla1[[#This Row],[Costo Unitario]]*Tabla1[[#This Row],[Cantidad Ordenada]]</f>
        <v>42</v>
      </c>
    </row>
    <row r="1209" spans="1:15" x14ac:dyDescent="0.25">
      <c r="A1209">
        <v>488</v>
      </c>
      <c r="B1209">
        <v>10</v>
      </c>
      <c r="C1209" t="s">
        <v>9</v>
      </c>
      <c r="D1209" t="s">
        <v>33</v>
      </c>
      <c r="E1209" s="1">
        <v>19</v>
      </c>
      <c r="F1209" s="1">
        <v>31</v>
      </c>
      <c r="G1209">
        <v>2</v>
      </c>
      <c r="H1209">
        <v>18</v>
      </c>
      <c r="I1209">
        <f>+Tabla1[[#This Row],[Tiempo de Preparación]]/60</f>
        <v>0.3</v>
      </c>
      <c r="J1209" s="9" t="str">
        <f>+TEXT(Tabla1[[#This Row],[Columna1]]/24, "h:mm")</f>
        <v>0:18</v>
      </c>
      <c r="K1209" t="s">
        <v>8</v>
      </c>
      <c r="L1209" s="1">
        <f>+(Tabla1[[#This Row],[Precio Unitario]]-Tabla1[[#This Row],[Costo Unitario]])*Tabla1[[#This Row],[Cantidad Ordenada]]</f>
        <v>24</v>
      </c>
      <c r="M1209" s="1">
        <f>+Tabla1[[#This Row],[Precio Unitario]]*Tabla1[[#This Row],[Cantidad Ordenada]]</f>
        <v>62</v>
      </c>
      <c r="N1209" s="2">
        <f>+Tabla1[[#This Row],[Ganancia neta]]/(Tabla1[[#This Row],[Ganacia Bruta]])</f>
        <v>0.38709677419354838</v>
      </c>
      <c r="O1209" s="1">
        <f>+Tabla1[[#This Row],[Costo Unitario]]*Tabla1[[#This Row],[Cantidad Ordenada]]</f>
        <v>38</v>
      </c>
    </row>
    <row r="1210" spans="1:15" x14ac:dyDescent="0.25">
      <c r="A1210">
        <v>489</v>
      </c>
      <c r="B1210">
        <v>3</v>
      </c>
      <c r="C1210" t="s">
        <v>11</v>
      </c>
      <c r="D1210" t="s">
        <v>35</v>
      </c>
      <c r="E1210" s="1">
        <v>25</v>
      </c>
      <c r="F1210" s="1">
        <v>40</v>
      </c>
      <c r="G1210">
        <v>2</v>
      </c>
      <c r="H1210">
        <v>28</v>
      </c>
      <c r="I1210">
        <f>+Tabla1[[#This Row],[Tiempo de Preparación]]/60</f>
        <v>0.46666666666666667</v>
      </c>
      <c r="J1210" s="9" t="str">
        <f>+TEXT(Tabla1[[#This Row],[Columna1]]/24, "h:mm")</f>
        <v>0:28</v>
      </c>
      <c r="K1210" t="s">
        <v>8</v>
      </c>
      <c r="L1210" s="1">
        <f>+(Tabla1[[#This Row],[Precio Unitario]]-Tabla1[[#This Row],[Costo Unitario]])*Tabla1[[#This Row],[Cantidad Ordenada]]</f>
        <v>30</v>
      </c>
      <c r="M1210" s="1">
        <f>+Tabla1[[#This Row],[Precio Unitario]]*Tabla1[[#This Row],[Cantidad Ordenada]]</f>
        <v>80</v>
      </c>
      <c r="N1210" s="2">
        <f>+Tabla1[[#This Row],[Ganancia neta]]/(Tabla1[[#This Row],[Ganacia Bruta]])</f>
        <v>0.375</v>
      </c>
      <c r="O1210" s="1">
        <f>+Tabla1[[#This Row],[Costo Unitario]]*Tabla1[[#This Row],[Cantidad Ordenada]]</f>
        <v>50</v>
      </c>
    </row>
    <row r="1211" spans="1:15" x14ac:dyDescent="0.25">
      <c r="A1211">
        <v>489</v>
      </c>
      <c r="B1211">
        <v>3</v>
      </c>
      <c r="C1211" t="s">
        <v>22</v>
      </c>
      <c r="D1211" t="s">
        <v>46</v>
      </c>
      <c r="E1211" s="1">
        <v>14</v>
      </c>
      <c r="F1211" s="1">
        <v>23</v>
      </c>
      <c r="G1211">
        <v>3</v>
      </c>
      <c r="H1211">
        <v>6</v>
      </c>
      <c r="I1211">
        <f>+Tabla1[[#This Row],[Tiempo de Preparación]]/60</f>
        <v>0.1</v>
      </c>
      <c r="J1211" s="9" t="str">
        <f>+TEXT(Tabla1[[#This Row],[Columna1]]/24, "h:mm")</f>
        <v>0:06</v>
      </c>
      <c r="K1211" t="s">
        <v>8</v>
      </c>
      <c r="L1211" s="1">
        <f>+(Tabla1[[#This Row],[Precio Unitario]]-Tabla1[[#This Row],[Costo Unitario]])*Tabla1[[#This Row],[Cantidad Ordenada]]</f>
        <v>27</v>
      </c>
      <c r="M1211" s="1">
        <f>+Tabla1[[#This Row],[Precio Unitario]]*Tabla1[[#This Row],[Cantidad Ordenada]]</f>
        <v>69</v>
      </c>
      <c r="N1211" s="2">
        <f>+Tabla1[[#This Row],[Ganancia neta]]/(Tabla1[[#This Row],[Ganacia Bruta]])</f>
        <v>0.39130434782608697</v>
      </c>
      <c r="O1211" s="1">
        <f>+Tabla1[[#This Row],[Costo Unitario]]*Tabla1[[#This Row],[Cantidad Ordenada]]</f>
        <v>42</v>
      </c>
    </row>
    <row r="1212" spans="1:15" x14ac:dyDescent="0.25">
      <c r="A1212">
        <v>490</v>
      </c>
      <c r="B1212">
        <v>1</v>
      </c>
      <c r="C1212" t="s">
        <v>25</v>
      </c>
      <c r="D1212" t="s">
        <v>49</v>
      </c>
      <c r="E1212" s="1">
        <v>15</v>
      </c>
      <c r="F1212" s="1">
        <v>26</v>
      </c>
      <c r="G1212">
        <v>3</v>
      </c>
      <c r="H1212">
        <v>34</v>
      </c>
      <c r="I1212">
        <f>+Tabla1[[#This Row],[Tiempo de Preparación]]/60</f>
        <v>0.56666666666666665</v>
      </c>
      <c r="J1212" s="9" t="str">
        <f>+TEXT(Tabla1[[#This Row],[Columna1]]/24, "h:mm")</f>
        <v>0:34</v>
      </c>
      <c r="K1212" t="s">
        <v>6</v>
      </c>
      <c r="L1212" s="1">
        <f>+(Tabla1[[#This Row],[Precio Unitario]]-Tabla1[[#This Row],[Costo Unitario]])*Tabla1[[#This Row],[Cantidad Ordenada]]</f>
        <v>33</v>
      </c>
      <c r="M1212" s="1">
        <f>+Tabla1[[#This Row],[Precio Unitario]]*Tabla1[[#This Row],[Cantidad Ordenada]]</f>
        <v>78</v>
      </c>
      <c r="N1212" s="2">
        <f>+Tabla1[[#This Row],[Ganancia neta]]/(Tabla1[[#This Row],[Ganacia Bruta]])</f>
        <v>0.42307692307692307</v>
      </c>
      <c r="O1212" s="1">
        <f>+Tabla1[[#This Row],[Costo Unitario]]*Tabla1[[#This Row],[Cantidad Ordenada]]</f>
        <v>45</v>
      </c>
    </row>
    <row r="1213" spans="1:15" x14ac:dyDescent="0.25">
      <c r="A1213">
        <v>490</v>
      </c>
      <c r="B1213">
        <v>1</v>
      </c>
      <c r="C1213" t="s">
        <v>18</v>
      </c>
      <c r="D1213" t="s">
        <v>42</v>
      </c>
      <c r="E1213" s="1">
        <v>19</v>
      </c>
      <c r="F1213" s="1">
        <v>32</v>
      </c>
      <c r="G1213">
        <v>1</v>
      </c>
      <c r="H1213">
        <v>55</v>
      </c>
      <c r="I1213">
        <f>+Tabla1[[#This Row],[Tiempo de Preparación]]/60</f>
        <v>0.91666666666666663</v>
      </c>
      <c r="J1213" s="9" t="str">
        <f>+TEXT(Tabla1[[#This Row],[Columna1]]/24, "h:mm")</f>
        <v>0:55</v>
      </c>
      <c r="K1213" t="s">
        <v>6</v>
      </c>
      <c r="L1213" s="1">
        <f>+(Tabla1[[#This Row],[Precio Unitario]]-Tabla1[[#This Row],[Costo Unitario]])*Tabla1[[#This Row],[Cantidad Ordenada]]</f>
        <v>13</v>
      </c>
      <c r="M1213" s="1">
        <f>+Tabla1[[#This Row],[Precio Unitario]]*Tabla1[[#This Row],[Cantidad Ordenada]]</f>
        <v>32</v>
      </c>
      <c r="N1213" s="2">
        <f>+Tabla1[[#This Row],[Ganancia neta]]/(Tabla1[[#This Row],[Ganacia Bruta]])</f>
        <v>0.40625</v>
      </c>
      <c r="O1213" s="1">
        <f>+Tabla1[[#This Row],[Costo Unitario]]*Tabla1[[#This Row],[Cantidad Ordenada]]</f>
        <v>19</v>
      </c>
    </row>
    <row r="1214" spans="1:15" x14ac:dyDescent="0.25">
      <c r="A1214">
        <v>490</v>
      </c>
      <c r="B1214">
        <v>1</v>
      </c>
      <c r="C1214" t="s">
        <v>20</v>
      </c>
      <c r="D1214" t="s">
        <v>44</v>
      </c>
      <c r="E1214" s="1">
        <v>20</v>
      </c>
      <c r="F1214" s="1">
        <v>34</v>
      </c>
      <c r="G1214">
        <v>3</v>
      </c>
      <c r="H1214">
        <v>42</v>
      </c>
      <c r="I1214">
        <f>+Tabla1[[#This Row],[Tiempo de Preparación]]/60</f>
        <v>0.7</v>
      </c>
      <c r="J1214" s="9" t="str">
        <f>+TEXT(Tabla1[[#This Row],[Columna1]]/24, "h:mm")</f>
        <v>0:42</v>
      </c>
      <c r="K1214" t="s">
        <v>6</v>
      </c>
      <c r="L1214" s="1">
        <f>+(Tabla1[[#This Row],[Precio Unitario]]-Tabla1[[#This Row],[Costo Unitario]])*Tabla1[[#This Row],[Cantidad Ordenada]]</f>
        <v>42</v>
      </c>
      <c r="M1214" s="1">
        <f>+Tabla1[[#This Row],[Precio Unitario]]*Tabla1[[#This Row],[Cantidad Ordenada]]</f>
        <v>102</v>
      </c>
      <c r="N1214" s="2">
        <f>+Tabla1[[#This Row],[Ganancia neta]]/(Tabla1[[#This Row],[Ganacia Bruta]])</f>
        <v>0.41176470588235292</v>
      </c>
      <c r="O1214" s="1">
        <f>+Tabla1[[#This Row],[Costo Unitario]]*Tabla1[[#This Row],[Cantidad Ordenada]]</f>
        <v>60</v>
      </c>
    </row>
    <row r="1215" spans="1:15" x14ac:dyDescent="0.25">
      <c r="A1215">
        <v>491</v>
      </c>
      <c r="B1215">
        <v>7</v>
      </c>
      <c r="C1215" t="s">
        <v>13</v>
      </c>
      <c r="D1215" t="s">
        <v>37</v>
      </c>
      <c r="E1215" s="1">
        <v>17</v>
      </c>
      <c r="F1215" s="1">
        <v>29</v>
      </c>
      <c r="G1215">
        <v>2</v>
      </c>
      <c r="H1215">
        <v>30</v>
      </c>
      <c r="I1215">
        <f>+Tabla1[[#This Row],[Tiempo de Preparación]]/60</f>
        <v>0.5</v>
      </c>
      <c r="J1215" s="9" t="str">
        <f>+TEXT(Tabla1[[#This Row],[Columna1]]/24, "h:mm")</f>
        <v>0:30</v>
      </c>
      <c r="K1215" t="s">
        <v>6</v>
      </c>
      <c r="L1215" s="1">
        <f>+(Tabla1[[#This Row],[Precio Unitario]]-Tabla1[[#This Row],[Costo Unitario]])*Tabla1[[#This Row],[Cantidad Ordenada]]</f>
        <v>24</v>
      </c>
      <c r="M1215" s="1">
        <f>+Tabla1[[#This Row],[Precio Unitario]]*Tabla1[[#This Row],[Cantidad Ordenada]]</f>
        <v>58</v>
      </c>
      <c r="N1215" s="2">
        <f>+Tabla1[[#This Row],[Ganancia neta]]/(Tabla1[[#This Row],[Ganacia Bruta]])</f>
        <v>0.41379310344827586</v>
      </c>
      <c r="O1215" s="1">
        <f>+Tabla1[[#This Row],[Costo Unitario]]*Tabla1[[#This Row],[Cantidad Ordenada]]</f>
        <v>34</v>
      </c>
    </row>
    <row r="1216" spans="1:15" x14ac:dyDescent="0.25">
      <c r="A1216">
        <v>491</v>
      </c>
      <c r="B1216">
        <v>7</v>
      </c>
      <c r="C1216" t="s">
        <v>7</v>
      </c>
      <c r="D1216" t="s">
        <v>32</v>
      </c>
      <c r="E1216" s="1">
        <v>18</v>
      </c>
      <c r="F1216" s="1">
        <v>30</v>
      </c>
      <c r="G1216">
        <v>2</v>
      </c>
      <c r="H1216">
        <v>11</v>
      </c>
      <c r="I1216">
        <f>+Tabla1[[#This Row],[Tiempo de Preparación]]/60</f>
        <v>0.18333333333333332</v>
      </c>
      <c r="J1216" s="9" t="str">
        <f>+TEXT(Tabla1[[#This Row],[Columna1]]/24, "h:mm")</f>
        <v>0:11</v>
      </c>
      <c r="K1216" t="s">
        <v>6</v>
      </c>
      <c r="L1216" s="1">
        <f>+(Tabla1[[#This Row],[Precio Unitario]]-Tabla1[[#This Row],[Costo Unitario]])*Tabla1[[#This Row],[Cantidad Ordenada]]</f>
        <v>24</v>
      </c>
      <c r="M1216" s="1">
        <f>+Tabla1[[#This Row],[Precio Unitario]]*Tabla1[[#This Row],[Cantidad Ordenada]]</f>
        <v>60</v>
      </c>
      <c r="N1216" s="2">
        <f>+Tabla1[[#This Row],[Ganancia neta]]/(Tabla1[[#This Row],[Ganacia Bruta]])</f>
        <v>0.4</v>
      </c>
      <c r="O1216" s="1">
        <f>+Tabla1[[#This Row],[Costo Unitario]]*Tabla1[[#This Row],[Cantidad Ordenada]]</f>
        <v>36</v>
      </c>
    </row>
    <row r="1217" spans="1:15" x14ac:dyDescent="0.25">
      <c r="A1217">
        <v>492</v>
      </c>
      <c r="B1217">
        <v>4</v>
      </c>
      <c r="C1217" t="s">
        <v>14</v>
      </c>
      <c r="D1217" t="s">
        <v>38</v>
      </c>
      <c r="E1217" s="1">
        <v>20</v>
      </c>
      <c r="F1217" s="1">
        <v>33</v>
      </c>
      <c r="G1217">
        <v>3</v>
      </c>
      <c r="H1217">
        <v>15</v>
      </c>
      <c r="I1217">
        <f>+Tabla1[[#This Row],[Tiempo de Preparación]]/60</f>
        <v>0.25</v>
      </c>
      <c r="J1217" s="9" t="str">
        <f>+TEXT(Tabla1[[#This Row],[Columna1]]/24, "h:mm")</f>
        <v>0:15</v>
      </c>
      <c r="K1217" t="s">
        <v>6</v>
      </c>
      <c r="L1217" s="1">
        <f>+(Tabla1[[#This Row],[Precio Unitario]]-Tabla1[[#This Row],[Costo Unitario]])*Tabla1[[#This Row],[Cantidad Ordenada]]</f>
        <v>39</v>
      </c>
      <c r="M1217" s="1">
        <f>+Tabla1[[#This Row],[Precio Unitario]]*Tabla1[[#This Row],[Cantidad Ordenada]]</f>
        <v>99</v>
      </c>
      <c r="N1217" s="2">
        <f>+Tabla1[[#This Row],[Ganancia neta]]/(Tabla1[[#This Row],[Ganacia Bruta]])</f>
        <v>0.39393939393939392</v>
      </c>
      <c r="O1217" s="1">
        <f>+Tabla1[[#This Row],[Costo Unitario]]*Tabla1[[#This Row],[Cantidad Ordenada]]</f>
        <v>60</v>
      </c>
    </row>
    <row r="1218" spans="1:15" x14ac:dyDescent="0.25">
      <c r="A1218">
        <v>492</v>
      </c>
      <c r="B1218">
        <v>4</v>
      </c>
      <c r="C1218" t="s">
        <v>23</v>
      </c>
      <c r="D1218" t="s">
        <v>47</v>
      </c>
      <c r="E1218" s="1">
        <v>13</v>
      </c>
      <c r="F1218" s="1">
        <v>21</v>
      </c>
      <c r="G1218">
        <v>3</v>
      </c>
      <c r="H1218">
        <v>8</v>
      </c>
      <c r="I1218">
        <f>+Tabla1[[#This Row],[Tiempo de Preparación]]/60</f>
        <v>0.13333333333333333</v>
      </c>
      <c r="J1218" s="9" t="str">
        <f>+TEXT(Tabla1[[#This Row],[Columna1]]/24, "h:mm")</f>
        <v>0:08</v>
      </c>
      <c r="K1218" t="s">
        <v>6</v>
      </c>
      <c r="L1218" s="1">
        <f>+(Tabla1[[#This Row],[Precio Unitario]]-Tabla1[[#This Row],[Costo Unitario]])*Tabla1[[#This Row],[Cantidad Ordenada]]</f>
        <v>24</v>
      </c>
      <c r="M1218" s="1">
        <f>+Tabla1[[#This Row],[Precio Unitario]]*Tabla1[[#This Row],[Cantidad Ordenada]]</f>
        <v>63</v>
      </c>
      <c r="N1218" s="2">
        <f>+Tabla1[[#This Row],[Ganancia neta]]/(Tabla1[[#This Row],[Ganacia Bruta]])</f>
        <v>0.38095238095238093</v>
      </c>
      <c r="O1218" s="1">
        <f>+Tabla1[[#This Row],[Costo Unitario]]*Tabla1[[#This Row],[Cantidad Ordenada]]</f>
        <v>39</v>
      </c>
    </row>
    <row r="1219" spans="1:15" x14ac:dyDescent="0.25">
      <c r="A1219">
        <v>492</v>
      </c>
      <c r="B1219">
        <v>4</v>
      </c>
      <c r="C1219" t="s">
        <v>5</v>
      </c>
      <c r="D1219" t="s">
        <v>31</v>
      </c>
      <c r="E1219" s="1">
        <v>14</v>
      </c>
      <c r="F1219" s="1">
        <v>24</v>
      </c>
      <c r="G1219">
        <v>2</v>
      </c>
      <c r="H1219">
        <v>26</v>
      </c>
      <c r="I1219">
        <f>+Tabla1[[#This Row],[Tiempo de Preparación]]/60</f>
        <v>0.43333333333333335</v>
      </c>
      <c r="J1219" s="9" t="str">
        <f>+TEXT(Tabla1[[#This Row],[Columna1]]/24, "h:mm")</f>
        <v>0:26</v>
      </c>
      <c r="K1219" t="s">
        <v>6</v>
      </c>
      <c r="L1219" s="1">
        <f>+(Tabla1[[#This Row],[Precio Unitario]]-Tabla1[[#This Row],[Costo Unitario]])*Tabla1[[#This Row],[Cantidad Ordenada]]</f>
        <v>20</v>
      </c>
      <c r="M1219" s="1">
        <f>+Tabla1[[#This Row],[Precio Unitario]]*Tabla1[[#This Row],[Cantidad Ordenada]]</f>
        <v>48</v>
      </c>
      <c r="N1219" s="2">
        <f>+Tabla1[[#This Row],[Ganancia neta]]/(Tabla1[[#This Row],[Ganacia Bruta]])</f>
        <v>0.41666666666666669</v>
      </c>
      <c r="O1219" s="1">
        <f>+Tabla1[[#This Row],[Costo Unitario]]*Tabla1[[#This Row],[Cantidad Ordenada]]</f>
        <v>28</v>
      </c>
    </row>
    <row r="1220" spans="1:15" x14ac:dyDescent="0.25">
      <c r="A1220">
        <v>493</v>
      </c>
      <c r="B1220">
        <v>2</v>
      </c>
      <c r="C1220" t="s">
        <v>24</v>
      </c>
      <c r="D1220" t="s">
        <v>48</v>
      </c>
      <c r="E1220" s="1">
        <v>10</v>
      </c>
      <c r="F1220" s="1">
        <v>18</v>
      </c>
      <c r="G1220">
        <v>3</v>
      </c>
      <c r="H1220">
        <v>8</v>
      </c>
      <c r="I1220">
        <f>+Tabla1[[#This Row],[Tiempo de Preparación]]/60</f>
        <v>0.13333333333333333</v>
      </c>
      <c r="J1220" s="9" t="str">
        <f>+TEXT(Tabla1[[#This Row],[Columna1]]/24, "h:mm")</f>
        <v>0:08</v>
      </c>
      <c r="K1220" t="s">
        <v>8</v>
      </c>
      <c r="L1220" s="1">
        <f>+(Tabla1[[#This Row],[Precio Unitario]]-Tabla1[[#This Row],[Costo Unitario]])*Tabla1[[#This Row],[Cantidad Ordenada]]</f>
        <v>24</v>
      </c>
      <c r="M1220" s="1">
        <f>+Tabla1[[#This Row],[Precio Unitario]]*Tabla1[[#This Row],[Cantidad Ordenada]]</f>
        <v>54</v>
      </c>
      <c r="N1220" s="2">
        <f>+Tabla1[[#This Row],[Ganancia neta]]/(Tabla1[[#This Row],[Ganacia Bruta]])</f>
        <v>0.44444444444444442</v>
      </c>
      <c r="O1220" s="1">
        <f>+Tabla1[[#This Row],[Costo Unitario]]*Tabla1[[#This Row],[Cantidad Ordenada]]</f>
        <v>30</v>
      </c>
    </row>
    <row r="1221" spans="1:15" x14ac:dyDescent="0.25">
      <c r="A1221">
        <v>494</v>
      </c>
      <c r="B1221">
        <v>20</v>
      </c>
      <c r="C1221" t="s">
        <v>18</v>
      </c>
      <c r="D1221" t="s">
        <v>42</v>
      </c>
      <c r="E1221" s="1">
        <v>19</v>
      </c>
      <c r="F1221" s="1">
        <v>32</v>
      </c>
      <c r="G1221">
        <v>2</v>
      </c>
      <c r="H1221">
        <v>9</v>
      </c>
      <c r="I1221">
        <f>+Tabla1[[#This Row],[Tiempo de Preparación]]/60</f>
        <v>0.15</v>
      </c>
      <c r="J1221" s="9" t="str">
        <f>+TEXT(Tabla1[[#This Row],[Columna1]]/24, "h:mm")</f>
        <v>0:09</v>
      </c>
      <c r="K1221" t="s">
        <v>6</v>
      </c>
      <c r="L1221" s="1">
        <f>+(Tabla1[[#This Row],[Precio Unitario]]-Tabla1[[#This Row],[Costo Unitario]])*Tabla1[[#This Row],[Cantidad Ordenada]]</f>
        <v>26</v>
      </c>
      <c r="M1221" s="1">
        <f>+Tabla1[[#This Row],[Precio Unitario]]*Tabla1[[#This Row],[Cantidad Ordenada]]</f>
        <v>64</v>
      </c>
      <c r="N1221" s="2">
        <f>+Tabla1[[#This Row],[Ganancia neta]]/(Tabla1[[#This Row],[Ganacia Bruta]])</f>
        <v>0.40625</v>
      </c>
      <c r="O1221" s="1">
        <f>+Tabla1[[#This Row],[Costo Unitario]]*Tabla1[[#This Row],[Cantidad Ordenada]]</f>
        <v>38</v>
      </c>
    </row>
    <row r="1222" spans="1:15" x14ac:dyDescent="0.25">
      <c r="A1222">
        <v>494</v>
      </c>
      <c r="B1222">
        <v>20</v>
      </c>
      <c r="C1222" t="s">
        <v>12</v>
      </c>
      <c r="D1222" t="s">
        <v>36</v>
      </c>
      <c r="E1222" s="1">
        <v>22</v>
      </c>
      <c r="F1222" s="1">
        <v>36</v>
      </c>
      <c r="G1222">
        <v>3</v>
      </c>
      <c r="H1222">
        <v>22</v>
      </c>
      <c r="I1222">
        <f>+Tabla1[[#This Row],[Tiempo de Preparación]]/60</f>
        <v>0.36666666666666664</v>
      </c>
      <c r="J1222" s="9" t="str">
        <f>+TEXT(Tabla1[[#This Row],[Columna1]]/24, "h:mm")</f>
        <v>0:22</v>
      </c>
      <c r="K1222" t="s">
        <v>6</v>
      </c>
      <c r="L1222" s="1">
        <f>+(Tabla1[[#This Row],[Precio Unitario]]-Tabla1[[#This Row],[Costo Unitario]])*Tabla1[[#This Row],[Cantidad Ordenada]]</f>
        <v>42</v>
      </c>
      <c r="M1222" s="1">
        <f>+Tabla1[[#This Row],[Precio Unitario]]*Tabla1[[#This Row],[Cantidad Ordenada]]</f>
        <v>108</v>
      </c>
      <c r="N1222" s="2">
        <f>+Tabla1[[#This Row],[Ganancia neta]]/(Tabla1[[#This Row],[Ganacia Bruta]])</f>
        <v>0.3888888888888889</v>
      </c>
      <c r="O1222" s="1">
        <f>+Tabla1[[#This Row],[Costo Unitario]]*Tabla1[[#This Row],[Cantidad Ordenada]]</f>
        <v>66</v>
      </c>
    </row>
    <row r="1223" spans="1:15" x14ac:dyDescent="0.25">
      <c r="A1223">
        <v>495</v>
      </c>
      <c r="B1223">
        <v>11</v>
      </c>
      <c r="C1223" t="s">
        <v>11</v>
      </c>
      <c r="D1223" t="s">
        <v>35</v>
      </c>
      <c r="E1223" s="1">
        <v>25</v>
      </c>
      <c r="F1223" s="1">
        <v>40</v>
      </c>
      <c r="G1223">
        <v>3</v>
      </c>
      <c r="H1223">
        <v>13</v>
      </c>
      <c r="I1223">
        <f>+Tabla1[[#This Row],[Tiempo de Preparación]]/60</f>
        <v>0.21666666666666667</v>
      </c>
      <c r="J1223" s="9" t="str">
        <f>+TEXT(Tabla1[[#This Row],[Columna1]]/24, "h:mm")</f>
        <v>0:13</v>
      </c>
      <c r="K1223" t="s">
        <v>8</v>
      </c>
      <c r="L1223" s="1">
        <f>+(Tabla1[[#This Row],[Precio Unitario]]-Tabla1[[#This Row],[Costo Unitario]])*Tabla1[[#This Row],[Cantidad Ordenada]]</f>
        <v>45</v>
      </c>
      <c r="M1223" s="1">
        <f>+Tabla1[[#This Row],[Precio Unitario]]*Tabla1[[#This Row],[Cantidad Ordenada]]</f>
        <v>120</v>
      </c>
      <c r="N1223" s="2">
        <f>+Tabla1[[#This Row],[Ganancia neta]]/(Tabla1[[#This Row],[Ganacia Bruta]])</f>
        <v>0.375</v>
      </c>
      <c r="O1223" s="1">
        <f>+Tabla1[[#This Row],[Costo Unitario]]*Tabla1[[#This Row],[Cantidad Ordenada]]</f>
        <v>75</v>
      </c>
    </row>
    <row r="1224" spans="1:15" x14ac:dyDescent="0.25">
      <c r="A1224">
        <v>495</v>
      </c>
      <c r="B1224">
        <v>11</v>
      </c>
      <c r="C1224" t="s">
        <v>10</v>
      </c>
      <c r="D1224" t="s">
        <v>34</v>
      </c>
      <c r="E1224" s="1">
        <v>16</v>
      </c>
      <c r="F1224" s="1">
        <v>27</v>
      </c>
      <c r="G1224">
        <v>2</v>
      </c>
      <c r="H1224">
        <v>9</v>
      </c>
      <c r="I1224">
        <f>+Tabla1[[#This Row],[Tiempo de Preparación]]/60</f>
        <v>0.15</v>
      </c>
      <c r="J1224" s="9" t="str">
        <f>+TEXT(Tabla1[[#This Row],[Columna1]]/24, "h:mm")</f>
        <v>0:09</v>
      </c>
      <c r="K1224" t="s">
        <v>8</v>
      </c>
      <c r="L1224" s="1">
        <f>+(Tabla1[[#This Row],[Precio Unitario]]-Tabla1[[#This Row],[Costo Unitario]])*Tabla1[[#This Row],[Cantidad Ordenada]]</f>
        <v>22</v>
      </c>
      <c r="M1224" s="1">
        <f>+Tabla1[[#This Row],[Precio Unitario]]*Tabla1[[#This Row],[Cantidad Ordenada]]</f>
        <v>54</v>
      </c>
      <c r="N1224" s="2">
        <f>+Tabla1[[#This Row],[Ganancia neta]]/(Tabla1[[#This Row],[Ganacia Bruta]])</f>
        <v>0.40740740740740738</v>
      </c>
      <c r="O1224" s="1">
        <f>+Tabla1[[#This Row],[Costo Unitario]]*Tabla1[[#This Row],[Cantidad Ordenada]]</f>
        <v>32</v>
      </c>
    </row>
    <row r="1225" spans="1:15" x14ac:dyDescent="0.25">
      <c r="A1225">
        <v>495</v>
      </c>
      <c r="B1225">
        <v>11</v>
      </c>
      <c r="C1225" t="s">
        <v>15</v>
      </c>
      <c r="D1225" t="s">
        <v>39</v>
      </c>
      <c r="E1225" s="1">
        <v>16</v>
      </c>
      <c r="F1225" s="1">
        <v>28</v>
      </c>
      <c r="G1225">
        <v>2</v>
      </c>
      <c r="H1225">
        <v>44</v>
      </c>
      <c r="I1225">
        <f>+Tabla1[[#This Row],[Tiempo de Preparación]]/60</f>
        <v>0.73333333333333328</v>
      </c>
      <c r="J1225" s="9" t="str">
        <f>+TEXT(Tabla1[[#This Row],[Columna1]]/24, "h:mm")</f>
        <v>0:44</v>
      </c>
      <c r="K1225" t="s">
        <v>6</v>
      </c>
      <c r="L1225" s="1">
        <f>+(Tabla1[[#This Row],[Precio Unitario]]-Tabla1[[#This Row],[Costo Unitario]])*Tabla1[[#This Row],[Cantidad Ordenada]]</f>
        <v>24</v>
      </c>
      <c r="M1225" s="1">
        <f>+Tabla1[[#This Row],[Precio Unitario]]*Tabla1[[#This Row],[Cantidad Ordenada]]</f>
        <v>56</v>
      </c>
      <c r="N1225" s="2">
        <f>+Tabla1[[#This Row],[Ganancia neta]]/(Tabla1[[#This Row],[Ganacia Bruta]])</f>
        <v>0.42857142857142855</v>
      </c>
      <c r="O1225" s="1">
        <f>+Tabla1[[#This Row],[Costo Unitario]]*Tabla1[[#This Row],[Cantidad Ordenada]]</f>
        <v>32</v>
      </c>
    </row>
    <row r="1226" spans="1:15" x14ac:dyDescent="0.25">
      <c r="A1226">
        <v>495</v>
      </c>
      <c r="B1226">
        <v>11</v>
      </c>
      <c r="C1226" t="s">
        <v>14</v>
      </c>
      <c r="D1226" t="s">
        <v>38</v>
      </c>
      <c r="E1226" s="1">
        <v>20</v>
      </c>
      <c r="F1226" s="1">
        <v>33</v>
      </c>
      <c r="G1226">
        <v>1</v>
      </c>
      <c r="H1226">
        <v>36</v>
      </c>
      <c r="I1226">
        <f>+Tabla1[[#This Row],[Tiempo de Preparación]]/60</f>
        <v>0.6</v>
      </c>
      <c r="J1226" s="9" t="str">
        <f>+TEXT(Tabla1[[#This Row],[Columna1]]/24, "h:mm")</f>
        <v>0:36</v>
      </c>
      <c r="K1226" t="s">
        <v>8</v>
      </c>
      <c r="L1226" s="1">
        <f>+(Tabla1[[#This Row],[Precio Unitario]]-Tabla1[[#This Row],[Costo Unitario]])*Tabla1[[#This Row],[Cantidad Ordenada]]</f>
        <v>13</v>
      </c>
      <c r="M1226" s="1">
        <f>+Tabla1[[#This Row],[Precio Unitario]]*Tabla1[[#This Row],[Cantidad Ordenada]]</f>
        <v>33</v>
      </c>
      <c r="N1226" s="2">
        <f>+Tabla1[[#This Row],[Ganancia neta]]/(Tabla1[[#This Row],[Ganacia Bruta]])</f>
        <v>0.39393939393939392</v>
      </c>
      <c r="O1226" s="1">
        <f>+Tabla1[[#This Row],[Costo Unitario]]*Tabla1[[#This Row],[Cantidad Ordenada]]</f>
        <v>20</v>
      </c>
    </row>
    <row r="1227" spans="1:15" x14ac:dyDescent="0.25">
      <c r="A1227">
        <v>496</v>
      </c>
      <c r="B1227">
        <v>1</v>
      </c>
      <c r="C1227" t="s">
        <v>14</v>
      </c>
      <c r="D1227" t="s">
        <v>38</v>
      </c>
      <c r="E1227" s="1">
        <v>20</v>
      </c>
      <c r="F1227" s="1">
        <v>33</v>
      </c>
      <c r="G1227">
        <v>1</v>
      </c>
      <c r="H1227">
        <v>28</v>
      </c>
      <c r="I1227">
        <f>+Tabla1[[#This Row],[Tiempo de Preparación]]/60</f>
        <v>0.46666666666666667</v>
      </c>
      <c r="J1227" s="9" t="str">
        <f>+TEXT(Tabla1[[#This Row],[Columna1]]/24, "h:mm")</f>
        <v>0:28</v>
      </c>
      <c r="K1227" t="s">
        <v>6</v>
      </c>
      <c r="L1227" s="1">
        <f>+(Tabla1[[#This Row],[Precio Unitario]]-Tabla1[[#This Row],[Costo Unitario]])*Tabla1[[#This Row],[Cantidad Ordenada]]</f>
        <v>13</v>
      </c>
      <c r="M1227" s="1">
        <f>+Tabla1[[#This Row],[Precio Unitario]]*Tabla1[[#This Row],[Cantidad Ordenada]]</f>
        <v>33</v>
      </c>
      <c r="N1227" s="2">
        <f>+Tabla1[[#This Row],[Ganancia neta]]/(Tabla1[[#This Row],[Ganacia Bruta]])</f>
        <v>0.39393939393939392</v>
      </c>
      <c r="O1227" s="1">
        <f>+Tabla1[[#This Row],[Costo Unitario]]*Tabla1[[#This Row],[Cantidad Ordenada]]</f>
        <v>20</v>
      </c>
    </row>
    <row r="1228" spans="1:15" x14ac:dyDescent="0.25">
      <c r="A1228">
        <v>496</v>
      </c>
      <c r="B1228">
        <v>1</v>
      </c>
      <c r="C1228" t="s">
        <v>20</v>
      </c>
      <c r="D1228" t="s">
        <v>44</v>
      </c>
      <c r="E1228" s="1">
        <v>20</v>
      </c>
      <c r="F1228" s="1">
        <v>34</v>
      </c>
      <c r="G1228">
        <v>3</v>
      </c>
      <c r="H1228">
        <v>23</v>
      </c>
      <c r="I1228">
        <f>+Tabla1[[#This Row],[Tiempo de Preparación]]/60</f>
        <v>0.38333333333333336</v>
      </c>
      <c r="J1228" s="9" t="str">
        <f>+TEXT(Tabla1[[#This Row],[Columna1]]/24, "h:mm")</f>
        <v>0:23</v>
      </c>
      <c r="K1228" t="s">
        <v>6</v>
      </c>
      <c r="L1228" s="1">
        <f>+(Tabla1[[#This Row],[Precio Unitario]]-Tabla1[[#This Row],[Costo Unitario]])*Tabla1[[#This Row],[Cantidad Ordenada]]</f>
        <v>42</v>
      </c>
      <c r="M1228" s="1">
        <f>+Tabla1[[#This Row],[Precio Unitario]]*Tabla1[[#This Row],[Cantidad Ordenada]]</f>
        <v>102</v>
      </c>
      <c r="N1228" s="2">
        <f>+Tabla1[[#This Row],[Ganancia neta]]/(Tabla1[[#This Row],[Ganacia Bruta]])</f>
        <v>0.41176470588235292</v>
      </c>
      <c r="O1228" s="1">
        <f>+Tabla1[[#This Row],[Costo Unitario]]*Tabla1[[#This Row],[Cantidad Ordenada]]</f>
        <v>60</v>
      </c>
    </row>
    <row r="1229" spans="1:15" x14ac:dyDescent="0.25">
      <c r="A1229">
        <v>496</v>
      </c>
      <c r="B1229">
        <v>1</v>
      </c>
      <c r="C1229" t="s">
        <v>16</v>
      </c>
      <c r="D1229" t="s">
        <v>40</v>
      </c>
      <c r="E1229" s="1">
        <v>11</v>
      </c>
      <c r="F1229" s="1">
        <v>19</v>
      </c>
      <c r="G1229">
        <v>3</v>
      </c>
      <c r="H1229">
        <v>41</v>
      </c>
      <c r="I1229">
        <f>+Tabla1[[#This Row],[Tiempo de Preparación]]/60</f>
        <v>0.68333333333333335</v>
      </c>
      <c r="J1229" s="9" t="str">
        <f>+TEXT(Tabla1[[#This Row],[Columna1]]/24, "h:mm")</f>
        <v>0:41</v>
      </c>
      <c r="K1229" t="s">
        <v>8</v>
      </c>
      <c r="L1229" s="1">
        <f>+(Tabla1[[#This Row],[Precio Unitario]]-Tabla1[[#This Row],[Costo Unitario]])*Tabla1[[#This Row],[Cantidad Ordenada]]</f>
        <v>24</v>
      </c>
      <c r="M1229" s="1">
        <f>+Tabla1[[#This Row],[Precio Unitario]]*Tabla1[[#This Row],[Cantidad Ordenada]]</f>
        <v>57</v>
      </c>
      <c r="N1229" s="2">
        <f>+Tabla1[[#This Row],[Ganancia neta]]/(Tabla1[[#This Row],[Ganacia Bruta]])</f>
        <v>0.42105263157894735</v>
      </c>
      <c r="O1229" s="1">
        <f>+Tabla1[[#This Row],[Costo Unitario]]*Tabla1[[#This Row],[Cantidad Ordenada]]</f>
        <v>33</v>
      </c>
    </row>
    <row r="1230" spans="1:15" x14ac:dyDescent="0.25">
      <c r="A1230">
        <v>496</v>
      </c>
      <c r="B1230">
        <v>1</v>
      </c>
      <c r="C1230" t="s">
        <v>9</v>
      </c>
      <c r="D1230" t="s">
        <v>33</v>
      </c>
      <c r="E1230" s="1">
        <v>19</v>
      </c>
      <c r="F1230" s="1">
        <v>31</v>
      </c>
      <c r="G1230">
        <v>1</v>
      </c>
      <c r="H1230">
        <v>41</v>
      </c>
      <c r="I1230">
        <f>+Tabla1[[#This Row],[Tiempo de Preparación]]/60</f>
        <v>0.68333333333333335</v>
      </c>
      <c r="J1230" s="9" t="str">
        <f>+TEXT(Tabla1[[#This Row],[Columna1]]/24, "h:mm")</f>
        <v>0:41</v>
      </c>
      <c r="K1230" t="s">
        <v>8</v>
      </c>
      <c r="L1230" s="1">
        <f>+(Tabla1[[#This Row],[Precio Unitario]]-Tabla1[[#This Row],[Costo Unitario]])*Tabla1[[#This Row],[Cantidad Ordenada]]</f>
        <v>12</v>
      </c>
      <c r="M1230" s="1">
        <f>+Tabla1[[#This Row],[Precio Unitario]]*Tabla1[[#This Row],[Cantidad Ordenada]]</f>
        <v>31</v>
      </c>
      <c r="N1230" s="2">
        <f>+Tabla1[[#This Row],[Ganancia neta]]/(Tabla1[[#This Row],[Ganacia Bruta]])</f>
        <v>0.38709677419354838</v>
      </c>
      <c r="O1230" s="1">
        <f>+Tabla1[[#This Row],[Costo Unitario]]*Tabla1[[#This Row],[Cantidad Ordenada]]</f>
        <v>19</v>
      </c>
    </row>
    <row r="1231" spans="1:15" x14ac:dyDescent="0.25">
      <c r="A1231">
        <v>497</v>
      </c>
      <c r="B1231">
        <v>13</v>
      </c>
      <c r="C1231" t="s">
        <v>7</v>
      </c>
      <c r="D1231" t="s">
        <v>32</v>
      </c>
      <c r="E1231" s="1">
        <v>18</v>
      </c>
      <c r="F1231" s="1">
        <v>30</v>
      </c>
      <c r="G1231">
        <v>1</v>
      </c>
      <c r="H1231">
        <v>6</v>
      </c>
      <c r="I1231">
        <f>+Tabla1[[#This Row],[Tiempo de Preparación]]/60</f>
        <v>0.1</v>
      </c>
      <c r="J1231" s="9" t="str">
        <f>+TEXT(Tabla1[[#This Row],[Columna1]]/24, "h:mm")</f>
        <v>0:06</v>
      </c>
      <c r="K1231" t="s">
        <v>8</v>
      </c>
      <c r="L1231" s="1">
        <f>+(Tabla1[[#This Row],[Precio Unitario]]-Tabla1[[#This Row],[Costo Unitario]])*Tabla1[[#This Row],[Cantidad Ordenada]]</f>
        <v>12</v>
      </c>
      <c r="M1231" s="1">
        <f>+Tabla1[[#This Row],[Precio Unitario]]*Tabla1[[#This Row],[Cantidad Ordenada]]</f>
        <v>30</v>
      </c>
      <c r="N1231" s="2">
        <f>+Tabla1[[#This Row],[Ganancia neta]]/(Tabla1[[#This Row],[Ganacia Bruta]])</f>
        <v>0.4</v>
      </c>
      <c r="O1231" s="1">
        <f>+Tabla1[[#This Row],[Costo Unitario]]*Tabla1[[#This Row],[Cantidad Ordenada]]</f>
        <v>18</v>
      </c>
    </row>
    <row r="1232" spans="1:15" x14ac:dyDescent="0.25">
      <c r="A1232">
        <v>497</v>
      </c>
      <c r="B1232">
        <v>13</v>
      </c>
      <c r="C1232" t="s">
        <v>11</v>
      </c>
      <c r="D1232" t="s">
        <v>35</v>
      </c>
      <c r="E1232" s="1">
        <v>25</v>
      </c>
      <c r="F1232" s="1">
        <v>40</v>
      </c>
      <c r="G1232">
        <v>3</v>
      </c>
      <c r="H1232">
        <v>32</v>
      </c>
      <c r="I1232">
        <f>+Tabla1[[#This Row],[Tiempo de Preparación]]/60</f>
        <v>0.53333333333333333</v>
      </c>
      <c r="J1232" s="9" t="str">
        <f>+TEXT(Tabla1[[#This Row],[Columna1]]/24, "h:mm")</f>
        <v>0:32</v>
      </c>
      <c r="K1232" t="s">
        <v>8</v>
      </c>
      <c r="L1232" s="1">
        <f>+(Tabla1[[#This Row],[Precio Unitario]]-Tabla1[[#This Row],[Costo Unitario]])*Tabla1[[#This Row],[Cantidad Ordenada]]</f>
        <v>45</v>
      </c>
      <c r="M1232" s="1">
        <f>+Tabla1[[#This Row],[Precio Unitario]]*Tabla1[[#This Row],[Cantidad Ordenada]]</f>
        <v>120</v>
      </c>
      <c r="N1232" s="2">
        <f>+Tabla1[[#This Row],[Ganancia neta]]/(Tabla1[[#This Row],[Ganacia Bruta]])</f>
        <v>0.375</v>
      </c>
      <c r="O1232" s="1">
        <f>+Tabla1[[#This Row],[Costo Unitario]]*Tabla1[[#This Row],[Cantidad Ordenada]]</f>
        <v>75</v>
      </c>
    </row>
    <row r="1233" spans="1:15" x14ac:dyDescent="0.25">
      <c r="A1233">
        <v>498</v>
      </c>
      <c r="B1233">
        <v>20</v>
      </c>
      <c r="C1233" t="s">
        <v>16</v>
      </c>
      <c r="D1233" t="s">
        <v>40</v>
      </c>
      <c r="E1233" s="1">
        <v>11</v>
      </c>
      <c r="F1233" s="1">
        <v>19</v>
      </c>
      <c r="G1233">
        <v>1</v>
      </c>
      <c r="H1233">
        <v>32</v>
      </c>
      <c r="I1233">
        <f>+Tabla1[[#This Row],[Tiempo de Preparación]]/60</f>
        <v>0.53333333333333333</v>
      </c>
      <c r="J1233" s="9" t="str">
        <f>+TEXT(Tabla1[[#This Row],[Columna1]]/24, "h:mm")</f>
        <v>0:32</v>
      </c>
      <c r="K1233" t="s">
        <v>6</v>
      </c>
      <c r="L1233" s="1">
        <f>+(Tabla1[[#This Row],[Precio Unitario]]-Tabla1[[#This Row],[Costo Unitario]])*Tabla1[[#This Row],[Cantidad Ordenada]]</f>
        <v>8</v>
      </c>
      <c r="M1233" s="1">
        <f>+Tabla1[[#This Row],[Precio Unitario]]*Tabla1[[#This Row],[Cantidad Ordenada]]</f>
        <v>19</v>
      </c>
      <c r="N1233" s="2">
        <f>+Tabla1[[#This Row],[Ganancia neta]]/(Tabla1[[#This Row],[Ganacia Bruta]])</f>
        <v>0.42105263157894735</v>
      </c>
      <c r="O1233" s="1">
        <f>+Tabla1[[#This Row],[Costo Unitario]]*Tabla1[[#This Row],[Cantidad Ordenada]]</f>
        <v>11</v>
      </c>
    </row>
    <row r="1234" spans="1:15" x14ac:dyDescent="0.25">
      <c r="A1234">
        <v>499</v>
      </c>
      <c r="B1234">
        <v>5</v>
      </c>
      <c r="C1234" t="s">
        <v>25</v>
      </c>
      <c r="D1234" t="s">
        <v>49</v>
      </c>
      <c r="E1234" s="1">
        <v>15</v>
      </c>
      <c r="F1234" s="1">
        <v>26</v>
      </c>
      <c r="G1234">
        <v>3</v>
      </c>
      <c r="H1234">
        <v>52</v>
      </c>
      <c r="I1234">
        <f>+Tabla1[[#This Row],[Tiempo de Preparación]]/60</f>
        <v>0.8666666666666667</v>
      </c>
      <c r="J1234" s="9" t="str">
        <f>+TEXT(Tabla1[[#This Row],[Columna1]]/24, "h:mm")</f>
        <v>0:52</v>
      </c>
      <c r="K1234" t="s">
        <v>6</v>
      </c>
      <c r="L1234" s="1">
        <f>+(Tabla1[[#This Row],[Precio Unitario]]-Tabla1[[#This Row],[Costo Unitario]])*Tabla1[[#This Row],[Cantidad Ordenada]]</f>
        <v>33</v>
      </c>
      <c r="M1234" s="1">
        <f>+Tabla1[[#This Row],[Precio Unitario]]*Tabla1[[#This Row],[Cantidad Ordenada]]</f>
        <v>78</v>
      </c>
      <c r="N1234" s="2">
        <f>+Tabla1[[#This Row],[Ganancia neta]]/(Tabla1[[#This Row],[Ganacia Bruta]])</f>
        <v>0.42307692307692307</v>
      </c>
      <c r="O1234" s="1">
        <f>+Tabla1[[#This Row],[Costo Unitario]]*Tabla1[[#This Row],[Cantidad Ordenada]]</f>
        <v>45</v>
      </c>
    </row>
    <row r="1235" spans="1:15" x14ac:dyDescent="0.25">
      <c r="A1235">
        <v>499</v>
      </c>
      <c r="B1235">
        <v>5</v>
      </c>
      <c r="C1235" t="s">
        <v>7</v>
      </c>
      <c r="D1235" t="s">
        <v>32</v>
      </c>
      <c r="E1235" s="1">
        <v>18</v>
      </c>
      <c r="F1235" s="1">
        <v>30</v>
      </c>
      <c r="G1235">
        <v>1</v>
      </c>
      <c r="H1235">
        <v>36</v>
      </c>
      <c r="I1235">
        <f>+Tabla1[[#This Row],[Tiempo de Preparación]]/60</f>
        <v>0.6</v>
      </c>
      <c r="J1235" s="9" t="str">
        <f>+TEXT(Tabla1[[#This Row],[Columna1]]/24, "h:mm")</f>
        <v>0:36</v>
      </c>
      <c r="K1235" t="s">
        <v>8</v>
      </c>
      <c r="L1235" s="1">
        <f>+(Tabla1[[#This Row],[Precio Unitario]]-Tabla1[[#This Row],[Costo Unitario]])*Tabla1[[#This Row],[Cantidad Ordenada]]</f>
        <v>12</v>
      </c>
      <c r="M1235" s="1">
        <f>+Tabla1[[#This Row],[Precio Unitario]]*Tabla1[[#This Row],[Cantidad Ordenada]]</f>
        <v>30</v>
      </c>
      <c r="N1235" s="2">
        <f>+Tabla1[[#This Row],[Ganancia neta]]/(Tabla1[[#This Row],[Ganacia Bruta]])</f>
        <v>0.4</v>
      </c>
      <c r="O1235" s="1">
        <f>+Tabla1[[#This Row],[Costo Unitario]]*Tabla1[[#This Row],[Cantidad Ordenada]]</f>
        <v>18</v>
      </c>
    </row>
    <row r="1236" spans="1:15" x14ac:dyDescent="0.25">
      <c r="A1236">
        <v>499</v>
      </c>
      <c r="B1236">
        <v>5</v>
      </c>
      <c r="C1236" t="s">
        <v>26</v>
      </c>
      <c r="D1236" t="s">
        <v>50</v>
      </c>
      <c r="E1236" s="1">
        <v>15</v>
      </c>
      <c r="F1236" s="1">
        <v>25</v>
      </c>
      <c r="G1236">
        <v>2</v>
      </c>
      <c r="H1236">
        <v>42</v>
      </c>
      <c r="I1236">
        <f>+Tabla1[[#This Row],[Tiempo de Preparación]]/60</f>
        <v>0.7</v>
      </c>
      <c r="J1236" s="9" t="str">
        <f>+TEXT(Tabla1[[#This Row],[Columna1]]/24, "h:mm")</f>
        <v>0:42</v>
      </c>
      <c r="K1236" t="s">
        <v>8</v>
      </c>
      <c r="L1236" s="1">
        <f>+(Tabla1[[#This Row],[Precio Unitario]]-Tabla1[[#This Row],[Costo Unitario]])*Tabla1[[#This Row],[Cantidad Ordenada]]</f>
        <v>20</v>
      </c>
      <c r="M1236" s="1">
        <f>+Tabla1[[#This Row],[Precio Unitario]]*Tabla1[[#This Row],[Cantidad Ordenada]]</f>
        <v>50</v>
      </c>
      <c r="N1236" s="2">
        <f>+Tabla1[[#This Row],[Ganancia neta]]/(Tabla1[[#This Row],[Ganacia Bruta]])</f>
        <v>0.4</v>
      </c>
      <c r="O1236" s="1">
        <f>+Tabla1[[#This Row],[Costo Unitario]]*Tabla1[[#This Row],[Cantidad Ordenada]]</f>
        <v>30</v>
      </c>
    </row>
    <row r="1237" spans="1:15" x14ac:dyDescent="0.25">
      <c r="A1237">
        <v>500</v>
      </c>
      <c r="B1237">
        <v>4</v>
      </c>
      <c r="C1237" t="s">
        <v>10</v>
      </c>
      <c r="D1237" t="s">
        <v>34</v>
      </c>
      <c r="E1237" s="1">
        <v>16</v>
      </c>
      <c r="F1237" s="1">
        <v>27</v>
      </c>
      <c r="G1237">
        <v>1</v>
      </c>
      <c r="H1237">
        <v>22</v>
      </c>
      <c r="I1237">
        <f>+Tabla1[[#This Row],[Tiempo de Preparación]]/60</f>
        <v>0.36666666666666664</v>
      </c>
      <c r="J1237" s="9" t="str">
        <f>+TEXT(Tabla1[[#This Row],[Columna1]]/24, "h:mm")</f>
        <v>0:22</v>
      </c>
      <c r="K1237" t="s">
        <v>8</v>
      </c>
      <c r="L1237" s="1">
        <f>+(Tabla1[[#This Row],[Precio Unitario]]-Tabla1[[#This Row],[Costo Unitario]])*Tabla1[[#This Row],[Cantidad Ordenada]]</f>
        <v>11</v>
      </c>
      <c r="M1237" s="1">
        <f>+Tabla1[[#This Row],[Precio Unitario]]*Tabla1[[#This Row],[Cantidad Ordenada]]</f>
        <v>27</v>
      </c>
      <c r="N1237" s="2">
        <f>+Tabla1[[#This Row],[Ganancia neta]]/(Tabla1[[#This Row],[Ganacia Bruta]])</f>
        <v>0.40740740740740738</v>
      </c>
      <c r="O1237" s="1">
        <f>+Tabla1[[#This Row],[Costo Unitario]]*Tabla1[[#This Row],[Cantidad Ordenada]]</f>
        <v>16</v>
      </c>
    </row>
    <row r="1238" spans="1:15" x14ac:dyDescent="0.25">
      <c r="A1238">
        <v>500</v>
      </c>
      <c r="B1238">
        <v>4</v>
      </c>
      <c r="C1238" t="s">
        <v>19</v>
      </c>
      <c r="D1238" t="s">
        <v>43</v>
      </c>
      <c r="E1238" s="1">
        <v>13</v>
      </c>
      <c r="F1238" s="1">
        <v>22</v>
      </c>
      <c r="G1238">
        <v>3</v>
      </c>
      <c r="H1238">
        <v>20</v>
      </c>
      <c r="I1238">
        <f>+Tabla1[[#This Row],[Tiempo de Preparación]]/60</f>
        <v>0.33333333333333331</v>
      </c>
      <c r="J1238" s="9" t="str">
        <f>+TEXT(Tabla1[[#This Row],[Columna1]]/24, "h:mm")</f>
        <v>0:20</v>
      </c>
      <c r="K1238" t="s">
        <v>6</v>
      </c>
      <c r="L1238" s="1">
        <f>+(Tabla1[[#This Row],[Precio Unitario]]-Tabla1[[#This Row],[Costo Unitario]])*Tabla1[[#This Row],[Cantidad Ordenada]]</f>
        <v>27</v>
      </c>
      <c r="M1238" s="1">
        <f>+Tabla1[[#This Row],[Precio Unitario]]*Tabla1[[#This Row],[Cantidad Ordenada]]</f>
        <v>66</v>
      </c>
      <c r="N1238" s="2">
        <f>+Tabla1[[#This Row],[Ganancia neta]]/(Tabla1[[#This Row],[Ganacia Bruta]])</f>
        <v>0.40909090909090912</v>
      </c>
      <c r="O1238" s="1">
        <f>+Tabla1[[#This Row],[Costo Unitario]]*Tabla1[[#This Row],[Cantidad Ordenada]]</f>
        <v>39</v>
      </c>
    </row>
    <row r="1239" spans="1:15" x14ac:dyDescent="0.25">
      <c r="A1239">
        <v>501</v>
      </c>
      <c r="B1239">
        <v>7</v>
      </c>
      <c r="C1239" t="s">
        <v>11</v>
      </c>
      <c r="D1239" t="s">
        <v>35</v>
      </c>
      <c r="E1239" s="1">
        <v>25</v>
      </c>
      <c r="F1239" s="1">
        <v>40</v>
      </c>
      <c r="G1239">
        <v>1</v>
      </c>
      <c r="H1239">
        <v>18</v>
      </c>
      <c r="I1239">
        <f>+Tabla1[[#This Row],[Tiempo de Preparación]]/60</f>
        <v>0.3</v>
      </c>
      <c r="J1239" s="9" t="str">
        <f>+TEXT(Tabla1[[#This Row],[Columna1]]/24, "h:mm")</f>
        <v>0:18</v>
      </c>
      <c r="K1239" t="s">
        <v>8</v>
      </c>
      <c r="L1239" s="1">
        <f>+(Tabla1[[#This Row],[Precio Unitario]]-Tabla1[[#This Row],[Costo Unitario]])*Tabla1[[#This Row],[Cantidad Ordenada]]</f>
        <v>15</v>
      </c>
      <c r="M1239" s="1">
        <f>+Tabla1[[#This Row],[Precio Unitario]]*Tabla1[[#This Row],[Cantidad Ordenada]]</f>
        <v>40</v>
      </c>
      <c r="N1239" s="2">
        <f>+Tabla1[[#This Row],[Ganancia neta]]/(Tabla1[[#This Row],[Ganacia Bruta]])</f>
        <v>0.375</v>
      </c>
      <c r="O1239" s="1">
        <f>+Tabla1[[#This Row],[Costo Unitario]]*Tabla1[[#This Row],[Cantidad Ordenada]]</f>
        <v>25</v>
      </c>
    </row>
    <row r="1240" spans="1:15" x14ac:dyDescent="0.25">
      <c r="A1240">
        <v>501</v>
      </c>
      <c r="B1240">
        <v>7</v>
      </c>
      <c r="C1240" t="s">
        <v>23</v>
      </c>
      <c r="D1240" t="s">
        <v>47</v>
      </c>
      <c r="E1240" s="1">
        <v>13</v>
      </c>
      <c r="F1240" s="1">
        <v>21</v>
      </c>
      <c r="G1240">
        <v>2</v>
      </c>
      <c r="H1240">
        <v>15</v>
      </c>
      <c r="I1240">
        <f>+Tabla1[[#This Row],[Tiempo de Preparación]]/60</f>
        <v>0.25</v>
      </c>
      <c r="J1240" s="9" t="str">
        <f>+TEXT(Tabla1[[#This Row],[Columna1]]/24, "h:mm")</f>
        <v>0:15</v>
      </c>
      <c r="K1240" t="s">
        <v>8</v>
      </c>
      <c r="L1240" s="1">
        <f>+(Tabla1[[#This Row],[Precio Unitario]]-Tabla1[[#This Row],[Costo Unitario]])*Tabla1[[#This Row],[Cantidad Ordenada]]</f>
        <v>16</v>
      </c>
      <c r="M1240" s="1">
        <f>+Tabla1[[#This Row],[Precio Unitario]]*Tabla1[[#This Row],[Cantidad Ordenada]]</f>
        <v>42</v>
      </c>
      <c r="N1240" s="2">
        <f>+Tabla1[[#This Row],[Ganancia neta]]/(Tabla1[[#This Row],[Ganacia Bruta]])</f>
        <v>0.38095238095238093</v>
      </c>
      <c r="O1240" s="1">
        <f>+Tabla1[[#This Row],[Costo Unitario]]*Tabla1[[#This Row],[Cantidad Ordenada]]</f>
        <v>26</v>
      </c>
    </row>
    <row r="1241" spans="1:15" x14ac:dyDescent="0.25">
      <c r="A1241">
        <v>501</v>
      </c>
      <c r="B1241">
        <v>7</v>
      </c>
      <c r="C1241" t="s">
        <v>15</v>
      </c>
      <c r="D1241" t="s">
        <v>39</v>
      </c>
      <c r="E1241" s="1">
        <v>16</v>
      </c>
      <c r="F1241" s="1">
        <v>28</v>
      </c>
      <c r="G1241">
        <v>2</v>
      </c>
      <c r="H1241">
        <v>6</v>
      </c>
      <c r="I1241">
        <f>+Tabla1[[#This Row],[Tiempo de Preparación]]/60</f>
        <v>0.1</v>
      </c>
      <c r="J1241" s="9" t="str">
        <f>+TEXT(Tabla1[[#This Row],[Columna1]]/24, "h:mm")</f>
        <v>0:06</v>
      </c>
      <c r="K1241" t="s">
        <v>6</v>
      </c>
      <c r="L1241" s="1">
        <f>+(Tabla1[[#This Row],[Precio Unitario]]-Tabla1[[#This Row],[Costo Unitario]])*Tabla1[[#This Row],[Cantidad Ordenada]]</f>
        <v>24</v>
      </c>
      <c r="M1241" s="1">
        <f>+Tabla1[[#This Row],[Precio Unitario]]*Tabla1[[#This Row],[Cantidad Ordenada]]</f>
        <v>56</v>
      </c>
      <c r="N1241" s="2">
        <f>+Tabla1[[#This Row],[Ganancia neta]]/(Tabla1[[#This Row],[Ganacia Bruta]])</f>
        <v>0.42857142857142855</v>
      </c>
      <c r="O1241" s="1">
        <f>+Tabla1[[#This Row],[Costo Unitario]]*Tabla1[[#This Row],[Cantidad Ordenada]]</f>
        <v>32</v>
      </c>
    </row>
    <row r="1242" spans="1:15" x14ac:dyDescent="0.25">
      <c r="A1242">
        <v>502</v>
      </c>
      <c r="B1242">
        <v>5</v>
      </c>
      <c r="C1242" t="s">
        <v>19</v>
      </c>
      <c r="D1242" t="s">
        <v>43</v>
      </c>
      <c r="E1242" s="1">
        <v>13</v>
      </c>
      <c r="F1242" s="1">
        <v>22</v>
      </c>
      <c r="G1242">
        <v>1</v>
      </c>
      <c r="H1242">
        <v>33</v>
      </c>
      <c r="I1242">
        <f>+Tabla1[[#This Row],[Tiempo de Preparación]]/60</f>
        <v>0.55000000000000004</v>
      </c>
      <c r="J1242" s="9" t="str">
        <f>+TEXT(Tabla1[[#This Row],[Columna1]]/24, "h:mm")</f>
        <v>0:33</v>
      </c>
      <c r="K1242" t="s">
        <v>6</v>
      </c>
      <c r="L1242" s="1">
        <f>+(Tabla1[[#This Row],[Precio Unitario]]-Tabla1[[#This Row],[Costo Unitario]])*Tabla1[[#This Row],[Cantidad Ordenada]]</f>
        <v>9</v>
      </c>
      <c r="M1242" s="1">
        <f>+Tabla1[[#This Row],[Precio Unitario]]*Tabla1[[#This Row],[Cantidad Ordenada]]</f>
        <v>22</v>
      </c>
      <c r="N1242" s="2">
        <f>+Tabla1[[#This Row],[Ganancia neta]]/(Tabla1[[#This Row],[Ganacia Bruta]])</f>
        <v>0.40909090909090912</v>
      </c>
      <c r="O1242" s="1">
        <f>+Tabla1[[#This Row],[Costo Unitario]]*Tabla1[[#This Row],[Cantidad Ordenada]]</f>
        <v>13</v>
      </c>
    </row>
    <row r="1243" spans="1:15" x14ac:dyDescent="0.25">
      <c r="A1243">
        <v>502</v>
      </c>
      <c r="B1243">
        <v>5</v>
      </c>
      <c r="C1243" t="s">
        <v>24</v>
      </c>
      <c r="D1243" t="s">
        <v>48</v>
      </c>
      <c r="E1243" s="1">
        <v>10</v>
      </c>
      <c r="F1243" s="1">
        <v>18</v>
      </c>
      <c r="G1243">
        <v>1</v>
      </c>
      <c r="H1243">
        <v>5</v>
      </c>
      <c r="I1243">
        <f>+Tabla1[[#This Row],[Tiempo de Preparación]]/60</f>
        <v>8.3333333333333329E-2</v>
      </c>
      <c r="J1243" s="9" t="str">
        <f>+TEXT(Tabla1[[#This Row],[Columna1]]/24, "h:mm")</f>
        <v>0:05</v>
      </c>
      <c r="K1243" t="s">
        <v>6</v>
      </c>
      <c r="L1243" s="1">
        <f>+(Tabla1[[#This Row],[Precio Unitario]]-Tabla1[[#This Row],[Costo Unitario]])*Tabla1[[#This Row],[Cantidad Ordenada]]</f>
        <v>8</v>
      </c>
      <c r="M1243" s="1">
        <f>+Tabla1[[#This Row],[Precio Unitario]]*Tabla1[[#This Row],[Cantidad Ordenada]]</f>
        <v>18</v>
      </c>
      <c r="N1243" s="2">
        <f>+Tabla1[[#This Row],[Ganancia neta]]/(Tabla1[[#This Row],[Ganacia Bruta]])</f>
        <v>0.44444444444444442</v>
      </c>
      <c r="O1243" s="1">
        <f>+Tabla1[[#This Row],[Costo Unitario]]*Tabla1[[#This Row],[Cantidad Ordenada]]</f>
        <v>10</v>
      </c>
    </row>
    <row r="1244" spans="1:15" x14ac:dyDescent="0.25">
      <c r="A1244">
        <v>502</v>
      </c>
      <c r="B1244">
        <v>5</v>
      </c>
      <c r="C1244" t="s">
        <v>14</v>
      </c>
      <c r="D1244" t="s">
        <v>38</v>
      </c>
      <c r="E1244" s="1">
        <v>20</v>
      </c>
      <c r="F1244" s="1">
        <v>33</v>
      </c>
      <c r="G1244">
        <v>3</v>
      </c>
      <c r="H1244">
        <v>35</v>
      </c>
      <c r="I1244">
        <f>+Tabla1[[#This Row],[Tiempo de Preparación]]/60</f>
        <v>0.58333333333333337</v>
      </c>
      <c r="J1244" s="9" t="str">
        <f>+TEXT(Tabla1[[#This Row],[Columna1]]/24, "h:mm")</f>
        <v>0:35</v>
      </c>
      <c r="K1244" t="s">
        <v>8</v>
      </c>
      <c r="L1244" s="1">
        <f>+(Tabla1[[#This Row],[Precio Unitario]]-Tabla1[[#This Row],[Costo Unitario]])*Tabla1[[#This Row],[Cantidad Ordenada]]</f>
        <v>39</v>
      </c>
      <c r="M1244" s="1">
        <f>+Tabla1[[#This Row],[Precio Unitario]]*Tabla1[[#This Row],[Cantidad Ordenada]]</f>
        <v>99</v>
      </c>
      <c r="N1244" s="2">
        <f>+Tabla1[[#This Row],[Ganancia neta]]/(Tabla1[[#This Row],[Ganacia Bruta]])</f>
        <v>0.39393939393939392</v>
      </c>
      <c r="O1244" s="1">
        <f>+Tabla1[[#This Row],[Costo Unitario]]*Tabla1[[#This Row],[Cantidad Ordenada]]</f>
        <v>60</v>
      </c>
    </row>
    <row r="1245" spans="1:15" x14ac:dyDescent="0.25">
      <c r="A1245">
        <v>503</v>
      </c>
      <c r="B1245">
        <v>3</v>
      </c>
      <c r="C1245" t="s">
        <v>11</v>
      </c>
      <c r="D1245" t="s">
        <v>35</v>
      </c>
      <c r="E1245" s="1">
        <v>25</v>
      </c>
      <c r="F1245" s="1">
        <v>40</v>
      </c>
      <c r="G1245">
        <v>2</v>
      </c>
      <c r="H1245">
        <v>52</v>
      </c>
      <c r="I1245">
        <f>+Tabla1[[#This Row],[Tiempo de Preparación]]/60</f>
        <v>0.8666666666666667</v>
      </c>
      <c r="J1245" s="9" t="str">
        <f>+TEXT(Tabla1[[#This Row],[Columna1]]/24, "h:mm")</f>
        <v>0:52</v>
      </c>
      <c r="K1245" t="s">
        <v>6</v>
      </c>
      <c r="L1245" s="1">
        <f>+(Tabla1[[#This Row],[Precio Unitario]]-Tabla1[[#This Row],[Costo Unitario]])*Tabla1[[#This Row],[Cantidad Ordenada]]</f>
        <v>30</v>
      </c>
      <c r="M1245" s="1">
        <f>+Tabla1[[#This Row],[Precio Unitario]]*Tabla1[[#This Row],[Cantidad Ordenada]]</f>
        <v>80</v>
      </c>
      <c r="N1245" s="2">
        <f>+Tabla1[[#This Row],[Ganancia neta]]/(Tabla1[[#This Row],[Ganacia Bruta]])</f>
        <v>0.375</v>
      </c>
      <c r="O1245" s="1">
        <f>+Tabla1[[#This Row],[Costo Unitario]]*Tabla1[[#This Row],[Cantidad Ordenada]]</f>
        <v>50</v>
      </c>
    </row>
    <row r="1246" spans="1:15" x14ac:dyDescent="0.25">
      <c r="A1246">
        <v>503</v>
      </c>
      <c r="B1246">
        <v>3</v>
      </c>
      <c r="C1246" t="s">
        <v>16</v>
      </c>
      <c r="D1246" t="s">
        <v>40</v>
      </c>
      <c r="E1246" s="1">
        <v>11</v>
      </c>
      <c r="F1246" s="1">
        <v>19</v>
      </c>
      <c r="G1246">
        <v>3</v>
      </c>
      <c r="H1246">
        <v>33</v>
      </c>
      <c r="I1246">
        <f>+Tabla1[[#This Row],[Tiempo de Preparación]]/60</f>
        <v>0.55000000000000004</v>
      </c>
      <c r="J1246" s="9" t="str">
        <f>+TEXT(Tabla1[[#This Row],[Columna1]]/24, "h:mm")</f>
        <v>0:33</v>
      </c>
      <c r="K1246" t="s">
        <v>8</v>
      </c>
      <c r="L1246" s="1">
        <f>+(Tabla1[[#This Row],[Precio Unitario]]-Tabla1[[#This Row],[Costo Unitario]])*Tabla1[[#This Row],[Cantidad Ordenada]]</f>
        <v>24</v>
      </c>
      <c r="M1246" s="1">
        <f>+Tabla1[[#This Row],[Precio Unitario]]*Tabla1[[#This Row],[Cantidad Ordenada]]</f>
        <v>57</v>
      </c>
      <c r="N1246" s="2">
        <f>+Tabla1[[#This Row],[Ganancia neta]]/(Tabla1[[#This Row],[Ganacia Bruta]])</f>
        <v>0.42105263157894735</v>
      </c>
      <c r="O1246" s="1">
        <f>+Tabla1[[#This Row],[Costo Unitario]]*Tabla1[[#This Row],[Cantidad Ordenada]]</f>
        <v>33</v>
      </c>
    </row>
    <row r="1247" spans="1:15" x14ac:dyDescent="0.25">
      <c r="A1247">
        <v>504</v>
      </c>
      <c r="B1247">
        <v>2</v>
      </c>
      <c r="C1247" t="s">
        <v>10</v>
      </c>
      <c r="D1247" t="s">
        <v>34</v>
      </c>
      <c r="E1247" s="1">
        <v>16</v>
      </c>
      <c r="F1247" s="1">
        <v>27</v>
      </c>
      <c r="G1247">
        <v>2</v>
      </c>
      <c r="H1247">
        <v>19</v>
      </c>
      <c r="I1247">
        <f>+Tabla1[[#This Row],[Tiempo de Preparación]]/60</f>
        <v>0.31666666666666665</v>
      </c>
      <c r="J1247" s="9" t="str">
        <f>+TEXT(Tabla1[[#This Row],[Columna1]]/24, "h:mm")</f>
        <v>0:19</v>
      </c>
      <c r="K1247" t="s">
        <v>6</v>
      </c>
      <c r="L1247" s="1">
        <f>+(Tabla1[[#This Row],[Precio Unitario]]-Tabla1[[#This Row],[Costo Unitario]])*Tabla1[[#This Row],[Cantidad Ordenada]]</f>
        <v>22</v>
      </c>
      <c r="M1247" s="1">
        <f>+Tabla1[[#This Row],[Precio Unitario]]*Tabla1[[#This Row],[Cantidad Ordenada]]</f>
        <v>54</v>
      </c>
      <c r="N1247" s="2">
        <f>+Tabla1[[#This Row],[Ganancia neta]]/(Tabla1[[#This Row],[Ganacia Bruta]])</f>
        <v>0.40740740740740738</v>
      </c>
      <c r="O1247" s="1">
        <f>+Tabla1[[#This Row],[Costo Unitario]]*Tabla1[[#This Row],[Cantidad Ordenada]]</f>
        <v>32</v>
      </c>
    </row>
    <row r="1248" spans="1:15" x14ac:dyDescent="0.25">
      <c r="A1248">
        <v>505</v>
      </c>
      <c r="B1248">
        <v>5</v>
      </c>
      <c r="C1248" t="s">
        <v>11</v>
      </c>
      <c r="D1248" t="s">
        <v>35</v>
      </c>
      <c r="E1248" s="1">
        <v>25</v>
      </c>
      <c r="F1248" s="1">
        <v>40</v>
      </c>
      <c r="G1248">
        <v>2</v>
      </c>
      <c r="H1248">
        <v>56</v>
      </c>
      <c r="I1248">
        <f>+Tabla1[[#This Row],[Tiempo de Preparación]]/60</f>
        <v>0.93333333333333335</v>
      </c>
      <c r="J1248" s="9" t="str">
        <f>+TEXT(Tabla1[[#This Row],[Columna1]]/24, "h:mm")</f>
        <v>0:56</v>
      </c>
      <c r="K1248" t="s">
        <v>6</v>
      </c>
      <c r="L1248" s="1">
        <f>+(Tabla1[[#This Row],[Precio Unitario]]-Tabla1[[#This Row],[Costo Unitario]])*Tabla1[[#This Row],[Cantidad Ordenada]]</f>
        <v>30</v>
      </c>
      <c r="M1248" s="1">
        <f>+Tabla1[[#This Row],[Precio Unitario]]*Tabla1[[#This Row],[Cantidad Ordenada]]</f>
        <v>80</v>
      </c>
      <c r="N1248" s="2">
        <f>+Tabla1[[#This Row],[Ganancia neta]]/(Tabla1[[#This Row],[Ganacia Bruta]])</f>
        <v>0.375</v>
      </c>
      <c r="O1248" s="1">
        <f>+Tabla1[[#This Row],[Costo Unitario]]*Tabla1[[#This Row],[Cantidad Ordenada]]</f>
        <v>50</v>
      </c>
    </row>
    <row r="1249" spans="1:15" x14ac:dyDescent="0.25">
      <c r="A1249">
        <v>505</v>
      </c>
      <c r="B1249">
        <v>5</v>
      </c>
      <c r="C1249" t="s">
        <v>26</v>
      </c>
      <c r="D1249" t="s">
        <v>50</v>
      </c>
      <c r="E1249" s="1">
        <v>15</v>
      </c>
      <c r="F1249" s="1">
        <v>25</v>
      </c>
      <c r="G1249">
        <v>3</v>
      </c>
      <c r="H1249">
        <v>59</v>
      </c>
      <c r="I1249">
        <f>+Tabla1[[#This Row],[Tiempo de Preparación]]/60</f>
        <v>0.98333333333333328</v>
      </c>
      <c r="J1249" s="9" t="str">
        <f>+TEXT(Tabla1[[#This Row],[Columna1]]/24, "h:mm")</f>
        <v>0:59</v>
      </c>
      <c r="K1249" t="s">
        <v>6</v>
      </c>
      <c r="L1249" s="1">
        <f>+(Tabla1[[#This Row],[Precio Unitario]]-Tabla1[[#This Row],[Costo Unitario]])*Tabla1[[#This Row],[Cantidad Ordenada]]</f>
        <v>30</v>
      </c>
      <c r="M1249" s="1">
        <f>+Tabla1[[#This Row],[Precio Unitario]]*Tabla1[[#This Row],[Cantidad Ordenada]]</f>
        <v>75</v>
      </c>
      <c r="N1249" s="2">
        <f>+Tabla1[[#This Row],[Ganancia neta]]/(Tabla1[[#This Row],[Ganacia Bruta]])</f>
        <v>0.4</v>
      </c>
      <c r="O1249" s="1">
        <f>+Tabla1[[#This Row],[Costo Unitario]]*Tabla1[[#This Row],[Cantidad Ordenada]]</f>
        <v>45</v>
      </c>
    </row>
    <row r="1250" spans="1:15" x14ac:dyDescent="0.25">
      <c r="A1250">
        <v>506</v>
      </c>
      <c r="B1250">
        <v>18</v>
      </c>
      <c r="C1250" t="s">
        <v>17</v>
      </c>
      <c r="D1250" t="s">
        <v>41</v>
      </c>
      <c r="E1250" s="1">
        <v>21</v>
      </c>
      <c r="F1250" s="1">
        <v>35</v>
      </c>
      <c r="G1250">
        <v>2</v>
      </c>
      <c r="H1250">
        <v>5</v>
      </c>
      <c r="I1250">
        <f>+Tabla1[[#This Row],[Tiempo de Preparación]]/60</f>
        <v>8.3333333333333329E-2</v>
      </c>
      <c r="J1250" s="9" t="str">
        <f>+TEXT(Tabla1[[#This Row],[Columna1]]/24, "h:mm")</f>
        <v>0:05</v>
      </c>
      <c r="K1250" t="s">
        <v>8</v>
      </c>
      <c r="L1250" s="1">
        <f>+(Tabla1[[#This Row],[Precio Unitario]]-Tabla1[[#This Row],[Costo Unitario]])*Tabla1[[#This Row],[Cantidad Ordenada]]</f>
        <v>28</v>
      </c>
      <c r="M1250" s="1">
        <f>+Tabla1[[#This Row],[Precio Unitario]]*Tabla1[[#This Row],[Cantidad Ordenada]]</f>
        <v>70</v>
      </c>
      <c r="N1250" s="2">
        <f>+Tabla1[[#This Row],[Ganancia neta]]/(Tabla1[[#This Row],[Ganacia Bruta]])</f>
        <v>0.4</v>
      </c>
      <c r="O1250" s="1">
        <f>+Tabla1[[#This Row],[Costo Unitario]]*Tabla1[[#This Row],[Cantidad Ordenada]]</f>
        <v>42</v>
      </c>
    </row>
    <row r="1251" spans="1:15" x14ac:dyDescent="0.25">
      <c r="A1251">
        <v>507</v>
      </c>
      <c r="B1251">
        <v>18</v>
      </c>
      <c r="C1251" t="s">
        <v>20</v>
      </c>
      <c r="D1251" t="s">
        <v>44</v>
      </c>
      <c r="E1251" s="1">
        <v>20</v>
      </c>
      <c r="F1251" s="1">
        <v>34</v>
      </c>
      <c r="G1251">
        <v>3</v>
      </c>
      <c r="H1251">
        <v>53</v>
      </c>
      <c r="I1251">
        <f>+Tabla1[[#This Row],[Tiempo de Preparación]]/60</f>
        <v>0.8833333333333333</v>
      </c>
      <c r="J1251" s="9" t="str">
        <f>+TEXT(Tabla1[[#This Row],[Columna1]]/24, "h:mm")</f>
        <v>0:53</v>
      </c>
      <c r="K1251" t="s">
        <v>6</v>
      </c>
      <c r="L1251" s="1">
        <f>+(Tabla1[[#This Row],[Precio Unitario]]-Tabla1[[#This Row],[Costo Unitario]])*Tabla1[[#This Row],[Cantidad Ordenada]]</f>
        <v>42</v>
      </c>
      <c r="M1251" s="1">
        <f>+Tabla1[[#This Row],[Precio Unitario]]*Tabla1[[#This Row],[Cantidad Ordenada]]</f>
        <v>102</v>
      </c>
      <c r="N1251" s="2">
        <f>+Tabla1[[#This Row],[Ganancia neta]]/(Tabla1[[#This Row],[Ganacia Bruta]])</f>
        <v>0.41176470588235292</v>
      </c>
      <c r="O1251" s="1">
        <f>+Tabla1[[#This Row],[Costo Unitario]]*Tabla1[[#This Row],[Cantidad Ordenada]]</f>
        <v>60</v>
      </c>
    </row>
    <row r="1252" spans="1:15" x14ac:dyDescent="0.25">
      <c r="A1252">
        <v>507</v>
      </c>
      <c r="B1252">
        <v>18</v>
      </c>
      <c r="C1252" t="s">
        <v>12</v>
      </c>
      <c r="D1252" t="s">
        <v>36</v>
      </c>
      <c r="E1252" s="1">
        <v>22</v>
      </c>
      <c r="F1252" s="1">
        <v>36</v>
      </c>
      <c r="G1252">
        <v>3</v>
      </c>
      <c r="H1252">
        <v>16</v>
      </c>
      <c r="I1252">
        <f>+Tabla1[[#This Row],[Tiempo de Preparación]]/60</f>
        <v>0.26666666666666666</v>
      </c>
      <c r="J1252" s="9" t="str">
        <f>+TEXT(Tabla1[[#This Row],[Columna1]]/24, "h:mm")</f>
        <v>0:16</v>
      </c>
      <c r="K1252" t="s">
        <v>8</v>
      </c>
      <c r="L1252" s="1">
        <f>+(Tabla1[[#This Row],[Precio Unitario]]-Tabla1[[#This Row],[Costo Unitario]])*Tabla1[[#This Row],[Cantidad Ordenada]]</f>
        <v>42</v>
      </c>
      <c r="M1252" s="1">
        <f>+Tabla1[[#This Row],[Precio Unitario]]*Tabla1[[#This Row],[Cantidad Ordenada]]</f>
        <v>108</v>
      </c>
      <c r="N1252" s="2">
        <f>+Tabla1[[#This Row],[Ganancia neta]]/(Tabla1[[#This Row],[Ganacia Bruta]])</f>
        <v>0.3888888888888889</v>
      </c>
      <c r="O1252" s="1">
        <f>+Tabla1[[#This Row],[Costo Unitario]]*Tabla1[[#This Row],[Cantidad Ordenada]]</f>
        <v>66</v>
      </c>
    </row>
    <row r="1253" spans="1:15" x14ac:dyDescent="0.25">
      <c r="A1253">
        <v>508</v>
      </c>
      <c r="B1253">
        <v>6</v>
      </c>
      <c r="C1253" t="s">
        <v>18</v>
      </c>
      <c r="D1253" t="s">
        <v>42</v>
      </c>
      <c r="E1253" s="1">
        <v>19</v>
      </c>
      <c r="F1253" s="1">
        <v>32</v>
      </c>
      <c r="G1253">
        <v>1</v>
      </c>
      <c r="H1253">
        <v>34</v>
      </c>
      <c r="I1253">
        <f>+Tabla1[[#This Row],[Tiempo de Preparación]]/60</f>
        <v>0.56666666666666665</v>
      </c>
      <c r="J1253" s="9" t="str">
        <f>+TEXT(Tabla1[[#This Row],[Columna1]]/24, "h:mm")</f>
        <v>0:34</v>
      </c>
      <c r="K1253" t="s">
        <v>8</v>
      </c>
      <c r="L1253" s="1">
        <f>+(Tabla1[[#This Row],[Precio Unitario]]-Tabla1[[#This Row],[Costo Unitario]])*Tabla1[[#This Row],[Cantidad Ordenada]]</f>
        <v>13</v>
      </c>
      <c r="M1253" s="1">
        <f>+Tabla1[[#This Row],[Precio Unitario]]*Tabla1[[#This Row],[Cantidad Ordenada]]</f>
        <v>32</v>
      </c>
      <c r="N1253" s="2">
        <f>+Tabla1[[#This Row],[Ganancia neta]]/(Tabla1[[#This Row],[Ganacia Bruta]])</f>
        <v>0.40625</v>
      </c>
      <c r="O1253" s="1">
        <f>+Tabla1[[#This Row],[Costo Unitario]]*Tabla1[[#This Row],[Cantidad Ordenada]]</f>
        <v>19</v>
      </c>
    </row>
    <row r="1254" spans="1:15" x14ac:dyDescent="0.25">
      <c r="A1254">
        <v>509</v>
      </c>
      <c r="B1254">
        <v>5</v>
      </c>
      <c r="C1254" t="s">
        <v>11</v>
      </c>
      <c r="D1254" t="s">
        <v>35</v>
      </c>
      <c r="E1254" s="1">
        <v>25</v>
      </c>
      <c r="F1254" s="1">
        <v>40</v>
      </c>
      <c r="G1254">
        <v>2</v>
      </c>
      <c r="H1254">
        <v>47</v>
      </c>
      <c r="I1254">
        <f>+Tabla1[[#This Row],[Tiempo de Preparación]]/60</f>
        <v>0.78333333333333333</v>
      </c>
      <c r="J1254" s="9" t="str">
        <f>+TEXT(Tabla1[[#This Row],[Columna1]]/24, "h:mm")</f>
        <v>0:47</v>
      </c>
      <c r="K1254" t="s">
        <v>6</v>
      </c>
      <c r="L1254" s="1">
        <f>+(Tabla1[[#This Row],[Precio Unitario]]-Tabla1[[#This Row],[Costo Unitario]])*Tabla1[[#This Row],[Cantidad Ordenada]]</f>
        <v>30</v>
      </c>
      <c r="M1254" s="1">
        <f>+Tabla1[[#This Row],[Precio Unitario]]*Tabla1[[#This Row],[Cantidad Ordenada]]</f>
        <v>80</v>
      </c>
      <c r="N1254" s="2">
        <f>+Tabla1[[#This Row],[Ganancia neta]]/(Tabla1[[#This Row],[Ganacia Bruta]])</f>
        <v>0.375</v>
      </c>
      <c r="O1254" s="1">
        <f>+Tabla1[[#This Row],[Costo Unitario]]*Tabla1[[#This Row],[Cantidad Ordenada]]</f>
        <v>50</v>
      </c>
    </row>
    <row r="1255" spans="1:15" x14ac:dyDescent="0.25">
      <c r="A1255">
        <v>510</v>
      </c>
      <c r="B1255">
        <v>6</v>
      </c>
      <c r="C1255" t="s">
        <v>12</v>
      </c>
      <c r="D1255" t="s">
        <v>36</v>
      </c>
      <c r="E1255" s="1">
        <v>22</v>
      </c>
      <c r="F1255" s="1">
        <v>36</v>
      </c>
      <c r="G1255">
        <v>1</v>
      </c>
      <c r="H1255">
        <v>48</v>
      </c>
      <c r="I1255">
        <f>+Tabla1[[#This Row],[Tiempo de Preparación]]/60</f>
        <v>0.8</v>
      </c>
      <c r="J1255" s="9" t="str">
        <f>+TEXT(Tabla1[[#This Row],[Columna1]]/24, "h:mm")</f>
        <v>0:48</v>
      </c>
      <c r="K1255" t="s">
        <v>6</v>
      </c>
      <c r="L1255" s="1">
        <f>+(Tabla1[[#This Row],[Precio Unitario]]-Tabla1[[#This Row],[Costo Unitario]])*Tabla1[[#This Row],[Cantidad Ordenada]]</f>
        <v>14</v>
      </c>
      <c r="M1255" s="1">
        <f>+Tabla1[[#This Row],[Precio Unitario]]*Tabla1[[#This Row],[Cantidad Ordenada]]</f>
        <v>36</v>
      </c>
      <c r="N1255" s="2">
        <f>+Tabla1[[#This Row],[Ganancia neta]]/(Tabla1[[#This Row],[Ganacia Bruta]])</f>
        <v>0.3888888888888889</v>
      </c>
      <c r="O1255" s="1">
        <f>+Tabla1[[#This Row],[Costo Unitario]]*Tabla1[[#This Row],[Cantidad Ordenada]]</f>
        <v>22</v>
      </c>
    </row>
    <row r="1256" spans="1:15" x14ac:dyDescent="0.25">
      <c r="A1256">
        <v>511</v>
      </c>
      <c r="B1256">
        <v>2</v>
      </c>
      <c r="C1256" t="s">
        <v>22</v>
      </c>
      <c r="D1256" t="s">
        <v>46</v>
      </c>
      <c r="E1256" s="1">
        <v>14</v>
      </c>
      <c r="F1256" s="1">
        <v>23</v>
      </c>
      <c r="G1256">
        <v>3</v>
      </c>
      <c r="H1256">
        <v>14</v>
      </c>
      <c r="I1256">
        <f>+Tabla1[[#This Row],[Tiempo de Preparación]]/60</f>
        <v>0.23333333333333334</v>
      </c>
      <c r="J1256" s="9" t="str">
        <f>+TEXT(Tabla1[[#This Row],[Columna1]]/24, "h:mm")</f>
        <v>0:14</v>
      </c>
      <c r="K1256" t="s">
        <v>6</v>
      </c>
      <c r="L1256" s="1">
        <f>+(Tabla1[[#This Row],[Precio Unitario]]-Tabla1[[#This Row],[Costo Unitario]])*Tabla1[[#This Row],[Cantidad Ordenada]]</f>
        <v>27</v>
      </c>
      <c r="M1256" s="1">
        <f>+Tabla1[[#This Row],[Precio Unitario]]*Tabla1[[#This Row],[Cantidad Ordenada]]</f>
        <v>69</v>
      </c>
      <c r="N1256" s="2">
        <f>+Tabla1[[#This Row],[Ganancia neta]]/(Tabla1[[#This Row],[Ganacia Bruta]])</f>
        <v>0.39130434782608697</v>
      </c>
      <c r="O1256" s="1">
        <f>+Tabla1[[#This Row],[Costo Unitario]]*Tabla1[[#This Row],[Cantidad Ordenada]]</f>
        <v>42</v>
      </c>
    </row>
    <row r="1257" spans="1:15" x14ac:dyDescent="0.25">
      <c r="A1257">
        <v>511</v>
      </c>
      <c r="B1257">
        <v>2</v>
      </c>
      <c r="C1257" t="s">
        <v>20</v>
      </c>
      <c r="D1257" t="s">
        <v>44</v>
      </c>
      <c r="E1257" s="1">
        <v>20</v>
      </c>
      <c r="F1257" s="1">
        <v>34</v>
      </c>
      <c r="G1257">
        <v>2</v>
      </c>
      <c r="H1257">
        <v>24</v>
      </c>
      <c r="I1257">
        <f>+Tabla1[[#This Row],[Tiempo de Preparación]]/60</f>
        <v>0.4</v>
      </c>
      <c r="J1257" s="9" t="str">
        <f>+TEXT(Tabla1[[#This Row],[Columna1]]/24, "h:mm")</f>
        <v>0:24</v>
      </c>
      <c r="K1257" t="s">
        <v>6</v>
      </c>
      <c r="L1257" s="1">
        <f>+(Tabla1[[#This Row],[Precio Unitario]]-Tabla1[[#This Row],[Costo Unitario]])*Tabla1[[#This Row],[Cantidad Ordenada]]</f>
        <v>28</v>
      </c>
      <c r="M1257" s="1">
        <f>+Tabla1[[#This Row],[Precio Unitario]]*Tabla1[[#This Row],[Cantidad Ordenada]]</f>
        <v>68</v>
      </c>
      <c r="N1257" s="2">
        <f>+Tabla1[[#This Row],[Ganancia neta]]/(Tabla1[[#This Row],[Ganacia Bruta]])</f>
        <v>0.41176470588235292</v>
      </c>
      <c r="O1257" s="1">
        <f>+Tabla1[[#This Row],[Costo Unitario]]*Tabla1[[#This Row],[Cantidad Ordenada]]</f>
        <v>40</v>
      </c>
    </row>
    <row r="1258" spans="1:15" x14ac:dyDescent="0.25">
      <c r="A1258">
        <v>512</v>
      </c>
      <c r="B1258">
        <v>2</v>
      </c>
      <c r="C1258" t="s">
        <v>21</v>
      </c>
      <c r="D1258" t="s">
        <v>45</v>
      </c>
      <c r="E1258" s="1">
        <v>12</v>
      </c>
      <c r="F1258" s="1">
        <v>20</v>
      </c>
      <c r="G1258">
        <v>1</v>
      </c>
      <c r="H1258">
        <v>6</v>
      </c>
      <c r="I1258">
        <f>+Tabla1[[#This Row],[Tiempo de Preparación]]/60</f>
        <v>0.1</v>
      </c>
      <c r="J1258" s="9" t="str">
        <f>+TEXT(Tabla1[[#This Row],[Columna1]]/24, "h:mm")</f>
        <v>0:06</v>
      </c>
      <c r="K1258" t="s">
        <v>8</v>
      </c>
      <c r="L1258" s="1">
        <f>+(Tabla1[[#This Row],[Precio Unitario]]-Tabla1[[#This Row],[Costo Unitario]])*Tabla1[[#This Row],[Cantidad Ordenada]]</f>
        <v>8</v>
      </c>
      <c r="M1258" s="1">
        <f>+Tabla1[[#This Row],[Precio Unitario]]*Tabla1[[#This Row],[Cantidad Ordenada]]</f>
        <v>20</v>
      </c>
      <c r="N1258" s="2">
        <f>+Tabla1[[#This Row],[Ganancia neta]]/(Tabla1[[#This Row],[Ganacia Bruta]])</f>
        <v>0.4</v>
      </c>
      <c r="O1258" s="1">
        <f>+Tabla1[[#This Row],[Costo Unitario]]*Tabla1[[#This Row],[Cantidad Ordenada]]</f>
        <v>12</v>
      </c>
    </row>
    <row r="1259" spans="1:15" x14ac:dyDescent="0.25">
      <c r="A1259">
        <v>512</v>
      </c>
      <c r="B1259">
        <v>2</v>
      </c>
      <c r="C1259" t="s">
        <v>12</v>
      </c>
      <c r="D1259" t="s">
        <v>36</v>
      </c>
      <c r="E1259" s="1">
        <v>22</v>
      </c>
      <c r="F1259" s="1">
        <v>36</v>
      </c>
      <c r="G1259">
        <v>3</v>
      </c>
      <c r="H1259">
        <v>53</v>
      </c>
      <c r="I1259">
        <f>+Tabla1[[#This Row],[Tiempo de Preparación]]/60</f>
        <v>0.8833333333333333</v>
      </c>
      <c r="J1259" s="9" t="str">
        <f>+TEXT(Tabla1[[#This Row],[Columna1]]/24, "h:mm")</f>
        <v>0:53</v>
      </c>
      <c r="K1259" t="s">
        <v>8</v>
      </c>
      <c r="L1259" s="1">
        <f>+(Tabla1[[#This Row],[Precio Unitario]]-Tabla1[[#This Row],[Costo Unitario]])*Tabla1[[#This Row],[Cantidad Ordenada]]</f>
        <v>42</v>
      </c>
      <c r="M1259" s="1">
        <f>+Tabla1[[#This Row],[Precio Unitario]]*Tabla1[[#This Row],[Cantidad Ordenada]]</f>
        <v>108</v>
      </c>
      <c r="N1259" s="2">
        <f>+Tabla1[[#This Row],[Ganancia neta]]/(Tabla1[[#This Row],[Ganacia Bruta]])</f>
        <v>0.3888888888888889</v>
      </c>
      <c r="O1259" s="1">
        <f>+Tabla1[[#This Row],[Costo Unitario]]*Tabla1[[#This Row],[Cantidad Ordenada]]</f>
        <v>66</v>
      </c>
    </row>
    <row r="1260" spans="1:15" x14ac:dyDescent="0.25">
      <c r="A1260">
        <v>513</v>
      </c>
      <c r="B1260">
        <v>8</v>
      </c>
      <c r="C1260" t="s">
        <v>24</v>
      </c>
      <c r="D1260" t="s">
        <v>48</v>
      </c>
      <c r="E1260" s="1">
        <v>10</v>
      </c>
      <c r="F1260" s="1">
        <v>18</v>
      </c>
      <c r="G1260">
        <v>3</v>
      </c>
      <c r="H1260">
        <v>56</v>
      </c>
      <c r="I1260">
        <f>+Tabla1[[#This Row],[Tiempo de Preparación]]/60</f>
        <v>0.93333333333333335</v>
      </c>
      <c r="J1260" s="9" t="str">
        <f>+TEXT(Tabla1[[#This Row],[Columna1]]/24, "h:mm")</f>
        <v>0:56</v>
      </c>
      <c r="K1260" t="s">
        <v>8</v>
      </c>
      <c r="L1260" s="1">
        <f>+(Tabla1[[#This Row],[Precio Unitario]]-Tabla1[[#This Row],[Costo Unitario]])*Tabla1[[#This Row],[Cantidad Ordenada]]</f>
        <v>24</v>
      </c>
      <c r="M1260" s="1">
        <f>+Tabla1[[#This Row],[Precio Unitario]]*Tabla1[[#This Row],[Cantidad Ordenada]]</f>
        <v>54</v>
      </c>
      <c r="N1260" s="2">
        <f>+Tabla1[[#This Row],[Ganancia neta]]/(Tabla1[[#This Row],[Ganacia Bruta]])</f>
        <v>0.44444444444444442</v>
      </c>
      <c r="O1260" s="1">
        <f>+Tabla1[[#This Row],[Costo Unitario]]*Tabla1[[#This Row],[Cantidad Ordenada]]</f>
        <v>30</v>
      </c>
    </row>
    <row r="1261" spans="1:15" x14ac:dyDescent="0.25">
      <c r="A1261">
        <v>514</v>
      </c>
      <c r="B1261">
        <v>18</v>
      </c>
      <c r="C1261" t="s">
        <v>25</v>
      </c>
      <c r="D1261" t="s">
        <v>49</v>
      </c>
      <c r="E1261" s="1">
        <v>15</v>
      </c>
      <c r="F1261" s="1">
        <v>26</v>
      </c>
      <c r="G1261">
        <v>2</v>
      </c>
      <c r="H1261">
        <v>21</v>
      </c>
      <c r="I1261">
        <f>+Tabla1[[#This Row],[Tiempo de Preparación]]/60</f>
        <v>0.35</v>
      </c>
      <c r="J1261" s="9" t="str">
        <f>+TEXT(Tabla1[[#This Row],[Columna1]]/24, "h:mm")</f>
        <v>0:21</v>
      </c>
      <c r="K1261" t="s">
        <v>6</v>
      </c>
      <c r="L1261" s="1">
        <f>+(Tabla1[[#This Row],[Precio Unitario]]-Tabla1[[#This Row],[Costo Unitario]])*Tabla1[[#This Row],[Cantidad Ordenada]]</f>
        <v>22</v>
      </c>
      <c r="M1261" s="1">
        <f>+Tabla1[[#This Row],[Precio Unitario]]*Tabla1[[#This Row],[Cantidad Ordenada]]</f>
        <v>52</v>
      </c>
      <c r="N1261" s="2">
        <f>+Tabla1[[#This Row],[Ganancia neta]]/(Tabla1[[#This Row],[Ganacia Bruta]])</f>
        <v>0.42307692307692307</v>
      </c>
      <c r="O1261" s="1">
        <f>+Tabla1[[#This Row],[Costo Unitario]]*Tabla1[[#This Row],[Cantidad Ordenada]]</f>
        <v>30</v>
      </c>
    </row>
    <row r="1262" spans="1:15" x14ac:dyDescent="0.25">
      <c r="A1262">
        <v>514</v>
      </c>
      <c r="B1262">
        <v>18</v>
      </c>
      <c r="C1262" t="s">
        <v>16</v>
      </c>
      <c r="D1262" t="s">
        <v>40</v>
      </c>
      <c r="E1262" s="1">
        <v>11</v>
      </c>
      <c r="F1262" s="1">
        <v>19</v>
      </c>
      <c r="G1262">
        <v>2</v>
      </c>
      <c r="H1262">
        <v>56</v>
      </c>
      <c r="I1262">
        <f>+Tabla1[[#This Row],[Tiempo de Preparación]]/60</f>
        <v>0.93333333333333335</v>
      </c>
      <c r="J1262" s="9" t="str">
        <f>+TEXT(Tabla1[[#This Row],[Columna1]]/24, "h:mm")</f>
        <v>0:56</v>
      </c>
      <c r="K1262" t="s">
        <v>8</v>
      </c>
      <c r="L1262" s="1">
        <f>+(Tabla1[[#This Row],[Precio Unitario]]-Tabla1[[#This Row],[Costo Unitario]])*Tabla1[[#This Row],[Cantidad Ordenada]]</f>
        <v>16</v>
      </c>
      <c r="M1262" s="1">
        <f>+Tabla1[[#This Row],[Precio Unitario]]*Tabla1[[#This Row],[Cantidad Ordenada]]</f>
        <v>38</v>
      </c>
      <c r="N1262" s="2">
        <f>+Tabla1[[#This Row],[Ganancia neta]]/(Tabla1[[#This Row],[Ganacia Bruta]])</f>
        <v>0.42105263157894735</v>
      </c>
      <c r="O1262" s="1">
        <f>+Tabla1[[#This Row],[Costo Unitario]]*Tabla1[[#This Row],[Cantidad Ordenada]]</f>
        <v>22</v>
      </c>
    </row>
    <row r="1263" spans="1:15" x14ac:dyDescent="0.25">
      <c r="A1263">
        <v>514</v>
      </c>
      <c r="B1263">
        <v>18</v>
      </c>
      <c r="C1263" t="s">
        <v>21</v>
      </c>
      <c r="D1263" t="s">
        <v>45</v>
      </c>
      <c r="E1263" s="1">
        <v>12</v>
      </c>
      <c r="F1263" s="1">
        <v>20</v>
      </c>
      <c r="G1263">
        <v>1</v>
      </c>
      <c r="H1263">
        <v>25</v>
      </c>
      <c r="I1263">
        <f>+Tabla1[[#This Row],[Tiempo de Preparación]]/60</f>
        <v>0.41666666666666669</v>
      </c>
      <c r="J1263" s="9" t="str">
        <f>+TEXT(Tabla1[[#This Row],[Columna1]]/24, "h:mm")</f>
        <v>0:25</v>
      </c>
      <c r="K1263" t="s">
        <v>8</v>
      </c>
      <c r="L1263" s="1">
        <f>+(Tabla1[[#This Row],[Precio Unitario]]-Tabla1[[#This Row],[Costo Unitario]])*Tabla1[[#This Row],[Cantidad Ordenada]]</f>
        <v>8</v>
      </c>
      <c r="M1263" s="1">
        <f>+Tabla1[[#This Row],[Precio Unitario]]*Tabla1[[#This Row],[Cantidad Ordenada]]</f>
        <v>20</v>
      </c>
      <c r="N1263" s="2">
        <f>+Tabla1[[#This Row],[Ganancia neta]]/(Tabla1[[#This Row],[Ganacia Bruta]])</f>
        <v>0.4</v>
      </c>
      <c r="O1263" s="1">
        <f>+Tabla1[[#This Row],[Costo Unitario]]*Tabla1[[#This Row],[Cantidad Ordenada]]</f>
        <v>12</v>
      </c>
    </row>
    <row r="1264" spans="1:15" x14ac:dyDescent="0.25">
      <c r="A1264">
        <v>514</v>
      </c>
      <c r="B1264">
        <v>18</v>
      </c>
      <c r="C1264" t="s">
        <v>18</v>
      </c>
      <c r="D1264" t="s">
        <v>42</v>
      </c>
      <c r="E1264" s="1">
        <v>19</v>
      </c>
      <c r="F1264" s="1">
        <v>32</v>
      </c>
      <c r="G1264">
        <v>2</v>
      </c>
      <c r="H1264">
        <v>10</v>
      </c>
      <c r="I1264">
        <f>+Tabla1[[#This Row],[Tiempo de Preparación]]/60</f>
        <v>0.16666666666666666</v>
      </c>
      <c r="J1264" s="9" t="str">
        <f>+TEXT(Tabla1[[#This Row],[Columna1]]/24, "h:mm")</f>
        <v>0:10</v>
      </c>
      <c r="K1264" t="s">
        <v>6</v>
      </c>
      <c r="L1264" s="1">
        <f>+(Tabla1[[#This Row],[Precio Unitario]]-Tabla1[[#This Row],[Costo Unitario]])*Tabla1[[#This Row],[Cantidad Ordenada]]</f>
        <v>26</v>
      </c>
      <c r="M1264" s="1">
        <f>+Tabla1[[#This Row],[Precio Unitario]]*Tabla1[[#This Row],[Cantidad Ordenada]]</f>
        <v>64</v>
      </c>
      <c r="N1264" s="2">
        <f>+Tabla1[[#This Row],[Ganancia neta]]/(Tabla1[[#This Row],[Ganacia Bruta]])</f>
        <v>0.40625</v>
      </c>
      <c r="O1264" s="1">
        <f>+Tabla1[[#This Row],[Costo Unitario]]*Tabla1[[#This Row],[Cantidad Ordenada]]</f>
        <v>38</v>
      </c>
    </row>
    <row r="1265" spans="1:15" x14ac:dyDescent="0.25">
      <c r="A1265">
        <v>515</v>
      </c>
      <c r="B1265">
        <v>19</v>
      </c>
      <c r="C1265" t="s">
        <v>24</v>
      </c>
      <c r="D1265" t="s">
        <v>48</v>
      </c>
      <c r="E1265" s="1">
        <v>10</v>
      </c>
      <c r="F1265" s="1">
        <v>18</v>
      </c>
      <c r="G1265">
        <v>1</v>
      </c>
      <c r="H1265">
        <v>13</v>
      </c>
      <c r="I1265">
        <f>+Tabla1[[#This Row],[Tiempo de Preparación]]/60</f>
        <v>0.21666666666666667</v>
      </c>
      <c r="J1265" s="9" t="str">
        <f>+TEXT(Tabla1[[#This Row],[Columna1]]/24, "h:mm")</f>
        <v>0:13</v>
      </c>
      <c r="K1265" t="s">
        <v>8</v>
      </c>
      <c r="L1265" s="1">
        <f>+(Tabla1[[#This Row],[Precio Unitario]]-Tabla1[[#This Row],[Costo Unitario]])*Tabla1[[#This Row],[Cantidad Ordenada]]</f>
        <v>8</v>
      </c>
      <c r="M1265" s="1">
        <f>+Tabla1[[#This Row],[Precio Unitario]]*Tabla1[[#This Row],[Cantidad Ordenada]]</f>
        <v>18</v>
      </c>
      <c r="N1265" s="2">
        <f>+Tabla1[[#This Row],[Ganancia neta]]/(Tabla1[[#This Row],[Ganacia Bruta]])</f>
        <v>0.44444444444444442</v>
      </c>
      <c r="O1265" s="1">
        <f>+Tabla1[[#This Row],[Costo Unitario]]*Tabla1[[#This Row],[Cantidad Ordenada]]</f>
        <v>10</v>
      </c>
    </row>
    <row r="1266" spans="1:15" x14ac:dyDescent="0.25">
      <c r="A1266">
        <v>516</v>
      </c>
      <c r="B1266">
        <v>7</v>
      </c>
      <c r="C1266" t="s">
        <v>16</v>
      </c>
      <c r="D1266" t="s">
        <v>40</v>
      </c>
      <c r="E1266" s="1">
        <v>11</v>
      </c>
      <c r="F1266" s="1">
        <v>19</v>
      </c>
      <c r="G1266">
        <v>3</v>
      </c>
      <c r="H1266">
        <v>43</v>
      </c>
      <c r="I1266">
        <f>+Tabla1[[#This Row],[Tiempo de Preparación]]/60</f>
        <v>0.71666666666666667</v>
      </c>
      <c r="J1266" s="9" t="str">
        <f>+TEXT(Tabla1[[#This Row],[Columna1]]/24, "h:mm")</f>
        <v>0:43</v>
      </c>
      <c r="K1266" t="s">
        <v>6</v>
      </c>
      <c r="L1266" s="1">
        <f>+(Tabla1[[#This Row],[Precio Unitario]]-Tabla1[[#This Row],[Costo Unitario]])*Tabla1[[#This Row],[Cantidad Ordenada]]</f>
        <v>24</v>
      </c>
      <c r="M1266" s="1">
        <f>+Tabla1[[#This Row],[Precio Unitario]]*Tabla1[[#This Row],[Cantidad Ordenada]]</f>
        <v>57</v>
      </c>
      <c r="N1266" s="2">
        <f>+Tabla1[[#This Row],[Ganancia neta]]/(Tabla1[[#This Row],[Ganacia Bruta]])</f>
        <v>0.42105263157894735</v>
      </c>
      <c r="O1266" s="1">
        <f>+Tabla1[[#This Row],[Costo Unitario]]*Tabla1[[#This Row],[Cantidad Ordenada]]</f>
        <v>33</v>
      </c>
    </row>
    <row r="1267" spans="1:15" x14ac:dyDescent="0.25">
      <c r="A1267">
        <v>516</v>
      </c>
      <c r="B1267">
        <v>7</v>
      </c>
      <c r="C1267" t="s">
        <v>22</v>
      </c>
      <c r="D1267" t="s">
        <v>46</v>
      </c>
      <c r="E1267" s="1">
        <v>14</v>
      </c>
      <c r="F1267" s="1">
        <v>23</v>
      </c>
      <c r="G1267">
        <v>3</v>
      </c>
      <c r="H1267">
        <v>40</v>
      </c>
      <c r="I1267">
        <f>+Tabla1[[#This Row],[Tiempo de Preparación]]/60</f>
        <v>0.66666666666666663</v>
      </c>
      <c r="J1267" s="9" t="str">
        <f>+TEXT(Tabla1[[#This Row],[Columna1]]/24, "h:mm")</f>
        <v>0:40</v>
      </c>
      <c r="K1267" t="s">
        <v>6</v>
      </c>
      <c r="L1267" s="1">
        <f>+(Tabla1[[#This Row],[Precio Unitario]]-Tabla1[[#This Row],[Costo Unitario]])*Tabla1[[#This Row],[Cantidad Ordenada]]</f>
        <v>27</v>
      </c>
      <c r="M1267" s="1">
        <f>+Tabla1[[#This Row],[Precio Unitario]]*Tabla1[[#This Row],[Cantidad Ordenada]]</f>
        <v>69</v>
      </c>
      <c r="N1267" s="2">
        <f>+Tabla1[[#This Row],[Ganancia neta]]/(Tabla1[[#This Row],[Ganacia Bruta]])</f>
        <v>0.39130434782608697</v>
      </c>
      <c r="O1267" s="1">
        <f>+Tabla1[[#This Row],[Costo Unitario]]*Tabla1[[#This Row],[Cantidad Ordenada]]</f>
        <v>42</v>
      </c>
    </row>
    <row r="1268" spans="1:15" x14ac:dyDescent="0.25">
      <c r="A1268">
        <v>516</v>
      </c>
      <c r="B1268">
        <v>7</v>
      </c>
      <c r="C1268" t="s">
        <v>21</v>
      </c>
      <c r="D1268" t="s">
        <v>45</v>
      </c>
      <c r="E1268" s="1">
        <v>12</v>
      </c>
      <c r="F1268" s="1">
        <v>20</v>
      </c>
      <c r="G1268">
        <v>1</v>
      </c>
      <c r="H1268">
        <v>14</v>
      </c>
      <c r="I1268">
        <f>+Tabla1[[#This Row],[Tiempo de Preparación]]/60</f>
        <v>0.23333333333333334</v>
      </c>
      <c r="J1268" s="9" t="str">
        <f>+TEXT(Tabla1[[#This Row],[Columna1]]/24, "h:mm")</f>
        <v>0:14</v>
      </c>
      <c r="K1268" t="s">
        <v>6</v>
      </c>
      <c r="L1268" s="1">
        <f>+(Tabla1[[#This Row],[Precio Unitario]]-Tabla1[[#This Row],[Costo Unitario]])*Tabla1[[#This Row],[Cantidad Ordenada]]</f>
        <v>8</v>
      </c>
      <c r="M1268" s="1">
        <f>+Tabla1[[#This Row],[Precio Unitario]]*Tabla1[[#This Row],[Cantidad Ordenada]]</f>
        <v>20</v>
      </c>
      <c r="N1268" s="2">
        <f>+Tabla1[[#This Row],[Ganancia neta]]/(Tabla1[[#This Row],[Ganacia Bruta]])</f>
        <v>0.4</v>
      </c>
      <c r="O1268" s="1">
        <f>+Tabla1[[#This Row],[Costo Unitario]]*Tabla1[[#This Row],[Cantidad Ordenada]]</f>
        <v>12</v>
      </c>
    </row>
    <row r="1269" spans="1:15" x14ac:dyDescent="0.25">
      <c r="A1269">
        <v>517</v>
      </c>
      <c r="B1269">
        <v>4</v>
      </c>
      <c r="C1269" t="s">
        <v>5</v>
      </c>
      <c r="D1269" t="s">
        <v>31</v>
      </c>
      <c r="E1269" s="1">
        <v>14</v>
      </c>
      <c r="F1269" s="1">
        <v>24</v>
      </c>
      <c r="G1269">
        <v>1</v>
      </c>
      <c r="H1269">
        <v>6</v>
      </c>
      <c r="I1269">
        <f>+Tabla1[[#This Row],[Tiempo de Preparación]]/60</f>
        <v>0.1</v>
      </c>
      <c r="J1269" s="9" t="str">
        <f>+TEXT(Tabla1[[#This Row],[Columna1]]/24, "h:mm")</f>
        <v>0:06</v>
      </c>
      <c r="K1269" t="s">
        <v>6</v>
      </c>
      <c r="L1269" s="1">
        <f>+(Tabla1[[#This Row],[Precio Unitario]]-Tabla1[[#This Row],[Costo Unitario]])*Tabla1[[#This Row],[Cantidad Ordenada]]</f>
        <v>10</v>
      </c>
      <c r="M1269" s="1">
        <f>+Tabla1[[#This Row],[Precio Unitario]]*Tabla1[[#This Row],[Cantidad Ordenada]]</f>
        <v>24</v>
      </c>
      <c r="N1269" s="2">
        <f>+Tabla1[[#This Row],[Ganancia neta]]/(Tabla1[[#This Row],[Ganacia Bruta]])</f>
        <v>0.41666666666666669</v>
      </c>
      <c r="O1269" s="1">
        <f>+Tabla1[[#This Row],[Costo Unitario]]*Tabla1[[#This Row],[Cantidad Ordenada]]</f>
        <v>14</v>
      </c>
    </row>
    <row r="1270" spans="1:15" x14ac:dyDescent="0.25">
      <c r="A1270">
        <v>517</v>
      </c>
      <c r="B1270">
        <v>4</v>
      </c>
      <c r="C1270" t="s">
        <v>16</v>
      </c>
      <c r="D1270" t="s">
        <v>40</v>
      </c>
      <c r="E1270" s="1">
        <v>11</v>
      </c>
      <c r="F1270" s="1">
        <v>19</v>
      </c>
      <c r="G1270">
        <v>3</v>
      </c>
      <c r="H1270">
        <v>44</v>
      </c>
      <c r="I1270">
        <f>+Tabla1[[#This Row],[Tiempo de Preparación]]/60</f>
        <v>0.73333333333333328</v>
      </c>
      <c r="J1270" s="9" t="str">
        <f>+TEXT(Tabla1[[#This Row],[Columna1]]/24, "h:mm")</f>
        <v>0:44</v>
      </c>
      <c r="K1270" t="s">
        <v>6</v>
      </c>
      <c r="L1270" s="1">
        <f>+(Tabla1[[#This Row],[Precio Unitario]]-Tabla1[[#This Row],[Costo Unitario]])*Tabla1[[#This Row],[Cantidad Ordenada]]</f>
        <v>24</v>
      </c>
      <c r="M1270" s="1">
        <f>+Tabla1[[#This Row],[Precio Unitario]]*Tabla1[[#This Row],[Cantidad Ordenada]]</f>
        <v>57</v>
      </c>
      <c r="N1270" s="2">
        <f>+Tabla1[[#This Row],[Ganancia neta]]/(Tabla1[[#This Row],[Ganacia Bruta]])</f>
        <v>0.42105263157894735</v>
      </c>
      <c r="O1270" s="1">
        <f>+Tabla1[[#This Row],[Costo Unitario]]*Tabla1[[#This Row],[Cantidad Ordenada]]</f>
        <v>33</v>
      </c>
    </row>
    <row r="1271" spans="1:15" x14ac:dyDescent="0.25">
      <c r="A1271">
        <v>517</v>
      </c>
      <c r="B1271">
        <v>4</v>
      </c>
      <c r="C1271" t="s">
        <v>19</v>
      </c>
      <c r="D1271" t="s">
        <v>43</v>
      </c>
      <c r="E1271" s="1">
        <v>13</v>
      </c>
      <c r="F1271" s="1">
        <v>22</v>
      </c>
      <c r="G1271">
        <v>1</v>
      </c>
      <c r="H1271">
        <v>15</v>
      </c>
      <c r="I1271">
        <f>+Tabla1[[#This Row],[Tiempo de Preparación]]/60</f>
        <v>0.25</v>
      </c>
      <c r="J1271" s="9" t="str">
        <f>+TEXT(Tabla1[[#This Row],[Columna1]]/24, "h:mm")</f>
        <v>0:15</v>
      </c>
      <c r="K1271" t="s">
        <v>8</v>
      </c>
      <c r="L1271" s="1">
        <f>+(Tabla1[[#This Row],[Precio Unitario]]-Tabla1[[#This Row],[Costo Unitario]])*Tabla1[[#This Row],[Cantidad Ordenada]]</f>
        <v>9</v>
      </c>
      <c r="M1271" s="1">
        <f>+Tabla1[[#This Row],[Precio Unitario]]*Tabla1[[#This Row],[Cantidad Ordenada]]</f>
        <v>22</v>
      </c>
      <c r="N1271" s="2">
        <f>+Tabla1[[#This Row],[Ganancia neta]]/(Tabla1[[#This Row],[Ganacia Bruta]])</f>
        <v>0.40909090909090912</v>
      </c>
      <c r="O1271" s="1">
        <f>+Tabla1[[#This Row],[Costo Unitario]]*Tabla1[[#This Row],[Cantidad Ordenada]]</f>
        <v>13</v>
      </c>
    </row>
    <row r="1272" spans="1:15" x14ac:dyDescent="0.25">
      <c r="A1272">
        <v>518</v>
      </c>
      <c r="B1272">
        <v>5</v>
      </c>
      <c r="C1272" t="s">
        <v>14</v>
      </c>
      <c r="D1272" t="s">
        <v>38</v>
      </c>
      <c r="E1272" s="1">
        <v>20</v>
      </c>
      <c r="F1272" s="1">
        <v>33</v>
      </c>
      <c r="G1272">
        <v>1</v>
      </c>
      <c r="H1272">
        <v>48</v>
      </c>
      <c r="I1272">
        <f>+Tabla1[[#This Row],[Tiempo de Preparación]]/60</f>
        <v>0.8</v>
      </c>
      <c r="J1272" s="9" t="str">
        <f>+TEXT(Tabla1[[#This Row],[Columna1]]/24, "h:mm")</f>
        <v>0:48</v>
      </c>
      <c r="K1272" t="s">
        <v>6</v>
      </c>
      <c r="L1272" s="1">
        <f>+(Tabla1[[#This Row],[Precio Unitario]]-Tabla1[[#This Row],[Costo Unitario]])*Tabla1[[#This Row],[Cantidad Ordenada]]</f>
        <v>13</v>
      </c>
      <c r="M1272" s="1">
        <f>+Tabla1[[#This Row],[Precio Unitario]]*Tabla1[[#This Row],[Cantidad Ordenada]]</f>
        <v>33</v>
      </c>
      <c r="N1272" s="2">
        <f>+Tabla1[[#This Row],[Ganancia neta]]/(Tabla1[[#This Row],[Ganacia Bruta]])</f>
        <v>0.39393939393939392</v>
      </c>
      <c r="O1272" s="1">
        <f>+Tabla1[[#This Row],[Costo Unitario]]*Tabla1[[#This Row],[Cantidad Ordenada]]</f>
        <v>20</v>
      </c>
    </row>
    <row r="1273" spans="1:15" x14ac:dyDescent="0.25">
      <c r="A1273">
        <v>518</v>
      </c>
      <c r="B1273">
        <v>5</v>
      </c>
      <c r="C1273" t="s">
        <v>19</v>
      </c>
      <c r="D1273" t="s">
        <v>43</v>
      </c>
      <c r="E1273" s="1">
        <v>13</v>
      </c>
      <c r="F1273" s="1">
        <v>22</v>
      </c>
      <c r="G1273">
        <v>2</v>
      </c>
      <c r="H1273">
        <v>5</v>
      </c>
      <c r="I1273">
        <f>+Tabla1[[#This Row],[Tiempo de Preparación]]/60</f>
        <v>8.3333333333333329E-2</v>
      </c>
      <c r="J1273" s="9" t="str">
        <f>+TEXT(Tabla1[[#This Row],[Columna1]]/24, "h:mm")</f>
        <v>0:05</v>
      </c>
      <c r="K1273" t="s">
        <v>8</v>
      </c>
      <c r="L1273" s="1">
        <f>+(Tabla1[[#This Row],[Precio Unitario]]-Tabla1[[#This Row],[Costo Unitario]])*Tabla1[[#This Row],[Cantidad Ordenada]]</f>
        <v>18</v>
      </c>
      <c r="M1273" s="1">
        <f>+Tabla1[[#This Row],[Precio Unitario]]*Tabla1[[#This Row],[Cantidad Ordenada]]</f>
        <v>44</v>
      </c>
      <c r="N1273" s="2">
        <f>+Tabla1[[#This Row],[Ganancia neta]]/(Tabla1[[#This Row],[Ganacia Bruta]])</f>
        <v>0.40909090909090912</v>
      </c>
      <c r="O1273" s="1">
        <f>+Tabla1[[#This Row],[Costo Unitario]]*Tabla1[[#This Row],[Cantidad Ordenada]]</f>
        <v>26</v>
      </c>
    </row>
    <row r="1274" spans="1:15" x14ac:dyDescent="0.25">
      <c r="A1274">
        <v>519</v>
      </c>
      <c r="B1274">
        <v>6</v>
      </c>
      <c r="C1274" t="s">
        <v>10</v>
      </c>
      <c r="D1274" t="s">
        <v>34</v>
      </c>
      <c r="E1274" s="1">
        <v>16</v>
      </c>
      <c r="F1274" s="1">
        <v>27</v>
      </c>
      <c r="G1274">
        <v>3</v>
      </c>
      <c r="H1274">
        <v>49</v>
      </c>
      <c r="I1274">
        <f>+Tabla1[[#This Row],[Tiempo de Preparación]]/60</f>
        <v>0.81666666666666665</v>
      </c>
      <c r="J1274" s="9" t="str">
        <f>+TEXT(Tabla1[[#This Row],[Columna1]]/24, "h:mm")</f>
        <v>0:49</v>
      </c>
      <c r="K1274" t="s">
        <v>6</v>
      </c>
      <c r="L1274" s="1">
        <f>+(Tabla1[[#This Row],[Precio Unitario]]-Tabla1[[#This Row],[Costo Unitario]])*Tabla1[[#This Row],[Cantidad Ordenada]]</f>
        <v>33</v>
      </c>
      <c r="M1274" s="1">
        <f>+Tabla1[[#This Row],[Precio Unitario]]*Tabla1[[#This Row],[Cantidad Ordenada]]</f>
        <v>81</v>
      </c>
      <c r="N1274" s="2">
        <f>+Tabla1[[#This Row],[Ganancia neta]]/(Tabla1[[#This Row],[Ganacia Bruta]])</f>
        <v>0.40740740740740738</v>
      </c>
      <c r="O1274" s="1">
        <f>+Tabla1[[#This Row],[Costo Unitario]]*Tabla1[[#This Row],[Cantidad Ordenada]]</f>
        <v>48</v>
      </c>
    </row>
    <row r="1275" spans="1:15" x14ac:dyDescent="0.25">
      <c r="A1275">
        <v>519</v>
      </c>
      <c r="B1275">
        <v>6</v>
      </c>
      <c r="C1275" t="s">
        <v>11</v>
      </c>
      <c r="D1275" t="s">
        <v>35</v>
      </c>
      <c r="E1275" s="1">
        <v>25</v>
      </c>
      <c r="F1275" s="1">
        <v>40</v>
      </c>
      <c r="G1275">
        <v>3</v>
      </c>
      <c r="H1275">
        <v>51</v>
      </c>
      <c r="I1275">
        <f>+Tabla1[[#This Row],[Tiempo de Preparación]]/60</f>
        <v>0.85</v>
      </c>
      <c r="J1275" s="9" t="str">
        <f>+TEXT(Tabla1[[#This Row],[Columna1]]/24, "h:mm")</f>
        <v>0:51</v>
      </c>
      <c r="K1275" t="s">
        <v>8</v>
      </c>
      <c r="L1275" s="1">
        <f>+(Tabla1[[#This Row],[Precio Unitario]]-Tabla1[[#This Row],[Costo Unitario]])*Tabla1[[#This Row],[Cantidad Ordenada]]</f>
        <v>45</v>
      </c>
      <c r="M1275" s="1">
        <f>+Tabla1[[#This Row],[Precio Unitario]]*Tabla1[[#This Row],[Cantidad Ordenada]]</f>
        <v>120</v>
      </c>
      <c r="N1275" s="2">
        <f>+Tabla1[[#This Row],[Ganancia neta]]/(Tabla1[[#This Row],[Ganacia Bruta]])</f>
        <v>0.375</v>
      </c>
      <c r="O1275" s="1">
        <f>+Tabla1[[#This Row],[Costo Unitario]]*Tabla1[[#This Row],[Cantidad Ordenada]]</f>
        <v>75</v>
      </c>
    </row>
    <row r="1276" spans="1:15" x14ac:dyDescent="0.25">
      <c r="A1276">
        <v>519</v>
      </c>
      <c r="B1276">
        <v>6</v>
      </c>
      <c r="C1276" t="s">
        <v>19</v>
      </c>
      <c r="D1276" t="s">
        <v>43</v>
      </c>
      <c r="E1276" s="1">
        <v>13</v>
      </c>
      <c r="F1276" s="1">
        <v>22</v>
      </c>
      <c r="G1276">
        <v>2</v>
      </c>
      <c r="H1276">
        <v>56</v>
      </c>
      <c r="I1276">
        <f>+Tabla1[[#This Row],[Tiempo de Preparación]]/60</f>
        <v>0.93333333333333335</v>
      </c>
      <c r="J1276" s="9" t="str">
        <f>+TEXT(Tabla1[[#This Row],[Columna1]]/24, "h:mm")</f>
        <v>0:56</v>
      </c>
      <c r="K1276" t="s">
        <v>6</v>
      </c>
      <c r="L1276" s="1">
        <f>+(Tabla1[[#This Row],[Precio Unitario]]-Tabla1[[#This Row],[Costo Unitario]])*Tabla1[[#This Row],[Cantidad Ordenada]]</f>
        <v>18</v>
      </c>
      <c r="M1276" s="1">
        <f>+Tabla1[[#This Row],[Precio Unitario]]*Tabla1[[#This Row],[Cantidad Ordenada]]</f>
        <v>44</v>
      </c>
      <c r="N1276" s="2">
        <f>+Tabla1[[#This Row],[Ganancia neta]]/(Tabla1[[#This Row],[Ganacia Bruta]])</f>
        <v>0.40909090909090912</v>
      </c>
      <c r="O1276" s="1">
        <f>+Tabla1[[#This Row],[Costo Unitario]]*Tabla1[[#This Row],[Cantidad Ordenada]]</f>
        <v>26</v>
      </c>
    </row>
    <row r="1277" spans="1:15" x14ac:dyDescent="0.25">
      <c r="A1277">
        <v>520</v>
      </c>
      <c r="B1277">
        <v>4</v>
      </c>
      <c r="C1277" t="s">
        <v>13</v>
      </c>
      <c r="D1277" t="s">
        <v>37</v>
      </c>
      <c r="E1277" s="1">
        <v>17</v>
      </c>
      <c r="F1277" s="1">
        <v>29</v>
      </c>
      <c r="G1277">
        <v>1</v>
      </c>
      <c r="H1277">
        <v>46</v>
      </c>
      <c r="I1277">
        <f>+Tabla1[[#This Row],[Tiempo de Preparación]]/60</f>
        <v>0.76666666666666672</v>
      </c>
      <c r="J1277" s="9" t="str">
        <f>+TEXT(Tabla1[[#This Row],[Columna1]]/24, "h:mm")</f>
        <v>0:46</v>
      </c>
      <c r="K1277" t="s">
        <v>6</v>
      </c>
      <c r="L1277" s="1">
        <f>+(Tabla1[[#This Row],[Precio Unitario]]-Tabla1[[#This Row],[Costo Unitario]])*Tabla1[[#This Row],[Cantidad Ordenada]]</f>
        <v>12</v>
      </c>
      <c r="M1277" s="1">
        <f>+Tabla1[[#This Row],[Precio Unitario]]*Tabla1[[#This Row],[Cantidad Ordenada]]</f>
        <v>29</v>
      </c>
      <c r="N1277" s="2">
        <f>+Tabla1[[#This Row],[Ganancia neta]]/(Tabla1[[#This Row],[Ganacia Bruta]])</f>
        <v>0.41379310344827586</v>
      </c>
      <c r="O1277" s="1">
        <f>+Tabla1[[#This Row],[Costo Unitario]]*Tabla1[[#This Row],[Cantidad Ordenada]]</f>
        <v>17</v>
      </c>
    </row>
    <row r="1278" spans="1:15" x14ac:dyDescent="0.25">
      <c r="A1278">
        <v>520</v>
      </c>
      <c r="B1278">
        <v>4</v>
      </c>
      <c r="C1278" t="s">
        <v>20</v>
      </c>
      <c r="D1278" t="s">
        <v>44</v>
      </c>
      <c r="E1278" s="1">
        <v>20</v>
      </c>
      <c r="F1278" s="1">
        <v>34</v>
      </c>
      <c r="G1278">
        <v>2</v>
      </c>
      <c r="H1278">
        <v>21</v>
      </c>
      <c r="I1278">
        <f>+Tabla1[[#This Row],[Tiempo de Preparación]]/60</f>
        <v>0.35</v>
      </c>
      <c r="J1278" s="9" t="str">
        <f>+TEXT(Tabla1[[#This Row],[Columna1]]/24, "h:mm")</f>
        <v>0:21</v>
      </c>
      <c r="K1278" t="s">
        <v>6</v>
      </c>
      <c r="L1278" s="1">
        <f>+(Tabla1[[#This Row],[Precio Unitario]]-Tabla1[[#This Row],[Costo Unitario]])*Tabla1[[#This Row],[Cantidad Ordenada]]</f>
        <v>28</v>
      </c>
      <c r="M1278" s="1">
        <f>+Tabla1[[#This Row],[Precio Unitario]]*Tabla1[[#This Row],[Cantidad Ordenada]]</f>
        <v>68</v>
      </c>
      <c r="N1278" s="2">
        <f>+Tabla1[[#This Row],[Ganancia neta]]/(Tabla1[[#This Row],[Ganacia Bruta]])</f>
        <v>0.41176470588235292</v>
      </c>
      <c r="O1278" s="1">
        <f>+Tabla1[[#This Row],[Costo Unitario]]*Tabla1[[#This Row],[Cantidad Ordenada]]</f>
        <v>40</v>
      </c>
    </row>
    <row r="1279" spans="1:15" x14ac:dyDescent="0.25">
      <c r="A1279">
        <v>520</v>
      </c>
      <c r="B1279">
        <v>4</v>
      </c>
      <c r="C1279" t="s">
        <v>9</v>
      </c>
      <c r="D1279" t="s">
        <v>33</v>
      </c>
      <c r="E1279" s="1">
        <v>19</v>
      </c>
      <c r="F1279" s="1">
        <v>31</v>
      </c>
      <c r="G1279">
        <v>3</v>
      </c>
      <c r="H1279">
        <v>22</v>
      </c>
      <c r="I1279">
        <f>+Tabla1[[#This Row],[Tiempo de Preparación]]/60</f>
        <v>0.36666666666666664</v>
      </c>
      <c r="J1279" s="9" t="str">
        <f>+TEXT(Tabla1[[#This Row],[Columna1]]/24, "h:mm")</f>
        <v>0:22</v>
      </c>
      <c r="K1279" t="s">
        <v>8</v>
      </c>
      <c r="L1279" s="1">
        <f>+(Tabla1[[#This Row],[Precio Unitario]]-Tabla1[[#This Row],[Costo Unitario]])*Tabla1[[#This Row],[Cantidad Ordenada]]</f>
        <v>36</v>
      </c>
      <c r="M1279" s="1">
        <f>+Tabla1[[#This Row],[Precio Unitario]]*Tabla1[[#This Row],[Cantidad Ordenada]]</f>
        <v>93</v>
      </c>
      <c r="N1279" s="2">
        <f>+Tabla1[[#This Row],[Ganancia neta]]/(Tabla1[[#This Row],[Ganacia Bruta]])</f>
        <v>0.38709677419354838</v>
      </c>
      <c r="O1279" s="1">
        <f>+Tabla1[[#This Row],[Costo Unitario]]*Tabla1[[#This Row],[Cantidad Ordenada]]</f>
        <v>57</v>
      </c>
    </row>
    <row r="1280" spans="1:15" x14ac:dyDescent="0.25">
      <c r="A1280">
        <v>520</v>
      </c>
      <c r="B1280">
        <v>4</v>
      </c>
      <c r="C1280" t="s">
        <v>7</v>
      </c>
      <c r="D1280" t="s">
        <v>32</v>
      </c>
      <c r="E1280" s="1">
        <v>18</v>
      </c>
      <c r="F1280" s="1">
        <v>30</v>
      </c>
      <c r="G1280">
        <v>3</v>
      </c>
      <c r="H1280">
        <v>32</v>
      </c>
      <c r="I1280">
        <f>+Tabla1[[#This Row],[Tiempo de Preparación]]/60</f>
        <v>0.53333333333333333</v>
      </c>
      <c r="J1280" s="9" t="str">
        <f>+TEXT(Tabla1[[#This Row],[Columna1]]/24, "h:mm")</f>
        <v>0:32</v>
      </c>
      <c r="K1280" t="s">
        <v>6</v>
      </c>
      <c r="L1280" s="1">
        <f>+(Tabla1[[#This Row],[Precio Unitario]]-Tabla1[[#This Row],[Costo Unitario]])*Tabla1[[#This Row],[Cantidad Ordenada]]</f>
        <v>36</v>
      </c>
      <c r="M1280" s="1">
        <f>+Tabla1[[#This Row],[Precio Unitario]]*Tabla1[[#This Row],[Cantidad Ordenada]]</f>
        <v>90</v>
      </c>
      <c r="N1280" s="2">
        <f>+Tabla1[[#This Row],[Ganancia neta]]/(Tabla1[[#This Row],[Ganacia Bruta]])</f>
        <v>0.4</v>
      </c>
      <c r="O1280" s="1">
        <f>+Tabla1[[#This Row],[Costo Unitario]]*Tabla1[[#This Row],[Cantidad Ordenada]]</f>
        <v>54</v>
      </c>
    </row>
    <row r="1281" spans="1:15" x14ac:dyDescent="0.25">
      <c r="A1281">
        <v>521</v>
      </c>
      <c r="B1281">
        <v>18</v>
      </c>
      <c r="C1281" t="s">
        <v>26</v>
      </c>
      <c r="D1281" t="s">
        <v>50</v>
      </c>
      <c r="E1281" s="1">
        <v>15</v>
      </c>
      <c r="F1281" s="1">
        <v>25</v>
      </c>
      <c r="G1281">
        <v>2</v>
      </c>
      <c r="H1281">
        <v>52</v>
      </c>
      <c r="I1281">
        <f>+Tabla1[[#This Row],[Tiempo de Preparación]]/60</f>
        <v>0.8666666666666667</v>
      </c>
      <c r="J1281" s="9" t="str">
        <f>+TEXT(Tabla1[[#This Row],[Columna1]]/24, "h:mm")</f>
        <v>0:52</v>
      </c>
      <c r="K1281" t="s">
        <v>8</v>
      </c>
      <c r="L1281" s="1">
        <f>+(Tabla1[[#This Row],[Precio Unitario]]-Tabla1[[#This Row],[Costo Unitario]])*Tabla1[[#This Row],[Cantidad Ordenada]]</f>
        <v>20</v>
      </c>
      <c r="M1281" s="1">
        <f>+Tabla1[[#This Row],[Precio Unitario]]*Tabla1[[#This Row],[Cantidad Ordenada]]</f>
        <v>50</v>
      </c>
      <c r="N1281" s="2">
        <f>+Tabla1[[#This Row],[Ganancia neta]]/(Tabla1[[#This Row],[Ganacia Bruta]])</f>
        <v>0.4</v>
      </c>
      <c r="O1281" s="1">
        <f>+Tabla1[[#This Row],[Costo Unitario]]*Tabla1[[#This Row],[Cantidad Ordenada]]</f>
        <v>30</v>
      </c>
    </row>
    <row r="1282" spans="1:15" x14ac:dyDescent="0.25">
      <c r="A1282">
        <v>521</v>
      </c>
      <c r="B1282">
        <v>18</v>
      </c>
      <c r="C1282" t="s">
        <v>13</v>
      </c>
      <c r="D1282" t="s">
        <v>37</v>
      </c>
      <c r="E1282" s="1">
        <v>17</v>
      </c>
      <c r="F1282" s="1">
        <v>29</v>
      </c>
      <c r="G1282">
        <v>2</v>
      </c>
      <c r="H1282">
        <v>18</v>
      </c>
      <c r="I1282">
        <f>+Tabla1[[#This Row],[Tiempo de Preparación]]/60</f>
        <v>0.3</v>
      </c>
      <c r="J1282" s="9" t="str">
        <f>+TEXT(Tabla1[[#This Row],[Columna1]]/24, "h:mm")</f>
        <v>0:18</v>
      </c>
      <c r="K1282" t="s">
        <v>6</v>
      </c>
      <c r="L1282" s="1">
        <f>+(Tabla1[[#This Row],[Precio Unitario]]-Tabla1[[#This Row],[Costo Unitario]])*Tabla1[[#This Row],[Cantidad Ordenada]]</f>
        <v>24</v>
      </c>
      <c r="M1282" s="1">
        <f>+Tabla1[[#This Row],[Precio Unitario]]*Tabla1[[#This Row],[Cantidad Ordenada]]</f>
        <v>58</v>
      </c>
      <c r="N1282" s="2">
        <f>+Tabla1[[#This Row],[Ganancia neta]]/(Tabla1[[#This Row],[Ganacia Bruta]])</f>
        <v>0.41379310344827586</v>
      </c>
      <c r="O1282" s="1">
        <f>+Tabla1[[#This Row],[Costo Unitario]]*Tabla1[[#This Row],[Cantidad Ordenada]]</f>
        <v>34</v>
      </c>
    </row>
    <row r="1283" spans="1:15" x14ac:dyDescent="0.25">
      <c r="A1283">
        <v>521</v>
      </c>
      <c r="B1283">
        <v>18</v>
      </c>
      <c r="C1283" t="s">
        <v>20</v>
      </c>
      <c r="D1283" t="s">
        <v>44</v>
      </c>
      <c r="E1283" s="1">
        <v>20</v>
      </c>
      <c r="F1283" s="1">
        <v>34</v>
      </c>
      <c r="G1283">
        <v>3</v>
      </c>
      <c r="H1283">
        <v>21</v>
      </c>
      <c r="I1283">
        <f>+Tabla1[[#This Row],[Tiempo de Preparación]]/60</f>
        <v>0.35</v>
      </c>
      <c r="J1283" s="9" t="str">
        <f>+TEXT(Tabla1[[#This Row],[Columna1]]/24, "h:mm")</f>
        <v>0:21</v>
      </c>
      <c r="K1283" t="s">
        <v>8</v>
      </c>
      <c r="L1283" s="1">
        <f>+(Tabla1[[#This Row],[Precio Unitario]]-Tabla1[[#This Row],[Costo Unitario]])*Tabla1[[#This Row],[Cantidad Ordenada]]</f>
        <v>42</v>
      </c>
      <c r="M1283" s="1">
        <f>+Tabla1[[#This Row],[Precio Unitario]]*Tabla1[[#This Row],[Cantidad Ordenada]]</f>
        <v>102</v>
      </c>
      <c r="N1283" s="2">
        <f>+Tabla1[[#This Row],[Ganancia neta]]/(Tabla1[[#This Row],[Ganacia Bruta]])</f>
        <v>0.41176470588235292</v>
      </c>
      <c r="O1283" s="1">
        <f>+Tabla1[[#This Row],[Costo Unitario]]*Tabla1[[#This Row],[Cantidad Ordenada]]</f>
        <v>60</v>
      </c>
    </row>
    <row r="1284" spans="1:15" x14ac:dyDescent="0.25">
      <c r="A1284">
        <v>522</v>
      </c>
      <c r="B1284">
        <v>2</v>
      </c>
      <c r="C1284" t="s">
        <v>15</v>
      </c>
      <c r="D1284" t="s">
        <v>39</v>
      </c>
      <c r="E1284" s="1">
        <v>16</v>
      </c>
      <c r="F1284" s="1">
        <v>28</v>
      </c>
      <c r="G1284">
        <v>3</v>
      </c>
      <c r="H1284">
        <v>47</v>
      </c>
      <c r="I1284">
        <f>+Tabla1[[#This Row],[Tiempo de Preparación]]/60</f>
        <v>0.78333333333333333</v>
      </c>
      <c r="J1284" s="9" t="str">
        <f>+TEXT(Tabla1[[#This Row],[Columna1]]/24, "h:mm")</f>
        <v>0:47</v>
      </c>
      <c r="K1284" t="s">
        <v>8</v>
      </c>
      <c r="L1284" s="1">
        <f>+(Tabla1[[#This Row],[Precio Unitario]]-Tabla1[[#This Row],[Costo Unitario]])*Tabla1[[#This Row],[Cantidad Ordenada]]</f>
        <v>36</v>
      </c>
      <c r="M1284" s="1">
        <f>+Tabla1[[#This Row],[Precio Unitario]]*Tabla1[[#This Row],[Cantidad Ordenada]]</f>
        <v>84</v>
      </c>
      <c r="N1284" s="2">
        <f>+Tabla1[[#This Row],[Ganancia neta]]/(Tabla1[[#This Row],[Ganacia Bruta]])</f>
        <v>0.42857142857142855</v>
      </c>
      <c r="O1284" s="1">
        <f>+Tabla1[[#This Row],[Costo Unitario]]*Tabla1[[#This Row],[Cantidad Ordenada]]</f>
        <v>48</v>
      </c>
    </row>
    <row r="1285" spans="1:15" x14ac:dyDescent="0.25">
      <c r="A1285">
        <v>523</v>
      </c>
      <c r="B1285">
        <v>4</v>
      </c>
      <c r="C1285" t="s">
        <v>10</v>
      </c>
      <c r="D1285" t="s">
        <v>34</v>
      </c>
      <c r="E1285" s="1">
        <v>16</v>
      </c>
      <c r="F1285" s="1">
        <v>27</v>
      </c>
      <c r="G1285">
        <v>3</v>
      </c>
      <c r="H1285">
        <v>51</v>
      </c>
      <c r="I1285">
        <f>+Tabla1[[#This Row],[Tiempo de Preparación]]/60</f>
        <v>0.85</v>
      </c>
      <c r="J1285" s="9" t="str">
        <f>+TEXT(Tabla1[[#This Row],[Columna1]]/24, "h:mm")</f>
        <v>0:51</v>
      </c>
      <c r="K1285" t="s">
        <v>6</v>
      </c>
      <c r="L1285" s="1">
        <f>+(Tabla1[[#This Row],[Precio Unitario]]-Tabla1[[#This Row],[Costo Unitario]])*Tabla1[[#This Row],[Cantidad Ordenada]]</f>
        <v>33</v>
      </c>
      <c r="M1285" s="1">
        <f>+Tabla1[[#This Row],[Precio Unitario]]*Tabla1[[#This Row],[Cantidad Ordenada]]</f>
        <v>81</v>
      </c>
      <c r="N1285" s="2">
        <f>+Tabla1[[#This Row],[Ganancia neta]]/(Tabla1[[#This Row],[Ganacia Bruta]])</f>
        <v>0.40740740740740738</v>
      </c>
      <c r="O1285" s="1">
        <f>+Tabla1[[#This Row],[Costo Unitario]]*Tabla1[[#This Row],[Cantidad Ordenada]]</f>
        <v>48</v>
      </c>
    </row>
    <row r="1286" spans="1:15" x14ac:dyDescent="0.25">
      <c r="A1286">
        <v>524</v>
      </c>
      <c r="B1286">
        <v>16</v>
      </c>
      <c r="C1286" t="s">
        <v>19</v>
      </c>
      <c r="D1286" t="s">
        <v>43</v>
      </c>
      <c r="E1286" s="1">
        <v>13</v>
      </c>
      <c r="F1286" s="1">
        <v>22</v>
      </c>
      <c r="G1286">
        <v>1</v>
      </c>
      <c r="H1286">
        <v>46</v>
      </c>
      <c r="I1286">
        <f>+Tabla1[[#This Row],[Tiempo de Preparación]]/60</f>
        <v>0.76666666666666672</v>
      </c>
      <c r="J1286" s="9" t="str">
        <f>+TEXT(Tabla1[[#This Row],[Columna1]]/24, "h:mm")</f>
        <v>0:46</v>
      </c>
      <c r="K1286" t="s">
        <v>8</v>
      </c>
      <c r="L1286" s="1">
        <f>+(Tabla1[[#This Row],[Precio Unitario]]-Tabla1[[#This Row],[Costo Unitario]])*Tabla1[[#This Row],[Cantidad Ordenada]]</f>
        <v>9</v>
      </c>
      <c r="M1286" s="1">
        <f>+Tabla1[[#This Row],[Precio Unitario]]*Tabla1[[#This Row],[Cantidad Ordenada]]</f>
        <v>22</v>
      </c>
      <c r="N1286" s="2">
        <f>+Tabla1[[#This Row],[Ganancia neta]]/(Tabla1[[#This Row],[Ganacia Bruta]])</f>
        <v>0.40909090909090912</v>
      </c>
      <c r="O1286" s="1">
        <f>+Tabla1[[#This Row],[Costo Unitario]]*Tabla1[[#This Row],[Cantidad Ordenada]]</f>
        <v>13</v>
      </c>
    </row>
    <row r="1287" spans="1:15" x14ac:dyDescent="0.25">
      <c r="A1287">
        <v>524</v>
      </c>
      <c r="B1287">
        <v>16</v>
      </c>
      <c r="C1287" t="s">
        <v>10</v>
      </c>
      <c r="D1287" t="s">
        <v>34</v>
      </c>
      <c r="E1287" s="1">
        <v>16</v>
      </c>
      <c r="F1287" s="1">
        <v>27</v>
      </c>
      <c r="G1287">
        <v>2</v>
      </c>
      <c r="H1287">
        <v>15</v>
      </c>
      <c r="I1287">
        <f>+Tabla1[[#This Row],[Tiempo de Preparación]]/60</f>
        <v>0.25</v>
      </c>
      <c r="J1287" s="9" t="str">
        <f>+TEXT(Tabla1[[#This Row],[Columna1]]/24, "h:mm")</f>
        <v>0:15</v>
      </c>
      <c r="K1287" t="s">
        <v>6</v>
      </c>
      <c r="L1287" s="1">
        <f>+(Tabla1[[#This Row],[Precio Unitario]]-Tabla1[[#This Row],[Costo Unitario]])*Tabla1[[#This Row],[Cantidad Ordenada]]</f>
        <v>22</v>
      </c>
      <c r="M1287" s="1">
        <f>+Tabla1[[#This Row],[Precio Unitario]]*Tabla1[[#This Row],[Cantidad Ordenada]]</f>
        <v>54</v>
      </c>
      <c r="N1287" s="2">
        <f>+Tabla1[[#This Row],[Ganancia neta]]/(Tabla1[[#This Row],[Ganacia Bruta]])</f>
        <v>0.40740740740740738</v>
      </c>
      <c r="O1287" s="1">
        <f>+Tabla1[[#This Row],[Costo Unitario]]*Tabla1[[#This Row],[Cantidad Ordenada]]</f>
        <v>32</v>
      </c>
    </row>
    <row r="1288" spans="1:15" x14ac:dyDescent="0.25">
      <c r="A1288">
        <v>525</v>
      </c>
      <c r="B1288">
        <v>16</v>
      </c>
      <c r="C1288" t="s">
        <v>22</v>
      </c>
      <c r="D1288" t="s">
        <v>46</v>
      </c>
      <c r="E1288" s="1">
        <v>14</v>
      </c>
      <c r="F1288" s="1">
        <v>23</v>
      </c>
      <c r="G1288">
        <v>3</v>
      </c>
      <c r="H1288">
        <v>23</v>
      </c>
      <c r="I1288">
        <f>+Tabla1[[#This Row],[Tiempo de Preparación]]/60</f>
        <v>0.38333333333333336</v>
      </c>
      <c r="J1288" s="9" t="str">
        <f>+TEXT(Tabla1[[#This Row],[Columna1]]/24, "h:mm")</f>
        <v>0:23</v>
      </c>
      <c r="K1288" t="s">
        <v>8</v>
      </c>
      <c r="L1288" s="1">
        <f>+(Tabla1[[#This Row],[Precio Unitario]]-Tabla1[[#This Row],[Costo Unitario]])*Tabla1[[#This Row],[Cantidad Ordenada]]</f>
        <v>27</v>
      </c>
      <c r="M1288" s="1">
        <f>+Tabla1[[#This Row],[Precio Unitario]]*Tabla1[[#This Row],[Cantidad Ordenada]]</f>
        <v>69</v>
      </c>
      <c r="N1288" s="2">
        <f>+Tabla1[[#This Row],[Ganancia neta]]/(Tabla1[[#This Row],[Ganacia Bruta]])</f>
        <v>0.39130434782608697</v>
      </c>
      <c r="O1288" s="1">
        <f>+Tabla1[[#This Row],[Costo Unitario]]*Tabla1[[#This Row],[Cantidad Ordenada]]</f>
        <v>42</v>
      </c>
    </row>
    <row r="1289" spans="1:15" x14ac:dyDescent="0.25">
      <c r="A1289">
        <v>525</v>
      </c>
      <c r="B1289">
        <v>16</v>
      </c>
      <c r="C1289" t="s">
        <v>17</v>
      </c>
      <c r="D1289" t="s">
        <v>41</v>
      </c>
      <c r="E1289" s="1">
        <v>21</v>
      </c>
      <c r="F1289" s="1">
        <v>35</v>
      </c>
      <c r="G1289">
        <v>1</v>
      </c>
      <c r="H1289">
        <v>14</v>
      </c>
      <c r="I1289">
        <f>+Tabla1[[#This Row],[Tiempo de Preparación]]/60</f>
        <v>0.23333333333333334</v>
      </c>
      <c r="J1289" s="9" t="str">
        <f>+TEXT(Tabla1[[#This Row],[Columna1]]/24, "h:mm")</f>
        <v>0:14</v>
      </c>
      <c r="K1289" t="s">
        <v>6</v>
      </c>
      <c r="L1289" s="1">
        <f>+(Tabla1[[#This Row],[Precio Unitario]]-Tabla1[[#This Row],[Costo Unitario]])*Tabla1[[#This Row],[Cantidad Ordenada]]</f>
        <v>14</v>
      </c>
      <c r="M1289" s="1">
        <f>+Tabla1[[#This Row],[Precio Unitario]]*Tabla1[[#This Row],[Cantidad Ordenada]]</f>
        <v>35</v>
      </c>
      <c r="N1289" s="2">
        <f>+Tabla1[[#This Row],[Ganancia neta]]/(Tabla1[[#This Row],[Ganacia Bruta]])</f>
        <v>0.4</v>
      </c>
      <c r="O1289" s="1">
        <f>+Tabla1[[#This Row],[Costo Unitario]]*Tabla1[[#This Row],[Cantidad Ordenada]]</f>
        <v>21</v>
      </c>
    </row>
    <row r="1290" spans="1:15" x14ac:dyDescent="0.25">
      <c r="A1290">
        <v>525</v>
      </c>
      <c r="B1290">
        <v>16</v>
      </c>
      <c r="C1290" t="s">
        <v>9</v>
      </c>
      <c r="D1290" t="s">
        <v>33</v>
      </c>
      <c r="E1290" s="1">
        <v>19</v>
      </c>
      <c r="F1290" s="1">
        <v>31</v>
      </c>
      <c r="G1290">
        <v>3</v>
      </c>
      <c r="H1290">
        <v>40</v>
      </c>
      <c r="I1290">
        <f>+Tabla1[[#This Row],[Tiempo de Preparación]]/60</f>
        <v>0.66666666666666663</v>
      </c>
      <c r="J1290" s="9" t="str">
        <f>+TEXT(Tabla1[[#This Row],[Columna1]]/24, "h:mm")</f>
        <v>0:40</v>
      </c>
      <c r="K1290" t="s">
        <v>8</v>
      </c>
      <c r="L1290" s="1">
        <f>+(Tabla1[[#This Row],[Precio Unitario]]-Tabla1[[#This Row],[Costo Unitario]])*Tabla1[[#This Row],[Cantidad Ordenada]]</f>
        <v>36</v>
      </c>
      <c r="M1290" s="1">
        <f>+Tabla1[[#This Row],[Precio Unitario]]*Tabla1[[#This Row],[Cantidad Ordenada]]</f>
        <v>93</v>
      </c>
      <c r="N1290" s="2">
        <f>+Tabla1[[#This Row],[Ganancia neta]]/(Tabla1[[#This Row],[Ganacia Bruta]])</f>
        <v>0.38709677419354838</v>
      </c>
      <c r="O1290" s="1">
        <f>+Tabla1[[#This Row],[Costo Unitario]]*Tabla1[[#This Row],[Cantidad Ordenada]]</f>
        <v>57</v>
      </c>
    </row>
    <row r="1291" spans="1:15" x14ac:dyDescent="0.25">
      <c r="A1291">
        <v>526</v>
      </c>
      <c r="B1291">
        <v>4</v>
      </c>
      <c r="C1291" t="s">
        <v>14</v>
      </c>
      <c r="D1291" t="s">
        <v>38</v>
      </c>
      <c r="E1291" s="1">
        <v>20</v>
      </c>
      <c r="F1291" s="1">
        <v>33</v>
      </c>
      <c r="G1291">
        <v>1</v>
      </c>
      <c r="H1291">
        <v>22</v>
      </c>
      <c r="I1291">
        <f>+Tabla1[[#This Row],[Tiempo de Preparación]]/60</f>
        <v>0.36666666666666664</v>
      </c>
      <c r="J1291" s="9" t="str">
        <f>+TEXT(Tabla1[[#This Row],[Columna1]]/24, "h:mm")</f>
        <v>0:22</v>
      </c>
      <c r="K1291" t="s">
        <v>6</v>
      </c>
      <c r="L1291" s="1">
        <f>+(Tabla1[[#This Row],[Precio Unitario]]-Tabla1[[#This Row],[Costo Unitario]])*Tabla1[[#This Row],[Cantidad Ordenada]]</f>
        <v>13</v>
      </c>
      <c r="M1291" s="1">
        <f>+Tabla1[[#This Row],[Precio Unitario]]*Tabla1[[#This Row],[Cantidad Ordenada]]</f>
        <v>33</v>
      </c>
      <c r="N1291" s="2">
        <f>+Tabla1[[#This Row],[Ganancia neta]]/(Tabla1[[#This Row],[Ganacia Bruta]])</f>
        <v>0.39393939393939392</v>
      </c>
      <c r="O1291" s="1">
        <f>+Tabla1[[#This Row],[Costo Unitario]]*Tabla1[[#This Row],[Cantidad Ordenada]]</f>
        <v>20</v>
      </c>
    </row>
    <row r="1292" spans="1:15" x14ac:dyDescent="0.25">
      <c r="A1292">
        <v>527</v>
      </c>
      <c r="B1292">
        <v>19</v>
      </c>
      <c r="C1292" t="s">
        <v>10</v>
      </c>
      <c r="D1292" t="s">
        <v>34</v>
      </c>
      <c r="E1292" s="1">
        <v>16</v>
      </c>
      <c r="F1292" s="1">
        <v>27</v>
      </c>
      <c r="G1292">
        <v>2</v>
      </c>
      <c r="H1292">
        <v>31</v>
      </c>
      <c r="I1292">
        <f>+Tabla1[[#This Row],[Tiempo de Preparación]]/60</f>
        <v>0.51666666666666672</v>
      </c>
      <c r="J1292" s="9" t="str">
        <f>+TEXT(Tabla1[[#This Row],[Columna1]]/24, "h:mm")</f>
        <v>0:31</v>
      </c>
      <c r="K1292" t="s">
        <v>6</v>
      </c>
      <c r="L1292" s="1">
        <f>+(Tabla1[[#This Row],[Precio Unitario]]-Tabla1[[#This Row],[Costo Unitario]])*Tabla1[[#This Row],[Cantidad Ordenada]]</f>
        <v>22</v>
      </c>
      <c r="M1292" s="1">
        <f>+Tabla1[[#This Row],[Precio Unitario]]*Tabla1[[#This Row],[Cantidad Ordenada]]</f>
        <v>54</v>
      </c>
      <c r="N1292" s="2">
        <f>+Tabla1[[#This Row],[Ganancia neta]]/(Tabla1[[#This Row],[Ganacia Bruta]])</f>
        <v>0.40740740740740738</v>
      </c>
      <c r="O1292" s="1">
        <f>+Tabla1[[#This Row],[Costo Unitario]]*Tabla1[[#This Row],[Cantidad Ordenada]]</f>
        <v>32</v>
      </c>
    </row>
    <row r="1293" spans="1:15" x14ac:dyDescent="0.25">
      <c r="A1293">
        <v>528</v>
      </c>
      <c r="B1293">
        <v>14</v>
      </c>
      <c r="C1293" t="s">
        <v>21</v>
      </c>
      <c r="D1293" t="s">
        <v>45</v>
      </c>
      <c r="E1293" s="1">
        <v>12</v>
      </c>
      <c r="F1293" s="1">
        <v>20</v>
      </c>
      <c r="G1293">
        <v>1</v>
      </c>
      <c r="H1293">
        <v>29</v>
      </c>
      <c r="I1293">
        <f>+Tabla1[[#This Row],[Tiempo de Preparación]]/60</f>
        <v>0.48333333333333334</v>
      </c>
      <c r="J1293" s="9" t="str">
        <f>+TEXT(Tabla1[[#This Row],[Columna1]]/24, "h:mm")</f>
        <v>0:29</v>
      </c>
      <c r="K1293" t="s">
        <v>6</v>
      </c>
      <c r="L1293" s="1">
        <f>+(Tabla1[[#This Row],[Precio Unitario]]-Tabla1[[#This Row],[Costo Unitario]])*Tabla1[[#This Row],[Cantidad Ordenada]]</f>
        <v>8</v>
      </c>
      <c r="M1293" s="1">
        <f>+Tabla1[[#This Row],[Precio Unitario]]*Tabla1[[#This Row],[Cantidad Ordenada]]</f>
        <v>20</v>
      </c>
      <c r="N1293" s="2">
        <f>+Tabla1[[#This Row],[Ganancia neta]]/(Tabla1[[#This Row],[Ganacia Bruta]])</f>
        <v>0.4</v>
      </c>
      <c r="O1293" s="1">
        <f>+Tabla1[[#This Row],[Costo Unitario]]*Tabla1[[#This Row],[Cantidad Ordenada]]</f>
        <v>12</v>
      </c>
    </row>
    <row r="1294" spans="1:15" x14ac:dyDescent="0.25">
      <c r="A1294">
        <v>528</v>
      </c>
      <c r="B1294">
        <v>14</v>
      </c>
      <c r="C1294" t="s">
        <v>11</v>
      </c>
      <c r="D1294" t="s">
        <v>35</v>
      </c>
      <c r="E1294" s="1">
        <v>25</v>
      </c>
      <c r="F1294" s="1">
        <v>40</v>
      </c>
      <c r="G1294">
        <v>1</v>
      </c>
      <c r="H1294">
        <v>47</v>
      </c>
      <c r="I1294">
        <f>+Tabla1[[#This Row],[Tiempo de Preparación]]/60</f>
        <v>0.78333333333333333</v>
      </c>
      <c r="J1294" s="9" t="str">
        <f>+TEXT(Tabla1[[#This Row],[Columna1]]/24, "h:mm")</f>
        <v>0:47</v>
      </c>
      <c r="K1294" t="s">
        <v>6</v>
      </c>
      <c r="L1294" s="1">
        <f>+(Tabla1[[#This Row],[Precio Unitario]]-Tabla1[[#This Row],[Costo Unitario]])*Tabla1[[#This Row],[Cantidad Ordenada]]</f>
        <v>15</v>
      </c>
      <c r="M1294" s="1">
        <f>+Tabla1[[#This Row],[Precio Unitario]]*Tabla1[[#This Row],[Cantidad Ordenada]]</f>
        <v>40</v>
      </c>
      <c r="N1294" s="2">
        <f>+Tabla1[[#This Row],[Ganancia neta]]/(Tabla1[[#This Row],[Ganacia Bruta]])</f>
        <v>0.375</v>
      </c>
      <c r="O1294" s="1">
        <f>+Tabla1[[#This Row],[Costo Unitario]]*Tabla1[[#This Row],[Cantidad Ordenada]]</f>
        <v>25</v>
      </c>
    </row>
    <row r="1295" spans="1:15" x14ac:dyDescent="0.25">
      <c r="A1295">
        <v>528</v>
      </c>
      <c r="B1295">
        <v>14</v>
      </c>
      <c r="C1295" t="s">
        <v>24</v>
      </c>
      <c r="D1295" t="s">
        <v>48</v>
      </c>
      <c r="E1295" s="1">
        <v>10</v>
      </c>
      <c r="F1295" s="1">
        <v>18</v>
      </c>
      <c r="G1295">
        <v>1</v>
      </c>
      <c r="H1295">
        <v>45</v>
      </c>
      <c r="I1295">
        <f>+Tabla1[[#This Row],[Tiempo de Preparación]]/60</f>
        <v>0.75</v>
      </c>
      <c r="J1295" s="9" t="str">
        <f>+TEXT(Tabla1[[#This Row],[Columna1]]/24, "h:mm")</f>
        <v>0:45</v>
      </c>
      <c r="K1295" t="s">
        <v>8</v>
      </c>
      <c r="L1295" s="1">
        <f>+(Tabla1[[#This Row],[Precio Unitario]]-Tabla1[[#This Row],[Costo Unitario]])*Tabla1[[#This Row],[Cantidad Ordenada]]</f>
        <v>8</v>
      </c>
      <c r="M1295" s="1">
        <f>+Tabla1[[#This Row],[Precio Unitario]]*Tabla1[[#This Row],[Cantidad Ordenada]]</f>
        <v>18</v>
      </c>
      <c r="N1295" s="2">
        <f>+Tabla1[[#This Row],[Ganancia neta]]/(Tabla1[[#This Row],[Ganacia Bruta]])</f>
        <v>0.44444444444444442</v>
      </c>
      <c r="O1295" s="1">
        <f>+Tabla1[[#This Row],[Costo Unitario]]*Tabla1[[#This Row],[Cantidad Ordenada]]</f>
        <v>10</v>
      </c>
    </row>
    <row r="1296" spans="1:15" x14ac:dyDescent="0.25">
      <c r="A1296">
        <v>529</v>
      </c>
      <c r="B1296">
        <v>1</v>
      </c>
      <c r="C1296" t="s">
        <v>20</v>
      </c>
      <c r="D1296" t="s">
        <v>44</v>
      </c>
      <c r="E1296" s="1">
        <v>20</v>
      </c>
      <c r="F1296" s="1">
        <v>34</v>
      </c>
      <c r="G1296">
        <v>1</v>
      </c>
      <c r="H1296">
        <v>24</v>
      </c>
      <c r="I1296">
        <f>+Tabla1[[#This Row],[Tiempo de Preparación]]/60</f>
        <v>0.4</v>
      </c>
      <c r="J1296" s="9" t="str">
        <f>+TEXT(Tabla1[[#This Row],[Columna1]]/24, "h:mm")</f>
        <v>0:24</v>
      </c>
      <c r="K1296" t="s">
        <v>8</v>
      </c>
      <c r="L1296" s="1">
        <f>+(Tabla1[[#This Row],[Precio Unitario]]-Tabla1[[#This Row],[Costo Unitario]])*Tabla1[[#This Row],[Cantidad Ordenada]]</f>
        <v>14</v>
      </c>
      <c r="M1296" s="1">
        <f>+Tabla1[[#This Row],[Precio Unitario]]*Tabla1[[#This Row],[Cantidad Ordenada]]</f>
        <v>34</v>
      </c>
      <c r="N1296" s="2">
        <f>+Tabla1[[#This Row],[Ganancia neta]]/(Tabla1[[#This Row],[Ganacia Bruta]])</f>
        <v>0.41176470588235292</v>
      </c>
      <c r="O1296" s="1">
        <f>+Tabla1[[#This Row],[Costo Unitario]]*Tabla1[[#This Row],[Cantidad Ordenada]]</f>
        <v>20</v>
      </c>
    </row>
    <row r="1297" spans="1:15" x14ac:dyDescent="0.25">
      <c r="A1297">
        <v>529</v>
      </c>
      <c r="B1297">
        <v>1</v>
      </c>
      <c r="C1297" t="s">
        <v>12</v>
      </c>
      <c r="D1297" t="s">
        <v>36</v>
      </c>
      <c r="E1297" s="1">
        <v>22</v>
      </c>
      <c r="F1297" s="1">
        <v>36</v>
      </c>
      <c r="G1297">
        <v>2</v>
      </c>
      <c r="H1297">
        <v>51</v>
      </c>
      <c r="I1297">
        <f>+Tabla1[[#This Row],[Tiempo de Preparación]]/60</f>
        <v>0.85</v>
      </c>
      <c r="J1297" s="9" t="str">
        <f>+TEXT(Tabla1[[#This Row],[Columna1]]/24, "h:mm")</f>
        <v>0:51</v>
      </c>
      <c r="K1297" t="s">
        <v>6</v>
      </c>
      <c r="L1297" s="1">
        <f>+(Tabla1[[#This Row],[Precio Unitario]]-Tabla1[[#This Row],[Costo Unitario]])*Tabla1[[#This Row],[Cantidad Ordenada]]</f>
        <v>28</v>
      </c>
      <c r="M1297" s="1">
        <f>+Tabla1[[#This Row],[Precio Unitario]]*Tabla1[[#This Row],[Cantidad Ordenada]]</f>
        <v>72</v>
      </c>
      <c r="N1297" s="2">
        <f>+Tabla1[[#This Row],[Ganancia neta]]/(Tabla1[[#This Row],[Ganacia Bruta]])</f>
        <v>0.3888888888888889</v>
      </c>
      <c r="O1297" s="1">
        <f>+Tabla1[[#This Row],[Costo Unitario]]*Tabla1[[#This Row],[Cantidad Ordenada]]</f>
        <v>44</v>
      </c>
    </row>
    <row r="1298" spans="1:15" x14ac:dyDescent="0.25">
      <c r="A1298">
        <v>529</v>
      </c>
      <c r="B1298">
        <v>1</v>
      </c>
      <c r="C1298" t="s">
        <v>22</v>
      </c>
      <c r="D1298" t="s">
        <v>46</v>
      </c>
      <c r="E1298" s="1">
        <v>14</v>
      </c>
      <c r="F1298" s="1">
        <v>23</v>
      </c>
      <c r="G1298">
        <v>2</v>
      </c>
      <c r="H1298">
        <v>27</v>
      </c>
      <c r="I1298">
        <f>+Tabla1[[#This Row],[Tiempo de Preparación]]/60</f>
        <v>0.45</v>
      </c>
      <c r="J1298" s="9" t="str">
        <f>+TEXT(Tabla1[[#This Row],[Columna1]]/24, "h:mm")</f>
        <v>0:27</v>
      </c>
      <c r="K1298" t="s">
        <v>8</v>
      </c>
      <c r="L1298" s="1">
        <f>+(Tabla1[[#This Row],[Precio Unitario]]-Tabla1[[#This Row],[Costo Unitario]])*Tabla1[[#This Row],[Cantidad Ordenada]]</f>
        <v>18</v>
      </c>
      <c r="M1298" s="1">
        <f>+Tabla1[[#This Row],[Precio Unitario]]*Tabla1[[#This Row],[Cantidad Ordenada]]</f>
        <v>46</v>
      </c>
      <c r="N1298" s="2">
        <f>+Tabla1[[#This Row],[Ganancia neta]]/(Tabla1[[#This Row],[Ganacia Bruta]])</f>
        <v>0.39130434782608697</v>
      </c>
      <c r="O1298" s="1">
        <f>+Tabla1[[#This Row],[Costo Unitario]]*Tabla1[[#This Row],[Cantidad Ordenada]]</f>
        <v>28</v>
      </c>
    </row>
    <row r="1299" spans="1:15" x14ac:dyDescent="0.25">
      <c r="A1299">
        <v>529</v>
      </c>
      <c r="B1299">
        <v>1</v>
      </c>
      <c r="C1299" t="s">
        <v>15</v>
      </c>
      <c r="D1299" t="s">
        <v>39</v>
      </c>
      <c r="E1299" s="1">
        <v>16</v>
      </c>
      <c r="F1299" s="1">
        <v>28</v>
      </c>
      <c r="G1299">
        <v>2</v>
      </c>
      <c r="H1299">
        <v>55</v>
      </c>
      <c r="I1299">
        <f>+Tabla1[[#This Row],[Tiempo de Preparación]]/60</f>
        <v>0.91666666666666663</v>
      </c>
      <c r="J1299" s="9" t="str">
        <f>+TEXT(Tabla1[[#This Row],[Columna1]]/24, "h:mm")</f>
        <v>0:55</v>
      </c>
      <c r="K1299" t="s">
        <v>6</v>
      </c>
      <c r="L1299" s="1">
        <f>+(Tabla1[[#This Row],[Precio Unitario]]-Tabla1[[#This Row],[Costo Unitario]])*Tabla1[[#This Row],[Cantidad Ordenada]]</f>
        <v>24</v>
      </c>
      <c r="M1299" s="1">
        <f>+Tabla1[[#This Row],[Precio Unitario]]*Tabla1[[#This Row],[Cantidad Ordenada]]</f>
        <v>56</v>
      </c>
      <c r="N1299" s="2">
        <f>+Tabla1[[#This Row],[Ganancia neta]]/(Tabla1[[#This Row],[Ganacia Bruta]])</f>
        <v>0.42857142857142855</v>
      </c>
      <c r="O1299" s="1">
        <f>+Tabla1[[#This Row],[Costo Unitario]]*Tabla1[[#This Row],[Cantidad Ordenada]]</f>
        <v>32</v>
      </c>
    </row>
    <row r="1300" spans="1:15" x14ac:dyDescent="0.25">
      <c r="A1300">
        <v>530</v>
      </c>
      <c r="B1300">
        <v>7</v>
      </c>
      <c r="C1300" t="s">
        <v>24</v>
      </c>
      <c r="D1300" t="s">
        <v>48</v>
      </c>
      <c r="E1300" s="1">
        <v>10</v>
      </c>
      <c r="F1300" s="1">
        <v>18</v>
      </c>
      <c r="G1300">
        <v>3</v>
      </c>
      <c r="H1300">
        <v>37</v>
      </c>
      <c r="I1300">
        <f>+Tabla1[[#This Row],[Tiempo de Preparación]]/60</f>
        <v>0.6166666666666667</v>
      </c>
      <c r="J1300" s="9" t="str">
        <f>+TEXT(Tabla1[[#This Row],[Columna1]]/24, "h:mm")</f>
        <v>0:37</v>
      </c>
      <c r="K1300" t="s">
        <v>8</v>
      </c>
      <c r="L1300" s="1">
        <f>+(Tabla1[[#This Row],[Precio Unitario]]-Tabla1[[#This Row],[Costo Unitario]])*Tabla1[[#This Row],[Cantidad Ordenada]]</f>
        <v>24</v>
      </c>
      <c r="M1300" s="1">
        <f>+Tabla1[[#This Row],[Precio Unitario]]*Tabla1[[#This Row],[Cantidad Ordenada]]</f>
        <v>54</v>
      </c>
      <c r="N1300" s="2">
        <f>+Tabla1[[#This Row],[Ganancia neta]]/(Tabla1[[#This Row],[Ganacia Bruta]])</f>
        <v>0.44444444444444442</v>
      </c>
      <c r="O1300" s="1">
        <f>+Tabla1[[#This Row],[Costo Unitario]]*Tabla1[[#This Row],[Cantidad Ordenada]]</f>
        <v>30</v>
      </c>
    </row>
    <row r="1301" spans="1:15" x14ac:dyDescent="0.25">
      <c r="A1301">
        <v>530</v>
      </c>
      <c r="B1301">
        <v>7</v>
      </c>
      <c r="C1301" t="s">
        <v>15</v>
      </c>
      <c r="D1301" t="s">
        <v>39</v>
      </c>
      <c r="E1301" s="1">
        <v>16</v>
      </c>
      <c r="F1301" s="1">
        <v>28</v>
      </c>
      <c r="G1301">
        <v>2</v>
      </c>
      <c r="H1301">
        <v>50</v>
      </c>
      <c r="I1301">
        <f>+Tabla1[[#This Row],[Tiempo de Preparación]]/60</f>
        <v>0.83333333333333337</v>
      </c>
      <c r="J1301" s="9" t="str">
        <f>+TEXT(Tabla1[[#This Row],[Columna1]]/24, "h:mm")</f>
        <v>0:50</v>
      </c>
      <c r="K1301" t="s">
        <v>8</v>
      </c>
      <c r="L1301" s="1">
        <f>+(Tabla1[[#This Row],[Precio Unitario]]-Tabla1[[#This Row],[Costo Unitario]])*Tabla1[[#This Row],[Cantidad Ordenada]]</f>
        <v>24</v>
      </c>
      <c r="M1301" s="1">
        <f>+Tabla1[[#This Row],[Precio Unitario]]*Tabla1[[#This Row],[Cantidad Ordenada]]</f>
        <v>56</v>
      </c>
      <c r="N1301" s="2">
        <f>+Tabla1[[#This Row],[Ganancia neta]]/(Tabla1[[#This Row],[Ganacia Bruta]])</f>
        <v>0.42857142857142855</v>
      </c>
      <c r="O1301" s="1">
        <f>+Tabla1[[#This Row],[Costo Unitario]]*Tabla1[[#This Row],[Cantidad Ordenada]]</f>
        <v>32</v>
      </c>
    </row>
    <row r="1302" spans="1:15" x14ac:dyDescent="0.25">
      <c r="A1302">
        <v>530</v>
      </c>
      <c r="B1302">
        <v>7</v>
      </c>
      <c r="C1302" t="s">
        <v>26</v>
      </c>
      <c r="D1302" t="s">
        <v>50</v>
      </c>
      <c r="E1302" s="1">
        <v>15</v>
      </c>
      <c r="F1302" s="1">
        <v>25</v>
      </c>
      <c r="G1302">
        <v>2</v>
      </c>
      <c r="H1302">
        <v>19</v>
      </c>
      <c r="I1302">
        <f>+Tabla1[[#This Row],[Tiempo de Preparación]]/60</f>
        <v>0.31666666666666665</v>
      </c>
      <c r="J1302" s="9" t="str">
        <f>+TEXT(Tabla1[[#This Row],[Columna1]]/24, "h:mm")</f>
        <v>0:19</v>
      </c>
      <c r="K1302" t="s">
        <v>6</v>
      </c>
      <c r="L1302" s="1">
        <f>+(Tabla1[[#This Row],[Precio Unitario]]-Tabla1[[#This Row],[Costo Unitario]])*Tabla1[[#This Row],[Cantidad Ordenada]]</f>
        <v>20</v>
      </c>
      <c r="M1302" s="1">
        <f>+Tabla1[[#This Row],[Precio Unitario]]*Tabla1[[#This Row],[Cantidad Ordenada]]</f>
        <v>50</v>
      </c>
      <c r="N1302" s="2">
        <f>+Tabla1[[#This Row],[Ganancia neta]]/(Tabla1[[#This Row],[Ganacia Bruta]])</f>
        <v>0.4</v>
      </c>
      <c r="O1302" s="1">
        <f>+Tabla1[[#This Row],[Costo Unitario]]*Tabla1[[#This Row],[Cantidad Ordenada]]</f>
        <v>30</v>
      </c>
    </row>
    <row r="1303" spans="1:15" x14ac:dyDescent="0.25">
      <c r="A1303">
        <v>531</v>
      </c>
      <c r="B1303">
        <v>9</v>
      </c>
      <c r="C1303" t="s">
        <v>23</v>
      </c>
      <c r="D1303" t="s">
        <v>47</v>
      </c>
      <c r="E1303" s="1">
        <v>13</v>
      </c>
      <c r="F1303" s="1">
        <v>21</v>
      </c>
      <c r="G1303">
        <v>3</v>
      </c>
      <c r="H1303">
        <v>41</v>
      </c>
      <c r="I1303">
        <f>+Tabla1[[#This Row],[Tiempo de Preparación]]/60</f>
        <v>0.68333333333333335</v>
      </c>
      <c r="J1303" s="9" t="str">
        <f>+TEXT(Tabla1[[#This Row],[Columna1]]/24, "h:mm")</f>
        <v>0:41</v>
      </c>
      <c r="K1303" t="s">
        <v>6</v>
      </c>
      <c r="L1303" s="1">
        <f>+(Tabla1[[#This Row],[Precio Unitario]]-Tabla1[[#This Row],[Costo Unitario]])*Tabla1[[#This Row],[Cantidad Ordenada]]</f>
        <v>24</v>
      </c>
      <c r="M1303" s="1">
        <f>+Tabla1[[#This Row],[Precio Unitario]]*Tabla1[[#This Row],[Cantidad Ordenada]]</f>
        <v>63</v>
      </c>
      <c r="N1303" s="2">
        <f>+Tabla1[[#This Row],[Ganancia neta]]/(Tabla1[[#This Row],[Ganacia Bruta]])</f>
        <v>0.38095238095238093</v>
      </c>
      <c r="O1303" s="1">
        <f>+Tabla1[[#This Row],[Costo Unitario]]*Tabla1[[#This Row],[Cantidad Ordenada]]</f>
        <v>39</v>
      </c>
    </row>
    <row r="1304" spans="1:15" x14ac:dyDescent="0.25">
      <c r="A1304">
        <v>531</v>
      </c>
      <c r="B1304">
        <v>9</v>
      </c>
      <c r="C1304" t="s">
        <v>11</v>
      </c>
      <c r="D1304" t="s">
        <v>35</v>
      </c>
      <c r="E1304" s="1">
        <v>25</v>
      </c>
      <c r="F1304" s="1">
        <v>40</v>
      </c>
      <c r="G1304">
        <v>1</v>
      </c>
      <c r="H1304">
        <v>43</v>
      </c>
      <c r="I1304">
        <f>+Tabla1[[#This Row],[Tiempo de Preparación]]/60</f>
        <v>0.71666666666666667</v>
      </c>
      <c r="J1304" s="9" t="str">
        <f>+TEXT(Tabla1[[#This Row],[Columna1]]/24, "h:mm")</f>
        <v>0:43</v>
      </c>
      <c r="K1304" t="s">
        <v>6</v>
      </c>
      <c r="L1304" s="1">
        <f>+(Tabla1[[#This Row],[Precio Unitario]]-Tabla1[[#This Row],[Costo Unitario]])*Tabla1[[#This Row],[Cantidad Ordenada]]</f>
        <v>15</v>
      </c>
      <c r="M1304" s="1">
        <f>+Tabla1[[#This Row],[Precio Unitario]]*Tabla1[[#This Row],[Cantidad Ordenada]]</f>
        <v>40</v>
      </c>
      <c r="N1304" s="2">
        <f>+Tabla1[[#This Row],[Ganancia neta]]/(Tabla1[[#This Row],[Ganacia Bruta]])</f>
        <v>0.375</v>
      </c>
      <c r="O1304" s="1">
        <f>+Tabla1[[#This Row],[Costo Unitario]]*Tabla1[[#This Row],[Cantidad Ordenada]]</f>
        <v>25</v>
      </c>
    </row>
    <row r="1305" spans="1:15" x14ac:dyDescent="0.25">
      <c r="A1305">
        <v>531</v>
      </c>
      <c r="B1305">
        <v>9</v>
      </c>
      <c r="C1305" t="s">
        <v>24</v>
      </c>
      <c r="D1305" t="s">
        <v>48</v>
      </c>
      <c r="E1305" s="1">
        <v>10</v>
      </c>
      <c r="F1305" s="1">
        <v>18</v>
      </c>
      <c r="G1305">
        <v>3</v>
      </c>
      <c r="H1305">
        <v>56</v>
      </c>
      <c r="I1305">
        <f>+Tabla1[[#This Row],[Tiempo de Preparación]]/60</f>
        <v>0.93333333333333335</v>
      </c>
      <c r="J1305" s="9" t="str">
        <f>+TEXT(Tabla1[[#This Row],[Columna1]]/24, "h:mm")</f>
        <v>0:56</v>
      </c>
      <c r="K1305" t="s">
        <v>8</v>
      </c>
      <c r="L1305" s="1">
        <f>+(Tabla1[[#This Row],[Precio Unitario]]-Tabla1[[#This Row],[Costo Unitario]])*Tabla1[[#This Row],[Cantidad Ordenada]]</f>
        <v>24</v>
      </c>
      <c r="M1305" s="1">
        <f>+Tabla1[[#This Row],[Precio Unitario]]*Tabla1[[#This Row],[Cantidad Ordenada]]</f>
        <v>54</v>
      </c>
      <c r="N1305" s="2">
        <f>+Tabla1[[#This Row],[Ganancia neta]]/(Tabla1[[#This Row],[Ganacia Bruta]])</f>
        <v>0.44444444444444442</v>
      </c>
      <c r="O1305" s="1">
        <f>+Tabla1[[#This Row],[Costo Unitario]]*Tabla1[[#This Row],[Cantidad Ordenada]]</f>
        <v>30</v>
      </c>
    </row>
    <row r="1306" spans="1:15" x14ac:dyDescent="0.25">
      <c r="A1306">
        <v>531</v>
      </c>
      <c r="B1306">
        <v>9</v>
      </c>
      <c r="C1306" t="s">
        <v>13</v>
      </c>
      <c r="D1306" t="s">
        <v>37</v>
      </c>
      <c r="E1306" s="1">
        <v>17</v>
      </c>
      <c r="F1306" s="1">
        <v>29</v>
      </c>
      <c r="G1306">
        <v>3</v>
      </c>
      <c r="H1306">
        <v>59</v>
      </c>
      <c r="I1306">
        <f>+Tabla1[[#This Row],[Tiempo de Preparación]]/60</f>
        <v>0.98333333333333328</v>
      </c>
      <c r="J1306" s="9" t="str">
        <f>+TEXT(Tabla1[[#This Row],[Columna1]]/24, "h:mm")</f>
        <v>0:59</v>
      </c>
      <c r="K1306" t="s">
        <v>8</v>
      </c>
      <c r="L1306" s="1">
        <f>+(Tabla1[[#This Row],[Precio Unitario]]-Tabla1[[#This Row],[Costo Unitario]])*Tabla1[[#This Row],[Cantidad Ordenada]]</f>
        <v>36</v>
      </c>
      <c r="M1306" s="1">
        <f>+Tabla1[[#This Row],[Precio Unitario]]*Tabla1[[#This Row],[Cantidad Ordenada]]</f>
        <v>87</v>
      </c>
      <c r="N1306" s="2">
        <f>+Tabla1[[#This Row],[Ganancia neta]]/(Tabla1[[#This Row],[Ganacia Bruta]])</f>
        <v>0.41379310344827586</v>
      </c>
      <c r="O1306" s="1">
        <f>+Tabla1[[#This Row],[Costo Unitario]]*Tabla1[[#This Row],[Cantidad Ordenada]]</f>
        <v>51</v>
      </c>
    </row>
    <row r="1307" spans="1:15" x14ac:dyDescent="0.25">
      <c r="A1307">
        <v>532</v>
      </c>
      <c r="B1307">
        <v>13</v>
      </c>
      <c r="C1307" t="s">
        <v>23</v>
      </c>
      <c r="D1307" t="s">
        <v>47</v>
      </c>
      <c r="E1307" s="1">
        <v>13</v>
      </c>
      <c r="F1307" s="1">
        <v>21</v>
      </c>
      <c r="G1307">
        <v>1</v>
      </c>
      <c r="H1307">
        <v>24</v>
      </c>
      <c r="I1307">
        <f>+Tabla1[[#This Row],[Tiempo de Preparación]]/60</f>
        <v>0.4</v>
      </c>
      <c r="J1307" s="9" t="str">
        <f>+TEXT(Tabla1[[#This Row],[Columna1]]/24, "h:mm")</f>
        <v>0:24</v>
      </c>
      <c r="K1307" t="s">
        <v>8</v>
      </c>
      <c r="L1307" s="1">
        <f>+(Tabla1[[#This Row],[Precio Unitario]]-Tabla1[[#This Row],[Costo Unitario]])*Tabla1[[#This Row],[Cantidad Ordenada]]</f>
        <v>8</v>
      </c>
      <c r="M1307" s="1">
        <f>+Tabla1[[#This Row],[Precio Unitario]]*Tabla1[[#This Row],[Cantidad Ordenada]]</f>
        <v>21</v>
      </c>
      <c r="N1307" s="2">
        <f>+Tabla1[[#This Row],[Ganancia neta]]/(Tabla1[[#This Row],[Ganacia Bruta]])</f>
        <v>0.38095238095238093</v>
      </c>
      <c r="O1307" s="1">
        <f>+Tabla1[[#This Row],[Costo Unitario]]*Tabla1[[#This Row],[Cantidad Ordenada]]</f>
        <v>13</v>
      </c>
    </row>
    <row r="1308" spans="1:15" x14ac:dyDescent="0.25">
      <c r="A1308">
        <v>532</v>
      </c>
      <c r="B1308">
        <v>13</v>
      </c>
      <c r="C1308" t="s">
        <v>25</v>
      </c>
      <c r="D1308" t="s">
        <v>49</v>
      </c>
      <c r="E1308" s="1">
        <v>15</v>
      </c>
      <c r="F1308" s="1">
        <v>26</v>
      </c>
      <c r="G1308">
        <v>2</v>
      </c>
      <c r="H1308">
        <v>28</v>
      </c>
      <c r="I1308">
        <f>+Tabla1[[#This Row],[Tiempo de Preparación]]/60</f>
        <v>0.46666666666666667</v>
      </c>
      <c r="J1308" s="9" t="str">
        <f>+TEXT(Tabla1[[#This Row],[Columna1]]/24, "h:mm")</f>
        <v>0:28</v>
      </c>
      <c r="K1308" t="s">
        <v>6</v>
      </c>
      <c r="L1308" s="1">
        <f>+(Tabla1[[#This Row],[Precio Unitario]]-Tabla1[[#This Row],[Costo Unitario]])*Tabla1[[#This Row],[Cantidad Ordenada]]</f>
        <v>22</v>
      </c>
      <c r="M1308" s="1">
        <f>+Tabla1[[#This Row],[Precio Unitario]]*Tabla1[[#This Row],[Cantidad Ordenada]]</f>
        <v>52</v>
      </c>
      <c r="N1308" s="2">
        <f>+Tabla1[[#This Row],[Ganancia neta]]/(Tabla1[[#This Row],[Ganacia Bruta]])</f>
        <v>0.42307692307692307</v>
      </c>
      <c r="O1308" s="1">
        <f>+Tabla1[[#This Row],[Costo Unitario]]*Tabla1[[#This Row],[Cantidad Ordenada]]</f>
        <v>30</v>
      </c>
    </row>
    <row r="1309" spans="1:15" x14ac:dyDescent="0.25">
      <c r="A1309">
        <v>532</v>
      </c>
      <c r="B1309">
        <v>13</v>
      </c>
      <c r="C1309" t="s">
        <v>18</v>
      </c>
      <c r="D1309" t="s">
        <v>42</v>
      </c>
      <c r="E1309" s="1">
        <v>19</v>
      </c>
      <c r="F1309" s="1">
        <v>32</v>
      </c>
      <c r="G1309">
        <v>2</v>
      </c>
      <c r="H1309">
        <v>7</v>
      </c>
      <c r="I1309">
        <f>+Tabla1[[#This Row],[Tiempo de Preparación]]/60</f>
        <v>0.11666666666666667</v>
      </c>
      <c r="J1309" s="9" t="str">
        <f>+TEXT(Tabla1[[#This Row],[Columna1]]/24, "h:mm")</f>
        <v>0:07</v>
      </c>
      <c r="K1309" t="s">
        <v>8</v>
      </c>
      <c r="L1309" s="1">
        <f>+(Tabla1[[#This Row],[Precio Unitario]]-Tabla1[[#This Row],[Costo Unitario]])*Tabla1[[#This Row],[Cantidad Ordenada]]</f>
        <v>26</v>
      </c>
      <c r="M1309" s="1">
        <f>+Tabla1[[#This Row],[Precio Unitario]]*Tabla1[[#This Row],[Cantidad Ordenada]]</f>
        <v>64</v>
      </c>
      <c r="N1309" s="2">
        <f>+Tabla1[[#This Row],[Ganancia neta]]/(Tabla1[[#This Row],[Ganacia Bruta]])</f>
        <v>0.40625</v>
      </c>
      <c r="O1309" s="1">
        <f>+Tabla1[[#This Row],[Costo Unitario]]*Tabla1[[#This Row],[Cantidad Ordenada]]</f>
        <v>38</v>
      </c>
    </row>
    <row r="1310" spans="1:15" x14ac:dyDescent="0.25">
      <c r="A1310">
        <v>533</v>
      </c>
      <c r="B1310">
        <v>1</v>
      </c>
      <c r="C1310" t="s">
        <v>21</v>
      </c>
      <c r="D1310" t="s">
        <v>45</v>
      </c>
      <c r="E1310" s="1">
        <v>12</v>
      </c>
      <c r="F1310" s="1">
        <v>20</v>
      </c>
      <c r="G1310">
        <v>1</v>
      </c>
      <c r="H1310">
        <v>34</v>
      </c>
      <c r="I1310">
        <f>+Tabla1[[#This Row],[Tiempo de Preparación]]/60</f>
        <v>0.56666666666666665</v>
      </c>
      <c r="J1310" s="9" t="str">
        <f>+TEXT(Tabla1[[#This Row],[Columna1]]/24, "h:mm")</f>
        <v>0:34</v>
      </c>
      <c r="K1310" t="s">
        <v>6</v>
      </c>
      <c r="L1310" s="1">
        <f>+(Tabla1[[#This Row],[Precio Unitario]]-Tabla1[[#This Row],[Costo Unitario]])*Tabla1[[#This Row],[Cantidad Ordenada]]</f>
        <v>8</v>
      </c>
      <c r="M1310" s="1">
        <f>+Tabla1[[#This Row],[Precio Unitario]]*Tabla1[[#This Row],[Cantidad Ordenada]]</f>
        <v>20</v>
      </c>
      <c r="N1310" s="2">
        <f>+Tabla1[[#This Row],[Ganancia neta]]/(Tabla1[[#This Row],[Ganacia Bruta]])</f>
        <v>0.4</v>
      </c>
      <c r="O1310" s="1">
        <f>+Tabla1[[#This Row],[Costo Unitario]]*Tabla1[[#This Row],[Cantidad Ordenada]]</f>
        <v>12</v>
      </c>
    </row>
    <row r="1311" spans="1:15" x14ac:dyDescent="0.25">
      <c r="A1311">
        <v>533</v>
      </c>
      <c r="B1311">
        <v>1</v>
      </c>
      <c r="C1311" t="s">
        <v>23</v>
      </c>
      <c r="D1311" t="s">
        <v>47</v>
      </c>
      <c r="E1311" s="1">
        <v>13</v>
      </c>
      <c r="F1311" s="1">
        <v>21</v>
      </c>
      <c r="G1311">
        <v>1</v>
      </c>
      <c r="H1311">
        <v>14</v>
      </c>
      <c r="I1311">
        <f>+Tabla1[[#This Row],[Tiempo de Preparación]]/60</f>
        <v>0.23333333333333334</v>
      </c>
      <c r="J1311" s="9" t="str">
        <f>+TEXT(Tabla1[[#This Row],[Columna1]]/24, "h:mm")</f>
        <v>0:14</v>
      </c>
      <c r="K1311" t="s">
        <v>8</v>
      </c>
      <c r="L1311" s="1">
        <f>+(Tabla1[[#This Row],[Precio Unitario]]-Tabla1[[#This Row],[Costo Unitario]])*Tabla1[[#This Row],[Cantidad Ordenada]]</f>
        <v>8</v>
      </c>
      <c r="M1311" s="1">
        <f>+Tabla1[[#This Row],[Precio Unitario]]*Tabla1[[#This Row],[Cantidad Ordenada]]</f>
        <v>21</v>
      </c>
      <c r="N1311" s="2">
        <f>+Tabla1[[#This Row],[Ganancia neta]]/(Tabla1[[#This Row],[Ganacia Bruta]])</f>
        <v>0.38095238095238093</v>
      </c>
      <c r="O1311" s="1">
        <f>+Tabla1[[#This Row],[Costo Unitario]]*Tabla1[[#This Row],[Cantidad Ordenada]]</f>
        <v>13</v>
      </c>
    </row>
    <row r="1312" spans="1:15" x14ac:dyDescent="0.25">
      <c r="A1312">
        <v>534</v>
      </c>
      <c r="B1312">
        <v>1</v>
      </c>
      <c r="C1312" t="s">
        <v>5</v>
      </c>
      <c r="D1312" t="s">
        <v>31</v>
      </c>
      <c r="E1312" s="1">
        <v>14</v>
      </c>
      <c r="F1312" s="1">
        <v>24</v>
      </c>
      <c r="G1312">
        <v>2</v>
      </c>
      <c r="H1312">
        <v>56</v>
      </c>
      <c r="I1312">
        <f>+Tabla1[[#This Row],[Tiempo de Preparación]]/60</f>
        <v>0.93333333333333335</v>
      </c>
      <c r="J1312" s="9" t="str">
        <f>+TEXT(Tabla1[[#This Row],[Columna1]]/24, "h:mm")</f>
        <v>0:56</v>
      </c>
      <c r="K1312" t="s">
        <v>8</v>
      </c>
      <c r="L1312" s="1">
        <f>+(Tabla1[[#This Row],[Precio Unitario]]-Tabla1[[#This Row],[Costo Unitario]])*Tabla1[[#This Row],[Cantidad Ordenada]]</f>
        <v>20</v>
      </c>
      <c r="M1312" s="1">
        <f>+Tabla1[[#This Row],[Precio Unitario]]*Tabla1[[#This Row],[Cantidad Ordenada]]</f>
        <v>48</v>
      </c>
      <c r="N1312" s="2">
        <f>+Tabla1[[#This Row],[Ganancia neta]]/(Tabla1[[#This Row],[Ganacia Bruta]])</f>
        <v>0.41666666666666669</v>
      </c>
      <c r="O1312" s="1">
        <f>+Tabla1[[#This Row],[Costo Unitario]]*Tabla1[[#This Row],[Cantidad Ordenada]]</f>
        <v>28</v>
      </c>
    </row>
    <row r="1313" spans="1:15" x14ac:dyDescent="0.25">
      <c r="A1313">
        <v>534</v>
      </c>
      <c r="B1313">
        <v>1</v>
      </c>
      <c r="C1313" t="s">
        <v>13</v>
      </c>
      <c r="D1313" t="s">
        <v>37</v>
      </c>
      <c r="E1313" s="1">
        <v>17</v>
      </c>
      <c r="F1313" s="1">
        <v>29</v>
      </c>
      <c r="G1313">
        <v>1</v>
      </c>
      <c r="H1313">
        <v>10</v>
      </c>
      <c r="I1313">
        <f>+Tabla1[[#This Row],[Tiempo de Preparación]]/60</f>
        <v>0.16666666666666666</v>
      </c>
      <c r="J1313" s="9" t="str">
        <f>+TEXT(Tabla1[[#This Row],[Columna1]]/24, "h:mm")</f>
        <v>0:10</v>
      </c>
      <c r="K1313" t="s">
        <v>8</v>
      </c>
      <c r="L1313" s="1">
        <f>+(Tabla1[[#This Row],[Precio Unitario]]-Tabla1[[#This Row],[Costo Unitario]])*Tabla1[[#This Row],[Cantidad Ordenada]]</f>
        <v>12</v>
      </c>
      <c r="M1313" s="1">
        <f>+Tabla1[[#This Row],[Precio Unitario]]*Tabla1[[#This Row],[Cantidad Ordenada]]</f>
        <v>29</v>
      </c>
      <c r="N1313" s="2">
        <f>+Tabla1[[#This Row],[Ganancia neta]]/(Tabla1[[#This Row],[Ganacia Bruta]])</f>
        <v>0.41379310344827586</v>
      </c>
      <c r="O1313" s="1">
        <f>+Tabla1[[#This Row],[Costo Unitario]]*Tabla1[[#This Row],[Cantidad Ordenada]]</f>
        <v>17</v>
      </c>
    </row>
    <row r="1314" spans="1:15" x14ac:dyDescent="0.25">
      <c r="A1314">
        <v>534</v>
      </c>
      <c r="B1314">
        <v>1</v>
      </c>
      <c r="C1314" t="s">
        <v>17</v>
      </c>
      <c r="D1314" t="s">
        <v>41</v>
      </c>
      <c r="E1314" s="1">
        <v>21</v>
      </c>
      <c r="F1314" s="1">
        <v>35</v>
      </c>
      <c r="G1314">
        <v>2</v>
      </c>
      <c r="H1314">
        <v>10</v>
      </c>
      <c r="I1314">
        <f>+Tabla1[[#This Row],[Tiempo de Preparación]]/60</f>
        <v>0.16666666666666666</v>
      </c>
      <c r="J1314" s="9" t="str">
        <f>+TEXT(Tabla1[[#This Row],[Columna1]]/24, "h:mm")</f>
        <v>0:10</v>
      </c>
      <c r="K1314" t="s">
        <v>6</v>
      </c>
      <c r="L1314" s="1">
        <f>+(Tabla1[[#This Row],[Precio Unitario]]-Tabla1[[#This Row],[Costo Unitario]])*Tabla1[[#This Row],[Cantidad Ordenada]]</f>
        <v>28</v>
      </c>
      <c r="M1314" s="1">
        <f>+Tabla1[[#This Row],[Precio Unitario]]*Tabla1[[#This Row],[Cantidad Ordenada]]</f>
        <v>70</v>
      </c>
      <c r="N1314" s="2">
        <f>+Tabla1[[#This Row],[Ganancia neta]]/(Tabla1[[#This Row],[Ganacia Bruta]])</f>
        <v>0.4</v>
      </c>
      <c r="O1314" s="1">
        <f>+Tabla1[[#This Row],[Costo Unitario]]*Tabla1[[#This Row],[Cantidad Ordenada]]</f>
        <v>42</v>
      </c>
    </row>
    <row r="1315" spans="1:15" x14ac:dyDescent="0.25">
      <c r="A1315">
        <v>535</v>
      </c>
      <c r="B1315">
        <v>15</v>
      </c>
      <c r="C1315" t="s">
        <v>11</v>
      </c>
      <c r="D1315" t="s">
        <v>35</v>
      </c>
      <c r="E1315" s="1">
        <v>25</v>
      </c>
      <c r="F1315" s="1">
        <v>40</v>
      </c>
      <c r="G1315">
        <v>3</v>
      </c>
      <c r="H1315">
        <v>48</v>
      </c>
      <c r="I1315">
        <f>+Tabla1[[#This Row],[Tiempo de Preparación]]/60</f>
        <v>0.8</v>
      </c>
      <c r="J1315" s="9" t="str">
        <f>+TEXT(Tabla1[[#This Row],[Columna1]]/24, "h:mm")</f>
        <v>0:48</v>
      </c>
      <c r="K1315" t="s">
        <v>8</v>
      </c>
      <c r="L1315" s="1">
        <f>+(Tabla1[[#This Row],[Precio Unitario]]-Tabla1[[#This Row],[Costo Unitario]])*Tabla1[[#This Row],[Cantidad Ordenada]]</f>
        <v>45</v>
      </c>
      <c r="M1315" s="1">
        <f>+Tabla1[[#This Row],[Precio Unitario]]*Tabla1[[#This Row],[Cantidad Ordenada]]</f>
        <v>120</v>
      </c>
      <c r="N1315" s="2">
        <f>+Tabla1[[#This Row],[Ganancia neta]]/(Tabla1[[#This Row],[Ganacia Bruta]])</f>
        <v>0.375</v>
      </c>
      <c r="O1315" s="1">
        <f>+Tabla1[[#This Row],[Costo Unitario]]*Tabla1[[#This Row],[Cantidad Ordenada]]</f>
        <v>75</v>
      </c>
    </row>
    <row r="1316" spans="1:15" x14ac:dyDescent="0.25">
      <c r="A1316">
        <v>535</v>
      </c>
      <c r="B1316">
        <v>15</v>
      </c>
      <c r="C1316" t="s">
        <v>13</v>
      </c>
      <c r="D1316" t="s">
        <v>37</v>
      </c>
      <c r="E1316" s="1">
        <v>17</v>
      </c>
      <c r="F1316" s="1">
        <v>29</v>
      </c>
      <c r="G1316">
        <v>3</v>
      </c>
      <c r="H1316">
        <v>9</v>
      </c>
      <c r="I1316">
        <f>+Tabla1[[#This Row],[Tiempo de Preparación]]/60</f>
        <v>0.15</v>
      </c>
      <c r="J1316" s="9" t="str">
        <f>+TEXT(Tabla1[[#This Row],[Columna1]]/24, "h:mm")</f>
        <v>0:09</v>
      </c>
      <c r="K1316" t="s">
        <v>6</v>
      </c>
      <c r="L1316" s="1">
        <f>+(Tabla1[[#This Row],[Precio Unitario]]-Tabla1[[#This Row],[Costo Unitario]])*Tabla1[[#This Row],[Cantidad Ordenada]]</f>
        <v>36</v>
      </c>
      <c r="M1316" s="1">
        <f>+Tabla1[[#This Row],[Precio Unitario]]*Tabla1[[#This Row],[Cantidad Ordenada]]</f>
        <v>87</v>
      </c>
      <c r="N1316" s="2">
        <f>+Tabla1[[#This Row],[Ganancia neta]]/(Tabla1[[#This Row],[Ganacia Bruta]])</f>
        <v>0.41379310344827586</v>
      </c>
      <c r="O1316" s="1">
        <f>+Tabla1[[#This Row],[Costo Unitario]]*Tabla1[[#This Row],[Cantidad Ordenada]]</f>
        <v>51</v>
      </c>
    </row>
    <row r="1317" spans="1:15" x14ac:dyDescent="0.25">
      <c r="A1317">
        <v>535</v>
      </c>
      <c r="B1317">
        <v>15</v>
      </c>
      <c r="C1317" t="s">
        <v>5</v>
      </c>
      <c r="D1317" t="s">
        <v>31</v>
      </c>
      <c r="E1317" s="1">
        <v>14</v>
      </c>
      <c r="F1317" s="1">
        <v>24</v>
      </c>
      <c r="G1317">
        <v>2</v>
      </c>
      <c r="H1317">
        <v>42</v>
      </c>
      <c r="I1317">
        <f>+Tabla1[[#This Row],[Tiempo de Preparación]]/60</f>
        <v>0.7</v>
      </c>
      <c r="J1317" s="9" t="str">
        <f>+TEXT(Tabla1[[#This Row],[Columna1]]/24, "h:mm")</f>
        <v>0:42</v>
      </c>
      <c r="K1317" t="s">
        <v>6</v>
      </c>
      <c r="L1317" s="1">
        <f>+(Tabla1[[#This Row],[Precio Unitario]]-Tabla1[[#This Row],[Costo Unitario]])*Tabla1[[#This Row],[Cantidad Ordenada]]</f>
        <v>20</v>
      </c>
      <c r="M1317" s="1">
        <f>+Tabla1[[#This Row],[Precio Unitario]]*Tabla1[[#This Row],[Cantidad Ordenada]]</f>
        <v>48</v>
      </c>
      <c r="N1317" s="2">
        <f>+Tabla1[[#This Row],[Ganancia neta]]/(Tabla1[[#This Row],[Ganacia Bruta]])</f>
        <v>0.41666666666666669</v>
      </c>
      <c r="O1317" s="1">
        <f>+Tabla1[[#This Row],[Costo Unitario]]*Tabla1[[#This Row],[Cantidad Ordenada]]</f>
        <v>28</v>
      </c>
    </row>
    <row r="1318" spans="1:15" x14ac:dyDescent="0.25">
      <c r="A1318">
        <v>535</v>
      </c>
      <c r="B1318">
        <v>15</v>
      </c>
      <c r="C1318" t="s">
        <v>23</v>
      </c>
      <c r="D1318" t="s">
        <v>47</v>
      </c>
      <c r="E1318" s="1">
        <v>13</v>
      </c>
      <c r="F1318" s="1">
        <v>21</v>
      </c>
      <c r="G1318">
        <v>1</v>
      </c>
      <c r="H1318">
        <v>14</v>
      </c>
      <c r="I1318">
        <f>+Tabla1[[#This Row],[Tiempo de Preparación]]/60</f>
        <v>0.23333333333333334</v>
      </c>
      <c r="J1318" s="9" t="str">
        <f>+TEXT(Tabla1[[#This Row],[Columna1]]/24, "h:mm")</f>
        <v>0:14</v>
      </c>
      <c r="K1318" t="s">
        <v>6</v>
      </c>
      <c r="L1318" s="1">
        <f>+(Tabla1[[#This Row],[Precio Unitario]]-Tabla1[[#This Row],[Costo Unitario]])*Tabla1[[#This Row],[Cantidad Ordenada]]</f>
        <v>8</v>
      </c>
      <c r="M1318" s="1">
        <f>+Tabla1[[#This Row],[Precio Unitario]]*Tabla1[[#This Row],[Cantidad Ordenada]]</f>
        <v>21</v>
      </c>
      <c r="N1318" s="2">
        <f>+Tabla1[[#This Row],[Ganancia neta]]/(Tabla1[[#This Row],[Ganacia Bruta]])</f>
        <v>0.38095238095238093</v>
      </c>
      <c r="O1318" s="1">
        <f>+Tabla1[[#This Row],[Costo Unitario]]*Tabla1[[#This Row],[Cantidad Ordenada]]</f>
        <v>13</v>
      </c>
    </row>
    <row r="1319" spans="1:15" x14ac:dyDescent="0.25">
      <c r="A1319">
        <v>536</v>
      </c>
      <c r="B1319">
        <v>9</v>
      </c>
      <c r="C1319" t="s">
        <v>24</v>
      </c>
      <c r="D1319" t="s">
        <v>48</v>
      </c>
      <c r="E1319" s="1">
        <v>10</v>
      </c>
      <c r="F1319" s="1">
        <v>18</v>
      </c>
      <c r="G1319">
        <v>1</v>
      </c>
      <c r="H1319">
        <v>29</v>
      </c>
      <c r="I1319">
        <f>+Tabla1[[#This Row],[Tiempo de Preparación]]/60</f>
        <v>0.48333333333333334</v>
      </c>
      <c r="J1319" s="9" t="str">
        <f>+TEXT(Tabla1[[#This Row],[Columna1]]/24, "h:mm")</f>
        <v>0:29</v>
      </c>
      <c r="K1319" t="s">
        <v>8</v>
      </c>
      <c r="L1319" s="1">
        <f>+(Tabla1[[#This Row],[Precio Unitario]]-Tabla1[[#This Row],[Costo Unitario]])*Tabla1[[#This Row],[Cantidad Ordenada]]</f>
        <v>8</v>
      </c>
      <c r="M1319" s="1">
        <f>+Tabla1[[#This Row],[Precio Unitario]]*Tabla1[[#This Row],[Cantidad Ordenada]]</f>
        <v>18</v>
      </c>
      <c r="N1319" s="2">
        <f>+Tabla1[[#This Row],[Ganancia neta]]/(Tabla1[[#This Row],[Ganacia Bruta]])</f>
        <v>0.44444444444444442</v>
      </c>
      <c r="O1319" s="1">
        <f>+Tabla1[[#This Row],[Costo Unitario]]*Tabla1[[#This Row],[Cantidad Ordenada]]</f>
        <v>10</v>
      </c>
    </row>
    <row r="1320" spans="1:15" x14ac:dyDescent="0.25">
      <c r="A1320">
        <v>536</v>
      </c>
      <c r="B1320">
        <v>9</v>
      </c>
      <c r="C1320" t="s">
        <v>13</v>
      </c>
      <c r="D1320" t="s">
        <v>37</v>
      </c>
      <c r="E1320" s="1">
        <v>17</v>
      </c>
      <c r="F1320" s="1">
        <v>29</v>
      </c>
      <c r="G1320">
        <v>2</v>
      </c>
      <c r="H1320">
        <v>52</v>
      </c>
      <c r="I1320">
        <f>+Tabla1[[#This Row],[Tiempo de Preparación]]/60</f>
        <v>0.8666666666666667</v>
      </c>
      <c r="J1320" s="9" t="str">
        <f>+TEXT(Tabla1[[#This Row],[Columna1]]/24, "h:mm")</f>
        <v>0:52</v>
      </c>
      <c r="K1320" t="s">
        <v>6</v>
      </c>
      <c r="L1320" s="1">
        <f>+(Tabla1[[#This Row],[Precio Unitario]]-Tabla1[[#This Row],[Costo Unitario]])*Tabla1[[#This Row],[Cantidad Ordenada]]</f>
        <v>24</v>
      </c>
      <c r="M1320" s="1">
        <f>+Tabla1[[#This Row],[Precio Unitario]]*Tabla1[[#This Row],[Cantidad Ordenada]]</f>
        <v>58</v>
      </c>
      <c r="N1320" s="2">
        <f>+Tabla1[[#This Row],[Ganancia neta]]/(Tabla1[[#This Row],[Ganacia Bruta]])</f>
        <v>0.41379310344827586</v>
      </c>
      <c r="O1320" s="1">
        <f>+Tabla1[[#This Row],[Costo Unitario]]*Tabla1[[#This Row],[Cantidad Ordenada]]</f>
        <v>34</v>
      </c>
    </row>
    <row r="1321" spans="1:15" x14ac:dyDescent="0.25">
      <c r="A1321">
        <v>536</v>
      </c>
      <c r="B1321">
        <v>9</v>
      </c>
      <c r="C1321" t="s">
        <v>22</v>
      </c>
      <c r="D1321" t="s">
        <v>46</v>
      </c>
      <c r="E1321" s="1">
        <v>14</v>
      </c>
      <c r="F1321" s="1">
        <v>23</v>
      </c>
      <c r="G1321">
        <v>2</v>
      </c>
      <c r="H1321">
        <v>38</v>
      </c>
      <c r="I1321">
        <f>+Tabla1[[#This Row],[Tiempo de Preparación]]/60</f>
        <v>0.6333333333333333</v>
      </c>
      <c r="J1321" s="9" t="str">
        <f>+TEXT(Tabla1[[#This Row],[Columna1]]/24, "h:mm")</f>
        <v>0:38</v>
      </c>
      <c r="K1321" t="s">
        <v>6</v>
      </c>
      <c r="L1321" s="1">
        <f>+(Tabla1[[#This Row],[Precio Unitario]]-Tabla1[[#This Row],[Costo Unitario]])*Tabla1[[#This Row],[Cantidad Ordenada]]</f>
        <v>18</v>
      </c>
      <c r="M1321" s="1">
        <f>+Tabla1[[#This Row],[Precio Unitario]]*Tabla1[[#This Row],[Cantidad Ordenada]]</f>
        <v>46</v>
      </c>
      <c r="N1321" s="2">
        <f>+Tabla1[[#This Row],[Ganancia neta]]/(Tabla1[[#This Row],[Ganacia Bruta]])</f>
        <v>0.39130434782608697</v>
      </c>
      <c r="O1321" s="1">
        <f>+Tabla1[[#This Row],[Costo Unitario]]*Tabla1[[#This Row],[Cantidad Ordenada]]</f>
        <v>28</v>
      </c>
    </row>
    <row r="1322" spans="1:15" x14ac:dyDescent="0.25">
      <c r="A1322">
        <v>536</v>
      </c>
      <c r="B1322">
        <v>9</v>
      </c>
      <c r="C1322" t="s">
        <v>7</v>
      </c>
      <c r="D1322" t="s">
        <v>32</v>
      </c>
      <c r="E1322" s="1">
        <v>18</v>
      </c>
      <c r="F1322" s="1">
        <v>30</v>
      </c>
      <c r="G1322">
        <v>3</v>
      </c>
      <c r="H1322">
        <v>33</v>
      </c>
      <c r="I1322">
        <f>+Tabla1[[#This Row],[Tiempo de Preparación]]/60</f>
        <v>0.55000000000000004</v>
      </c>
      <c r="J1322" s="9" t="str">
        <f>+TEXT(Tabla1[[#This Row],[Columna1]]/24, "h:mm")</f>
        <v>0:33</v>
      </c>
      <c r="K1322" t="s">
        <v>6</v>
      </c>
      <c r="L1322" s="1">
        <f>+(Tabla1[[#This Row],[Precio Unitario]]-Tabla1[[#This Row],[Costo Unitario]])*Tabla1[[#This Row],[Cantidad Ordenada]]</f>
        <v>36</v>
      </c>
      <c r="M1322" s="1">
        <f>+Tabla1[[#This Row],[Precio Unitario]]*Tabla1[[#This Row],[Cantidad Ordenada]]</f>
        <v>90</v>
      </c>
      <c r="N1322" s="2">
        <f>+Tabla1[[#This Row],[Ganancia neta]]/(Tabla1[[#This Row],[Ganacia Bruta]])</f>
        <v>0.4</v>
      </c>
      <c r="O1322" s="1">
        <f>+Tabla1[[#This Row],[Costo Unitario]]*Tabla1[[#This Row],[Cantidad Ordenada]]</f>
        <v>54</v>
      </c>
    </row>
    <row r="1323" spans="1:15" x14ac:dyDescent="0.25">
      <c r="A1323">
        <v>537</v>
      </c>
      <c r="B1323">
        <v>18</v>
      </c>
      <c r="C1323" t="s">
        <v>23</v>
      </c>
      <c r="D1323" t="s">
        <v>47</v>
      </c>
      <c r="E1323" s="1">
        <v>13</v>
      </c>
      <c r="F1323" s="1">
        <v>21</v>
      </c>
      <c r="G1323">
        <v>3</v>
      </c>
      <c r="H1323">
        <v>21</v>
      </c>
      <c r="I1323">
        <f>+Tabla1[[#This Row],[Tiempo de Preparación]]/60</f>
        <v>0.35</v>
      </c>
      <c r="J1323" s="9" t="str">
        <f>+TEXT(Tabla1[[#This Row],[Columna1]]/24, "h:mm")</f>
        <v>0:21</v>
      </c>
      <c r="K1323" t="s">
        <v>8</v>
      </c>
      <c r="L1323" s="1">
        <f>+(Tabla1[[#This Row],[Precio Unitario]]-Tabla1[[#This Row],[Costo Unitario]])*Tabla1[[#This Row],[Cantidad Ordenada]]</f>
        <v>24</v>
      </c>
      <c r="M1323" s="1">
        <f>+Tabla1[[#This Row],[Precio Unitario]]*Tabla1[[#This Row],[Cantidad Ordenada]]</f>
        <v>63</v>
      </c>
      <c r="N1323" s="2">
        <f>+Tabla1[[#This Row],[Ganancia neta]]/(Tabla1[[#This Row],[Ganacia Bruta]])</f>
        <v>0.38095238095238093</v>
      </c>
      <c r="O1323" s="1">
        <f>+Tabla1[[#This Row],[Costo Unitario]]*Tabla1[[#This Row],[Cantidad Ordenada]]</f>
        <v>39</v>
      </c>
    </row>
    <row r="1324" spans="1:15" x14ac:dyDescent="0.25">
      <c r="A1324">
        <v>538</v>
      </c>
      <c r="B1324">
        <v>14</v>
      </c>
      <c r="C1324" t="s">
        <v>7</v>
      </c>
      <c r="D1324" t="s">
        <v>32</v>
      </c>
      <c r="E1324" s="1">
        <v>18</v>
      </c>
      <c r="F1324" s="1">
        <v>30</v>
      </c>
      <c r="G1324">
        <v>1</v>
      </c>
      <c r="H1324">
        <v>55</v>
      </c>
      <c r="I1324">
        <f>+Tabla1[[#This Row],[Tiempo de Preparación]]/60</f>
        <v>0.91666666666666663</v>
      </c>
      <c r="J1324" s="9" t="str">
        <f>+TEXT(Tabla1[[#This Row],[Columna1]]/24, "h:mm")</f>
        <v>0:55</v>
      </c>
      <c r="K1324" t="s">
        <v>8</v>
      </c>
      <c r="L1324" s="1">
        <f>+(Tabla1[[#This Row],[Precio Unitario]]-Tabla1[[#This Row],[Costo Unitario]])*Tabla1[[#This Row],[Cantidad Ordenada]]</f>
        <v>12</v>
      </c>
      <c r="M1324" s="1">
        <f>+Tabla1[[#This Row],[Precio Unitario]]*Tabla1[[#This Row],[Cantidad Ordenada]]</f>
        <v>30</v>
      </c>
      <c r="N1324" s="2">
        <f>+Tabla1[[#This Row],[Ganancia neta]]/(Tabla1[[#This Row],[Ganacia Bruta]])</f>
        <v>0.4</v>
      </c>
      <c r="O1324" s="1">
        <f>+Tabla1[[#This Row],[Costo Unitario]]*Tabla1[[#This Row],[Cantidad Ordenada]]</f>
        <v>18</v>
      </c>
    </row>
    <row r="1325" spans="1:15" x14ac:dyDescent="0.25">
      <c r="A1325">
        <v>538</v>
      </c>
      <c r="B1325">
        <v>14</v>
      </c>
      <c r="C1325" t="s">
        <v>22</v>
      </c>
      <c r="D1325" t="s">
        <v>46</v>
      </c>
      <c r="E1325" s="1">
        <v>14</v>
      </c>
      <c r="F1325" s="1">
        <v>23</v>
      </c>
      <c r="G1325">
        <v>1</v>
      </c>
      <c r="H1325">
        <v>39</v>
      </c>
      <c r="I1325">
        <f>+Tabla1[[#This Row],[Tiempo de Preparación]]/60</f>
        <v>0.65</v>
      </c>
      <c r="J1325" s="9" t="str">
        <f>+TEXT(Tabla1[[#This Row],[Columna1]]/24, "h:mm")</f>
        <v>0:39</v>
      </c>
      <c r="K1325" t="s">
        <v>6</v>
      </c>
      <c r="L1325" s="1">
        <f>+(Tabla1[[#This Row],[Precio Unitario]]-Tabla1[[#This Row],[Costo Unitario]])*Tabla1[[#This Row],[Cantidad Ordenada]]</f>
        <v>9</v>
      </c>
      <c r="M1325" s="1">
        <f>+Tabla1[[#This Row],[Precio Unitario]]*Tabla1[[#This Row],[Cantidad Ordenada]]</f>
        <v>23</v>
      </c>
      <c r="N1325" s="2">
        <f>+Tabla1[[#This Row],[Ganancia neta]]/(Tabla1[[#This Row],[Ganacia Bruta]])</f>
        <v>0.39130434782608697</v>
      </c>
      <c r="O1325" s="1">
        <f>+Tabla1[[#This Row],[Costo Unitario]]*Tabla1[[#This Row],[Cantidad Ordenada]]</f>
        <v>14</v>
      </c>
    </row>
    <row r="1326" spans="1:15" x14ac:dyDescent="0.25">
      <c r="A1326">
        <v>538</v>
      </c>
      <c r="B1326">
        <v>14</v>
      </c>
      <c r="C1326" t="s">
        <v>14</v>
      </c>
      <c r="D1326" t="s">
        <v>38</v>
      </c>
      <c r="E1326" s="1">
        <v>20</v>
      </c>
      <c r="F1326" s="1">
        <v>33</v>
      </c>
      <c r="G1326">
        <v>1</v>
      </c>
      <c r="H1326">
        <v>58</v>
      </c>
      <c r="I1326">
        <f>+Tabla1[[#This Row],[Tiempo de Preparación]]/60</f>
        <v>0.96666666666666667</v>
      </c>
      <c r="J1326" s="9" t="str">
        <f>+TEXT(Tabla1[[#This Row],[Columna1]]/24, "h:mm")</f>
        <v>0:58</v>
      </c>
      <c r="K1326" t="s">
        <v>8</v>
      </c>
      <c r="L1326" s="1">
        <f>+(Tabla1[[#This Row],[Precio Unitario]]-Tabla1[[#This Row],[Costo Unitario]])*Tabla1[[#This Row],[Cantidad Ordenada]]</f>
        <v>13</v>
      </c>
      <c r="M1326" s="1">
        <f>+Tabla1[[#This Row],[Precio Unitario]]*Tabla1[[#This Row],[Cantidad Ordenada]]</f>
        <v>33</v>
      </c>
      <c r="N1326" s="2">
        <f>+Tabla1[[#This Row],[Ganancia neta]]/(Tabla1[[#This Row],[Ganacia Bruta]])</f>
        <v>0.39393939393939392</v>
      </c>
      <c r="O1326" s="1">
        <f>+Tabla1[[#This Row],[Costo Unitario]]*Tabla1[[#This Row],[Cantidad Ordenada]]</f>
        <v>20</v>
      </c>
    </row>
    <row r="1327" spans="1:15" x14ac:dyDescent="0.25">
      <c r="A1327">
        <v>538</v>
      </c>
      <c r="B1327">
        <v>14</v>
      </c>
      <c r="C1327" t="s">
        <v>15</v>
      </c>
      <c r="D1327" t="s">
        <v>39</v>
      </c>
      <c r="E1327" s="1">
        <v>16</v>
      </c>
      <c r="F1327" s="1">
        <v>28</v>
      </c>
      <c r="G1327">
        <v>2</v>
      </c>
      <c r="H1327">
        <v>46</v>
      </c>
      <c r="I1327">
        <f>+Tabla1[[#This Row],[Tiempo de Preparación]]/60</f>
        <v>0.76666666666666672</v>
      </c>
      <c r="J1327" s="9" t="str">
        <f>+TEXT(Tabla1[[#This Row],[Columna1]]/24, "h:mm")</f>
        <v>0:46</v>
      </c>
      <c r="K1327" t="s">
        <v>6</v>
      </c>
      <c r="L1327" s="1">
        <f>+(Tabla1[[#This Row],[Precio Unitario]]-Tabla1[[#This Row],[Costo Unitario]])*Tabla1[[#This Row],[Cantidad Ordenada]]</f>
        <v>24</v>
      </c>
      <c r="M1327" s="1">
        <f>+Tabla1[[#This Row],[Precio Unitario]]*Tabla1[[#This Row],[Cantidad Ordenada]]</f>
        <v>56</v>
      </c>
      <c r="N1327" s="2">
        <f>+Tabla1[[#This Row],[Ganancia neta]]/(Tabla1[[#This Row],[Ganacia Bruta]])</f>
        <v>0.42857142857142855</v>
      </c>
      <c r="O1327" s="1">
        <f>+Tabla1[[#This Row],[Costo Unitario]]*Tabla1[[#This Row],[Cantidad Ordenada]]</f>
        <v>32</v>
      </c>
    </row>
    <row r="1328" spans="1:15" x14ac:dyDescent="0.25">
      <c r="A1328">
        <v>539</v>
      </c>
      <c r="B1328">
        <v>18</v>
      </c>
      <c r="C1328" t="s">
        <v>7</v>
      </c>
      <c r="D1328" t="s">
        <v>32</v>
      </c>
      <c r="E1328" s="1">
        <v>18</v>
      </c>
      <c r="F1328" s="1">
        <v>30</v>
      </c>
      <c r="G1328">
        <v>3</v>
      </c>
      <c r="H1328">
        <v>43</v>
      </c>
      <c r="I1328">
        <f>+Tabla1[[#This Row],[Tiempo de Preparación]]/60</f>
        <v>0.71666666666666667</v>
      </c>
      <c r="J1328" s="9" t="str">
        <f>+TEXT(Tabla1[[#This Row],[Columna1]]/24, "h:mm")</f>
        <v>0:43</v>
      </c>
      <c r="K1328" t="s">
        <v>8</v>
      </c>
      <c r="L1328" s="1">
        <f>+(Tabla1[[#This Row],[Precio Unitario]]-Tabla1[[#This Row],[Costo Unitario]])*Tabla1[[#This Row],[Cantidad Ordenada]]</f>
        <v>36</v>
      </c>
      <c r="M1328" s="1">
        <f>+Tabla1[[#This Row],[Precio Unitario]]*Tabla1[[#This Row],[Cantidad Ordenada]]</f>
        <v>90</v>
      </c>
      <c r="N1328" s="2">
        <f>+Tabla1[[#This Row],[Ganancia neta]]/(Tabla1[[#This Row],[Ganacia Bruta]])</f>
        <v>0.4</v>
      </c>
      <c r="O1328" s="1">
        <f>+Tabla1[[#This Row],[Costo Unitario]]*Tabla1[[#This Row],[Cantidad Ordenada]]</f>
        <v>54</v>
      </c>
    </row>
    <row r="1329" spans="1:15" x14ac:dyDescent="0.25">
      <c r="A1329">
        <v>539</v>
      </c>
      <c r="B1329">
        <v>18</v>
      </c>
      <c r="C1329" t="s">
        <v>10</v>
      </c>
      <c r="D1329" t="s">
        <v>34</v>
      </c>
      <c r="E1329" s="1">
        <v>16</v>
      </c>
      <c r="F1329" s="1">
        <v>27</v>
      </c>
      <c r="G1329">
        <v>1</v>
      </c>
      <c r="H1329">
        <v>40</v>
      </c>
      <c r="I1329">
        <f>+Tabla1[[#This Row],[Tiempo de Preparación]]/60</f>
        <v>0.66666666666666663</v>
      </c>
      <c r="J1329" s="9" t="str">
        <f>+TEXT(Tabla1[[#This Row],[Columna1]]/24, "h:mm")</f>
        <v>0:40</v>
      </c>
      <c r="K1329" t="s">
        <v>8</v>
      </c>
      <c r="L1329" s="1">
        <f>+(Tabla1[[#This Row],[Precio Unitario]]-Tabla1[[#This Row],[Costo Unitario]])*Tabla1[[#This Row],[Cantidad Ordenada]]</f>
        <v>11</v>
      </c>
      <c r="M1329" s="1">
        <f>+Tabla1[[#This Row],[Precio Unitario]]*Tabla1[[#This Row],[Cantidad Ordenada]]</f>
        <v>27</v>
      </c>
      <c r="N1329" s="2">
        <f>+Tabla1[[#This Row],[Ganancia neta]]/(Tabla1[[#This Row],[Ganacia Bruta]])</f>
        <v>0.40740740740740738</v>
      </c>
      <c r="O1329" s="1">
        <f>+Tabla1[[#This Row],[Costo Unitario]]*Tabla1[[#This Row],[Cantidad Ordenada]]</f>
        <v>16</v>
      </c>
    </row>
    <row r="1330" spans="1:15" x14ac:dyDescent="0.25">
      <c r="A1330">
        <v>539</v>
      </c>
      <c r="B1330">
        <v>18</v>
      </c>
      <c r="C1330" t="s">
        <v>13</v>
      </c>
      <c r="D1330" t="s">
        <v>37</v>
      </c>
      <c r="E1330" s="1">
        <v>17</v>
      </c>
      <c r="F1330" s="1">
        <v>29</v>
      </c>
      <c r="G1330">
        <v>3</v>
      </c>
      <c r="H1330">
        <v>18</v>
      </c>
      <c r="I1330">
        <f>+Tabla1[[#This Row],[Tiempo de Preparación]]/60</f>
        <v>0.3</v>
      </c>
      <c r="J1330" s="9" t="str">
        <f>+TEXT(Tabla1[[#This Row],[Columna1]]/24, "h:mm")</f>
        <v>0:18</v>
      </c>
      <c r="K1330" t="s">
        <v>6</v>
      </c>
      <c r="L1330" s="1">
        <f>+(Tabla1[[#This Row],[Precio Unitario]]-Tabla1[[#This Row],[Costo Unitario]])*Tabla1[[#This Row],[Cantidad Ordenada]]</f>
        <v>36</v>
      </c>
      <c r="M1330" s="1">
        <f>+Tabla1[[#This Row],[Precio Unitario]]*Tabla1[[#This Row],[Cantidad Ordenada]]</f>
        <v>87</v>
      </c>
      <c r="N1330" s="2">
        <f>+Tabla1[[#This Row],[Ganancia neta]]/(Tabla1[[#This Row],[Ganacia Bruta]])</f>
        <v>0.41379310344827586</v>
      </c>
      <c r="O1330" s="1">
        <f>+Tabla1[[#This Row],[Costo Unitario]]*Tabla1[[#This Row],[Cantidad Ordenada]]</f>
        <v>51</v>
      </c>
    </row>
    <row r="1331" spans="1:15" x14ac:dyDescent="0.25">
      <c r="A1331">
        <v>539</v>
      </c>
      <c r="B1331">
        <v>18</v>
      </c>
      <c r="C1331" t="s">
        <v>24</v>
      </c>
      <c r="D1331" t="s">
        <v>48</v>
      </c>
      <c r="E1331" s="1">
        <v>10</v>
      </c>
      <c r="F1331" s="1">
        <v>18</v>
      </c>
      <c r="G1331">
        <v>2</v>
      </c>
      <c r="H1331">
        <v>28</v>
      </c>
      <c r="I1331">
        <f>+Tabla1[[#This Row],[Tiempo de Preparación]]/60</f>
        <v>0.46666666666666667</v>
      </c>
      <c r="J1331" s="9" t="str">
        <f>+TEXT(Tabla1[[#This Row],[Columna1]]/24, "h:mm")</f>
        <v>0:28</v>
      </c>
      <c r="K1331" t="s">
        <v>6</v>
      </c>
      <c r="L1331" s="1">
        <f>+(Tabla1[[#This Row],[Precio Unitario]]-Tabla1[[#This Row],[Costo Unitario]])*Tabla1[[#This Row],[Cantidad Ordenada]]</f>
        <v>16</v>
      </c>
      <c r="M1331" s="1">
        <f>+Tabla1[[#This Row],[Precio Unitario]]*Tabla1[[#This Row],[Cantidad Ordenada]]</f>
        <v>36</v>
      </c>
      <c r="N1331" s="2">
        <f>+Tabla1[[#This Row],[Ganancia neta]]/(Tabla1[[#This Row],[Ganacia Bruta]])</f>
        <v>0.44444444444444442</v>
      </c>
      <c r="O1331" s="1">
        <f>+Tabla1[[#This Row],[Costo Unitario]]*Tabla1[[#This Row],[Cantidad Ordenada]]</f>
        <v>20</v>
      </c>
    </row>
    <row r="1332" spans="1:15" x14ac:dyDescent="0.25">
      <c r="A1332">
        <v>540</v>
      </c>
      <c r="B1332">
        <v>6</v>
      </c>
      <c r="C1332" t="s">
        <v>24</v>
      </c>
      <c r="D1332" t="s">
        <v>48</v>
      </c>
      <c r="E1332" s="1">
        <v>10</v>
      </c>
      <c r="F1332" s="1">
        <v>18</v>
      </c>
      <c r="G1332">
        <v>3</v>
      </c>
      <c r="H1332">
        <v>47</v>
      </c>
      <c r="I1332">
        <f>+Tabla1[[#This Row],[Tiempo de Preparación]]/60</f>
        <v>0.78333333333333333</v>
      </c>
      <c r="J1332" s="9" t="str">
        <f>+TEXT(Tabla1[[#This Row],[Columna1]]/24, "h:mm")</f>
        <v>0:47</v>
      </c>
      <c r="K1332" t="s">
        <v>6</v>
      </c>
      <c r="L1332" s="1">
        <f>+(Tabla1[[#This Row],[Precio Unitario]]-Tabla1[[#This Row],[Costo Unitario]])*Tabla1[[#This Row],[Cantidad Ordenada]]</f>
        <v>24</v>
      </c>
      <c r="M1332" s="1">
        <f>+Tabla1[[#This Row],[Precio Unitario]]*Tabla1[[#This Row],[Cantidad Ordenada]]</f>
        <v>54</v>
      </c>
      <c r="N1332" s="2">
        <f>+Tabla1[[#This Row],[Ganancia neta]]/(Tabla1[[#This Row],[Ganacia Bruta]])</f>
        <v>0.44444444444444442</v>
      </c>
      <c r="O1332" s="1">
        <f>+Tabla1[[#This Row],[Costo Unitario]]*Tabla1[[#This Row],[Cantidad Ordenada]]</f>
        <v>30</v>
      </c>
    </row>
    <row r="1333" spans="1:15" x14ac:dyDescent="0.25">
      <c r="A1333">
        <v>540</v>
      </c>
      <c r="B1333">
        <v>6</v>
      </c>
      <c r="C1333" t="s">
        <v>17</v>
      </c>
      <c r="D1333" t="s">
        <v>41</v>
      </c>
      <c r="E1333" s="1">
        <v>21</v>
      </c>
      <c r="F1333" s="1">
        <v>35</v>
      </c>
      <c r="G1333">
        <v>2</v>
      </c>
      <c r="H1333">
        <v>35</v>
      </c>
      <c r="I1333">
        <f>+Tabla1[[#This Row],[Tiempo de Preparación]]/60</f>
        <v>0.58333333333333337</v>
      </c>
      <c r="J1333" s="9" t="str">
        <f>+TEXT(Tabla1[[#This Row],[Columna1]]/24, "h:mm")</f>
        <v>0:35</v>
      </c>
      <c r="K1333" t="s">
        <v>6</v>
      </c>
      <c r="L1333" s="1">
        <f>+(Tabla1[[#This Row],[Precio Unitario]]-Tabla1[[#This Row],[Costo Unitario]])*Tabla1[[#This Row],[Cantidad Ordenada]]</f>
        <v>28</v>
      </c>
      <c r="M1333" s="1">
        <f>+Tabla1[[#This Row],[Precio Unitario]]*Tabla1[[#This Row],[Cantidad Ordenada]]</f>
        <v>70</v>
      </c>
      <c r="N1333" s="2">
        <f>+Tabla1[[#This Row],[Ganancia neta]]/(Tabla1[[#This Row],[Ganacia Bruta]])</f>
        <v>0.4</v>
      </c>
      <c r="O1333" s="1">
        <f>+Tabla1[[#This Row],[Costo Unitario]]*Tabla1[[#This Row],[Cantidad Ordenada]]</f>
        <v>42</v>
      </c>
    </row>
    <row r="1334" spans="1:15" x14ac:dyDescent="0.25">
      <c r="A1334">
        <v>541</v>
      </c>
      <c r="B1334">
        <v>19</v>
      </c>
      <c r="C1334" t="s">
        <v>16</v>
      </c>
      <c r="D1334" t="s">
        <v>40</v>
      </c>
      <c r="E1334" s="1">
        <v>11</v>
      </c>
      <c r="F1334" s="1">
        <v>19</v>
      </c>
      <c r="G1334">
        <v>2</v>
      </c>
      <c r="H1334">
        <v>31</v>
      </c>
      <c r="I1334">
        <f>+Tabla1[[#This Row],[Tiempo de Preparación]]/60</f>
        <v>0.51666666666666672</v>
      </c>
      <c r="J1334" s="9" t="str">
        <f>+TEXT(Tabla1[[#This Row],[Columna1]]/24, "h:mm")</f>
        <v>0:31</v>
      </c>
      <c r="K1334" t="s">
        <v>6</v>
      </c>
      <c r="L1334" s="1">
        <f>+(Tabla1[[#This Row],[Precio Unitario]]-Tabla1[[#This Row],[Costo Unitario]])*Tabla1[[#This Row],[Cantidad Ordenada]]</f>
        <v>16</v>
      </c>
      <c r="M1334" s="1">
        <f>+Tabla1[[#This Row],[Precio Unitario]]*Tabla1[[#This Row],[Cantidad Ordenada]]</f>
        <v>38</v>
      </c>
      <c r="N1334" s="2">
        <f>+Tabla1[[#This Row],[Ganancia neta]]/(Tabla1[[#This Row],[Ganacia Bruta]])</f>
        <v>0.42105263157894735</v>
      </c>
      <c r="O1334" s="1">
        <f>+Tabla1[[#This Row],[Costo Unitario]]*Tabla1[[#This Row],[Cantidad Ordenada]]</f>
        <v>22</v>
      </c>
    </row>
    <row r="1335" spans="1:15" x14ac:dyDescent="0.25">
      <c r="A1335">
        <v>541</v>
      </c>
      <c r="B1335">
        <v>19</v>
      </c>
      <c r="C1335" t="s">
        <v>14</v>
      </c>
      <c r="D1335" t="s">
        <v>38</v>
      </c>
      <c r="E1335" s="1">
        <v>20</v>
      </c>
      <c r="F1335" s="1">
        <v>33</v>
      </c>
      <c r="G1335">
        <v>2</v>
      </c>
      <c r="H1335">
        <v>21</v>
      </c>
      <c r="I1335">
        <f>+Tabla1[[#This Row],[Tiempo de Preparación]]/60</f>
        <v>0.35</v>
      </c>
      <c r="J1335" s="9" t="str">
        <f>+TEXT(Tabla1[[#This Row],[Columna1]]/24, "h:mm")</f>
        <v>0:21</v>
      </c>
      <c r="K1335" t="s">
        <v>6</v>
      </c>
      <c r="L1335" s="1">
        <f>+(Tabla1[[#This Row],[Precio Unitario]]-Tabla1[[#This Row],[Costo Unitario]])*Tabla1[[#This Row],[Cantidad Ordenada]]</f>
        <v>26</v>
      </c>
      <c r="M1335" s="1">
        <f>+Tabla1[[#This Row],[Precio Unitario]]*Tabla1[[#This Row],[Cantidad Ordenada]]</f>
        <v>66</v>
      </c>
      <c r="N1335" s="2">
        <f>+Tabla1[[#This Row],[Ganancia neta]]/(Tabla1[[#This Row],[Ganacia Bruta]])</f>
        <v>0.39393939393939392</v>
      </c>
      <c r="O1335" s="1">
        <f>+Tabla1[[#This Row],[Costo Unitario]]*Tabla1[[#This Row],[Cantidad Ordenada]]</f>
        <v>40</v>
      </c>
    </row>
    <row r="1336" spans="1:15" x14ac:dyDescent="0.25">
      <c r="A1336">
        <v>541</v>
      </c>
      <c r="B1336">
        <v>19</v>
      </c>
      <c r="C1336" t="s">
        <v>13</v>
      </c>
      <c r="D1336" t="s">
        <v>37</v>
      </c>
      <c r="E1336" s="1">
        <v>17</v>
      </c>
      <c r="F1336" s="1">
        <v>29</v>
      </c>
      <c r="G1336">
        <v>1</v>
      </c>
      <c r="H1336">
        <v>35</v>
      </c>
      <c r="I1336">
        <f>+Tabla1[[#This Row],[Tiempo de Preparación]]/60</f>
        <v>0.58333333333333337</v>
      </c>
      <c r="J1336" s="9" t="str">
        <f>+TEXT(Tabla1[[#This Row],[Columna1]]/24, "h:mm")</f>
        <v>0:35</v>
      </c>
      <c r="K1336" t="s">
        <v>6</v>
      </c>
      <c r="L1336" s="1">
        <f>+(Tabla1[[#This Row],[Precio Unitario]]-Tabla1[[#This Row],[Costo Unitario]])*Tabla1[[#This Row],[Cantidad Ordenada]]</f>
        <v>12</v>
      </c>
      <c r="M1336" s="1">
        <f>+Tabla1[[#This Row],[Precio Unitario]]*Tabla1[[#This Row],[Cantidad Ordenada]]</f>
        <v>29</v>
      </c>
      <c r="N1336" s="2">
        <f>+Tabla1[[#This Row],[Ganancia neta]]/(Tabla1[[#This Row],[Ganacia Bruta]])</f>
        <v>0.41379310344827586</v>
      </c>
      <c r="O1336" s="1">
        <f>+Tabla1[[#This Row],[Costo Unitario]]*Tabla1[[#This Row],[Cantidad Ordenada]]</f>
        <v>17</v>
      </c>
    </row>
    <row r="1337" spans="1:15" x14ac:dyDescent="0.25">
      <c r="A1337">
        <v>541</v>
      </c>
      <c r="B1337">
        <v>19</v>
      </c>
      <c r="C1337" t="s">
        <v>22</v>
      </c>
      <c r="D1337" t="s">
        <v>46</v>
      </c>
      <c r="E1337" s="1">
        <v>14</v>
      </c>
      <c r="F1337" s="1">
        <v>23</v>
      </c>
      <c r="G1337">
        <v>3</v>
      </c>
      <c r="H1337">
        <v>37</v>
      </c>
      <c r="I1337">
        <f>+Tabla1[[#This Row],[Tiempo de Preparación]]/60</f>
        <v>0.6166666666666667</v>
      </c>
      <c r="J1337" s="9" t="str">
        <f>+TEXT(Tabla1[[#This Row],[Columna1]]/24, "h:mm")</f>
        <v>0:37</v>
      </c>
      <c r="K1337" t="s">
        <v>6</v>
      </c>
      <c r="L1337" s="1">
        <f>+(Tabla1[[#This Row],[Precio Unitario]]-Tabla1[[#This Row],[Costo Unitario]])*Tabla1[[#This Row],[Cantidad Ordenada]]</f>
        <v>27</v>
      </c>
      <c r="M1337" s="1">
        <f>+Tabla1[[#This Row],[Precio Unitario]]*Tabla1[[#This Row],[Cantidad Ordenada]]</f>
        <v>69</v>
      </c>
      <c r="N1337" s="2">
        <f>+Tabla1[[#This Row],[Ganancia neta]]/(Tabla1[[#This Row],[Ganacia Bruta]])</f>
        <v>0.39130434782608697</v>
      </c>
      <c r="O1337" s="1">
        <f>+Tabla1[[#This Row],[Costo Unitario]]*Tabla1[[#This Row],[Cantidad Ordenada]]</f>
        <v>42</v>
      </c>
    </row>
    <row r="1338" spans="1:15" x14ac:dyDescent="0.25">
      <c r="A1338">
        <v>542</v>
      </c>
      <c r="B1338">
        <v>9</v>
      </c>
      <c r="C1338" t="s">
        <v>20</v>
      </c>
      <c r="D1338" t="s">
        <v>44</v>
      </c>
      <c r="E1338" s="1">
        <v>20</v>
      </c>
      <c r="F1338" s="1">
        <v>34</v>
      </c>
      <c r="G1338">
        <v>2</v>
      </c>
      <c r="H1338">
        <v>17</v>
      </c>
      <c r="I1338">
        <f>+Tabla1[[#This Row],[Tiempo de Preparación]]/60</f>
        <v>0.28333333333333333</v>
      </c>
      <c r="J1338" s="9" t="str">
        <f>+TEXT(Tabla1[[#This Row],[Columna1]]/24, "h:mm")</f>
        <v>0:17</v>
      </c>
      <c r="K1338" t="s">
        <v>8</v>
      </c>
      <c r="L1338" s="1">
        <f>+(Tabla1[[#This Row],[Precio Unitario]]-Tabla1[[#This Row],[Costo Unitario]])*Tabla1[[#This Row],[Cantidad Ordenada]]</f>
        <v>28</v>
      </c>
      <c r="M1338" s="1">
        <f>+Tabla1[[#This Row],[Precio Unitario]]*Tabla1[[#This Row],[Cantidad Ordenada]]</f>
        <v>68</v>
      </c>
      <c r="N1338" s="2">
        <f>+Tabla1[[#This Row],[Ganancia neta]]/(Tabla1[[#This Row],[Ganacia Bruta]])</f>
        <v>0.41176470588235292</v>
      </c>
      <c r="O1338" s="1">
        <f>+Tabla1[[#This Row],[Costo Unitario]]*Tabla1[[#This Row],[Cantidad Ordenada]]</f>
        <v>40</v>
      </c>
    </row>
    <row r="1339" spans="1:15" x14ac:dyDescent="0.25">
      <c r="A1339">
        <v>542</v>
      </c>
      <c r="B1339">
        <v>9</v>
      </c>
      <c r="C1339" t="s">
        <v>25</v>
      </c>
      <c r="D1339" t="s">
        <v>49</v>
      </c>
      <c r="E1339" s="1">
        <v>15</v>
      </c>
      <c r="F1339" s="1">
        <v>26</v>
      </c>
      <c r="G1339">
        <v>1</v>
      </c>
      <c r="H1339">
        <v>46</v>
      </c>
      <c r="I1339">
        <f>+Tabla1[[#This Row],[Tiempo de Preparación]]/60</f>
        <v>0.76666666666666672</v>
      </c>
      <c r="J1339" s="9" t="str">
        <f>+TEXT(Tabla1[[#This Row],[Columna1]]/24, "h:mm")</f>
        <v>0:46</v>
      </c>
      <c r="K1339" t="s">
        <v>6</v>
      </c>
      <c r="L1339" s="1">
        <f>+(Tabla1[[#This Row],[Precio Unitario]]-Tabla1[[#This Row],[Costo Unitario]])*Tabla1[[#This Row],[Cantidad Ordenada]]</f>
        <v>11</v>
      </c>
      <c r="M1339" s="1">
        <f>+Tabla1[[#This Row],[Precio Unitario]]*Tabla1[[#This Row],[Cantidad Ordenada]]</f>
        <v>26</v>
      </c>
      <c r="N1339" s="2">
        <f>+Tabla1[[#This Row],[Ganancia neta]]/(Tabla1[[#This Row],[Ganacia Bruta]])</f>
        <v>0.42307692307692307</v>
      </c>
      <c r="O1339" s="1">
        <f>+Tabla1[[#This Row],[Costo Unitario]]*Tabla1[[#This Row],[Cantidad Ordenada]]</f>
        <v>15</v>
      </c>
    </row>
    <row r="1340" spans="1:15" x14ac:dyDescent="0.25">
      <c r="A1340">
        <v>542</v>
      </c>
      <c r="B1340">
        <v>9</v>
      </c>
      <c r="C1340" t="s">
        <v>10</v>
      </c>
      <c r="D1340" t="s">
        <v>34</v>
      </c>
      <c r="E1340" s="1">
        <v>16</v>
      </c>
      <c r="F1340" s="1">
        <v>27</v>
      </c>
      <c r="G1340">
        <v>2</v>
      </c>
      <c r="H1340">
        <v>52</v>
      </c>
      <c r="I1340">
        <f>+Tabla1[[#This Row],[Tiempo de Preparación]]/60</f>
        <v>0.8666666666666667</v>
      </c>
      <c r="J1340" s="9" t="str">
        <f>+TEXT(Tabla1[[#This Row],[Columna1]]/24, "h:mm")</f>
        <v>0:52</v>
      </c>
      <c r="K1340" t="s">
        <v>8</v>
      </c>
      <c r="L1340" s="1">
        <f>+(Tabla1[[#This Row],[Precio Unitario]]-Tabla1[[#This Row],[Costo Unitario]])*Tabla1[[#This Row],[Cantidad Ordenada]]</f>
        <v>22</v>
      </c>
      <c r="M1340" s="1">
        <f>+Tabla1[[#This Row],[Precio Unitario]]*Tabla1[[#This Row],[Cantidad Ordenada]]</f>
        <v>54</v>
      </c>
      <c r="N1340" s="2">
        <f>+Tabla1[[#This Row],[Ganancia neta]]/(Tabla1[[#This Row],[Ganacia Bruta]])</f>
        <v>0.40740740740740738</v>
      </c>
      <c r="O1340" s="1">
        <f>+Tabla1[[#This Row],[Costo Unitario]]*Tabla1[[#This Row],[Cantidad Ordenada]]</f>
        <v>32</v>
      </c>
    </row>
    <row r="1341" spans="1:15" x14ac:dyDescent="0.25">
      <c r="A1341">
        <v>543</v>
      </c>
      <c r="B1341">
        <v>19</v>
      </c>
      <c r="C1341" t="s">
        <v>15</v>
      </c>
      <c r="D1341" t="s">
        <v>39</v>
      </c>
      <c r="E1341" s="1">
        <v>16</v>
      </c>
      <c r="F1341" s="1">
        <v>28</v>
      </c>
      <c r="G1341">
        <v>2</v>
      </c>
      <c r="H1341">
        <v>27</v>
      </c>
      <c r="I1341">
        <f>+Tabla1[[#This Row],[Tiempo de Preparación]]/60</f>
        <v>0.45</v>
      </c>
      <c r="J1341" s="9" t="str">
        <f>+TEXT(Tabla1[[#This Row],[Columna1]]/24, "h:mm")</f>
        <v>0:27</v>
      </c>
      <c r="K1341" t="s">
        <v>8</v>
      </c>
      <c r="L1341" s="1">
        <f>+(Tabla1[[#This Row],[Precio Unitario]]-Tabla1[[#This Row],[Costo Unitario]])*Tabla1[[#This Row],[Cantidad Ordenada]]</f>
        <v>24</v>
      </c>
      <c r="M1341" s="1">
        <f>+Tabla1[[#This Row],[Precio Unitario]]*Tabla1[[#This Row],[Cantidad Ordenada]]</f>
        <v>56</v>
      </c>
      <c r="N1341" s="2">
        <f>+Tabla1[[#This Row],[Ganancia neta]]/(Tabla1[[#This Row],[Ganacia Bruta]])</f>
        <v>0.42857142857142855</v>
      </c>
      <c r="O1341" s="1">
        <f>+Tabla1[[#This Row],[Costo Unitario]]*Tabla1[[#This Row],[Cantidad Ordenada]]</f>
        <v>32</v>
      </c>
    </row>
    <row r="1342" spans="1:15" x14ac:dyDescent="0.25">
      <c r="A1342">
        <v>543</v>
      </c>
      <c r="B1342">
        <v>19</v>
      </c>
      <c r="C1342" t="s">
        <v>10</v>
      </c>
      <c r="D1342" t="s">
        <v>34</v>
      </c>
      <c r="E1342" s="1">
        <v>16</v>
      </c>
      <c r="F1342" s="1">
        <v>27</v>
      </c>
      <c r="G1342">
        <v>2</v>
      </c>
      <c r="H1342">
        <v>5</v>
      </c>
      <c r="I1342">
        <f>+Tabla1[[#This Row],[Tiempo de Preparación]]/60</f>
        <v>8.3333333333333329E-2</v>
      </c>
      <c r="J1342" s="9" t="str">
        <f>+TEXT(Tabla1[[#This Row],[Columna1]]/24, "h:mm")</f>
        <v>0:05</v>
      </c>
      <c r="K1342" t="s">
        <v>6</v>
      </c>
      <c r="L1342" s="1">
        <f>+(Tabla1[[#This Row],[Precio Unitario]]-Tabla1[[#This Row],[Costo Unitario]])*Tabla1[[#This Row],[Cantidad Ordenada]]</f>
        <v>22</v>
      </c>
      <c r="M1342" s="1">
        <f>+Tabla1[[#This Row],[Precio Unitario]]*Tabla1[[#This Row],[Cantidad Ordenada]]</f>
        <v>54</v>
      </c>
      <c r="N1342" s="2">
        <f>+Tabla1[[#This Row],[Ganancia neta]]/(Tabla1[[#This Row],[Ganacia Bruta]])</f>
        <v>0.40740740740740738</v>
      </c>
      <c r="O1342" s="1">
        <f>+Tabla1[[#This Row],[Costo Unitario]]*Tabla1[[#This Row],[Cantidad Ordenada]]</f>
        <v>32</v>
      </c>
    </row>
    <row r="1343" spans="1:15" x14ac:dyDescent="0.25">
      <c r="A1343">
        <v>543</v>
      </c>
      <c r="B1343">
        <v>19</v>
      </c>
      <c r="C1343" t="s">
        <v>18</v>
      </c>
      <c r="D1343" t="s">
        <v>42</v>
      </c>
      <c r="E1343" s="1">
        <v>19</v>
      </c>
      <c r="F1343" s="1">
        <v>32</v>
      </c>
      <c r="G1343">
        <v>3</v>
      </c>
      <c r="H1343">
        <v>42</v>
      </c>
      <c r="I1343">
        <f>+Tabla1[[#This Row],[Tiempo de Preparación]]/60</f>
        <v>0.7</v>
      </c>
      <c r="J1343" s="9" t="str">
        <f>+TEXT(Tabla1[[#This Row],[Columna1]]/24, "h:mm")</f>
        <v>0:42</v>
      </c>
      <c r="K1343" t="s">
        <v>8</v>
      </c>
      <c r="L1343" s="1">
        <f>+(Tabla1[[#This Row],[Precio Unitario]]-Tabla1[[#This Row],[Costo Unitario]])*Tabla1[[#This Row],[Cantidad Ordenada]]</f>
        <v>39</v>
      </c>
      <c r="M1343" s="1">
        <f>+Tabla1[[#This Row],[Precio Unitario]]*Tabla1[[#This Row],[Cantidad Ordenada]]</f>
        <v>96</v>
      </c>
      <c r="N1343" s="2">
        <f>+Tabla1[[#This Row],[Ganancia neta]]/(Tabla1[[#This Row],[Ganacia Bruta]])</f>
        <v>0.40625</v>
      </c>
      <c r="O1343" s="1">
        <f>+Tabla1[[#This Row],[Costo Unitario]]*Tabla1[[#This Row],[Cantidad Ordenada]]</f>
        <v>57</v>
      </c>
    </row>
    <row r="1344" spans="1:15" x14ac:dyDescent="0.25">
      <c r="A1344">
        <v>544</v>
      </c>
      <c r="B1344">
        <v>7</v>
      </c>
      <c r="C1344" t="s">
        <v>17</v>
      </c>
      <c r="D1344" t="s">
        <v>41</v>
      </c>
      <c r="E1344" s="1">
        <v>21</v>
      </c>
      <c r="F1344" s="1">
        <v>35</v>
      </c>
      <c r="G1344">
        <v>2</v>
      </c>
      <c r="H1344">
        <v>48</v>
      </c>
      <c r="I1344">
        <f>+Tabla1[[#This Row],[Tiempo de Preparación]]/60</f>
        <v>0.8</v>
      </c>
      <c r="J1344" s="9" t="str">
        <f>+TEXT(Tabla1[[#This Row],[Columna1]]/24, "h:mm")</f>
        <v>0:48</v>
      </c>
      <c r="K1344" t="s">
        <v>6</v>
      </c>
      <c r="L1344" s="1">
        <f>+(Tabla1[[#This Row],[Precio Unitario]]-Tabla1[[#This Row],[Costo Unitario]])*Tabla1[[#This Row],[Cantidad Ordenada]]</f>
        <v>28</v>
      </c>
      <c r="M1344" s="1">
        <f>+Tabla1[[#This Row],[Precio Unitario]]*Tabla1[[#This Row],[Cantidad Ordenada]]</f>
        <v>70</v>
      </c>
      <c r="N1344" s="2">
        <f>+Tabla1[[#This Row],[Ganancia neta]]/(Tabla1[[#This Row],[Ganacia Bruta]])</f>
        <v>0.4</v>
      </c>
      <c r="O1344" s="1">
        <f>+Tabla1[[#This Row],[Costo Unitario]]*Tabla1[[#This Row],[Cantidad Ordenada]]</f>
        <v>42</v>
      </c>
    </row>
    <row r="1345" spans="1:15" x14ac:dyDescent="0.25">
      <c r="A1345">
        <v>545</v>
      </c>
      <c r="B1345">
        <v>20</v>
      </c>
      <c r="C1345" t="s">
        <v>14</v>
      </c>
      <c r="D1345" t="s">
        <v>38</v>
      </c>
      <c r="E1345" s="1">
        <v>20</v>
      </c>
      <c r="F1345" s="1">
        <v>33</v>
      </c>
      <c r="G1345">
        <v>3</v>
      </c>
      <c r="H1345">
        <v>57</v>
      </c>
      <c r="I1345">
        <f>+Tabla1[[#This Row],[Tiempo de Preparación]]/60</f>
        <v>0.95</v>
      </c>
      <c r="J1345" s="9" t="str">
        <f>+TEXT(Tabla1[[#This Row],[Columna1]]/24, "h:mm")</f>
        <v>0:57</v>
      </c>
      <c r="K1345" t="s">
        <v>8</v>
      </c>
      <c r="L1345" s="1">
        <f>+(Tabla1[[#This Row],[Precio Unitario]]-Tabla1[[#This Row],[Costo Unitario]])*Tabla1[[#This Row],[Cantidad Ordenada]]</f>
        <v>39</v>
      </c>
      <c r="M1345" s="1">
        <f>+Tabla1[[#This Row],[Precio Unitario]]*Tabla1[[#This Row],[Cantidad Ordenada]]</f>
        <v>99</v>
      </c>
      <c r="N1345" s="2">
        <f>+Tabla1[[#This Row],[Ganancia neta]]/(Tabla1[[#This Row],[Ganacia Bruta]])</f>
        <v>0.39393939393939392</v>
      </c>
      <c r="O1345" s="1">
        <f>+Tabla1[[#This Row],[Costo Unitario]]*Tabla1[[#This Row],[Cantidad Ordenada]]</f>
        <v>60</v>
      </c>
    </row>
    <row r="1346" spans="1:15" x14ac:dyDescent="0.25">
      <c r="A1346">
        <v>545</v>
      </c>
      <c r="B1346">
        <v>20</v>
      </c>
      <c r="C1346" t="s">
        <v>9</v>
      </c>
      <c r="D1346" t="s">
        <v>33</v>
      </c>
      <c r="E1346" s="1">
        <v>19</v>
      </c>
      <c r="F1346" s="1">
        <v>31</v>
      </c>
      <c r="G1346">
        <v>1</v>
      </c>
      <c r="H1346">
        <v>42</v>
      </c>
      <c r="I1346">
        <f>+Tabla1[[#This Row],[Tiempo de Preparación]]/60</f>
        <v>0.7</v>
      </c>
      <c r="J1346" s="9" t="str">
        <f>+TEXT(Tabla1[[#This Row],[Columna1]]/24, "h:mm")</f>
        <v>0:42</v>
      </c>
      <c r="K1346" t="s">
        <v>8</v>
      </c>
      <c r="L1346" s="1">
        <f>+(Tabla1[[#This Row],[Precio Unitario]]-Tabla1[[#This Row],[Costo Unitario]])*Tabla1[[#This Row],[Cantidad Ordenada]]</f>
        <v>12</v>
      </c>
      <c r="M1346" s="1">
        <f>+Tabla1[[#This Row],[Precio Unitario]]*Tabla1[[#This Row],[Cantidad Ordenada]]</f>
        <v>31</v>
      </c>
      <c r="N1346" s="2">
        <f>+Tabla1[[#This Row],[Ganancia neta]]/(Tabla1[[#This Row],[Ganacia Bruta]])</f>
        <v>0.38709677419354838</v>
      </c>
      <c r="O1346" s="1">
        <f>+Tabla1[[#This Row],[Costo Unitario]]*Tabla1[[#This Row],[Cantidad Ordenada]]</f>
        <v>19</v>
      </c>
    </row>
    <row r="1347" spans="1:15" x14ac:dyDescent="0.25">
      <c r="A1347">
        <v>546</v>
      </c>
      <c r="B1347">
        <v>5</v>
      </c>
      <c r="C1347" t="s">
        <v>18</v>
      </c>
      <c r="D1347" t="s">
        <v>42</v>
      </c>
      <c r="E1347" s="1">
        <v>19</v>
      </c>
      <c r="F1347" s="1">
        <v>32</v>
      </c>
      <c r="G1347">
        <v>2</v>
      </c>
      <c r="H1347">
        <v>33</v>
      </c>
      <c r="I1347">
        <f>+Tabla1[[#This Row],[Tiempo de Preparación]]/60</f>
        <v>0.55000000000000004</v>
      </c>
      <c r="J1347" s="9" t="str">
        <f>+TEXT(Tabla1[[#This Row],[Columna1]]/24, "h:mm")</f>
        <v>0:33</v>
      </c>
      <c r="K1347" t="s">
        <v>8</v>
      </c>
      <c r="L1347" s="1">
        <f>+(Tabla1[[#This Row],[Precio Unitario]]-Tabla1[[#This Row],[Costo Unitario]])*Tabla1[[#This Row],[Cantidad Ordenada]]</f>
        <v>26</v>
      </c>
      <c r="M1347" s="1">
        <f>+Tabla1[[#This Row],[Precio Unitario]]*Tabla1[[#This Row],[Cantidad Ordenada]]</f>
        <v>64</v>
      </c>
      <c r="N1347" s="2">
        <f>+Tabla1[[#This Row],[Ganancia neta]]/(Tabla1[[#This Row],[Ganacia Bruta]])</f>
        <v>0.40625</v>
      </c>
      <c r="O1347" s="1">
        <f>+Tabla1[[#This Row],[Costo Unitario]]*Tabla1[[#This Row],[Cantidad Ordenada]]</f>
        <v>38</v>
      </c>
    </row>
    <row r="1348" spans="1:15" x14ac:dyDescent="0.25">
      <c r="A1348">
        <v>546</v>
      </c>
      <c r="B1348">
        <v>5</v>
      </c>
      <c r="C1348" t="s">
        <v>15</v>
      </c>
      <c r="D1348" t="s">
        <v>39</v>
      </c>
      <c r="E1348" s="1">
        <v>16</v>
      </c>
      <c r="F1348" s="1">
        <v>28</v>
      </c>
      <c r="G1348">
        <v>1</v>
      </c>
      <c r="H1348">
        <v>58</v>
      </c>
      <c r="I1348">
        <f>+Tabla1[[#This Row],[Tiempo de Preparación]]/60</f>
        <v>0.96666666666666667</v>
      </c>
      <c r="J1348" s="9" t="str">
        <f>+TEXT(Tabla1[[#This Row],[Columna1]]/24, "h:mm")</f>
        <v>0:58</v>
      </c>
      <c r="K1348" t="s">
        <v>8</v>
      </c>
      <c r="L1348" s="1">
        <f>+(Tabla1[[#This Row],[Precio Unitario]]-Tabla1[[#This Row],[Costo Unitario]])*Tabla1[[#This Row],[Cantidad Ordenada]]</f>
        <v>12</v>
      </c>
      <c r="M1348" s="1">
        <f>+Tabla1[[#This Row],[Precio Unitario]]*Tabla1[[#This Row],[Cantidad Ordenada]]</f>
        <v>28</v>
      </c>
      <c r="N1348" s="2">
        <f>+Tabla1[[#This Row],[Ganancia neta]]/(Tabla1[[#This Row],[Ganacia Bruta]])</f>
        <v>0.42857142857142855</v>
      </c>
      <c r="O1348" s="1">
        <f>+Tabla1[[#This Row],[Costo Unitario]]*Tabla1[[#This Row],[Cantidad Ordenada]]</f>
        <v>16</v>
      </c>
    </row>
    <row r="1349" spans="1:15" x14ac:dyDescent="0.25">
      <c r="A1349">
        <v>547</v>
      </c>
      <c r="B1349">
        <v>9</v>
      </c>
      <c r="C1349" t="s">
        <v>9</v>
      </c>
      <c r="D1349" t="s">
        <v>33</v>
      </c>
      <c r="E1349" s="1">
        <v>19</v>
      </c>
      <c r="F1349" s="1">
        <v>31</v>
      </c>
      <c r="G1349">
        <v>3</v>
      </c>
      <c r="H1349">
        <v>13</v>
      </c>
      <c r="I1349">
        <f>+Tabla1[[#This Row],[Tiempo de Preparación]]/60</f>
        <v>0.21666666666666667</v>
      </c>
      <c r="J1349" s="9" t="str">
        <f>+TEXT(Tabla1[[#This Row],[Columna1]]/24, "h:mm")</f>
        <v>0:13</v>
      </c>
      <c r="K1349" t="s">
        <v>6</v>
      </c>
      <c r="L1349" s="1">
        <f>+(Tabla1[[#This Row],[Precio Unitario]]-Tabla1[[#This Row],[Costo Unitario]])*Tabla1[[#This Row],[Cantidad Ordenada]]</f>
        <v>36</v>
      </c>
      <c r="M1349" s="1">
        <f>+Tabla1[[#This Row],[Precio Unitario]]*Tabla1[[#This Row],[Cantidad Ordenada]]</f>
        <v>93</v>
      </c>
      <c r="N1349" s="2">
        <f>+Tabla1[[#This Row],[Ganancia neta]]/(Tabla1[[#This Row],[Ganacia Bruta]])</f>
        <v>0.38709677419354838</v>
      </c>
      <c r="O1349" s="1">
        <f>+Tabla1[[#This Row],[Costo Unitario]]*Tabla1[[#This Row],[Cantidad Ordenada]]</f>
        <v>57</v>
      </c>
    </row>
    <row r="1350" spans="1:15" x14ac:dyDescent="0.25">
      <c r="A1350">
        <v>547</v>
      </c>
      <c r="B1350">
        <v>9</v>
      </c>
      <c r="C1350" t="s">
        <v>14</v>
      </c>
      <c r="D1350" t="s">
        <v>38</v>
      </c>
      <c r="E1350" s="1">
        <v>20</v>
      </c>
      <c r="F1350" s="1">
        <v>33</v>
      </c>
      <c r="G1350">
        <v>3</v>
      </c>
      <c r="H1350">
        <v>54</v>
      </c>
      <c r="I1350">
        <f>+Tabla1[[#This Row],[Tiempo de Preparación]]/60</f>
        <v>0.9</v>
      </c>
      <c r="J1350" s="9" t="str">
        <f>+TEXT(Tabla1[[#This Row],[Columna1]]/24, "h:mm")</f>
        <v>0:54</v>
      </c>
      <c r="K1350" t="s">
        <v>8</v>
      </c>
      <c r="L1350" s="1">
        <f>+(Tabla1[[#This Row],[Precio Unitario]]-Tabla1[[#This Row],[Costo Unitario]])*Tabla1[[#This Row],[Cantidad Ordenada]]</f>
        <v>39</v>
      </c>
      <c r="M1350" s="1">
        <f>+Tabla1[[#This Row],[Precio Unitario]]*Tabla1[[#This Row],[Cantidad Ordenada]]</f>
        <v>99</v>
      </c>
      <c r="N1350" s="2">
        <f>+Tabla1[[#This Row],[Ganancia neta]]/(Tabla1[[#This Row],[Ganacia Bruta]])</f>
        <v>0.39393939393939392</v>
      </c>
      <c r="O1350" s="1">
        <f>+Tabla1[[#This Row],[Costo Unitario]]*Tabla1[[#This Row],[Cantidad Ordenada]]</f>
        <v>60</v>
      </c>
    </row>
    <row r="1351" spans="1:15" x14ac:dyDescent="0.25">
      <c r="A1351">
        <v>547</v>
      </c>
      <c r="B1351">
        <v>9</v>
      </c>
      <c r="C1351" t="s">
        <v>17</v>
      </c>
      <c r="D1351" t="s">
        <v>41</v>
      </c>
      <c r="E1351" s="1">
        <v>21</v>
      </c>
      <c r="F1351" s="1">
        <v>35</v>
      </c>
      <c r="G1351">
        <v>1</v>
      </c>
      <c r="H1351">
        <v>30</v>
      </c>
      <c r="I1351">
        <f>+Tabla1[[#This Row],[Tiempo de Preparación]]/60</f>
        <v>0.5</v>
      </c>
      <c r="J1351" s="9" t="str">
        <f>+TEXT(Tabla1[[#This Row],[Columna1]]/24, "h:mm")</f>
        <v>0:30</v>
      </c>
      <c r="K1351" t="s">
        <v>8</v>
      </c>
      <c r="L1351" s="1">
        <f>+(Tabla1[[#This Row],[Precio Unitario]]-Tabla1[[#This Row],[Costo Unitario]])*Tabla1[[#This Row],[Cantidad Ordenada]]</f>
        <v>14</v>
      </c>
      <c r="M1351" s="1">
        <f>+Tabla1[[#This Row],[Precio Unitario]]*Tabla1[[#This Row],[Cantidad Ordenada]]</f>
        <v>35</v>
      </c>
      <c r="N1351" s="2">
        <f>+Tabla1[[#This Row],[Ganancia neta]]/(Tabla1[[#This Row],[Ganacia Bruta]])</f>
        <v>0.4</v>
      </c>
      <c r="O1351" s="1">
        <f>+Tabla1[[#This Row],[Costo Unitario]]*Tabla1[[#This Row],[Cantidad Ordenada]]</f>
        <v>21</v>
      </c>
    </row>
    <row r="1352" spans="1:15" x14ac:dyDescent="0.25">
      <c r="A1352">
        <v>548</v>
      </c>
      <c r="B1352">
        <v>4</v>
      </c>
      <c r="C1352" t="s">
        <v>20</v>
      </c>
      <c r="D1352" t="s">
        <v>44</v>
      </c>
      <c r="E1352" s="1">
        <v>20</v>
      </c>
      <c r="F1352" s="1">
        <v>34</v>
      </c>
      <c r="G1352">
        <v>1</v>
      </c>
      <c r="H1352">
        <v>58</v>
      </c>
      <c r="I1352">
        <f>+Tabla1[[#This Row],[Tiempo de Preparación]]/60</f>
        <v>0.96666666666666667</v>
      </c>
      <c r="J1352" s="9" t="str">
        <f>+TEXT(Tabla1[[#This Row],[Columna1]]/24, "h:mm")</f>
        <v>0:58</v>
      </c>
      <c r="K1352" t="s">
        <v>8</v>
      </c>
      <c r="L1352" s="1">
        <f>+(Tabla1[[#This Row],[Precio Unitario]]-Tabla1[[#This Row],[Costo Unitario]])*Tabla1[[#This Row],[Cantidad Ordenada]]</f>
        <v>14</v>
      </c>
      <c r="M1352" s="1">
        <f>+Tabla1[[#This Row],[Precio Unitario]]*Tabla1[[#This Row],[Cantidad Ordenada]]</f>
        <v>34</v>
      </c>
      <c r="N1352" s="2">
        <f>+Tabla1[[#This Row],[Ganancia neta]]/(Tabla1[[#This Row],[Ganacia Bruta]])</f>
        <v>0.41176470588235292</v>
      </c>
      <c r="O1352" s="1">
        <f>+Tabla1[[#This Row],[Costo Unitario]]*Tabla1[[#This Row],[Cantidad Ordenada]]</f>
        <v>20</v>
      </c>
    </row>
    <row r="1353" spans="1:15" x14ac:dyDescent="0.25">
      <c r="A1353">
        <v>548</v>
      </c>
      <c r="B1353">
        <v>4</v>
      </c>
      <c r="C1353" t="s">
        <v>9</v>
      </c>
      <c r="D1353" t="s">
        <v>33</v>
      </c>
      <c r="E1353" s="1">
        <v>19</v>
      </c>
      <c r="F1353" s="1">
        <v>31</v>
      </c>
      <c r="G1353">
        <v>2</v>
      </c>
      <c r="H1353">
        <v>48</v>
      </c>
      <c r="I1353">
        <f>+Tabla1[[#This Row],[Tiempo de Preparación]]/60</f>
        <v>0.8</v>
      </c>
      <c r="J1353" s="9" t="str">
        <f>+TEXT(Tabla1[[#This Row],[Columna1]]/24, "h:mm")</f>
        <v>0:48</v>
      </c>
      <c r="K1353" t="s">
        <v>8</v>
      </c>
      <c r="L1353" s="1">
        <f>+(Tabla1[[#This Row],[Precio Unitario]]-Tabla1[[#This Row],[Costo Unitario]])*Tabla1[[#This Row],[Cantidad Ordenada]]</f>
        <v>24</v>
      </c>
      <c r="M1353" s="1">
        <f>+Tabla1[[#This Row],[Precio Unitario]]*Tabla1[[#This Row],[Cantidad Ordenada]]</f>
        <v>62</v>
      </c>
      <c r="N1353" s="2">
        <f>+Tabla1[[#This Row],[Ganancia neta]]/(Tabla1[[#This Row],[Ganacia Bruta]])</f>
        <v>0.38709677419354838</v>
      </c>
      <c r="O1353" s="1">
        <f>+Tabla1[[#This Row],[Costo Unitario]]*Tabla1[[#This Row],[Cantidad Ordenada]]</f>
        <v>38</v>
      </c>
    </row>
    <row r="1354" spans="1:15" x14ac:dyDescent="0.25">
      <c r="A1354">
        <v>549</v>
      </c>
      <c r="B1354">
        <v>12</v>
      </c>
      <c r="C1354" t="s">
        <v>26</v>
      </c>
      <c r="D1354" t="s">
        <v>50</v>
      </c>
      <c r="E1354" s="1">
        <v>15</v>
      </c>
      <c r="F1354" s="1">
        <v>25</v>
      </c>
      <c r="G1354">
        <v>1</v>
      </c>
      <c r="H1354">
        <v>19</v>
      </c>
      <c r="I1354">
        <f>+Tabla1[[#This Row],[Tiempo de Preparación]]/60</f>
        <v>0.31666666666666665</v>
      </c>
      <c r="J1354" s="9" t="str">
        <f>+TEXT(Tabla1[[#This Row],[Columna1]]/24, "h:mm")</f>
        <v>0:19</v>
      </c>
      <c r="K1354" t="s">
        <v>6</v>
      </c>
      <c r="L1354" s="1">
        <f>+(Tabla1[[#This Row],[Precio Unitario]]-Tabla1[[#This Row],[Costo Unitario]])*Tabla1[[#This Row],[Cantidad Ordenada]]</f>
        <v>10</v>
      </c>
      <c r="M1354" s="1">
        <f>+Tabla1[[#This Row],[Precio Unitario]]*Tabla1[[#This Row],[Cantidad Ordenada]]</f>
        <v>25</v>
      </c>
      <c r="N1354" s="2">
        <f>+Tabla1[[#This Row],[Ganancia neta]]/(Tabla1[[#This Row],[Ganacia Bruta]])</f>
        <v>0.4</v>
      </c>
      <c r="O1354" s="1">
        <f>+Tabla1[[#This Row],[Costo Unitario]]*Tabla1[[#This Row],[Cantidad Ordenada]]</f>
        <v>15</v>
      </c>
    </row>
    <row r="1355" spans="1:15" x14ac:dyDescent="0.25">
      <c r="A1355">
        <v>549</v>
      </c>
      <c r="B1355">
        <v>12</v>
      </c>
      <c r="C1355" t="s">
        <v>17</v>
      </c>
      <c r="D1355" t="s">
        <v>41</v>
      </c>
      <c r="E1355" s="1">
        <v>21</v>
      </c>
      <c r="F1355" s="1">
        <v>35</v>
      </c>
      <c r="G1355">
        <v>1</v>
      </c>
      <c r="H1355">
        <v>20</v>
      </c>
      <c r="I1355">
        <f>+Tabla1[[#This Row],[Tiempo de Preparación]]/60</f>
        <v>0.33333333333333331</v>
      </c>
      <c r="J1355" s="9" t="str">
        <f>+TEXT(Tabla1[[#This Row],[Columna1]]/24, "h:mm")</f>
        <v>0:20</v>
      </c>
      <c r="K1355" t="s">
        <v>8</v>
      </c>
      <c r="L1355" s="1">
        <f>+(Tabla1[[#This Row],[Precio Unitario]]-Tabla1[[#This Row],[Costo Unitario]])*Tabla1[[#This Row],[Cantidad Ordenada]]</f>
        <v>14</v>
      </c>
      <c r="M1355" s="1">
        <f>+Tabla1[[#This Row],[Precio Unitario]]*Tabla1[[#This Row],[Cantidad Ordenada]]</f>
        <v>35</v>
      </c>
      <c r="N1355" s="2">
        <f>+Tabla1[[#This Row],[Ganancia neta]]/(Tabla1[[#This Row],[Ganacia Bruta]])</f>
        <v>0.4</v>
      </c>
      <c r="O1355" s="1">
        <f>+Tabla1[[#This Row],[Costo Unitario]]*Tabla1[[#This Row],[Cantidad Ordenada]]</f>
        <v>21</v>
      </c>
    </row>
    <row r="1356" spans="1:15" x14ac:dyDescent="0.25">
      <c r="A1356">
        <v>549</v>
      </c>
      <c r="B1356">
        <v>12</v>
      </c>
      <c r="C1356" t="s">
        <v>20</v>
      </c>
      <c r="D1356" t="s">
        <v>44</v>
      </c>
      <c r="E1356" s="1">
        <v>20</v>
      </c>
      <c r="F1356" s="1">
        <v>34</v>
      </c>
      <c r="G1356">
        <v>3</v>
      </c>
      <c r="H1356">
        <v>59</v>
      </c>
      <c r="I1356">
        <f>+Tabla1[[#This Row],[Tiempo de Preparación]]/60</f>
        <v>0.98333333333333328</v>
      </c>
      <c r="J1356" s="9" t="str">
        <f>+TEXT(Tabla1[[#This Row],[Columna1]]/24, "h:mm")</f>
        <v>0:59</v>
      </c>
      <c r="K1356" t="s">
        <v>6</v>
      </c>
      <c r="L1356" s="1">
        <f>+(Tabla1[[#This Row],[Precio Unitario]]-Tabla1[[#This Row],[Costo Unitario]])*Tabla1[[#This Row],[Cantidad Ordenada]]</f>
        <v>42</v>
      </c>
      <c r="M1356" s="1">
        <f>+Tabla1[[#This Row],[Precio Unitario]]*Tabla1[[#This Row],[Cantidad Ordenada]]</f>
        <v>102</v>
      </c>
      <c r="N1356" s="2">
        <f>+Tabla1[[#This Row],[Ganancia neta]]/(Tabla1[[#This Row],[Ganacia Bruta]])</f>
        <v>0.41176470588235292</v>
      </c>
      <c r="O1356" s="1">
        <f>+Tabla1[[#This Row],[Costo Unitario]]*Tabla1[[#This Row],[Cantidad Ordenada]]</f>
        <v>60</v>
      </c>
    </row>
    <row r="1357" spans="1:15" x14ac:dyDescent="0.25">
      <c r="A1357">
        <v>550</v>
      </c>
      <c r="B1357">
        <v>1</v>
      </c>
      <c r="C1357" t="s">
        <v>7</v>
      </c>
      <c r="D1357" t="s">
        <v>32</v>
      </c>
      <c r="E1357" s="1">
        <v>18</v>
      </c>
      <c r="F1357" s="1">
        <v>30</v>
      </c>
      <c r="G1357">
        <v>2</v>
      </c>
      <c r="H1357">
        <v>28</v>
      </c>
      <c r="I1357">
        <f>+Tabla1[[#This Row],[Tiempo de Preparación]]/60</f>
        <v>0.46666666666666667</v>
      </c>
      <c r="J1357" s="9" t="str">
        <f>+TEXT(Tabla1[[#This Row],[Columna1]]/24, "h:mm")</f>
        <v>0:28</v>
      </c>
      <c r="K1357" t="s">
        <v>8</v>
      </c>
      <c r="L1357" s="1">
        <f>+(Tabla1[[#This Row],[Precio Unitario]]-Tabla1[[#This Row],[Costo Unitario]])*Tabla1[[#This Row],[Cantidad Ordenada]]</f>
        <v>24</v>
      </c>
      <c r="M1357" s="1">
        <f>+Tabla1[[#This Row],[Precio Unitario]]*Tabla1[[#This Row],[Cantidad Ordenada]]</f>
        <v>60</v>
      </c>
      <c r="N1357" s="2">
        <f>+Tabla1[[#This Row],[Ganancia neta]]/(Tabla1[[#This Row],[Ganacia Bruta]])</f>
        <v>0.4</v>
      </c>
      <c r="O1357" s="1">
        <f>+Tabla1[[#This Row],[Costo Unitario]]*Tabla1[[#This Row],[Cantidad Ordenada]]</f>
        <v>36</v>
      </c>
    </row>
    <row r="1358" spans="1:15" x14ac:dyDescent="0.25">
      <c r="A1358">
        <v>550</v>
      </c>
      <c r="B1358">
        <v>1</v>
      </c>
      <c r="C1358" t="s">
        <v>5</v>
      </c>
      <c r="D1358" t="s">
        <v>31</v>
      </c>
      <c r="E1358" s="1">
        <v>14</v>
      </c>
      <c r="F1358" s="1">
        <v>24</v>
      </c>
      <c r="G1358">
        <v>1</v>
      </c>
      <c r="H1358">
        <v>5</v>
      </c>
      <c r="I1358">
        <f>+Tabla1[[#This Row],[Tiempo de Preparación]]/60</f>
        <v>8.3333333333333329E-2</v>
      </c>
      <c r="J1358" s="9" t="str">
        <f>+TEXT(Tabla1[[#This Row],[Columna1]]/24, "h:mm")</f>
        <v>0:05</v>
      </c>
      <c r="K1358" t="s">
        <v>6</v>
      </c>
      <c r="L1358" s="1">
        <f>+(Tabla1[[#This Row],[Precio Unitario]]-Tabla1[[#This Row],[Costo Unitario]])*Tabla1[[#This Row],[Cantidad Ordenada]]</f>
        <v>10</v>
      </c>
      <c r="M1358" s="1">
        <f>+Tabla1[[#This Row],[Precio Unitario]]*Tabla1[[#This Row],[Cantidad Ordenada]]</f>
        <v>24</v>
      </c>
      <c r="N1358" s="2">
        <f>+Tabla1[[#This Row],[Ganancia neta]]/(Tabla1[[#This Row],[Ganacia Bruta]])</f>
        <v>0.41666666666666669</v>
      </c>
      <c r="O1358" s="1">
        <f>+Tabla1[[#This Row],[Costo Unitario]]*Tabla1[[#This Row],[Cantidad Ordenada]]</f>
        <v>14</v>
      </c>
    </row>
    <row r="1359" spans="1:15" x14ac:dyDescent="0.25">
      <c r="A1359">
        <v>550</v>
      </c>
      <c r="B1359">
        <v>1</v>
      </c>
      <c r="C1359" t="s">
        <v>21</v>
      </c>
      <c r="D1359" t="s">
        <v>45</v>
      </c>
      <c r="E1359" s="1">
        <v>12</v>
      </c>
      <c r="F1359" s="1">
        <v>20</v>
      </c>
      <c r="G1359">
        <v>2</v>
      </c>
      <c r="H1359">
        <v>24</v>
      </c>
      <c r="I1359">
        <f>+Tabla1[[#This Row],[Tiempo de Preparación]]/60</f>
        <v>0.4</v>
      </c>
      <c r="J1359" s="9" t="str">
        <f>+TEXT(Tabla1[[#This Row],[Columna1]]/24, "h:mm")</f>
        <v>0:24</v>
      </c>
      <c r="K1359" t="s">
        <v>6</v>
      </c>
      <c r="L1359" s="1">
        <f>+(Tabla1[[#This Row],[Precio Unitario]]-Tabla1[[#This Row],[Costo Unitario]])*Tabla1[[#This Row],[Cantidad Ordenada]]</f>
        <v>16</v>
      </c>
      <c r="M1359" s="1">
        <f>+Tabla1[[#This Row],[Precio Unitario]]*Tabla1[[#This Row],[Cantidad Ordenada]]</f>
        <v>40</v>
      </c>
      <c r="N1359" s="2">
        <f>+Tabla1[[#This Row],[Ganancia neta]]/(Tabla1[[#This Row],[Ganacia Bruta]])</f>
        <v>0.4</v>
      </c>
      <c r="O1359" s="1">
        <f>+Tabla1[[#This Row],[Costo Unitario]]*Tabla1[[#This Row],[Cantidad Ordenada]]</f>
        <v>24</v>
      </c>
    </row>
    <row r="1360" spans="1:15" x14ac:dyDescent="0.25">
      <c r="A1360">
        <v>551</v>
      </c>
      <c r="B1360">
        <v>4</v>
      </c>
      <c r="C1360" t="s">
        <v>7</v>
      </c>
      <c r="D1360" t="s">
        <v>32</v>
      </c>
      <c r="E1360" s="1">
        <v>18</v>
      </c>
      <c r="F1360" s="1">
        <v>30</v>
      </c>
      <c r="G1360">
        <v>1</v>
      </c>
      <c r="H1360">
        <v>32</v>
      </c>
      <c r="I1360">
        <f>+Tabla1[[#This Row],[Tiempo de Preparación]]/60</f>
        <v>0.53333333333333333</v>
      </c>
      <c r="J1360" s="9" t="str">
        <f>+TEXT(Tabla1[[#This Row],[Columna1]]/24, "h:mm")</f>
        <v>0:32</v>
      </c>
      <c r="K1360" t="s">
        <v>8</v>
      </c>
      <c r="L1360" s="1">
        <f>+(Tabla1[[#This Row],[Precio Unitario]]-Tabla1[[#This Row],[Costo Unitario]])*Tabla1[[#This Row],[Cantidad Ordenada]]</f>
        <v>12</v>
      </c>
      <c r="M1360" s="1">
        <f>+Tabla1[[#This Row],[Precio Unitario]]*Tabla1[[#This Row],[Cantidad Ordenada]]</f>
        <v>30</v>
      </c>
      <c r="N1360" s="2">
        <f>+Tabla1[[#This Row],[Ganancia neta]]/(Tabla1[[#This Row],[Ganacia Bruta]])</f>
        <v>0.4</v>
      </c>
      <c r="O1360" s="1">
        <f>+Tabla1[[#This Row],[Costo Unitario]]*Tabla1[[#This Row],[Cantidad Ordenada]]</f>
        <v>18</v>
      </c>
    </row>
    <row r="1361" spans="1:15" x14ac:dyDescent="0.25">
      <c r="A1361">
        <v>551</v>
      </c>
      <c r="B1361">
        <v>4</v>
      </c>
      <c r="C1361" t="s">
        <v>21</v>
      </c>
      <c r="D1361" t="s">
        <v>45</v>
      </c>
      <c r="E1361" s="1">
        <v>12</v>
      </c>
      <c r="F1361" s="1">
        <v>20</v>
      </c>
      <c r="G1361">
        <v>3</v>
      </c>
      <c r="H1361">
        <v>11</v>
      </c>
      <c r="I1361">
        <f>+Tabla1[[#This Row],[Tiempo de Preparación]]/60</f>
        <v>0.18333333333333332</v>
      </c>
      <c r="J1361" s="9" t="str">
        <f>+TEXT(Tabla1[[#This Row],[Columna1]]/24, "h:mm")</f>
        <v>0:11</v>
      </c>
      <c r="K1361" t="s">
        <v>6</v>
      </c>
      <c r="L1361" s="1">
        <f>+(Tabla1[[#This Row],[Precio Unitario]]-Tabla1[[#This Row],[Costo Unitario]])*Tabla1[[#This Row],[Cantidad Ordenada]]</f>
        <v>24</v>
      </c>
      <c r="M1361" s="1">
        <f>+Tabla1[[#This Row],[Precio Unitario]]*Tabla1[[#This Row],[Cantidad Ordenada]]</f>
        <v>60</v>
      </c>
      <c r="N1361" s="2">
        <f>+Tabla1[[#This Row],[Ganancia neta]]/(Tabla1[[#This Row],[Ganacia Bruta]])</f>
        <v>0.4</v>
      </c>
      <c r="O1361" s="1">
        <f>+Tabla1[[#This Row],[Costo Unitario]]*Tabla1[[#This Row],[Cantidad Ordenada]]</f>
        <v>36</v>
      </c>
    </row>
    <row r="1362" spans="1:15" x14ac:dyDescent="0.25">
      <c r="A1362">
        <v>551</v>
      </c>
      <c r="B1362">
        <v>4</v>
      </c>
      <c r="C1362" t="s">
        <v>24</v>
      </c>
      <c r="D1362" t="s">
        <v>48</v>
      </c>
      <c r="E1362" s="1">
        <v>10</v>
      </c>
      <c r="F1362" s="1">
        <v>18</v>
      </c>
      <c r="G1362">
        <v>1</v>
      </c>
      <c r="H1362">
        <v>29</v>
      </c>
      <c r="I1362">
        <f>+Tabla1[[#This Row],[Tiempo de Preparación]]/60</f>
        <v>0.48333333333333334</v>
      </c>
      <c r="J1362" s="9" t="str">
        <f>+TEXT(Tabla1[[#This Row],[Columna1]]/24, "h:mm")</f>
        <v>0:29</v>
      </c>
      <c r="K1362" t="s">
        <v>6</v>
      </c>
      <c r="L1362" s="1">
        <f>+(Tabla1[[#This Row],[Precio Unitario]]-Tabla1[[#This Row],[Costo Unitario]])*Tabla1[[#This Row],[Cantidad Ordenada]]</f>
        <v>8</v>
      </c>
      <c r="M1362" s="1">
        <f>+Tabla1[[#This Row],[Precio Unitario]]*Tabla1[[#This Row],[Cantidad Ordenada]]</f>
        <v>18</v>
      </c>
      <c r="N1362" s="2">
        <f>+Tabla1[[#This Row],[Ganancia neta]]/(Tabla1[[#This Row],[Ganacia Bruta]])</f>
        <v>0.44444444444444442</v>
      </c>
      <c r="O1362" s="1">
        <f>+Tabla1[[#This Row],[Costo Unitario]]*Tabla1[[#This Row],[Cantidad Ordenada]]</f>
        <v>10</v>
      </c>
    </row>
    <row r="1363" spans="1:15" x14ac:dyDescent="0.25">
      <c r="A1363">
        <v>551</v>
      </c>
      <c r="B1363">
        <v>4</v>
      </c>
      <c r="C1363" t="s">
        <v>23</v>
      </c>
      <c r="D1363" t="s">
        <v>47</v>
      </c>
      <c r="E1363" s="1">
        <v>13</v>
      </c>
      <c r="F1363" s="1">
        <v>21</v>
      </c>
      <c r="G1363">
        <v>3</v>
      </c>
      <c r="H1363">
        <v>51</v>
      </c>
      <c r="I1363">
        <f>+Tabla1[[#This Row],[Tiempo de Preparación]]/60</f>
        <v>0.85</v>
      </c>
      <c r="J1363" s="9" t="str">
        <f>+TEXT(Tabla1[[#This Row],[Columna1]]/24, "h:mm")</f>
        <v>0:51</v>
      </c>
      <c r="K1363" t="s">
        <v>8</v>
      </c>
      <c r="L1363" s="1">
        <f>+(Tabla1[[#This Row],[Precio Unitario]]-Tabla1[[#This Row],[Costo Unitario]])*Tabla1[[#This Row],[Cantidad Ordenada]]</f>
        <v>24</v>
      </c>
      <c r="M1363" s="1">
        <f>+Tabla1[[#This Row],[Precio Unitario]]*Tabla1[[#This Row],[Cantidad Ordenada]]</f>
        <v>63</v>
      </c>
      <c r="N1363" s="2">
        <f>+Tabla1[[#This Row],[Ganancia neta]]/(Tabla1[[#This Row],[Ganacia Bruta]])</f>
        <v>0.38095238095238093</v>
      </c>
      <c r="O1363" s="1">
        <f>+Tabla1[[#This Row],[Costo Unitario]]*Tabla1[[#This Row],[Cantidad Ordenada]]</f>
        <v>39</v>
      </c>
    </row>
    <row r="1364" spans="1:15" x14ac:dyDescent="0.25">
      <c r="A1364">
        <v>552</v>
      </c>
      <c r="B1364">
        <v>11</v>
      </c>
      <c r="C1364" t="s">
        <v>11</v>
      </c>
      <c r="D1364" t="s">
        <v>35</v>
      </c>
      <c r="E1364" s="1">
        <v>25</v>
      </c>
      <c r="F1364" s="1">
        <v>40</v>
      </c>
      <c r="G1364">
        <v>3</v>
      </c>
      <c r="H1364">
        <v>26</v>
      </c>
      <c r="I1364">
        <f>+Tabla1[[#This Row],[Tiempo de Preparación]]/60</f>
        <v>0.43333333333333335</v>
      </c>
      <c r="J1364" s="9" t="str">
        <f>+TEXT(Tabla1[[#This Row],[Columna1]]/24, "h:mm")</f>
        <v>0:26</v>
      </c>
      <c r="K1364" t="s">
        <v>8</v>
      </c>
      <c r="L1364" s="1">
        <f>+(Tabla1[[#This Row],[Precio Unitario]]-Tabla1[[#This Row],[Costo Unitario]])*Tabla1[[#This Row],[Cantidad Ordenada]]</f>
        <v>45</v>
      </c>
      <c r="M1364" s="1">
        <f>+Tabla1[[#This Row],[Precio Unitario]]*Tabla1[[#This Row],[Cantidad Ordenada]]</f>
        <v>120</v>
      </c>
      <c r="N1364" s="2">
        <f>+Tabla1[[#This Row],[Ganancia neta]]/(Tabla1[[#This Row],[Ganacia Bruta]])</f>
        <v>0.375</v>
      </c>
      <c r="O1364" s="1">
        <f>+Tabla1[[#This Row],[Costo Unitario]]*Tabla1[[#This Row],[Cantidad Ordenada]]</f>
        <v>75</v>
      </c>
    </row>
    <row r="1365" spans="1:15" x14ac:dyDescent="0.25">
      <c r="A1365">
        <v>552</v>
      </c>
      <c r="B1365">
        <v>11</v>
      </c>
      <c r="C1365" t="s">
        <v>23</v>
      </c>
      <c r="D1365" t="s">
        <v>47</v>
      </c>
      <c r="E1365" s="1">
        <v>13</v>
      </c>
      <c r="F1365" s="1">
        <v>21</v>
      </c>
      <c r="G1365">
        <v>3</v>
      </c>
      <c r="H1365">
        <v>57</v>
      </c>
      <c r="I1365">
        <f>+Tabla1[[#This Row],[Tiempo de Preparación]]/60</f>
        <v>0.95</v>
      </c>
      <c r="J1365" s="9" t="str">
        <f>+TEXT(Tabla1[[#This Row],[Columna1]]/24, "h:mm")</f>
        <v>0:57</v>
      </c>
      <c r="K1365" t="s">
        <v>8</v>
      </c>
      <c r="L1365" s="1">
        <f>+(Tabla1[[#This Row],[Precio Unitario]]-Tabla1[[#This Row],[Costo Unitario]])*Tabla1[[#This Row],[Cantidad Ordenada]]</f>
        <v>24</v>
      </c>
      <c r="M1365" s="1">
        <f>+Tabla1[[#This Row],[Precio Unitario]]*Tabla1[[#This Row],[Cantidad Ordenada]]</f>
        <v>63</v>
      </c>
      <c r="N1365" s="2">
        <f>+Tabla1[[#This Row],[Ganancia neta]]/(Tabla1[[#This Row],[Ganacia Bruta]])</f>
        <v>0.38095238095238093</v>
      </c>
      <c r="O1365" s="1">
        <f>+Tabla1[[#This Row],[Costo Unitario]]*Tabla1[[#This Row],[Cantidad Ordenada]]</f>
        <v>39</v>
      </c>
    </row>
    <row r="1366" spans="1:15" x14ac:dyDescent="0.25">
      <c r="A1366">
        <v>552</v>
      </c>
      <c r="B1366">
        <v>11</v>
      </c>
      <c r="C1366" t="s">
        <v>21</v>
      </c>
      <c r="D1366" t="s">
        <v>45</v>
      </c>
      <c r="E1366" s="1">
        <v>12</v>
      </c>
      <c r="F1366" s="1">
        <v>20</v>
      </c>
      <c r="G1366">
        <v>3</v>
      </c>
      <c r="H1366">
        <v>32</v>
      </c>
      <c r="I1366">
        <f>+Tabla1[[#This Row],[Tiempo de Preparación]]/60</f>
        <v>0.53333333333333333</v>
      </c>
      <c r="J1366" s="9" t="str">
        <f>+TEXT(Tabla1[[#This Row],[Columna1]]/24, "h:mm")</f>
        <v>0:32</v>
      </c>
      <c r="K1366" t="s">
        <v>8</v>
      </c>
      <c r="L1366" s="1">
        <f>+(Tabla1[[#This Row],[Precio Unitario]]-Tabla1[[#This Row],[Costo Unitario]])*Tabla1[[#This Row],[Cantidad Ordenada]]</f>
        <v>24</v>
      </c>
      <c r="M1366" s="1">
        <f>+Tabla1[[#This Row],[Precio Unitario]]*Tabla1[[#This Row],[Cantidad Ordenada]]</f>
        <v>60</v>
      </c>
      <c r="N1366" s="2">
        <f>+Tabla1[[#This Row],[Ganancia neta]]/(Tabla1[[#This Row],[Ganacia Bruta]])</f>
        <v>0.4</v>
      </c>
      <c r="O1366" s="1">
        <f>+Tabla1[[#This Row],[Costo Unitario]]*Tabla1[[#This Row],[Cantidad Ordenada]]</f>
        <v>36</v>
      </c>
    </row>
    <row r="1367" spans="1:15" x14ac:dyDescent="0.25">
      <c r="A1367">
        <v>553</v>
      </c>
      <c r="B1367">
        <v>14</v>
      </c>
      <c r="C1367" t="s">
        <v>7</v>
      </c>
      <c r="D1367" t="s">
        <v>32</v>
      </c>
      <c r="E1367" s="1">
        <v>18</v>
      </c>
      <c r="F1367" s="1">
        <v>30</v>
      </c>
      <c r="G1367">
        <v>3</v>
      </c>
      <c r="H1367">
        <v>26</v>
      </c>
      <c r="I1367">
        <f>+Tabla1[[#This Row],[Tiempo de Preparación]]/60</f>
        <v>0.43333333333333335</v>
      </c>
      <c r="J1367" s="9" t="str">
        <f>+TEXT(Tabla1[[#This Row],[Columna1]]/24, "h:mm")</f>
        <v>0:26</v>
      </c>
      <c r="K1367" t="s">
        <v>8</v>
      </c>
      <c r="L1367" s="1">
        <f>+(Tabla1[[#This Row],[Precio Unitario]]-Tabla1[[#This Row],[Costo Unitario]])*Tabla1[[#This Row],[Cantidad Ordenada]]</f>
        <v>36</v>
      </c>
      <c r="M1367" s="1">
        <f>+Tabla1[[#This Row],[Precio Unitario]]*Tabla1[[#This Row],[Cantidad Ordenada]]</f>
        <v>90</v>
      </c>
      <c r="N1367" s="2">
        <f>+Tabla1[[#This Row],[Ganancia neta]]/(Tabla1[[#This Row],[Ganacia Bruta]])</f>
        <v>0.4</v>
      </c>
      <c r="O1367" s="1">
        <f>+Tabla1[[#This Row],[Costo Unitario]]*Tabla1[[#This Row],[Cantidad Ordenada]]</f>
        <v>54</v>
      </c>
    </row>
    <row r="1368" spans="1:15" x14ac:dyDescent="0.25">
      <c r="A1368">
        <v>553</v>
      </c>
      <c r="B1368">
        <v>14</v>
      </c>
      <c r="C1368" t="s">
        <v>26</v>
      </c>
      <c r="D1368" t="s">
        <v>50</v>
      </c>
      <c r="E1368" s="1">
        <v>15</v>
      </c>
      <c r="F1368" s="1">
        <v>25</v>
      </c>
      <c r="G1368">
        <v>2</v>
      </c>
      <c r="H1368">
        <v>56</v>
      </c>
      <c r="I1368">
        <f>+Tabla1[[#This Row],[Tiempo de Preparación]]/60</f>
        <v>0.93333333333333335</v>
      </c>
      <c r="J1368" s="9" t="str">
        <f>+TEXT(Tabla1[[#This Row],[Columna1]]/24, "h:mm")</f>
        <v>0:56</v>
      </c>
      <c r="K1368" t="s">
        <v>6</v>
      </c>
      <c r="L1368" s="1">
        <f>+(Tabla1[[#This Row],[Precio Unitario]]-Tabla1[[#This Row],[Costo Unitario]])*Tabla1[[#This Row],[Cantidad Ordenada]]</f>
        <v>20</v>
      </c>
      <c r="M1368" s="1">
        <f>+Tabla1[[#This Row],[Precio Unitario]]*Tabla1[[#This Row],[Cantidad Ordenada]]</f>
        <v>50</v>
      </c>
      <c r="N1368" s="2">
        <f>+Tabla1[[#This Row],[Ganancia neta]]/(Tabla1[[#This Row],[Ganacia Bruta]])</f>
        <v>0.4</v>
      </c>
      <c r="O1368" s="1">
        <f>+Tabla1[[#This Row],[Costo Unitario]]*Tabla1[[#This Row],[Cantidad Ordenada]]</f>
        <v>30</v>
      </c>
    </row>
    <row r="1369" spans="1:15" x14ac:dyDescent="0.25">
      <c r="A1369">
        <v>553</v>
      </c>
      <c r="B1369">
        <v>14</v>
      </c>
      <c r="C1369" t="s">
        <v>19</v>
      </c>
      <c r="D1369" t="s">
        <v>43</v>
      </c>
      <c r="E1369" s="1">
        <v>13</v>
      </c>
      <c r="F1369" s="1">
        <v>22</v>
      </c>
      <c r="G1369">
        <v>2</v>
      </c>
      <c r="H1369">
        <v>54</v>
      </c>
      <c r="I1369">
        <f>+Tabla1[[#This Row],[Tiempo de Preparación]]/60</f>
        <v>0.9</v>
      </c>
      <c r="J1369" s="9" t="str">
        <f>+TEXT(Tabla1[[#This Row],[Columna1]]/24, "h:mm")</f>
        <v>0:54</v>
      </c>
      <c r="K1369" t="s">
        <v>6</v>
      </c>
      <c r="L1369" s="1">
        <f>+(Tabla1[[#This Row],[Precio Unitario]]-Tabla1[[#This Row],[Costo Unitario]])*Tabla1[[#This Row],[Cantidad Ordenada]]</f>
        <v>18</v>
      </c>
      <c r="M1369" s="1">
        <f>+Tabla1[[#This Row],[Precio Unitario]]*Tabla1[[#This Row],[Cantidad Ordenada]]</f>
        <v>44</v>
      </c>
      <c r="N1369" s="2">
        <f>+Tabla1[[#This Row],[Ganancia neta]]/(Tabla1[[#This Row],[Ganacia Bruta]])</f>
        <v>0.40909090909090912</v>
      </c>
      <c r="O1369" s="1">
        <f>+Tabla1[[#This Row],[Costo Unitario]]*Tabla1[[#This Row],[Cantidad Ordenada]]</f>
        <v>26</v>
      </c>
    </row>
    <row r="1370" spans="1:15" x14ac:dyDescent="0.25">
      <c r="A1370">
        <v>553</v>
      </c>
      <c r="B1370">
        <v>14</v>
      </c>
      <c r="C1370" t="s">
        <v>16</v>
      </c>
      <c r="D1370" t="s">
        <v>40</v>
      </c>
      <c r="E1370" s="1">
        <v>11</v>
      </c>
      <c r="F1370" s="1">
        <v>19</v>
      </c>
      <c r="G1370">
        <v>1</v>
      </c>
      <c r="H1370">
        <v>42</v>
      </c>
      <c r="I1370">
        <f>+Tabla1[[#This Row],[Tiempo de Preparación]]/60</f>
        <v>0.7</v>
      </c>
      <c r="J1370" s="9" t="str">
        <f>+TEXT(Tabla1[[#This Row],[Columna1]]/24, "h:mm")</f>
        <v>0:42</v>
      </c>
      <c r="K1370" t="s">
        <v>8</v>
      </c>
      <c r="L1370" s="1">
        <f>+(Tabla1[[#This Row],[Precio Unitario]]-Tabla1[[#This Row],[Costo Unitario]])*Tabla1[[#This Row],[Cantidad Ordenada]]</f>
        <v>8</v>
      </c>
      <c r="M1370" s="1">
        <f>+Tabla1[[#This Row],[Precio Unitario]]*Tabla1[[#This Row],[Cantidad Ordenada]]</f>
        <v>19</v>
      </c>
      <c r="N1370" s="2">
        <f>+Tabla1[[#This Row],[Ganancia neta]]/(Tabla1[[#This Row],[Ganacia Bruta]])</f>
        <v>0.42105263157894735</v>
      </c>
      <c r="O1370" s="1">
        <f>+Tabla1[[#This Row],[Costo Unitario]]*Tabla1[[#This Row],[Cantidad Ordenada]]</f>
        <v>11</v>
      </c>
    </row>
    <row r="1371" spans="1:15" x14ac:dyDescent="0.25">
      <c r="A1371">
        <v>554</v>
      </c>
      <c r="B1371">
        <v>10</v>
      </c>
      <c r="C1371" t="s">
        <v>22</v>
      </c>
      <c r="D1371" t="s">
        <v>46</v>
      </c>
      <c r="E1371" s="1">
        <v>14</v>
      </c>
      <c r="F1371" s="1">
        <v>23</v>
      </c>
      <c r="G1371">
        <v>2</v>
      </c>
      <c r="H1371">
        <v>55</v>
      </c>
      <c r="I1371">
        <f>+Tabla1[[#This Row],[Tiempo de Preparación]]/60</f>
        <v>0.91666666666666663</v>
      </c>
      <c r="J1371" s="9" t="str">
        <f>+TEXT(Tabla1[[#This Row],[Columna1]]/24, "h:mm")</f>
        <v>0:55</v>
      </c>
      <c r="K1371" t="s">
        <v>8</v>
      </c>
      <c r="L1371" s="1">
        <f>+(Tabla1[[#This Row],[Precio Unitario]]-Tabla1[[#This Row],[Costo Unitario]])*Tabla1[[#This Row],[Cantidad Ordenada]]</f>
        <v>18</v>
      </c>
      <c r="M1371" s="1">
        <f>+Tabla1[[#This Row],[Precio Unitario]]*Tabla1[[#This Row],[Cantidad Ordenada]]</f>
        <v>46</v>
      </c>
      <c r="N1371" s="2">
        <f>+Tabla1[[#This Row],[Ganancia neta]]/(Tabla1[[#This Row],[Ganacia Bruta]])</f>
        <v>0.39130434782608697</v>
      </c>
      <c r="O1371" s="1">
        <f>+Tabla1[[#This Row],[Costo Unitario]]*Tabla1[[#This Row],[Cantidad Ordenada]]</f>
        <v>28</v>
      </c>
    </row>
    <row r="1372" spans="1:15" x14ac:dyDescent="0.25">
      <c r="A1372">
        <v>554</v>
      </c>
      <c r="B1372">
        <v>10</v>
      </c>
      <c r="C1372" t="s">
        <v>11</v>
      </c>
      <c r="D1372" t="s">
        <v>35</v>
      </c>
      <c r="E1372" s="1">
        <v>25</v>
      </c>
      <c r="F1372" s="1">
        <v>40</v>
      </c>
      <c r="G1372">
        <v>3</v>
      </c>
      <c r="H1372">
        <v>16</v>
      </c>
      <c r="I1372">
        <f>+Tabla1[[#This Row],[Tiempo de Preparación]]/60</f>
        <v>0.26666666666666666</v>
      </c>
      <c r="J1372" s="9" t="str">
        <f>+TEXT(Tabla1[[#This Row],[Columna1]]/24, "h:mm")</f>
        <v>0:16</v>
      </c>
      <c r="K1372" t="s">
        <v>6</v>
      </c>
      <c r="L1372" s="1">
        <f>+(Tabla1[[#This Row],[Precio Unitario]]-Tabla1[[#This Row],[Costo Unitario]])*Tabla1[[#This Row],[Cantidad Ordenada]]</f>
        <v>45</v>
      </c>
      <c r="M1372" s="1">
        <f>+Tabla1[[#This Row],[Precio Unitario]]*Tabla1[[#This Row],[Cantidad Ordenada]]</f>
        <v>120</v>
      </c>
      <c r="N1372" s="2">
        <f>+Tabla1[[#This Row],[Ganancia neta]]/(Tabla1[[#This Row],[Ganacia Bruta]])</f>
        <v>0.375</v>
      </c>
      <c r="O1372" s="1">
        <f>+Tabla1[[#This Row],[Costo Unitario]]*Tabla1[[#This Row],[Cantidad Ordenada]]</f>
        <v>75</v>
      </c>
    </row>
    <row r="1373" spans="1:15" x14ac:dyDescent="0.25">
      <c r="A1373">
        <v>555</v>
      </c>
      <c r="B1373">
        <v>20</v>
      </c>
      <c r="C1373" t="s">
        <v>7</v>
      </c>
      <c r="D1373" t="s">
        <v>32</v>
      </c>
      <c r="E1373" s="1">
        <v>18</v>
      </c>
      <c r="F1373" s="1">
        <v>30</v>
      </c>
      <c r="G1373">
        <v>1</v>
      </c>
      <c r="H1373">
        <v>46</v>
      </c>
      <c r="I1373">
        <f>+Tabla1[[#This Row],[Tiempo de Preparación]]/60</f>
        <v>0.76666666666666672</v>
      </c>
      <c r="J1373" s="9" t="str">
        <f>+TEXT(Tabla1[[#This Row],[Columna1]]/24, "h:mm")</f>
        <v>0:46</v>
      </c>
      <c r="K1373" t="s">
        <v>6</v>
      </c>
      <c r="L1373" s="1">
        <f>+(Tabla1[[#This Row],[Precio Unitario]]-Tabla1[[#This Row],[Costo Unitario]])*Tabla1[[#This Row],[Cantidad Ordenada]]</f>
        <v>12</v>
      </c>
      <c r="M1373" s="1">
        <f>+Tabla1[[#This Row],[Precio Unitario]]*Tabla1[[#This Row],[Cantidad Ordenada]]</f>
        <v>30</v>
      </c>
      <c r="N1373" s="2">
        <f>+Tabla1[[#This Row],[Ganancia neta]]/(Tabla1[[#This Row],[Ganacia Bruta]])</f>
        <v>0.4</v>
      </c>
      <c r="O1373" s="1">
        <f>+Tabla1[[#This Row],[Costo Unitario]]*Tabla1[[#This Row],[Cantidad Ordenada]]</f>
        <v>18</v>
      </c>
    </row>
    <row r="1374" spans="1:15" x14ac:dyDescent="0.25">
      <c r="A1374">
        <v>556</v>
      </c>
      <c r="B1374">
        <v>9</v>
      </c>
      <c r="C1374" t="s">
        <v>19</v>
      </c>
      <c r="D1374" t="s">
        <v>43</v>
      </c>
      <c r="E1374" s="1">
        <v>13</v>
      </c>
      <c r="F1374" s="1">
        <v>22</v>
      </c>
      <c r="G1374">
        <v>1</v>
      </c>
      <c r="H1374">
        <v>36</v>
      </c>
      <c r="I1374">
        <f>+Tabla1[[#This Row],[Tiempo de Preparación]]/60</f>
        <v>0.6</v>
      </c>
      <c r="J1374" s="9" t="str">
        <f>+TEXT(Tabla1[[#This Row],[Columna1]]/24, "h:mm")</f>
        <v>0:36</v>
      </c>
      <c r="K1374" t="s">
        <v>6</v>
      </c>
      <c r="L1374" s="1">
        <f>+(Tabla1[[#This Row],[Precio Unitario]]-Tabla1[[#This Row],[Costo Unitario]])*Tabla1[[#This Row],[Cantidad Ordenada]]</f>
        <v>9</v>
      </c>
      <c r="M1374" s="1">
        <f>+Tabla1[[#This Row],[Precio Unitario]]*Tabla1[[#This Row],[Cantidad Ordenada]]</f>
        <v>22</v>
      </c>
      <c r="N1374" s="2">
        <f>+Tabla1[[#This Row],[Ganancia neta]]/(Tabla1[[#This Row],[Ganacia Bruta]])</f>
        <v>0.40909090909090912</v>
      </c>
      <c r="O1374" s="1">
        <f>+Tabla1[[#This Row],[Costo Unitario]]*Tabla1[[#This Row],[Cantidad Ordenada]]</f>
        <v>13</v>
      </c>
    </row>
    <row r="1375" spans="1:15" x14ac:dyDescent="0.25">
      <c r="A1375">
        <v>556</v>
      </c>
      <c r="B1375">
        <v>9</v>
      </c>
      <c r="C1375" t="s">
        <v>24</v>
      </c>
      <c r="D1375" t="s">
        <v>48</v>
      </c>
      <c r="E1375" s="1">
        <v>10</v>
      </c>
      <c r="F1375" s="1">
        <v>18</v>
      </c>
      <c r="G1375">
        <v>3</v>
      </c>
      <c r="H1375">
        <v>30</v>
      </c>
      <c r="I1375">
        <f>+Tabla1[[#This Row],[Tiempo de Preparación]]/60</f>
        <v>0.5</v>
      </c>
      <c r="J1375" s="9" t="str">
        <f>+TEXT(Tabla1[[#This Row],[Columna1]]/24, "h:mm")</f>
        <v>0:30</v>
      </c>
      <c r="K1375" t="s">
        <v>8</v>
      </c>
      <c r="L1375" s="1">
        <f>+(Tabla1[[#This Row],[Precio Unitario]]-Tabla1[[#This Row],[Costo Unitario]])*Tabla1[[#This Row],[Cantidad Ordenada]]</f>
        <v>24</v>
      </c>
      <c r="M1375" s="1">
        <f>+Tabla1[[#This Row],[Precio Unitario]]*Tabla1[[#This Row],[Cantidad Ordenada]]</f>
        <v>54</v>
      </c>
      <c r="N1375" s="2">
        <f>+Tabla1[[#This Row],[Ganancia neta]]/(Tabla1[[#This Row],[Ganacia Bruta]])</f>
        <v>0.44444444444444442</v>
      </c>
      <c r="O1375" s="1">
        <f>+Tabla1[[#This Row],[Costo Unitario]]*Tabla1[[#This Row],[Cantidad Ordenada]]</f>
        <v>30</v>
      </c>
    </row>
    <row r="1376" spans="1:15" x14ac:dyDescent="0.25">
      <c r="A1376">
        <v>557</v>
      </c>
      <c r="B1376">
        <v>7</v>
      </c>
      <c r="C1376" t="s">
        <v>18</v>
      </c>
      <c r="D1376" t="s">
        <v>42</v>
      </c>
      <c r="E1376" s="1">
        <v>19</v>
      </c>
      <c r="F1376" s="1">
        <v>32</v>
      </c>
      <c r="G1376">
        <v>2</v>
      </c>
      <c r="H1376">
        <v>47</v>
      </c>
      <c r="I1376">
        <f>+Tabla1[[#This Row],[Tiempo de Preparación]]/60</f>
        <v>0.78333333333333333</v>
      </c>
      <c r="J1376" s="9" t="str">
        <f>+TEXT(Tabla1[[#This Row],[Columna1]]/24, "h:mm")</f>
        <v>0:47</v>
      </c>
      <c r="K1376" t="s">
        <v>8</v>
      </c>
      <c r="L1376" s="1">
        <f>+(Tabla1[[#This Row],[Precio Unitario]]-Tabla1[[#This Row],[Costo Unitario]])*Tabla1[[#This Row],[Cantidad Ordenada]]</f>
        <v>26</v>
      </c>
      <c r="M1376" s="1">
        <f>+Tabla1[[#This Row],[Precio Unitario]]*Tabla1[[#This Row],[Cantidad Ordenada]]</f>
        <v>64</v>
      </c>
      <c r="N1376" s="2">
        <f>+Tabla1[[#This Row],[Ganancia neta]]/(Tabla1[[#This Row],[Ganacia Bruta]])</f>
        <v>0.40625</v>
      </c>
      <c r="O1376" s="1">
        <f>+Tabla1[[#This Row],[Costo Unitario]]*Tabla1[[#This Row],[Cantidad Ordenada]]</f>
        <v>38</v>
      </c>
    </row>
    <row r="1377" spans="1:15" x14ac:dyDescent="0.25">
      <c r="A1377">
        <v>557</v>
      </c>
      <c r="B1377">
        <v>7</v>
      </c>
      <c r="C1377" t="s">
        <v>23</v>
      </c>
      <c r="D1377" t="s">
        <v>47</v>
      </c>
      <c r="E1377" s="1">
        <v>13</v>
      </c>
      <c r="F1377" s="1">
        <v>21</v>
      </c>
      <c r="G1377">
        <v>3</v>
      </c>
      <c r="H1377">
        <v>22</v>
      </c>
      <c r="I1377">
        <f>+Tabla1[[#This Row],[Tiempo de Preparación]]/60</f>
        <v>0.36666666666666664</v>
      </c>
      <c r="J1377" s="9" t="str">
        <f>+TEXT(Tabla1[[#This Row],[Columna1]]/24, "h:mm")</f>
        <v>0:22</v>
      </c>
      <c r="K1377" t="s">
        <v>8</v>
      </c>
      <c r="L1377" s="1">
        <f>+(Tabla1[[#This Row],[Precio Unitario]]-Tabla1[[#This Row],[Costo Unitario]])*Tabla1[[#This Row],[Cantidad Ordenada]]</f>
        <v>24</v>
      </c>
      <c r="M1377" s="1">
        <f>+Tabla1[[#This Row],[Precio Unitario]]*Tabla1[[#This Row],[Cantidad Ordenada]]</f>
        <v>63</v>
      </c>
      <c r="N1377" s="2">
        <f>+Tabla1[[#This Row],[Ganancia neta]]/(Tabla1[[#This Row],[Ganacia Bruta]])</f>
        <v>0.38095238095238093</v>
      </c>
      <c r="O1377" s="1">
        <f>+Tabla1[[#This Row],[Costo Unitario]]*Tabla1[[#This Row],[Cantidad Ordenada]]</f>
        <v>39</v>
      </c>
    </row>
    <row r="1378" spans="1:15" x14ac:dyDescent="0.25">
      <c r="A1378">
        <v>557</v>
      </c>
      <c r="B1378">
        <v>7</v>
      </c>
      <c r="C1378" t="s">
        <v>26</v>
      </c>
      <c r="D1378" t="s">
        <v>50</v>
      </c>
      <c r="E1378" s="1">
        <v>15</v>
      </c>
      <c r="F1378" s="1">
        <v>25</v>
      </c>
      <c r="G1378">
        <v>2</v>
      </c>
      <c r="H1378">
        <v>38</v>
      </c>
      <c r="I1378">
        <f>+Tabla1[[#This Row],[Tiempo de Preparación]]/60</f>
        <v>0.6333333333333333</v>
      </c>
      <c r="J1378" s="9" t="str">
        <f>+TEXT(Tabla1[[#This Row],[Columna1]]/24, "h:mm")</f>
        <v>0:38</v>
      </c>
      <c r="K1378" t="s">
        <v>6</v>
      </c>
      <c r="L1378" s="1">
        <f>+(Tabla1[[#This Row],[Precio Unitario]]-Tabla1[[#This Row],[Costo Unitario]])*Tabla1[[#This Row],[Cantidad Ordenada]]</f>
        <v>20</v>
      </c>
      <c r="M1378" s="1">
        <f>+Tabla1[[#This Row],[Precio Unitario]]*Tabla1[[#This Row],[Cantidad Ordenada]]</f>
        <v>50</v>
      </c>
      <c r="N1378" s="2">
        <f>+Tabla1[[#This Row],[Ganancia neta]]/(Tabla1[[#This Row],[Ganacia Bruta]])</f>
        <v>0.4</v>
      </c>
      <c r="O1378" s="1">
        <f>+Tabla1[[#This Row],[Costo Unitario]]*Tabla1[[#This Row],[Cantidad Ordenada]]</f>
        <v>30</v>
      </c>
    </row>
    <row r="1379" spans="1:15" x14ac:dyDescent="0.25">
      <c r="A1379">
        <v>558</v>
      </c>
      <c r="B1379">
        <v>6</v>
      </c>
      <c r="C1379" t="s">
        <v>18</v>
      </c>
      <c r="D1379" t="s">
        <v>42</v>
      </c>
      <c r="E1379" s="1">
        <v>19</v>
      </c>
      <c r="F1379" s="1">
        <v>32</v>
      </c>
      <c r="G1379">
        <v>3</v>
      </c>
      <c r="H1379">
        <v>56</v>
      </c>
      <c r="I1379">
        <f>+Tabla1[[#This Row],[Tiempo de Preparación]]/60</f>
        <v>0.93333333333333335</v>
      </c>
      <c r="J1379" s="9" t="str">
        <f>+TEXT(Tabla1[[#This Row],[Columna1]]/24, "h:mm")</f>
        <v>0:56</v>
      </c>
      <c r="K1379" t="s">
        <v>6</v>
      </c>
      <c r="L1379" s="1">
        <f>+(Tabla1[[#This Row],[Precio Unitario]]-Tabla1[[#This Row],[Costo Unitario]])*Tabla1[[#This Row],[Cantidad Ordenada]]</f>
        <v>39</v>
      </c>
      <c r="M1379" s="1">
        <f>+Tabla1[[#This Row],[Precio Unitario]]*Tabla1[[#This Row],[Cantidad Ordenada]]</f>
        <v>96</v>
      </c>
      <c r="N1379" s="2">
        <f>+Tabla1[[#This Row],[Ganancia neta]]/(Tabla1[[#This Row],[Ganacia Bruta]])</f>
        <v>0.40625</v>
      </c>
      <c r="O1379" s="1">
        <f>+Tabla1[[#This Row],[Costo Unitario]]*Tabla1[[#This Row],[Cantidad Ordenada]]</f>
        <v>57</v>
      </c>
    </row>
    <row r="1380" spans="1:15" x14ac:dyDescent="0.25">
      <c r="A1380">
        <v>558</v>
      </c>
      <c r="B1380">
        <v>6</v>
      </c>
      <c r="C1380" t="s">
        <v>26</v>
      </c>
      <c r="D1380" t="s">
        <v>50</v>
      </c>
      <c r="E1380" s="1">
        <v>15</v>
      </c>
      <c r="F1380" s="1">
        <v>25</v>
      </c>
      <c r="G1380">
        <v>2</v>
      </c>
      <c r="H1380">
        <v>54</v>
      </c>
      <c r="I1380">
        <f>+Tabla1[[#This Row],[Tiempo de Preparación]]/60</f>
        <v>0.9</v>
      </c>
      <c r="J1380" s="9" t="str">
        <f>+TEXT(Tabla1[[#This Row],[Columna1]]/24, "h:mm")</f>
        <v>0:54</v>
      </c>
      <c r="K1380" t="s">
        <v>8</v>
      </c>
      <c r="L1380" s="1">
        <f>+(Tabla1[[#This Row],[Precio Unitario]]-Tabla1[[#This Row],[Costo Unitario]])*Tabla1[[#This Row],[Cantidad Ordenada]]</f>
        <v>20</v>
      </c>
      <c r="M1380" s="1">
        <f>+Tabla1[[#This Row],[Precio Unitario]]*Tabla1[[#This Row],[Cantidad Ordenada]]</f>
        <v>50</v>
      </c>
      <c r="N1380" s="2">
        <f>+Tabla1[[#This Row],[Ganancia neta]]/(Tabla1[[#This Row],[Ganacia Bruta]])</f>
        <v>0.4</v>
      </c>
      <c r="O1380" s="1">
        <f>+Tabla1[[#This Row],[Costo Unitario]]*Tabla1[[#This Row],[Cantidad Ordenada]]</f>
        <v>30</v>
      </c>
    </row>
    <row r="1381" spans="1:15" x14ac:dyDescent="0.25">
      <c r="A1381">
        <v>558</v>
      </c>
      <c r="B1381">
        <v>6</v>
      </c>
      <c r="C1381" t="s">
        <v>14</v>
      </c>
      <c r="D1381" t="s">
        <v>38</v>
      </c>
      <c r="E1381" s="1">
        <v>20</v>
      </c>
      <c r="F1381" s="1">
        <v>33</v>
      </c>
      <c r="G1381">
        <v>1</v>
      </c>
      <c r="H1381">
        <v>57</v>
      </c>
      <c r="I1381">
        <f>+Tabla1[[#This Row],[Tiempo de Preparación]]/60</f>
        <v>0.95</v>
      </c>
      <c r="J1381" s="9" t="str">
        <f>+TEXT(Tabla1[[#This Row],[Columna1]]/24, "h:mm")</f>
        <v>0:57</v>
      </c>
      <c r="K1381" t="s">
        <v>6</v>
      </c>
      <c r="L1381" s="1">
        <f>+(Tabla1[[#This Row],[Precio Unitario]]-Tabla1[[#This Row],[Costo Unitario]])*Tabla1[[#This Row],[Cantidad Ordenada]]</f>
        <v>13</v>
      </c>
      <c r="M1381" s="1">
        <f>+Tabla1[[#This Row],[Precio Unitario]]*Tabla1[[#This Row],[Cantidad Ordenada]]</f>
        <v>33</v>
      </c>
      <c r="N1381" s="2">
        <f>+Tabla1[[#This Row],[Ganancia neta]]/(Tabla1[[#This Row],[Ganacia Bruta]])</f>
        <v>0.39393939393939392</v>
      </c>
      <c r="O1381" s="1">
        <f>+Tabla1[[#This Row],[Costo Unitario]]*Tabla1[[#This Row],[Cantidad Ordenada]]</f>
        <v>20</v>
      </c>
    </row>
    <row r="1382" spans="1:15" x14ac:dyDescent="0.25">
      <c r="A1382">
        <v>559</v>
      </c>
      <c r="B1382">
        <v>11</v>
      </c>
      <c r="C1382" t="s">
        <v>14</v>
      </c>
      <c r="D1382" t="s">
        <v>38</v>
      </c>
      <c r="E1382" s="1">
        <v>20</v>
      </c>
      <c r="F1382" s="1">
        <v>33</v>
      </c>
      <c r="G1382">
        <v>3</v>
      </c>
      <c r="H1382">
        <v>41</v>
      </c>
      <c r="I1382">
        <f>+Tabla1[[#This Row],[Tiempo de Preparación]]/60</f>
        <v>0.68333333333333335</v>
      </c>
      <c r="J1382" s="9" t="str">
        <f>+TEXT(Tabla1[[#This Row],[Columna1]]/24, "h:mm")</f>
        <v>0:41</v>
      </c>
      <c r="K1382" t="s">
        <v>8</v>
      </c>
      <c r="L1382" s="1">
        <f>+(Tabla1[[#This Row],[Precio Unitario]]-Tabla1[[#This Row],[Costo Unitario]])*Tabla1[[#This Row],[Cantidad Ordenada]]</f>
        <v>39</v>
      </c>
      <c r="M1382" s="1">
        <f>+Tabla1[[#This Row],[Precio Unitario]]*Tabla1[[#This Row],[Cantidad Ordenada]]</f>
        <v>99</v>
      </c>
      <c r="N1382" s="2">
        <f>+Tabla1[[#This Row],[Ganancia neta]]/(Tabla1[[#This Row],[Ganacia Bruta]])</f>
        <v>0.39393939393939392</v>
      </c>
      <c r="O1382" s="1">
        <f>+Tabla1[[#This Row],[Costo Unitario]]*Tabla1[[#This Row],[Cantidad Ordenada]]</f>
        <v>60</v>
      </c>
    </row>
    <row r="1383" spans="1:15" x14ac:dyDescent="0.25">
      <c r="A1383">
        <v>560</v>
      </c>
      <c r="B1383">
        <v>6</v>
      </c>
      <c r="C1383" t="s">
        <v>24</v>
      </c>
      <c r="D1383" t="s">
        <v>48</v>
      </c>
      <c r="E1383" s="1">
        <v>10</v>
      </c>
      <c r="F1383" s="1">
        <v>18</v>
      </c>
      <c r="G1383">
        <v>2</v>
      </c>
      <c r="H1383">
        <v>36</v>
      </c>
      <c r="I1383">
        <f>+Tabla1[[#This Row],[Tiempo de Preparación]]/60</f>
        <v>0.6</v>
      </c>
      <c r="J1383" s="9" t="str">
        <f>+TEXT(Tabla1[[#This Row],[Columna1]]/24, "h:mm")</f>
        <v>0:36</v>
      </c>
      <c r="K1383" t="s">
        <v>8</v>
      </c>
      <c r="L1383" s="1">
        <f>+(Tabla1[[#This Row],[Precio Unitario]]-Tabla1[[#This Row],[Costo Unitario]])*Tabla1[[#This Row],[Cantidad Ordenada]]</f>
        <v>16</v>
      </c>
      <c r="M1383" s="1">
        <f>+Tabla1[[#This Row],[Precio Unitario]]*Tabla1[[#This Row],[Cantidad Ordenada]]</f>
        <v>36</v>
      </c>
      <c r="N1383" s="2">
        <f>+Tabla1[[#This Row],[Ganancia neta]]/(Tabla1[[#This Row],[Ganacia Bruta]])</f>
        <v>0.44444444444444442</v>
      </c>
      <c r="O1383" s="1">
        <f>+Tabla1[[#This Row],[Costo Unitario]]*Tabla1[[#This Row],[Cantidad Ordenada]]</f>
        <v>20</v>
      </c>
    </row>
    <row r="1384" spans="1:15" x14ac:dyDescent="0.25">
      <c r="A1384">
        <v>560</v>
      </c>
      <c r="B1384">
        <v>6</v>
      </c>
      <c r="C1384" t="s">
        <v>26</v>
      </c>
      <c r="D1384" t="s">
        <v>50</v>
      </c>
      <c r="E1384" s="1">
        <v>15</v>
      </c>
      <c r="F1384" s="1">
        <v>25</v>
      </c>
      <c r="G1384">
        <v>3</v>
      </c>
      <c r="H1384">
        <v>12</v>
      </c>
      <c r="I1384">
        <f>+Tabla1[[#This Row],[Tiempo de Preparación]]/60</f>
        <v>0.2</v>
      </c>
      <c r="J1384" s="9" t="str">
        <f>+TEXT(Tabla1[[#This Row],[Columna1]]/24, "h:mm")</f>
        <v>0:12</v>
      </c>
      <c r="K1384" t="s">
        <v>8</v>
      </c>
      <c r="L1384" s="1">
        <f>+(Tabla1[[#This Row],[Precio Unitario]]-Tabla1[[#This Row],[Costo Unitario]])*Tabla1[[#This Row],[Cantidad Ordenada]]</f>
        <v>30</v>
      </c>
      <c r="M1384" s="1">
        <f>+Tabla1[[#This Row],[Precio Unitario]]*Tabla1[[#This Row],[Cantidad Ordenada]]</f>
        <v>75</v>
      </c>
      <c r="N1384" s="2">
        <f>+Tabla1[[#This Row],[Ganancia neta]]/(Tabla1[[#This Row],[Ganacia Bruta]])</f>
        <v>0.4</v>
      </c>
      <c r="O1384" s="1">
        <f>+Tabla1[[#This Row],[Costo Unitario]]*Tabla1[[#This Row],[Cantidad Ordenada]]</f>
        <v>45</v>
      </c>
    </row>
    <row r="1385" spans="1:15" x14ac:dyDescent="0.25">
      <c r="A1385">
        <v>561</v>
      </c>
      <c r="B1385">
        <v>4</v>
      </c>
      <c r="C1385" t="s">
        <v>24</v>
      </c>
      <c r="D1385" t="s">
        <v>48</v>
      </c>
      <c r="E1385" s="1">
        <v>10</v>
      </c>
      <c r="F1385" s="1">
        <v>18</v>
      </c>
      <c r="G1385">
        <v>1</v>
      </c>
      <c r="H1385">
        <v>56</v>
      </c>
      <c r="I1385">
        <f>+Tabla1[[#This Row],[Tiempo de Preparación]]/60</f>
        <v>0.93333333333333335</v>
      </c>
      <c r="J1385" s="9" t="str">
        <f>+TEXT(Tabla1[[#This Row],[Columna1]]/24, "h:mm")</f>
        <v>0:56</v>
      </c>
      <c r="K1385" t="s">
        <v>8</v>
      </c>
      <c r="L1385" s="1">
        <f>+(Tabla1[[#This Row],[Precio Unitario]]-Tabla1[[#This Row],[Costo Unitario]])*Tabla1[[#This Row],[Cantidad Ordenada]]</f>
        <v>8</v>
      </c>
      <c r="M1385" s="1">
        <f>+Tabla1[[#This Row],[Precio Unitario]]*Tabla1[[#This Row],[Cantidad Ordenada]]</f>
        <v>18</v>
      </c>
      <c r="N1385" s="2">
        <f>+Tabla1[[#This Row],[Ganancia neta]]/(Tabla1[[#This Row],[Ganacia Bruta]])</f>
        <v>0.44444444444444442</v>
      </c>
      <c r="O1385" s="1">
        <f>+Tabla1[[#This Row],[Costo Unitario]]*Tabla1[[#This Row],[Cantidad Ordenada]]</f>
        <v>10</v>
      </c>
    </row>
    <row r="1386" spans="1:15" x14ac:dyDescent="0.25">
      <c r="A1386">
        <v>561</v>
      </c>
      <c r="B1386">
        <v>4</v>
      </c>
      <c r="C1386" t="s">
        <v>22</v>
      </c>
      <c r="D1386" t="s">
        <v>46</v>
      </c>
      <c r="E1386" s="1">
        <v>14</v>
      </c>
      <c r="F1386" s="1">
        <v>23</v>
      </c>
      <c r="G1386">
        <v>2</v>
      </c>
      <c r="H1386">
        <v>8</v>
      </c>
      <c r="I1386">
        <f>+Tabla1[[#This Row],[Tiempo de Preparación]]/60</f>
        <v>0.13333333333333333</v>
      </c>
      <c r="J1386" s="9" t="str">
        <f>+TEXT(Tabla1[[#This Row],[Columna1]]/24, "h:mm")</f>
        <v>0:08</v>
      </c>
      <c r="K1386" t="s">
        <v>8</v>
      </c>
      <c r="L1386" s="1">
        <f>+(Tabla1[[#This Row],[Precio Unitario]]-Tabla1[[#This Row],[Costo Unitario]])*Tabla1[[#This Row],[Cantidad Ordenada]]</f>
        <v>18</v>
      </c>
      <c r="M1386" s="1">
        <f>+Tabla1[[#This Row],[Precio Unitario]]*Tabla1[[#This Row],[Cantidad Ordenada]]</f>
        <v>46</v>
      </c>
      <c r="N1386" s="2">
        <f>+Tabla1[[#This Row],[Ganancia neta]]/(Tabla1[[#This Row],[Ganacia Bruta]])</f>
        <v>0.39130434782608697</v>
      </c>
      <c r="O1386" s="1">
        <f>+Tabla1[[#This Row],[Costo Unitario]]*Tabla1[[#This Row],[Cantidad Ordenada]]</f>
        <v>28</v>
      </c>
    </row>
    <row r="1387" spans="1:15" x14ac:dyDescent="0.25">
      <c r="A1387">
        <v>562</v>
      </c>
      <c r="B1387">
        <v>20</v>
      </c>
      <c r="C1387" t="s">
        <v>11</v>
      </c>
      <c r="D1387" t="s">
        <v>35</v>
      </c>
      <c r="E1387" s="1">
        <v>25</v>
      </c>
      <c r="F1387" s="1">
        <v>40</v>
      </c>
      <c r="G1387">
        <v>3</v>
      </c>
      <c r="H1387">
        <v>41</v>
      </c>
      <c r="I1387">
        <f>+Tabla1[[#This Row],[Tiempo de Preparación]]/60</f>
        <v>0.68333333333333335</v>
      </c>
      <c r="J1387" s="9" t="str">
        <f>+TEXT(Tabla1[[#This Row],[Columna1]]/24, "h:mm")</f>
        <v>0:41</v>
      </c>
      <c r="K1387" t="s">
        <v>6</v>
      </c>
      <c r="L1387" s="1">
        <f>+(Tabla1[[#This Row],[Precio Unitario]]-Tabla1[[#This Row],[Costo Unitario]])*Tabla1[[#This Row],[Cantidad Ordenada]]</f>
        <v>45</v>
      </c>
      <c r="M1387" s="1">
        <f>+Tabla1[[#This Row],[Precio Unitario]]*Tabla1[[#This Row],[Cantidad Ordenada]]</f>
        <v>120</v>
      </c>
      <c r="N1387" s="2">
        <f>+Tabla1[[#This Row],[Ganancia neta]]/(Tabla1[[#This Row],[Ganacia Bruta]])</f>
        <v>0.375</v>
      </c>
      <c r="O1387" s="1">
        <f>+Tabla1[[#This Row],[Costo Unitario]]*Tabla1[[#This Row],[Cantidad Ordenada]]</f>
        <v>75</v>
      </c>
    </row>
    <row r="1388" spans="1:15" x14ac:dyDescent="0.25">
      <c r="A1388">
        <v>562</v>
      </c>
      <c r="B1388">
        <v>20</v>
      </c>
      <c r="C1388" t="s">
        <v>13</v>
      </c>
      <c r="D1388" t="s">
        <v>37</v>
      </c>
      <c r="E1388" s="1">
        <v>17</v>
      </c>
      <c r="F1388" s="1">
        <v>29</v>
      </c>
      <c r="G1388">
        <v>2</v>
      </c>
      <c r="H1388">
        <v>7</v>
      </c>
      <c r="I1388">
        <f>+Tabla1[[#This Row],[Tiempo de Preparación]]/60</f>
        <v>0.11666666666666667</v>
      </c>
      <c r="J1388" s="9" t="str">
        <f>+TEXT(Tabla1[[#This Row],[Columna1]]/24, "h:mm")</f>
        <v>0:07</v>
      </c>
      <c r="K1388" t="s">
        <v>6</v>
      </c>
      <c r="L1388" s="1">
        <f>+(Tabla1[[#This Row],[Precio Unitario]]-Tabla1[[#This Row],[Costo Unitario]])*Tabla1[[#This Row],[Cantidad Ordenada]]</f>
        <v>24</v>
      </c>
      <c r="M1388" s="1">
        <f>+Tabla1[[#This Row],[Precio Unitario]]*Tabla1[[#This Row],[Cantidad Ordenada]]</f>
        <v>58</v>
      </c>
      <c r="N1388" s="2">
        <f>+Tabla1[[#This Row],[Ganancia neta]]/(Tabla1[[#This Row],[Ganacia Bruta]])</f>
        <v>0.41379310344827586</v>
      </c>
      <c r="O1388" s="1">
        <f>+Tabla1[[#This Row],[Costo Unitario]]*Tabla1[[#This Row],[Cantidad Ordenada]]</f>
        <v>34</v>
      </c>
    </row>
    <row r="1389" spans="1:15" x14ac:dyDescent="0.25">
      <c r="A1389">
        <v>562</v>
      </c>
      <c r="B1389">
        <v>20</v>
      </c>
      <c r="C1389" t="s">
        <v>5</v>
      </c>
      <c r="D1389" t="s">
        <v>31</v>
      </c>
      <c r="E1389" s="1">
        <v>14</v>
      </c>
      <c r="F1389" s="1">
        <v>24</v>
      </c>
      <c r="G1389">
        <v>2</v>
      </c>
      <c r="H1389">
        <v>22</v>
      </c>
      <c r="I1389">
        <f>+Tabla1[[#This Row],[Tiempo de Preparación]]/60</f>
        <v>0.36666666666666664</v>
      </c>
      <c r="J1389" s="9" t="str">
        <f>+TEXT(Tabla1[[#This Row],[Columna1]]/24, "h:mm")</f>
        <v>0:22</v>
      </c>
      <c r="K1389" t="s">
        <v>6</v>
      </c>
      <c r="L1389" s="1">
        <f>+(Tabla1[[#This Row],[Precio Unitario]]-Tabla1[[#This Row],[Costo Unitario]])*Tabla1[[#This Row],[Cantidad Ordenada]]</f>
        <v>20</v>
      </c>
      <c r="M1389" s="1">
        <f>+Tabla1[[#This Row],[Precio Unitario]]*Tabla1[[#This Row],[Cantidad Ordenada]]</f>
        <v>48</v>
      </c>
      <c r="N1389" s="2">
        <f>+Tabla1[[#This Row],[Ganancia neta]]/(Tabla1[[#This Row],[Ganacia Bruta]])</f>
        <v>0.41666666666666669</v>
      </c>
      <c r="O1389" s="1">
        <f>+Tabla1[[#This Row],[Costo Unitario]]*Tabla1[[#This Row],[Cantidad Ordenada]]</f>
        <v>28</v>
      </c>
    </row>
    <row r="1390" spans="1:15" x14ac:dyDescent="0.25">
      <c r="A1390">
        <v>562</v>
      </c>
      <c r="B1390">
        <v>20</v>
      </c>
      <c r="C1390" t="s">
        <v>9</v>
      </c>
      <c r="D1390" t="s">
        <v>33</v>
      </c>
      <c r="E1390" s="1">
        <v>19</v>
      </c>
      <c r="F1390" s="1">
        <v>31</v>
      </c>
      <c r="G1390">
        <v>2</v>
      </c>
      <c r="H1390">
        <v>42</v>
      </c>
      <c r="I1390">
        <f>+Tabla1[[#This Row],[Tiempo de Preparación]]/60</f>
        <v>0.7</v>
      </c>
      <c r="J1390" s="9" t="str">
        <f>+TEXT(Tabla1[[#This Row],[Columna1]]/24, "h:mm")</f>
        <v>0:42</v>
      </c>
      <c r="K1390" t="s">
        <v>8</v>
      </c>
      <c r="L1390" s="1">
        <f>+(Tabla1[[#This Row],[Precio Unitario]]-Tabla1[[#This Row],[Costo Unitario]])*Tabla1[[#This Row],[Cantidad Ordenada]]</f>
        <v>24</v>
      </c>
      <c r="M1390" s="1">
        <f>+Tabla1[[#This Row],[Precio Unitario]]*Tabla1[[#This Row],[Cantidad Ordenada]]</f>
        <v>62</v>
      </c>
      <c r="N1390" s="2">
        <f>+Tabla1[[#This Row],[Ganancia neta]]/(Tabla1[[#This Row],[Ganacia Bruta]])</f>
        <v>0.38709677419354838</v>
      </c>
      <c r="O1390" s="1">
        <f>+Tabla1[[#This Row],[Costo Unitario]]*Tabla1[[#This Row],[Cantidad Ordenada]]</f>
        <v>38</v>
      </c>
    </row>
    <row r="1391" spans="1:15" x14ac:dyDescent="0.25">
      <c r="A1391">
        <v>563</v>
      </c>
      <c r="B1391">
        <v>12</v>
      </c>
      <c r="C1391" t="s">
        <v>10</v>
      </c>
      <c r="D1391" t="s">
        <v>34</v>
      </c>
      <c r="E1391" s="1">
        <v>16</v>
      </c>
      <c r="F1391" s="1">
        <v>27</v>
      </c>
      <c r="G1391">
        <v>2</v>
      </c>
      <c r="H1391">
        <v>37</v>
      </c>
      <c r="I1391">
        <f>+Tabla1[[#This Row],[Tiempo de Preparación]]/60</f>
        <v>0.6166666666666667</v>
      </c>
      <c r="J1391" s="9" t="str">
        <f>+TEXT(Tabla1[[#This Row],[Columna1]]/24, "h:mm")</f>
        <v>0:37</v>
      </c>
      <c r="K1391" t="s">
        <v>8</v>
      </c>
      <c r="L1391" s="1">
        <f>+(Tabla1[[#This Row],[Precio Unitario]]-Tabla1[[#This Row],[Costo Unitario]])*Tabla1[[#This Row],[Cantidad Ordenada]]</f>
        <v>22</v>
      </c>
      <c r="M1391" s="1">
        <f>+Tabla1[[#This Row],[Precio Unitario]]*Tabla1[[#This Row],[Cantidad Ordenada]]</f>
        <v>54</v>
      </c>
      <c r="N1391" s="2">
        <f>+Tabla1[[#This Row],[Ganancia neta]]/(Tabla1[[#This Row],[Ganacia Bruta]])</f>
        <v>0.40740740740740738</v>
      </c>
      <c r="O1391" s="1">
        <f>+Tabla1[[#This Row],[Costo Unitario]]*Tabla1[[#This Row],[Cantidad Ordenada]]</f>
        <v>32</v>
      </c>
    </row>
    <row r="1392" spans="1:15" x14ac:dyDescent="0.25">
      <c r="A1392">
        <v>564</v>
      </c>
      <c r="B1392">
        <v>9</v>
      </c>
      <c r="C1392" t="s">
        <v>12</v>
      </c>
      <c r="D1392" t="s">
        <v>36</v>
      </c>
      <c r="E1392" s="1">
        <v>22</v>
      </c>
      <c r="F1392" s="1">
        <v>36</v>
      </c>
      <c r="G1392">
        <v>1</v>
      </c>
      <c r="H1392">
        <v>7</v>
      </c>
      <c r="I1392">
        <f>+Tabla1[[#This Row],[Tiempo de Preparación]]/60</f>
        <v>0.11666666666666667</v>
      </c>
      <c r="J1392" s="9" t="str">
        <f>+TEXT(Tabla1[[#This Row],[Columna1]]/24, "h:mm")</f>
        <v>0:07</v>
      </c>
      <c r="K1392" t="s">
        <v>8</v>
      </c>
      <c r="L1392" s="1">
        <f>+(Tabla1[[#This Row],[Precio Unitario]]-Tabla1[[#This Row],[Costo Unitario]])*Tabla1[[#This Row],[Cantidad Ordenada]]</f>
        <v>14</v>
      </c>
      <c r="M1392" s="1">
        <f>+Tabla1[[#This Row],[Precio Unitario]]*Tabla1[[#This Row],[Cantidad Ordenada]]</f>
        <v>36</v>
      </c>
      <c r="N1392" s="2">
        <f>+Tabla1[[#This Row],[Ganancia neta]]/(Tabla1[[#This Row],[Ganacia Bruta]])</f>
        <v>0.3888888888888889</v>
      </c>
      <c r="O1392" s="1">
        <f>+Tabla1[[#This Row],[Costo Unitario]]*Tabla1[[#This Row],[Cantidad Ordenada]]</f>
        <v>22</v>
      </c>
    </row>
    <row r="1393" spans="1:15" x14ac:dyDescent="0.25">
      <c r="A1393">
        <v>564</v>
      </c>
      <c r="B1393">
        <v>9</v>
      </c>
      <c r="C1393" t="s">
        <v>11</v>
      </c>
      <c r="D1393" t="s">
        <v>35</v>
      </c>
      <c r="E1393" s="1">
        <v>25</v>
      </c>
      <c r="F1393" s="1">
        <v>40</v>
      </c>
      <c r="G1393">
        <v>2</v>
      </c>
      <c r="H1393">
        <v>36</v>
      </c>
      <c r="I1393">
        <f>+Tabla1[[#This Row],[Tiempo de Preparación]]/60</f>
        <v>0.6</v>
      </c>
      <c r="J1393" s="9" t="str">
        <f>+TEXT(Tabla1[[#This Row],[Columna1]]/24, "h:mm")</f>
        <v>0:36</v>
      </c>
      <c r="K1393" t="s">
        <v>8</v>
      </c>
      <c r="L1393" s="1">
        <f>+(Tabla1[[#This Row],[Precio Unitario]]-Tabla1[[#This Row],[Costo Unitario]])*Tabla1[[#This Row],[Cantidad Ordenada]]</f>
        <v>30</v>
      </c>
      <c r="M1393" s="1">
        <f>+Tabla1[[#This Row],[Precio Unitario]]*Tabla1[[#This Row],[Cantidad Ordenada]]</f>
        <v>80</v>
      </c>
      <c r="N1393" s="2">
        <f>+Tabla1[[#This Row],[Ganancia neta]]/(Tabla1[[#This Row],[Ganacia Bruta]])</f>
        <v>0.375</v>
      </c>
      <c r="O1393" s="1">
        <f>+Tabla1[[#This Row],[Costo Unitario]]*Tabla1[[#This Row],[Cantidad Ordenada]]</f>
        <v>50</v>
      </c>
    </row>
    <row r="1394" spans="1:15" x14ac:dyDescent="0.25">
      <c r="A1394">
        <v>564</v>
      </c>
      <c r="B1394">
        <v>9</v>
      </c>
      <c r="C1394" t="s">
        <v>21</v>
      </c>
      <c r="D1394" t="s">
        <v>45</v>
      </c>
      <c r="E1394" s="1">
        <v>12</v>
      </c>
      <c r="F1394" s="1">
        <v>20</v>
      </c>
      <c r="G1394">
        <v>2</v>
      </c>
      <c r="H1394">
        <v>11</v>
      </c>
      <c r="I1394">
        <f>+Tabla1[[#This Row],[Tiempo de Preparación]]/60</f>
        <v>0.18333333333333332</v>
      </c>
      <c r="J1394" s="9" t="str">
        <f>+TEXT(Tabla1[[#This Row],[Columna1]]/24, "h:mm")</f>
        <v>0:11</v>
      </c>
      <c r="K1394" t="s">
        <v>8</v>
      </c>
      <c r="L1394" s="1">
        <f>+(Tabla1[[#This Row],[Precio Unitario]]-Tabla1[[#This Row],[Costo Unitario]])*Tabla1[[#This Row],[Cantidad Ordenada]]</f>
        <v>16</v>
      </c>
      <c r="M1394" s="1">
        <f>+Tabla1[[#This Row],[Precio Unitario]]*Tabla1[[#This Row],[Cantidad Ordenada]]</f>
        <v>40</v>
      </c>
      <c r="N1394" s="2">
        <f>+Tabla1[[#This Row],[Ganancia neta]]/(Tabla1[[#This Row],[Ganacia Bruta]])</f>
        <v>0.4</v>
      </c>
      <c r="O1394" s="1">
        <f>+Tabla1[[#This Row],[Costo Unitario]]*Tabla1[[#This Row],[Cantidad Ordenada]]</f>
        <v>24</v>
      </c>
    </row>
    <row r="1395" spans="1:15" x14ac:dyDescent="0.25">
      <c r="A1395">
        <v>565</v>
      </c>
      <c r="B1395">
        <v>3</v>
      </c>
      <c r="C1395" t="s">
        <v>18</v>
      </c>
      <c r="D1395" t="s">
        <v>42</v>
      </c>
      <c r="E1395" s="1">
        <v>19</v>
      </c>
      <c r="F1395" s="1">
        <v>32</v>
      </c>
      <c r="G1395">
        <v>3</v>
      </c>
      <c r="H1395">
        <v>19</v>
      </c>
      <c r="I1395">
        <f>+Tabla1[[#This Row],[Tiempo de Preparación]]/60</f>
        <v>0.31666666666666665</v>
      </c>
      <c r="J1395" s="9" t="str">
        <f>+TEXT(Tabla1[[#This Row],[Columna1]]/24, "h:mm")</f>
        <v>0:19</v>
      </c>
      <c r="K1395" t="s">
        <v>6</v>
      </c>
      <c r="L1395" s="1">
        <f>+(Tabla1[[#This Row],[Precio Unitario]]-Tabla1[[#This Row],[Costo Unitario]])*Tabla1[[#This Row],[Cantidad Ordenada]]</f>
        <v>39</v>
      </c>
      <c r="M1395" s="1">
        <f>+Tabla1[[#This Row],[Precio Unitario]]*Tabla1[[#This Row],[Cantidad Ordenada]]</f>
        <v>96</v>
      </c>
      <c r="N1395" s="2">
        <f>+Tabla1[[#This Row],[Ganancia neta]]/(Tabla1[[#This Row],[Ganacia Bruta]])</f>
        <v>0.40625</v>
      </c>
      <c r="O1395" s="1">
        <f>+Tabla1[[#This Row],[Costo Unitario]]*Tabla1[[#This Row],[Cantidad Ordenada]]</f>
        <v>57</v>
      </c>
    </row>
    <row r="1396" spans="1:15" x14ac:dyDescent="0.25">
      <c r="A1396">
        <v>565</v>
      </c>
      <c r="B1396">
        <v>3</v>
      </c>
      <c r="C1396" t="s">
        <v>24</v>
      </c>
      <c r="D1396" t="s">
        <v>48</v>
      </c>
      <c r="E1396" s="1">
        <v>10</v>
      </c>
      <c r="F1396" s="1">
        <v>18</v>
      </c>
      <c r="G1396">
        <v>3</v>
      </c>
      <c r="H1396">
        <v>53</v>
      </c>
      <c r="I1396">
        <f>+Tabla1[[#This Row],[Tiempo de Preparación]]/60</f>
        <v>0.8833333333333333</v>
      </c>
      <c r="J1396" s="9" t="str">
        <f>+TEXT(Tabla1[[#This Row],[Columna1]]/24, "h:mm")</f>
        <v>0:53</v>
      </c>
      <c r="K1396" t="s">
        <v>8</v>
      </c>
      <c r="L1396" s="1">
        <f>+(Tabla1[[#This Row],[Precio Unitario]]-Tabla1[[#This Row],[Costo Unitario]])*Tabla1[[#This Row],[Cantidad Ordenada]]</f>
        <v>24</v>
      </c>
      <c r="M1396" s="1">
        <f>+Tabla1[[#This Row],[Precio Unitario]]*Tabla1[[#This Row],[Cantidad Ordenada]]</f>
        <v>54</v>
      </c>
      <c r="N1396" s="2">
        <f>+Tabla1[[#This Row],[Ganancia neta]]/(Tabla1[[#This Row],[Ganacia Bruta]])</f>
        <v>0.44444444444444442</v>
      </c>
      <c r="O1396" s="1">
        <f>+Tabla1[[#This Row],[Costo Unitario]]*Tabla1[[#This Row],[Cantidad Ordenada]]</f>
        <v>30</v>
      </c>
    </row>
    <row r="1397" spans="1:15" x14ac:dyDescent="0.25">
      <c r="A1397">
        <v>565</v>
      </c>
      <c r="B1397">
        <v>3</v>
      </c>
      <c r="C1397" t="s">
        <v>14</v>
      </c>
      <c r="D1397" t="s">
        <v>38</v>
      </c>
      <c r="E1397" s="1">
        <v>20</v>
      </c>
      <c r="F1397" s="1">
        <v>33</v>
      </c>
      <c r="G1397">
        <v>2</v>
      </c>
      <c r="H1397">
        <v>21</v>
      </c>
      <c r="I1397">
        <f>+Tabla1[[#This Row],[Tiempo de Preparación]]/60</f>
        <v>0.35</v>
      </c>
      <c r="J1397" s="9" t="str">
        <f>+TEXT(Tabla1[[#This Row],[Columna1]]/24, "h:mm")</f>
        <v>0:21</v>
      </c>
      <c r="K1397" t="s">
        <v>8</v>
      </c>
      <c r="L1397" s="1">
        <f>+(Tabla1[[#This Row],[Precio Unitario]]-Tabla1[[#This Row],[Costo Unitario]])*Tabla1[[#This Row],[Cantidad Ordenada]]</f>
        <v>26</v>
      </c>
      <c r="M1397" s="1">
        <f>+Tabla1[[#This Row],[Precio Unitario]]*Tabla1[[#This Row],[Cantidad Ordenada]]</f>
        <v>66</v>
      </c>
      <c r="N1397" s="2">
        <f>+Tabla1[[#This Row],[Ganancia neta]]/(Tabla1[[#This Row],[Ganacia Bruta]])</f>
        <v>0.39393939393939392</v>
      </c>
      <c r="O1397" s="1">
        <f>+Tabla1[[#This Row],[Costo Unitario]]*Tabla1[[#This Row],[Cantidad Ordenada]]</f>
        <v>40</v>
      </c>
    </row>
    <row r="1398" spans="1:15" x14ac:dyDescent="0.25">
      <c r="A1398">
        <v>565</v>
      </c>
      <c r="B1398">
        <v>3</v>
      </c>
      <c r="C1398" t="s">
        <v>17</v>
      </c>
      <c r="D1398" t="s">
        <v>41</v>
      </c>
      <c r="E1398" s="1">
        <v>21</v>
      </c>
      <c r="F1398" s="1">
        <v>35</v>
      </c>
      <c r="G1398">
        <v>1</v>
      </c>
      <c r="H1398">
        <v>5</v>
      </c>
      <c r="I1398">
        <f>+Tabla1[[#This Row],[Tiempo de Preparación]]/60</f>
        <v>8.3333333333333329E-2</v>
      </c>
      <c r="J1398" s="9" t="str">
        <f>+TEXT(Tabla1[[#This Row],[Columna1]]/24, "h:mm")</f>
        <v>0:05</v>
      </c>
      <c r="K1398" t="s">
        <v>8</v>
      </c>
      <c r="L1398" s="1">
        <f>+(Tabla1[[#This Row],[Precio Unitario]]-Tabla1[[#This Row],[Costo Unitario]])*Tabla1[[#This Row],[Cantidad Ordenada]]</f>
        <v>14</v>
      </c>
      <c r="M1398" s="1">
        <f>+Tabla1[[#This Row],[Precio Unitario]]*Tabla1[[#This Row],[Cantidad Ordenada]]</f>
        <v>35</v>
      </c>
      <c r="N1398" s="2">
        <f>+Tabla1[[#This Row],[Ganancia neta]]/(Tabla1[[#This Row],[Ganacia Bruta]])</f>
        <v>0.4</v>
      </c>
      <c r="O1398" s="1">
        <f>+Tabla1[[#This Row],[Costo Unitario]]*Tabla1[[#This Row],[Cantidad Ordenada]]</f>
        <v>21</v>
      </c>
    </row>
    <row r="1399" spans="1:15" x14ac:dyDescent="0.25">
      <c r="A1399">
        <v>566</v>
      </c>
      <c r="B1399">
        <v>4</v>
      </c>
      <c r="C1399" t="s">
        <v>25</v>
      </c>
      <c r="D1399" t="s">
        <v>49</v>
      </c>
      <c r="E1399" s="1">
        <v>15</v>
      </c>
      <c r="F1399" s="1">
        <v>26</v>
      </c>
      <c r="G1399">
        <v>3</v>
      </c>
      <c r="H1399">
        <v>56</v>
      </c>
      <c r="I1399">
        <f>+Tabla1[[#This Row],[Tiempo de Preparación]]/60</f>
        <v>0.93333333333333335</v>
      </c>
      <c r="J1399" s="9" t="str">
        <f>+TEXT(Tabla1[[#This Row],[Columna1]]/24, "h:mm")</f>
        <v>0:56</v>
      </c>
      <c r="K1399" t="s">
        <v>6</v>
      </c>
      <c r="L1399" s="1">
        <f>+(Tabla1[[#This Row],[Precio Unitario]]-Tabla1[[#This Row],[Costo Unitario]])*Tabla1[[#This Row],[Cantidad Ordenada]]</f>
        <v>33</v>
      </c>
      <c r="M1399" s="1">
        <f>+Tabla1[[#This Row],[Precio Unitario]]*Tabla1[[#This Row],[Cantidad Ordenada]]</f>
        <v>78</v>
      </c>
      <c r="N1399" s="2">
        <f>+Tabla1[[#This Row],[Ganancia neta]]/(Tabla1[[#This Row],[Ganacia Bruta]])</f>
        <v>0.42307692307692307</v>
      </c>
      <c r="O1399" s="1">
        <f>+Tabla1[[#This Row],[Costo Unitario]]*Tabla1[[#This Row],[Cantidad Ordenada]]</f>
        <v>45</v>
      </c>
    </row>
    <row r="1400" spans="1:15" x14ac:dyDescent="0.25">
      <c r="A1400">
        <v>567</v>
      </c>
      <c r="B1400">
        <v>15</v>
      </c>
      <c r="C1400" t="s">
        <v>15</v>
      </c>
      <c r="D1400" t="s">
        <v>39</v>
      </c>
      <c r="E1400" s="1">
        <v>16</v>
      </c>
      <c r="F1400" s="1">
        <v>28</v>
      </c>
      <c r="G1400">
        <v>2</v>
      </c>
      <c r="H1400">
        <v>9</v>
      </c>
      <c r="I1400">
        <f>+Tabla1[[#This Row],[Tiempo de Preparación]]/60</f>
        <v>0.15</v>
      </c>
      <c r="J1400" s="9" t="str">
        <f>+TEXT(Tabla1[[#This Row],[Columna1]]/24, "h:mm")</f>
        <v>0:09</v>
      </c>
      <c r="K1400" t="s">
        <v>6</v>
      </c>
      <c r="L1400" s="1">
        <f>+(Tabla1[[#This Row],[Precio Unitario]]-Tabla1[[#This Row],[Costo Unitario]])*Tabla1[[#This Row],[Cantidad Ordenada]]</f>
        <v>24</v>
      </c>
      <c r="M1400" s="1">
        <f>+Tabla1[[#This Row],[Precio Unitario]]*Tabla1[[#This Row],[Cantidad Ordenada]]</f>
        <v>56</v>
      </c>
      <c r="N1400" s="2">
        <f>+Tabla1[[#This Row],[Ganancia neta]]/(Tabla1[[#This Row],[Ganacia Bruta]])</f>
        <v>0.42857142857142855</v>
      </c>
      <c r="O1400" s="1">
        <f>+Tabla1[[#This Row],[Costo Unitario]]*Tabla1[[#This Row],[Cantidad Ordenada]]</f>
        <v>32</v>
      </c>
    </row>
    <row r="1401" spans="1:15" x14ac:dyDescent="0.25">
      <c r="A1401">
        <v>567</v>
      </c>
      <c r="B1401">
        <v>15</v>
      </c>
      <c r="C1401" t="s">
        <v>14</v>
      </c>
      <c r="D1401" t="s">
        <v>38</v>
      </c>
      <c r="E1401" s="1">
        <v>20</v>
      </c>
      <c r="F1401" s="1">
        <v>33</v>
      </c>
      <c r="G1401">
        <v>2</v>
      </c>
      <c r="H1401">
        <v>34</v>
      </c>
      <c r="I1401">
        <f>+Tabla1[[#This Row],[Tiempo de Preparación]]/60</f>
        <v>0.56666666666666665</v>
      </c>
      <c r="J1401" s="9" t="str">
        <f>+TEXT(Tabla1[[#This Row],[Columna1]]/24, "h:mm")</f>
        <v>0:34</v>
      </c>
      <c r="K1401" t="s">
        <v>8</v>
      </c>
      <c r="L1401" s="1">
        <f>+(Tabla1[[#This Row],[Precio Unitario]]-Tabla1[[#This Row],[Costo Unitario]])*Tabla1[[#This Row],[Cantidad Ordenada]]</f>
        <v>26</v>
      </c>
      <c r="M1401" s="1">
        <f>+Tabla1[[#This Row],[Precio Unitario]]*Tabla1[[#This Row],[Cantidad Ordenada]]</f>
        <v>66</v>
      </c>
      <c r="N1401" s="2">
        <f>+Tabla1[[#This Row],[Ganancia neta]]/(Tabla1[[#This Row],[Ganacia Bruta]])</f>
        <v>0.39393939393939392</v>
      </c>
      <c r="O1401" s="1">
        <f>+Tabla1[[#This Row],[Costo Unitario]]*Tabla1[[#This Row],[Cantidad Ordenada]]</f>
        <v>40</v>
      </c>
    </row>
    <row r="1402" spans="1:15" x14ac:dyDescent="0.25">
      <c r="A1402">
        <v>567</v>
      </c>
      <c r="B1402">
        <v>15</v>
      </c>
      <c r="C1402" t="s">
        <v>20</v>
      </c>
      <c r="D1402" t="s">
        <v>44</v>
      </c>
      <c r="E1402" s="1">
        <v>20</v>
      </c>
      <c r="F1402" s="1">
        <v>34</v>
      </c>
      <c r="G1402">
        <v>2</v>
      </c>
      <c r="H1402">
        <v>18</v>
      </c>
      <c r="I1402">
        <f>+Tabla1[[#This Row],[Tiempo de Preparación]]/60</f>
        <v>0.3</v>
      </c>
      <c r="J1402" s="9" t="str">
        <f>+TEXT(Tabla1[[#This Row],[Columna1]]/24, "h:mm")</f>
        <v>0:18</v>
      </c>
      <c r="K1402" t="s">
        <v>6</v>
      </c>
      <c r="L1402" s="1">
        <f>+(Tabla1[[#This Row],[Precio Unitario]]-Tabla1[[#This Row],[Costo Unitario]])*Tabla1[[#This Row],[Cantidad Ordenada]]</f>
        <v>28</v>
      </c>
      <c r="M1402" s="1">
        <f>+Tabla1[[#This Row],[Precio Unitario]]*Tabla1[[#This Row],[Cantidad Ordenada]]</f>
        <v>68</v>
      </c>
      <c r="N1402" s="2">
        <f>+Tabla1[[#This Row],[Ganancia neta]]/(Tabla1[[#This Row],[Ganacia Bruta]])</f>
        <v>0.41176470588235292</v>
      </c>
      <c r="O1402" s="1">
        <f>+Tabla1[[#This Row],[Costo Unitario]]*Tabla1[[#This Row],[Cantidad Ordenada]]</f>
        <v>40</v>
      </c>
    </row>
    <row r="1403" spans="1:15" x14ac:dyDescent="0.25">
      <c r="A1403">
        <v>567</v>
      </c>
      <c r="B1403">
        <v>15</v>
      </c>
      <c r="C1403" t="s">
        <v>23</v>
      </c>
      <c r="D1403" t="s">
        <v>47</v>
      </c>
      <c r="E1403" s="1">
        <v>13</v>
      </c>
      <c r="F1403" s="1">
        <v>21</v>
      </c>
      <c r="G1403">
        <v>3</v>
      </c>
      <c r="H1403">
        <v>41</v>
      </c>
      <c r="I1403">
        <f>+Tabla1[[#This Row],[Tiempo de Preparación]]/60</f>
        <v>0.68333333333333335</v>
      </c>
      <c r="J1403" s="9" t="str">
        <f>+TEXT(Tabla1[[#This Row],[Columna1]]/24, "h:mm")</f>
        <v>0:41</v>
      </c>
      <c r="K1403" t="s">
        <v>8</v>
      </c>
      <c r="L1403" s="1">
        <f>+(Tabla1[[#This Row],[Precio Unitario]]-Tabla1[[#This Row],[Costo Unitario]])*Tabla1[[#This Row],[Cantidad Ordenada]]</f>
        <v>24</v>
      </c>
      <c r="M1403" s="1">
        <f>+Tabla1[[#This Row],[Precio Unitario]]*Tabla1[[#This Row],[Cantidad Ordenada]]</f>
        <v>63</v>
      </c>
      <c r="N1403" s="2">
        <f>+Tabla1[[#This Row],[Ganancia neta]]/(Tabla1[[#This Row],[Ganacia Bruta]])</f>
        <v>0.38095238095238093</v>
      </c>
      <c r="O1403" s="1">
        <f>+Tabla1[[#This Row],[Costo Unitario]]*Tabla1[[#This Row],[Cantidad Ordenada]]</f>
        <v>39</v>
      </c>
    </row>
    <row r="1404" spans="1:15" x14ac:dyDescent="0.25">
      <c r="A1404">
        <v>568</v>
      </c>
      <c r="B1404">
        <v>5</v>
      </c>
      <c r="C1404" t="s">
        <v>20</v>
      </c>
      <c r="D1404" t="s">
        <v>44</v>
      </c>
      <c r="E1404" s="1">
        <v>20</v>
      </c>
      <c r="F1404" s="1">
        <v>34</v>
      </c>
      <c r="G1404">
        <v>3</v>
      </c>
      <c r="H1404">
        <v>40</v>
      </c>
      <c r="I1404">
        <f>+Tabla1[[#This Row],[Tiempo de Preparación]]/60</f>
        <v>0.66666666666666663</v>
      </c>
      <c r="J1404" s="9" t="str">
        <f>+TEXT(Tabla1[[#This Row],[Columna1]]/24, "h:mm")</f>
        <v>0:40</v>
      </c>
      <c r="K1404" t="s">
        <v>6</v>
      </c>
      <c r="L1404" s="1">
        <f>+(Tabla1[[#This Row],[Precio Unitario]]-Tabla1[[#This Row],[Costo Unitario]])*Tabla1[[#This Row],[Cantidad Ordenada]]</f>
        <v>42</v>
      </c>
      <c r="M1404" s="1">
        <f>+Tabla1[[#This Row],[Precio Unitario]]*Tabla1[[#This Row],[Cantidad Ordenada]]</f>
        <v>102</v>
      </c>
      <c r="N1404" s="2">
        <f>+Tabla1[[#This Row],[Ganancia neta]]/(Tabla1[[#This Row],[Ganacia Bruta]])</f>
        <v>0.41176470588235292</v>
      </c>
      <c r="O1404" s="1">
        <f>+Tabla1[[#This Row],[Costo Unitario]]*Tabla1[[#This Row],[Cantidad Ordenada]]</f>
        <v>60</v>
      </c>
    </row>
    <row r="1405" spans="1:15" x14ac:dyDescent="0.25">
      <c r="A1405">
        <v>568</v>
      </c>
      <c r="B1405">
        <v>5</v>
      </c>
      <c r="C1405" t="s">
        <v>11</v>
      </c>
      <c r="D1405" t="s">
        <v>35</v>
      </c>
      <c r="E1405" s="1">
        <v>25</v>
      </c>
      <c r="F1405" s="1">
        <v>40</v>
      </c>
      <c r="G1405">
        <v>2</v>
      </c>
      <c r="H1405">
        <v>44</v>
      </c>
      <c r="I1405">
        <f>+Tabla1[[#This Row],[Tiempo de Preparación]]/60</f>
        <v>0.73333333333333328</v>
      </c>
      <c r="J1405" s="9" t="str">
        <f>+TEXT(Tabla1[[#This Row],[Columna1]]/24, "h:mm")</f>
        <v>0:44</v>
      </c>
      <c r="K1405" t="s">
        <v>8</v>
      </c>
      <c r="L1405" s="1">
        <f>+(Tabla1[[#This Row],[Precio Unitario]]-Tabla1[[#This Row],[Costo Unitario]])*Tabla1[[#This Row],[Cantidad Ordenada]]</f>
        <v>30</v>
      </c>
      <c r="M1405" s="1">
        <f>+Tabla1[[#This Row],[Precio Unitario]]*Tabla1[[#This Row],[Cantidad Ordenada]]</f>
        <v>80</v>
      </c>
      <c r="N1405" s="2">
        <f>+Tabla1[[#This Row],[Ganancia neta]]/(Tabla1[[#This Row],[Ganacia Bruta]])</f>
        <v>0.375</v>
      </c>
      <c r="O1405" s="1">
        <f>+Tabla1[[#This Row],[Costo Unitario]]*Tabla1[[#This Row],[Cantidad Ordenada]]</f>
        <v>50</v>
      </c>
    </row>
    <row r="1406" spans="1:15" x14ac:dyDescent="0.25">
      <c r="A1406">
        <v>569</v>
      </c>
      <c r="B1406">
        <v>12</v>
      </c>
      <c r="C1406" t="s">
        <v>20</v>
      </c>
      <c r="D1406" t="s">
        <v>44</v>
      </c>
      <c r="E1406" s="1">
        <v>20</v>
      </c>
      <c r="F1406" s="1">
        <v>34</v>
      </c>
      <c r="G1406">
        <v>2</v>
      </c>
      <c r="H1406">
        <v>26</v>
      </c>
      <c r="I1406">
        <f>+Tabla1[[#This Row],[Tiempo de Preparación]]/60</f>
        <v>0.43333333333333335</v>
      </c>
      <c r="J1406" s="9" t="str">
        <f>+TEXT(Tabla1[[#This Row],[Columna1]]/24, "h:mm")</f>
        <v>0:26</v>
      </c>
      <c r="K1406" t="s">
        <v>6</v>
      </c>
      <c r="L1406" s="1">
        <f>+(Tabla1[[#This Row],[Precio Unitario]]-Tabla1[[#This Row],[Costo Unitario]])*Tabla1[[#This Row],[Cantidad Ordenada]]</f>
        <v>28</v>
      </c>
      <c r="M1406" s="1">
        <f>+Tabla1[[#This Row],[Precio Unitario]]*Tabla1[[#This Row],[Cantidad Ordenada]]</f>
        <v>68</v>
      </c>
      <c r="N1406" s="2">
        <f>+Tabla1[[#This Row],[Ganancia neta]]/(Tabla1[[#This Row],[Ganacia Bruta]])</f>
        <v>0.41176470588235292</v>
      </c>
      <c r="O1406" s="1">
        <f>+Tabla1[[#This Row],[Costo Unitario]]*Tabla1[[#This Row],[Cantidad Ordenada]]</f>
        <v>40</v>
      </c>
    </row>
    <row r="1407" spans="1:15" x14ac:dyDescent="0.25">
      <c r="A1407">
        <v>569</v>
      </c>
      <c r="B1407">
        <v>12</v>
      </c>
      <c r="C1407" t="s">
        <v>23</v>
      </c>
      <c r="D1407" t="s">
        <v>47</v>
      </c>
      <c r="E1407" s="1">
        <v>13</v>
      </c>
      <c r="F1407" s="1">
        <v>21</v>
      </c>
      <c r="G1407">
        <v>3</v>
      </c>
      <c r="H1407">
        <v>32</v>
      </c>
      <c r="I1407">
        <f>+Tabla1[[#This Row],[Tiempo de Preparación]]/60</f>
        <v>0.53333333333333333</v>
      </c>
      <c r="J1407" s="9" t="str">
        <f>+TEXT(Tabla1[[#This Row],[Columna1]]/24, "h:mm")</f>
        <v>0:32</v>
      </c>
      <c r="K1407" t="s">
        <v>8</v>
      </c>
      <c r="L1407" s="1">
        <f>+(Tabla1[[#This Row],[Precio Unitario]]-Tabla1[[#This Row],[Costo Unitario]])*Tabla1[[#This Row],[Cantidad Ordenada]]</f>
        <v>24</v>
      </c>
      <c r="M1407" s="1">
        <f>+Tabla1[[#This Row],[Precio Unitario]]*Tabla1[[#This Row],[Cantidad Ordenada]]</f>
        <v>63</v>
      </c>
      <c r="N1407" s="2">
        <f>+Tabla1[[#This Row],[Ganancia neta]]/(Tabla1[[#This Row],[Ganacia Bruta]])</f>
        <v>0.38095238095238093</v>
      </c>
      <c r="O1407" s="1">
        <f>+Tabla1[[#This Row],[Costo Unitario]]*Tabla1[[#This Row],[Cantidad Ordenada]]</f>
        <v>39</v>
      </c>
    </row>
    <row r="1408" spans="1:15" x14ac:dyDescent="0.25">
      <c r="A1408">
        <v>570</v>
      </c>
      <c r="B1408">
        <v>1</v>
      </c>
      <c r="C1408" t="s">
        <v>14</v>
      </c>
      <c r="D1408" t="s">
        <v>38</v>
      </c>
      <c r="E1408" s="1">
        <v>20</v>
      </c>
      <c r="F1408" s="1">
        <v>33</v>
      </c>
      <c r="G1408">
        <v>1</v>
      </c>
      <c r="H1408">
        <v>38</v>
      </c>
      <c r="I1408">
        <f>+Tabla1[[#This Row],[Tiempo de Preparación]]/60</f>
        <v>0.6333333333333333</v>
      </c>
      <c r="J1408" s="9" t="str">
        <f>+TEXT(Tabla1[[#This Row],[Columna1]]/24, "h:mm")</f>
        <v>0:38</v>
      </c>
      <c r="K1408" t="s">
        <v>6</v>
      </c>
      <c r="L1408" s="1">
        <f>+(Tabla1[[#This Row],[Precio Unitario]]-Tabla1[[#This Row],[Costo Unitario]])*Tabla1[[#This Row],[Cantidad Ordenada]]</f>
        <v>13</v>
      </c>
      <c r="M1408" s="1">
        <f>+Tabla1[[#This Row],[Precio Unitario]]*Tabla1[[#This Row],[Cantidad Ordenada]]</f>
        <v>33</v>
      </c>
      <c r="N1408" s="2">
        <f>+Tabla1[[#This Row],[Ganancia neta]]/(Tabla1[[#This Row],[Ganacia Bruta]])</f>
        <v>0.39393939393939392</v>
      </c>
      <c r="O1408" s="1">
        <f>+Tabla1[[#This Row],[Costo Unitario]]*Tabla1[[#This Row],[Cantidad Ordenada]]</f>
        <v>20</v>
      </c>
    </row>
    <row r="1409" spans="1:15" x14ac:dyDescent="0.25">
      <c r="A1409">
        <v>570</v>
      </c>
      <c r="B1409">
        <v>1</v>
      </c>
      <c r="C1409" t="s">
        <v>25</v>
      </c>
      <c r="D1409" t="s">
        <v>49</v>
      </c>
      <c r="E1409" s="1">
        <v>15</v>
      </c>
      <c r="F1409" s="1">
        <v>26</v>
      </c>
      <c r="G1409">
        <v>2</v>
      </c>
      <c r="H1409">
        <v>8</v>
      </c>
      <c r="I1409">
        <f>+Tabla1[[#This Row],[Tiempo de Preparación]]/60</f>
        <v>0.13333333333333333</v>
      </c>
      <c r="J1409" s="9" t="str">
        <f>+TEXT(Tabla1[[#This Row],[Columna1]]/24, "h:mm")</f>
        <v>0:08</v>
      </c>
      <c r="K1409" t="s">
        <v>8</v>
      </c>
      <c r="L1409" s="1">
        <f>+(Tabla1[[#This Row],[Precio Unitario]]-Tabla1[[#This Row],[Costo Unitario]])*Tabla1[[#This Row],[Cantidad Ordenada]]</f>
        <v>22</v>
      </c>
      <c r="M1409" s="1">
        <f>+Tabla1[[#This Row],[Precio Unitario]]*Tabla1[[#This Row],[Cantidad Ordenada]]</f>
        <v>52</v>
      </c>
      <c r="N1409" s="2">
        <f>+Tabla1[[#This Row],[Ganancia neta]]/(Tabla1[[#This Row],[Ganacia Bruta]])</f>
        <v>0.42307692307692307</v>
      </c>
      <c r="O1409" s="1">
        <f>+Tabla1[[#This Row],[Costo Unitario]]*Tabla1[[#This Row],[Cantidad Ordenada]]</f>
        <v>30</v>
      </c>
    </row>
    <row r="1410" spans="1:15" x14ac:dyDescent="0.25">
      <c r="A1410">
        <v>571</v>
      </c>
      <c r="B1410">
        <v>15</v>
      </c>
      <c r="C1410" t="s">
        <v>10</v>
      </c>
      <c r="D1410" t="s">
        <v>34</v>
      </c>
      <c r="E1410" s="1">
        <v>16</v>
      </c>
      <c r="F1410" s="1">
        <v>27</v>
      </c>
      <c r="G1410">
        <v>2</v>
      </c>
      <c r="H1410">
        <v>26</v>
      </c>
      <c r="I1410">
        <f>+Tabla1[[#This Row],[Tiempo de Preparación]]/60</f>
        <v>0.43333333333333335</v>
      </c>
      <c r="J1410" s="9" t="str">
        <f>+TEXT(Tabla1[[#This Row],[Columna1]]/24, "h:mm")</f>
        <v>0:26</v>
      </c>
      <c r="K1410" t="s">
        <v>6</v>
      </c>
      <c r="L1410" s="1">
        <f>+(Tabla1[[#This Row],[Precio Unitario]]-Tabla1[[#This Row],[Costo Unitario]])*Tabla1[[#This Row],[Cantidad Ordenada]]</f>
        <v>22</v>
      </c>
      <c r="M1410" s="1">
        <f>+Tabla1[[#This Row],[Precio Unitario]]*Tabla1[[#This Row],[Cantidad Ordenada]]</f>
        <v>54</v>
      </c>
      <c r="N1410" s="2">
        <f>+Tabla1[[#This Row],[Ganancia neta]]/(Tabla1[[#This Row],[Ganacia Bruta]])</f>
        <v>0.40740740740740738</v>
      </c>
      <c r="O1410" s="1">
        <f>+Tabla1[[#This Row],[Costo Unitario]]*Tabla1[[#This Row],[Cantidad Ordenada]]</f>
        <v>32</v>
      </c>
    </row>
    <row r="1411" spans="1:15" x14ac:dyDescent="0.25">
      <c r="A1411">
        <v>572</v>
      </c>
      <c r="B1411">
        <v>19</v>
      </c>
      <c r="C1411" t="s">
        <v>7</v>
      </c>
      <c r="D1411" t="s">
        <v>32</v>
      </c>
      <c r="E1411" s="1">
        <v>18</v>
      </c>
      <c r="F1411" s="1">
        <v>30</v>
      </c>
      <c r="G1411">
        <v>1</v>
      </c>
      <c r="H1411">
        <v>34</v>
      </c>
      <c r="I1411">
        <f>+Tabla1[[#This Row],[Tiempo de Preparación]]/60</f>
        <v>0.56666666666666665</v>
      </c>
      <c r="J1411" s="9" t="str">
        <f>+TEXT(Tabla1[[#This Row],[Columna1]]/24, "h:mm")</f>
        <v>0:34</v>
      </c>
      <c r="K1411" t="s">
        <v>8</v>
      </c>
      <c r="L1411" s="1">
        <f>+(Tabla1[[#This Row],[Precio Unitario]]-Tabla1[[#This Row],[Costo Unitario]])*Tabla1[[#This Row],[Cantidad Ordenada]]</f>
        <v>12</v>
      </c>
      <c r="M1411" s="1">
        <f>+Tabla1[[#This Row],[Precio Unitario]]*Tabla1[[#This Row],[Cantidad Ordenada]]</f>
        <v>30</v>
      </c>
      <c r="N1411" s="2">
        <f>+Tabla1[[#This Row],[Ganancia neta]]/(Tabla1[[#This Row],[Ganacia Bruta]])</f>
        <v>0.4</v>
      </c>
      <c r="O1411" s="1">
        <f>+Tabla1[[#This Row],[Costo Unitario]]*Tabla1[[#This Row],[Cantidad Ordenada]]</f>
        <v>18</v>
      </c>
    </row>
    <row r="1412" spans="1:15" x14ac:dyDescent="0.25">
      <c r="A1412">
        <v>572</v>
      </c>
      <c r="B1412">
        <v>19</v>
      </c>
      <c r="C1412" t="s">
        <v>19</v>
      </c>
      <c r="D1412" t="s">
        <v>43</v>
      </c>
      <c r="E1412" s="1">
        <v>13</v>
      </c>
      <c r="F1412" s="1">
        <v>22</v>
      </c>
      <c r="G1412">
        <v>2</v>
      </c>
      <c r="H1412">
        <v>10</v>
      </c>
      <c r="I1412">
        <f>+Tabla1[[#This Row],[Tiempo de Preparación]]/60</f>
        <v>0.16666666666666666</v>
      </c>
      <c r="J1412" s="9" t="str">
        <f>+TEXT(Tabla1[[#This Row],[Columna1]]/24, "h:mm")</f>
        <v>0:10</v>
      </c>
      <c r="K1412" t="s">
        <v>8</v>
      </c>
      <c r="L1412" s="1">
        <f>+(Tabla1[[#This Row],[Precio Unitario]]-Tabla1[[#This Row],[Costo Unitario]])*Tabla1[[#This Row],[Cantidad Ordenada]]</f>
        <v>18</v>
      </c>
      <c r="M1412" s="1">
        <f>+Tabla1[[#This Row],[Precio Unitario]]*Tabla1[[#This Row],[Cantidad Ordenada]]</f>
        <v>44</v>
      </c>
      <c r="N1412" s="2">
        <f>+Tabla1[[#This Row],[Ganancia neta]]/(Tabla1[[#This Row],[Ganacia Bruta]])</f>
        <v>0.40909090909090912</v>
      </c>
      <c r="O1412" s="1">
        <f>+Tabla1[[#This Row],[Costo Unitario]]*Tabla1[[#This Row],[Cantidad Ordenada]]</f>
        <v>26</v>
      </c>
    </row>
    <row r="1413" spans="1:15" x14ac:dyDescent="0.25">
      <c r="A1413">
        <v>573</v>
      </c>
      <c r="B1413">
        <v>7</v>
      </c>
      <c r="C1413" t="s">
        <v>23</v>
      </c>
      <c r="D1413" t="s">
        <v>47</v>
      </c>
      <c r="E1413" s="1">
        <v>13</v>
      </c>
      <c r="F1413" s="1">
        <v>21</v>
      </c>
      <c r="G1413">
        <v>3</v>
      </c>
      <c r="H1413">
        <v>41</v>
      </c>
      <c r="I1413">
        <f>+Tabla1[[#This Row],[Tiempo de Preparación]]/60</f>
        <v>0.68333333333333335</v>
      </c>
      <c r="J1413" s="9" t="str">
        <f>+TEXT(Tabla1[[#This Row],[Columna1]]/24, "h:mm")</f>
        <v>0:41</v>
      </c>
      <c r="K1413" t="s">
        <v>6</v>
      </c>
      <c r="L1413" s="1">
        <f>+(Tabla1[[#This Row],[Precio Unitario]]-Tabla1[[#This Row],[Costo Unitario]])*Tabla1[[#This Row],[Cantidad Ordenada]]</f>
        <v>24</v>
      </c>
      <c r="M1413" s="1">
        <f>+Tabla1[[#This Row],[Precio Unitario]]*Tabla1[[#This Row],[Cantidad Ordenada]]</f>
        <v>63</v>
      </c>
      <c r="N1413" s="2">
        <f>+Tabla1[[#This Row],[Ganancia neta]]/(Tabla1[[#This Row],[Ganacia Bruta]])</f>
        <v>0.38095238095238093</v>
      </c>
      <c r="O1413" s="1">
        <f>+Tabla1[[#This Row],[Costo Unitario]]*Tabla1[[#This Row],[Cantidad Ordenada]]</f>
        <v>39</v>
      </c>
    </row>
    <row r="1414" spans="1:15" x14ac:dyDescent="0.25">
      <c r="A1414">
        <v>573</v>
      </c>
      <c r="B1414">
        <v>7</v>
      </c>
      <c r="C1414" t="s">
        <v>20</v>
      </c>
      <c r="D1414" t="s">
        <v>44</v>
      </c>
      <c r="E1414" s="1">
        <v>20</v>
      </c>
      <c r="F1414" s="1">
        <v>34</v>
      </c>
      <c r="G1414">
        <v>3</v>
      </c>
      <c r="H1414">
        <v>28</v>
      </c>
      <c r="I1414">
        <f>+Tabla1[[#This Row],[Tiempo de Preparación]]/60</f>
        <v>0.46666666666666667</v>
      </c>
      <c r="J1414" s="9" t="str">
        <f>+TEXT(Tabla1[[#This Row],[Columna1]]/24, "h:mm")</f>
        <v>0:28</v>
      </c>
      <c r="K1414" t="s">
        <v>8</v>
      </c>
      <c r="L1414" s="1">
        <f>+(Tabla1[[#This Row],[Precio Unitario]]-Tabla1[[#This Row],[Costo Unitario]])*Tabla1[[#This Row],[Cantidad Ordenada]]</f>
        <v>42</v>
      </c>
      <c r="M1414" s="1">
        <f>+Tabla1[[#This Row],[Precio Unitario]]*Tabla1[[#This Row],[Cantidad Ordenada]]</f>
        <v>102</v>
      </c>
      <c r="N1414" s="2">
        <f>+Tabla1[[#This Row],[Ganancia neta]]/(Tabla1[[#This Row],[Ganacia Bruta]])</f>
        <v>0.41176470588235292</v>
      </c>
      <c r="O1414" s="1">
        <f>+Tabla1[[#This Row],[Costo Unitario]]*Tabla1[[#This Row],[Cantidad Ordenada]]</f>
        <v>60</v>
      </c>
    </row>
    <row r="1415" spans="1:15" x14ac:dyDescent="0.25">
      <c r="A1415">
        <v>574</v>
      </c>
      <c r="B1415">
        <v>20</v>
      </c>
      <c r="C1415" t="s">
        <v>25</v>
      </c>
      <c r="D1415" t="s">
        <v>49</v>
      </c>
      <c r="E1415" s="1">
        <v>15</v>
      </c>
      <c r="F1415" s="1">
        <v>26</v>
      </c>
      <c r="G1415">
        <v>3</v>
      </c>
      <c r="H1415">
        <v>50</v>
      </c>
      <c r="I1415">
        <f>+Tabla1[[#This Row],[Tiempo de Preparación]]/60</f>
        <v>0.83333333333333337</v>
      </c>
      <c r="J1415" s="9" t="str">
        <f>+TEXT(Tabla1[[#This Row],[Columna1]]/24, "h:mm")</f>
        <v>0:50</v>
      </c>
      <c r="K1415" t="s">
        <v>8</v>
      </c>
      <c r="L1415" s="1">
        <f>+(Tabla1[[#This Row],[Precio Unitario]]-Tabla1[[#This Row],[Costo Unitario]])*Tabla1[[#This Row],[Cantidad Ordenada]]</f>
        <v>33</v>
      </c>
      <c r="M1415" s="1">
        <f>+Tabla1[[#This Row],[Precio Unitario]]*Tabla1[[#This Row],[Cantidad Ordenada]]</f>
        <v>78</v>
      </c>
      <c r="N1415" s="2">
        <f>+Tabla1[[#This Row],[Ganancia neta]]/(Tabla1[[#This Row],[Ganacia Bruta]])</f>
        <v>0.42307692307692307</v>
      </c>
      <c r="O1415" s="1">
        <f>+Tabla1[[#This Row],[Costo Unitario]]*Tabla1[[#This Row],[Cantidad Ordenada]]</f>
        <v>45</v>
      </c>
    </row>
    <row r="1416" spans="1:15" x14ac:dyDescent="0.25">
      <c r="A1416">
        <v>574</v>
      </c>
      <c r="B1416">
        <v>20</v>
      </c>
      <c r="C1416" t="s">
        <v>12</v>
      </c>
      <c r="D1416" t="s">
        <v>36</v>
      </c>
      <c r="E1416" s="1">
        <v>22</v>
      </c>
      <c r="F1416" s="1">
        <v>36</v>
      </c>
      <c r="G1416">
        <v>2</v>
      </c>
      <c r="H1416">
        <v>40</v>
      </c>
      <c r="I1416">
        <f>+Tabla1[[#This Row],[Tiempo de Preparación]]/60</f>
        <v>0.66666666666666663</v>
      </c>
      <c r="J1416" s="9" t="str">
        <f>+TEXT(Tabla1[[#This Row],[Columna1]]/24, "h:mm")</f>
        <v>0:40</v>
      </c>
      <c r="K1416" t="s">
        <v>6</v>
      </c>
      <c r="L1416" s="1">
        <f>+(Tabla1[[#This Row],[Precio Unitario]]-Tabla1[[#This Row],[Costo Unitario]])*Tabla1[[#This Row],[Cantidad Ordenada]]</f>
        <v>28</v>
      </c>
      <c r="M1416" s="1">
        <f>+Tabla1[[#This Row],[Precio Unitario]]*Tabla1[[#This Row],[Cantidad Ordenada]]</f>
        <v>72</v>
      </c>
      <c r="N1416" s="2">
        <f>+Tabla1[[#This Row],[Ganancia neta]]/(Tabla1[[#This Row],[Ganacia Bruta]])</f>
        <v>0.3888888888888889</v>
      </c>
      <c r="O1416" s="1">
        <f>+Tabla1[[#This Row],[Costo Unitario]]*Tabla1[[#This Row],[Cantidad Ordenada]]</f>
        <v>44</v>
      </c>
    </row>
    <row r="1417" spans="1:15" x14ac:dyDescent="0.25">
      <c r="A1417">
        <v>574</v>
      </c>
      <c r="B1417">
        <v>20</v>
      </c>
      <c r="C1417" t="s">
        <v>24</v>
      </c>
      <c r="D1417" t="s">
        <v>48</v>
      </c>
      <c r="E1417" s="1">
        <v>10</v>
      </c>
      <c r="F1417" s="1">
        <v>18</v>
      </c>
      <c r="G1417">
        <v>2</v>
      </c>
      <c r="H1417">
        <v>37</v>
      </c>
      <c r="I1417">
        <f>+Tabla1[[#This Row],[Tiempo de Preparación]]/60</f>
        <v>0.6166666666666667</v>
      </c>
      <c r="J1417" s="9" t="str">
        <f>+TEXT(Tabla1[[#This Row],[Columna1]]/24, "h:mm")</f>
        <v>0:37</v>
      </c>
      <c r="K1417" t="s">
        <v>8</v>
      </c>
      <c r="L1417" s="1">
        <f>+(Tabla1[[#This Row],[Precio Unitario]]-Tabla1[[#This Row],[Costo Unitario]])*Tabla1[[#This Row],[Cantidad Ordenada]]</f>
        <v>16</v>
      </c>
      <c r="M1417" s="1">
        <f>+Tabla1[[#This Row],[Precio Unitario]]*Tabla1[[#This Row],[Cantidad Ordenada]]</f>
        <v>36</v>
      </c>
      <c r="N1417" s="2">
        <f>+Tabla1[[#This Row],[Ganancia neta]]/(Tabla1[[#This Row],[Ganacia Bruta]])</f>
        <v>0.44444444444444442</v>
      </c>
      <c r="O1417" s="1">
        <f>+Tabla1[[#This Row],[Costo Unitario]]*Tabla1[[#This Row],[Cantidad Ordenada]]</f>
        <v>20</v>
      </c>
    </row>
    <row r="1418" spans="1:15" x14ac:dyDescent="0.25">
      <c r="A1418">
        <v>574</v>
      </c>
      <c r="B1418">
        <v>20</v>
      </c>
      <c r="C1418" t="s">
        <v>23</v>
      </c>
      <c r="D1418" t="s">
        <v>47</v>
      </c>
      <c r="E1418" s="1">
        <v>13</v>
      </c>
      <c r="F1418" s="1">
        <v>21</v>
      </c>
      <c r="G1418">
        <v>1</v>
      </c>
      <c r="H1418">
        <v>41</v>
      </c>
      <c r="I1418">
        <f>+Tabla1[[#This Row],[Tiempo de Preparación]]/60</f>
        <v>0.68333333333333335</v>
      </c>
      <c r="J1418" s="9" t="str">
        <f>+TEXT(Tabla1[[#This Row],[Columna1]]/24, "h:mm")</f>
        <v>0:41</v>
      </c>
      <c r="K1418" t="s">
        <v>8</v>
      </c>
      <c r="L1418" s="1">
        <f>+(Tabla1[[#This Row],[Precio Unitario]]-Tabla1[[#This Row],[Costo Unitario]])*Tabla1[[#This Row],[Cantidad Ordenada]]</f>
        <v>8</v>
      </c>
      <c r="M1418" s="1">
        <f>+Tabla1[[#This Row],[Precio Unitario]]*Tabla1[[#This Row],[Cantidad Ordenada]]</f>
        <v>21</v>
      </c>
      <c r="N1418" s="2">
        <f>+Tabla1[[#This Row],[Ganancia neta]]/(Tabla1[[#This Row],[Ganacia Bruta]])</f>
        <v>0.38095238095238093</v>
      </c>
      <c r="O1418" s="1">
        <f>+Tabla1[[#This Row],[Costo Unitario]]*Tabla1[[#This Row],[Cantidad Ordenada]]</f>
        <v>13</v>
      </c>
    </row>
    <row r="1419" spans="1:15" x14ac:dyDescent="0.25">
      <c r="A1419">
        <v>575</v>
      </c>
      <c r="B1419">
        <v>15</v>
      </c>
      <c r="C1419" t="s">
        <v>24</v>
      </c>
      <c r="D1419" t="s">
        <v>48</v>
      </c>
      <c r="E1419" s="1">
        <v>10</v>
      </c>
      <c r="F1419" s="1">
        <v>18</v>
      </c>
      <c r="G1419">
        <v>1</v>
      </c>
      <c r="H1419">
        <v>44</v>
      </c>
      <c r="I1419">
        <f>+Tabla1[[#This Row],[Tiempo de Preparación]]/60</f>
        <v>0.73333333333333328</v>
      </c>
      <c r="J1419" s="9" t="str">
        <f>+TEXT(Tabla1[[#This Row],[Columna1]]/24, "h:mm")</f>
        <v>0:44</v>
      </c>
      <c r="K1419" t="s">
        <v>6</v>
      </c>
      <c r="L1419" s="1">
        <f>+(Tabla1[[#This Row],[Precio Unitario]]-Tabla1[[#This Row],[Costo Unitario]])*Tabla1[[#This Row],[Cantidad Ordenada]]</f>
        <v>8</v>
      </c>
      <c r="M1419" s="1">
        <f>+Tabla1[[#This Row],[Precio Unitario]]*Tabla1[[#This Row],[Cantidad Ordenada]]</f>
        <v>18</v>
      </c>
      <c r="N1419" s="2">
        <f>+Tabla1[[#This Row],[Ganancia neta]]/(Tabla1[[#This Row],[Ganacia Bruta]])</f>
        <v>0.44444444444444442</v>
      </c>
      <c r="O1419" s="1">
        <f>+Tabla1[[#This Row],[Costo Unitario]]*Tabla1[[#This Row],[Cantidad Ordenada]]</f>
        <v>10</v>
      </c>
    </row>
    <row r="1420" spans="1:15" x14ac:dyDescent="0.25">
      <c r="A1420">
        <v>576</v>
      </c>
      <c r="B1420">
        <v>9</v>
      </c>
      <c r="C1420" t="s">
        <v>14</v>
      </c>
      <c r="D1420" t="s">
        <v>38</v>
      </c>
      <c r="E1420" s="1">
        <v>20</v>
      </c>
      <c r="F1420" s="1">
        <v>33</v>
      </c>
      <c r="G1420">
        <v>1</v>
      </c>
      <c r="H1420">
        <v>46</v>
      </c>
      <c r="I1420">
        <f>+Tabla1[[#This Row],[Tiempo de Preparación]]/60</f>
        <v>0.76666666666666672</v>
      </c>
      <c r="J1420" s="9" t="str">
        <f>+TEXT(Tabla1[[#This Row],[Columna1]]/24, "h:mm")</f>
        <v>0:46</v>
      </c>
      <c r="K1420" t="s">
        <v>6</v>
      </c>
      <c r="L1420" s="1">
        <f>+(Tabla1[[#This Row],[Precio Unitario]]-Tabla1[[#This Row],[Costo Unitario]])*Tabla1[[#This Row],[Cantidad Ordenada]]</f>
        <v>13</v>
      </c>
      <c r="M1420" s="1">
        <f>+Tabla1[[#This Row],[Precio Unitario]]*Tabla1[[#This Row],[Cantidad Ordenada]]</f>
        <v>33</v>
      </c>
      <c r="N1420" s="2">
        <f>+Tabla1[[#This Row],[Ganancia neta]]/(Tabla1[[#This Row],[Ganacia Bruta]])</f>
        <v>0.39393939393939392</v>
      </c>
      <c r="O1420" s="1">
        <f>+Tabla1[[#This Row],[Costo Unitario]]*Tabla1[[#This Row],[Cantidad Ordenada]]</f>
        <v>20</v>
      </c>
    </row>
    <row r="1421" spans="1:15" x14ac:dyDescent="0.25">
      <c r="A1421">
        <v>576</v>
      </c>
      <c r="B1421">
        <v>9</v>
      </c>
      <c r="C1421" t="s">
        <v>9</v>
      </c>
      <c r="D1421" t="s">
        <v>33</v>
      </c>
      <c r="E1421" s="1">
        <v>19</v>
      </c>
      <c r="F1421" s="1">
        <v>31</v>
      </c>
      <c r="G1421">
        <v>3</v>
      </c>
      <c r="H1421">
        <v>32</v>
      </c>
      <c r="I1421">
        <f>+Tabla1[[#This Row],[Tiempo de Preparación]]/60</f>
        <v>0.53333333333333333</v>
      </c>
      <c r="J1421" s="9" t="str">
        <f>+TEXT(Tabla1[[#This Row],[Columna1]]/24, "h:mm")</f>
        <v>0:32</v>
      </c>
      <c r="K1421" t="s">
        <v>6</v>
      </c>
      <c r="L1421" s="1">
        <f>+(Tabla1[[#This Row],[Precio Unitario]]-Tabla1[[#This Row],[Costo Unitario]])*Tabla1[[#This Row],[Cantidad Ordenada]]</f>
        <v>36</v>
      </c>
      <c r="M1421" s="1">
        <f>+Tabla1[[#This Row],[Precio Unitario]]*Tabla1[[#This Row],[Cantidad Ordenada]]</f>
        <v>93</v>
      </c>
      <c r="N1421" s="2">
        <f>+Tabla1[[#This Row],[Ganancia neta]]/(Tabla1[[#This Row],[Ganacia Bruta]])</f>
        <v>0.38709677419354838</v>
      </c>
      <c r="O1421" s="1">
        <f>+Tabla1[[#This Row],[Costo Unitario]]*Tabla1[[#This Row],[Cantidad Ordenada]]</f>
        <v>57</v>
      </c>
    </row>
    <row r="1422" spans="1:15" x14ac:dyDescent="0.25">
      <c r="A1422">
        <v>576</v>
      </c>
      <c r="B1422">
        <v>9</v>
      </c>
      <c r="C1422" t="s">
        <v>12</v>
      </c>
      <c r="D1422" t="s">
        <v>36</v>
      </c>
      <c r="E1422" s="1">
        <v>22</v>
      </c>
      <c r="F1422" s="1">
        <v>36</v>
      </c>
      <c r="G1422">
        <v>3</v>
      </c>
      <c r="H1422">
        <v>37</v>
      </c>
      <c r="I1422">
        <f>+Tabla1[[#This Row],[Tiempo de Preparación]]/60</f>
        <v>0.6166666666666667</v>
      </c>
      <c r="J1422" s="9" t="str">
        <f>+TEXT(Tabla1[[#This Row],[Columna1]]/24, "h:mm")</f>
        <v>0:37</v>
      </c>
      <c r="K1422" t="s">
        <v>8</v>
      </c>
      <c r="L1422" s="1">
        <f>+(Tabla1[[#This Row],[Precio Unitario]]-Tabla1[[#This Row],[Costo Unitario]])*Tabla1[[#This Row],[Cantidad Ordenada]]</f>
        <v>42</v>
      </c>
      <c r="M1422" s="1">
        <f>+Tabla1[[#This Row],[Precio Unitario]]*Tabla1[[#This Row],[Cantidad Ordenada]]</f>
        <v>108</v>
      </c>
      <c r="N1422" s="2">
        <f>+Tabla1[[#This Row],[Ganancia neta]]/(Tabla1[[#This Row],[Ganacia Bruta]])</f>
        <v>0.3888888888888889</v>
      </c>
      <c r="O1422" s="1">
        <f>+Tabla1[[#This Row],[Costo Unitario]]*Tabla1[[#This Row],[Cantidad Ordenada]]</f>
        <v>66</v>
      </c>
    </row>
    <row r="1423" spans="1:15" x14ac:dyDescent="0.25">
      <c r="A1423">
        <v>577</v>
      </c>
      <c r="B1423">
        <v>5</v>
      </c>
      <c r="C1423" t="s">
        <v>24</v>
      </c>
      <c r="D1423" t="s">
        <v>48</v>
      </c>
      <c r="E1423" s="1">
        <v>10</v>
      </c>
      <c r="F1423" s="1">
        <v>18</v>
      </c>
      <c r="G1423">
        <v>1</v>
      </c>
      <c r="H1423">
        <v>10</v>
      </c>
      <c r="I1423">
        <f>+Tabla1[[#This Row],[Tiempo de Preparación]]/60</f>
        <v>0.16666666666666666</v>
      </c>
      <c r="J1423" s="9" t="str">
        <f>+TEXT(Tabla1[[#This Row],[Columna1]]/24, "h:mm")</f>
        <v>0:10</v>
      </c>
      <c r="K1423" t="s">
        <v>8</v>
      </c>
      <c r="L1423" s="1">
        <f>+(Tabla1[[#This Row],[Precio Unitario]]-Tabla1[[#This Row],[Costo Unitario]])*Tabla1[[#This Row],[Cantidad Ordenada]]</f>
        <v>8</v>
      </c>
      <c r="M1423" s="1">
        <f>+Tabla1[[#This Row],[Precio Unitario]]*Tabla1[[#This Row],[Cantidad Ordenada]]</f>
        <v>18</v>
      </c>
      <c r="N1423" s="2">
        <f>+Tabla1[[#This Row],[Ganancia neta]]/(Tabla1[[#This Row],[Ganacia Bruta]])</f>
        <v>0.44444444444444442</v>
      </c>
      <c r="O1423" s="1">
        <f>+Tabla1[[#This Row],[Costo Unitario]]*Tabla1[[#This Row],[Cantidad Ordenada]]</f>
        <v>10</v>
      </c>
    </row>
    <row r="1424" spans="1:15" x14ac:dyDescent="0.25">
      <c r="A1424">
        <v>577</v>
      </c>
      <c r="B1424">
        <v>5</v>
      </c>
      <c r="C1424" t="s">
        <v>19</v>
      </c>
      <c r="D1424" t="s">
        <v>43</v>
      </c>
      <c r="E1424" s="1">
        <v>13</v>
      </c>
      <c r="F1424" s="1">
        <v>22</v>
      </c>
      <c r="G1424">
        <v>1</v>
      </c>
      <c r="H1424">
        <v>15</v>
      </c>
      <c r="I1424">
        <f>+Tabla1[[#This Row],[Tiempo de Preparación]]/60</f>
        <v>0.25</v>
      </c>
      <c r="J1424" s="9" t="str">
        <f>+TEXT(Tabla1[[#This Row],[Columna1]]/24, "h:mm")</f>
        <v>0:15</v>
      </c>
      <c r="K1424" t="s">
        <v>6</v>
      </c>
      <c r="L1424" s="1">
        <f>+(Tabla1[[#This Row],[Precio Unitario]]-Tabla1[[#This Row],[Costo Unitario]])*Tabla1[[#This Row],[Cantidad Ordenada]]</f>
        <v>9</v>
      </c>
      <c r="M1424" s="1">
        <f>+Tabla1[[#This Row],[Precio Unitario]]*Tabla1[[#This Row],[Cantidad Ordenada]]</f>
        <v>22</v>
      </c>
      <c r="N1424" s="2">
        <f>+Tabla1[[#This Row],[Ganancia neta]]/(Tabla1[[#This Row],[Ganacia Bruta]])</f>
        <v>0.40909090909090912</v>
      </c>
      <c r="O1424" s="1">
        <f>+Tabla1[[#This Row],[Costo Unitario]]*Tabla1[[#This Row],[Cantidad Ordenada]]</f>
        <v>13</v>
      </c>
    </row>
    <row r="1425" spans="1:15" x14ac:dyDescent="0.25">
      <c r="A1425">
        <v>578</v>
      </c>
      <c r="B1425">
        <v>11</v>
      </c>
      <c r="C1425" t="s">
        <v>7</v>
      </c>
      <c r="D1425" t="s">
        <v>32</v>
      </c>
      <c r="E1425" s="1">
        <v>18</v>
      </c>
      <c r="F1425" s="1">
        <v>30</v>
      </c>
      <c r="G1425">
        <v>3</v>
      </c>
      <c r="H1425">
        <v>44</v>
      </c>
      <c r="I1425">
        <f>+Tabla1[[#This Row],[Tiempo de Preparación]]/60</f>
        <v>0.73333333333333328</v>
      </c>
      <c r="J1425" s="9" t="str">
        <f>+TEXT(Tabla1[[#This Row],[Columna1]]/24, "h:mm")</f>
        <v>0:44</v>
      </c>
      <c r="K1425" t="s">
        <v>6</v>
      </c>
      <c r="L1425" s="1">
        <f>+(Tabla1[[#This Row],[Precio Unitario]]-Tabla1[[#This Row],[Costo Unitario]])*Tabla1[[#This Row],[Cantidad Ordenada]]</f>
        <v>36</v>
      </c>
      <c r="M1425" s="1">
        <f>+Tabla1[[#This Row],[Precio Unitario]]*Tabla1[[#This Row],[Cantidad Ordenada]]</f>
        <v>90</v>
      </c>
      <c r="N1425" s="2">
        <f>+Tabla1[[#This Row],[Ganancia neta]]/(Tabla1[[#This Row],[Ganacia Bruta]])</f>
        <v>0.4</v>
      </c>
      <c r="O1425" s="1">
        <f>+Tabla1[[#This Row],[Costo Unitario]]*Tabla1[[#This Row],[Cantidad Ordenada]]</f>
        <v>54</v>
      </c>
    </row>
    <row r="1426" spans="1:15" x14ac:dyDescent="0.25">
      <c r="A1426">
        <v>579</v>
      </c>
      <c r="B1426">
        <v>9</v>
      </c>
      <c r="C1426" t="s">
        <v>26</v>
      </c>
      <c r="D1426" t="s">
        <v>50</v>
      </c>
      <c r="E1426" s="1">
        <v>15</v>
      </c>
      <c r="F1426" s="1">
        <v>25</v>
      </c>
      <c r="G1426">
        <v>2</v>
      </c>
      <c r="H1426">
        <v>48</v>
      </c>
      <c r="I1426">
        <f>+Tabla1[[#This Row],[Tiempo de Preparación]]/60</f>
        <v>0.8</v>
      </c>
      <c r="J1426" s="9" t="str">
        <f>+TEXT(Tabla1[[#This Row],[Columna1]]/24, "h:mm")</f>
        <v>0:48</v>
      </c>
      <c r="K1426" t="s">
        <v>6</v>
      </c>
      <c r="L1426" s="1">
        <f>+(Tabla1[[#This Row],[Precio Unitario]]-Tabla1[[#This Row],[Costo Unitario]])*Tabla1[[#This Row],[Cantidad Ordenada]]</f>
        <v>20</v>
      </c>
      <c r="M1426" s="1">
        <f>+Tabla1[[#This Row],[Precio Unitario]]*Tabla1[[#This Row],[Cantidad Ordenada]]</f>
        <v>50</v>
      </c>
      <c r="N1426" s="2">
        <f>+Tabla1[[#This Row],[Ganancia neta]]/(Tabla1[[#This Row],[Ganacia Bruta]])</f>
        <v>0.4</v>
      </c>
      <c r="O1426" s="1">
        <f>+Tabla1[[#This Row],[Costo Unitario]]*Tabla1[[#This Row],[Cantidad Ordenada]]</f>
        <v>30</v>
      </c>
    </row>
    <row r="1427" spans="1:15" x14ac:dyDescent="0.25">
      <c r="A1427">
        <v>580</v>
      </c>
      <c r="B1427">
        <v>10</v>
      </c>
      <c r="C1427" t="s">
        <v>14</v>
      </c>
      <c r="D1427" t="s">
        <v>38</v>
      </c>
      <c r="E1427" s="1">
        <v>20</v>
      </c>
      <c r="F1427" s="1">
        <v>33</v>
      </c>
      <c r="G1427">
        <v>1</v>
      </c>
      <c r="H1427">
        <v>30</v>
      </c>
      <c r="I1427">
        <f>+Tabla1[[#This Row],[Tiempo de Preparación]]/60</f>
        <v>0.5</v>
      </c>
      <c r="J1427" s="9" t="str">
        <f>+TEXT(Tabla1[[#This Row],[Columna1]]/24, "h:mm")</f>
        <v>0:30</v>
      </c>
      <c r="K1427" t="s">
        <v>6</v>
      </c>
      <c r="L1427" s="1">
        <f>+(Tabla1[[#This Row],[Precio Unitario]]-Tabla1[[#This Row],[Costo Unitario]])*Tabla1[[#This Row],[Cantidad Ordenada]]</f>
        <v>13</v>
      </c>
      <c r="M1427" s="1">
        <f>+Tabla1[[#This Row],[Precio Unitario]]*Tabla1[[#This Row],[Cantidad Ordenada]]</f>
        <v>33</v>
      </c>
      <c r="N1427" s="2">
        <f>+Tabla1[[#This Row],[Ganancia neta]]/(Tabla1[[#This Row],[Ganacia Bruta]])</f>
        <v>0.39393939393939392</v>
      </c>
      <c r="O1427" s="1">
        <f>+Tabla1[[#This Row],[Costo Unitario]]*Tabla1[[#This Row],[Cantidad Ordenada]]</f>
        <v>20</v>
      </c>
    </row>
    <row r="1428" spans="1:15" x14ac:dyDescent="0.25">
      <c r="A1428">
        <v>581</v>
      </c>
      <c r="B1428">
        <v>18</v>
      </c>
      <c r="C1428" t="s">
        <v>14</v>
      </c>
      <c r="D1428" t="s">
        <v>38</v>
      </c>
      <c r="E1428" s="1">
        <v>20</v>
      </c>
      <c r="F1428" s="1">
        <v>33</v>
      </c>
      <c r="G1428">
        <v>1</v>
      </c>
      <c r="H1428">
        <v>15</v>
      </c>
      <c r="I1428">
        <f>+Tabla1[[#This Row],[Tiempo de Preparación]]/60</f>
        <v>0.25</v>
      </c>
      <c r="J1428" s="9" t="str">
        <f>+TEXT(Tabla1[[#This Row],[Columna1]]/24, "h:mm")</f>
        <v>0:15</v>
      </c>
      <c r="K1428" t="s">
        <v>6</v>
      </c>
      <c r="L1428" s="1">
        <f>+(Tabla1[[#This Row],[Precio Unitario]]-Tabla1[[#This Row],[Costo Unitario]])*Tabla1[[#This Row],[Cantidad Ordenada]]</f>
        <v>13</v>
      </c>
      <c r="M1428" s="1">
        <f>+Tabla1[[#This Row],[Precio Unitario]]*Tabla1[[#This Row],[Cantidad Ordenada]]</f>
        <v>33</v>
      </c>
      <c r="N1428" s="2">
        <f>+Tabla1[[#This Row],[Ganancia neta]]/(Tabla1[[#This Row],[Ganacia Bruta]])</f>
        <v>0.39393939393939392</v>
      </c>
      <c r="O1428" s="1">
        <f>+Tabla1[[#This Row],[Costo Unitario]]*Tabla1[[#This Row],[Cantidad Ordenada]]</f>
        <v>20</v>
      </c>
    </row>
    <row r="1429" spans="1:15" x14ac:dyDescent="0.25">
      <c r="A1429">
        <v>581</v>
      </c>
      <c r="B1429">
        <v>18</v>
      </c>
      <c r="C1429" t="s">
        <v>7</v>
      </c>
      <c r="D1429" t="s">
        <v>32</v>
      </c>
      <c r="E1429" s="1">
        <v>18</v>
      </c>
      <c r="F1429" s="1">
        <v>30</v>
      </c>
      <c r="G1429">
        <v>3</v>
      </c>
      <c r="H1429">
        <v>40</v>
      </c>
      <c r="I1429">
        <f>+Tabla1[[#This Row],[Tiempo de Preparación]]/60</f>
        <v>0.66666666666666663</v>
      </c>
      <c r="J1429" s="9" t="str">
        <f>+TEXT(Tabla1[[#This Row],[Columna1]]/24, "h:mm")</f>
        <v>0:40</v>
      </c>
      <c r="K1429" t="s">
        <v>6</v>
      </c>
      <c r="L1429" s="1">
        <f>+(Tabla1[[#This Row],[Precio Unitario]]-Tabla1[[#This Row],[Costo Unitario]])*Tabla1[[#This Row],[Cantidad Ordenada]]</f>
        <v>36</v>
      </c>
      <c r="M1429" s="1">
        <f>+Tabla1[[#This Row],[Precio Unitario]]*Tabla1[[#This Row],[Cantidad Ordenada]]</f>
        <v>90</v>
      </c>
      <c r="N1429" s="2">
        <f>+Tabla1[[#This Row],[Ganancia neta]]/(Tabla1[[#This Row],[Ganacia Bruta]])</f>
        <v>0.4</v>
      </c>
      <c r="O1429" s="1">
        <f>+Tabla1[[#This Row],[Costo Unitario]]*Tabla1[[#This Row],[Cantidad Ordenada]]</f>
        <v>54</v>
      </c>
    </row>
    <row r="1430" spans="1:15" x14ac:dyDescent="0.25">
      <c r="A1430">
        <v>582</v>
      </c>
      <c r="B1430">
        <v>3</v>
      </c>
      <c r="C1430" t="s">
        <v>10</v>
      </c>
      <c r="D1430" t="s">
        <v>34</v>
      </c>
      <c r="E1430" s="1">
        <v>16</v>
      </c>
      <c r="F1430" s="1">
        <v>27</v>
      </c>
      <c r="G1430">
        <v>2</v>
      </c>
      <c r="H1430">
        <v>42</v>
      </c>
      <c r="I1430">
        <f>+Tabla1[[#This Row],[Tiempo de Preparación]]/60</f>
        <v>0.7</v>
      </c>
      <c r="J1430" s="9" t="str">
        <f>+TEXT(Tabla1[[#This Row],[Columna1]]/24, "h:mm")</f>
        <v>0:42</v>
      </c>
      <c r="K1430" t="s">
        <v>8</v>
      </c>
      <c r="L1430" s="1">
        <f>+(Tabla1[[#This Row],[Precio Unitario]]-Tabla1[[#This Row],[Costo Unitario]])*Tabla1[[#This Row],[Cantidad Ordenada]]</f>
        <v>22</v>
      </c>
      <c r="M1430" s="1">
        <f>+Tabla1[[#This Row],[Precio Unitario]]*Tabla1[[#This Row],[Cantidad Ordenada]]</f>
        <v>54</v>
      </c>
      <c r="N1430" s="2">
        <f>+Tabla1[[#This Row],[Ganancia neta]]/(Tabla1[[#This Row],[Ganacia Bruta]])</f>
        <v>0.40740740740740738</v>
      </c>
      <c r="O1430" s="1">
        <f>+Tabla1[[#This Row],[Costo Unitario]]*Tabla1[[#This Row],[Cantidad Ordenada]]</f>
        <v>32</v>
      </c>
    </row>
    <row r="1431" spans="1:15" x14ac:dyDescent="0.25">
      <c r="A1431">
        <v>583</v>
      </c>
      <c r="B1431">
        <v>9</v>
      </c>
      <c r="C1431" t="s">
        <v>16</v>
      </c>
      <c r="D1431" t="s">
        <v>40</v>
      </c>
      <c r="E1431" s="1">
        <v>11</v>
      </c>
      <c r="F1431" s="1">
        <v>19</v>
      </c>
      <c r="G1431">
        <v>3</v>
      </c>
      <c r="H1431">
        <v>15</v>
      </c>
      <c r="I1431">
        <f>+Tabla1[[#This Row],[Tiempo de Preparación]]/60</f>
        <v>0.25</v>
      </c>
      <c r="J1431" s="9" t="str">
        <f>+TEXT(Tabla1[[#This Row],[Columna1]]/24, "h:mm")</f>
        <v>0:15</v>
      </c>
      <c r="K1431" t="s">
        <v>6</v>
      </c>
      <c r="L1431" s="1">
        <f>+(Tabla1[[#This Row],[Precio Unitario]]-Tabla1[[#This Row],[Costo Unitario]])*Tabla1[[#This Row],[Cantidad Ordenada]]</f>
        <v>24</v>
      </c>
      <c r="M1431" s="1">
        <f>+Tabla1[[#This Row],[Precio Unitario]]*Tabla1[[#This Row],[Cantidad Ordenada]]</f>
        <v>57</v>
      </c>
      <c r="N1431" s="2">
        <f>+Tabla1[[#This Row],[Ganancia neta]]/(Tabla1[[#This Row],[Ganacia Bruta]])</f>
        <v>0.42105263157894735</v>
      </c>
      <c r="O1431" s="1">
        <f>+Tabla1[[#This Row],[Costo Unitario]]*Tabla1[[#This Row],[Cantidad Ordenada]]</f>
        <v>33</v>
      </c>
    </row>
    <row r="1432" spans="1:15" x14ac:dyDescent="0.25">
      <c r="A1432">
        <v>583</v>
      </c>
      <c r="B1432">
        <v>9</v>
      </c>
      <c r="C1432" t="s">
        <v>24</v>
      </c>
      <c r="D1432" t="s">
        <v>48</v>
      </c>
      <c r="E1432" s="1">
        <v>10</v>
      </c>
      <c r="F1432" s="1">
        <v>18</v>
      </c>
      <c r="G1432">
        <v>1</v>
      </c>
      <c r="H1432">
        <v>11</v>
      </c>
      <c r="I1432">
        <f>+Tabla1[[#This Row],[Tiempo de Preparación]]/60</f>
        <v>0.18333333333333332</v>
      </c>
      <c r="J1432" s="9" t="str">
        <f>+TEXT(Tabla1[[#This Row],[Columna1]]/24, "h:mm")</f>
        <v>0:11</v>
      </c>
      <c r="K1432" t="s">
        <v>6</v>
      </c>
      <c r="L1432" s="1">
        <f>+(Tabla1[[#This Row],[Precio Unitario]]-Tabla1[[#This Row],[Costo Unitario]])*Tabla1[[#This Row],[Cantidad Ordenada]]</f>
        <v>8</v>
      </c>
      <c r="M1432" s="1">
        <f>+Tabla1[[#This Row],[Precio Unitario]]*Tabla1[[#This Row],[Cantidad Ordenada]]</f>
        <v>18</v>
      </c>
      <c r="N1432" s="2">
        <f>+Tabla1[[#This Row],[Ganancia neta]]/(Tabla1[[#This Row],[Ganacia Bruta]])</f>
        <v>0.44444444444444442</v>
      </c>
      <c r="O1432" s="1">
        <f>+Tabla1[[#This Row],[Costo Unitario]]*Tabla1[[#This Row],[Cantidad Ordenada]]</f>
        <v>10</v>
      </c>
    </row>
    <row r="1433" spans="1:15" x14ac:dyDescent="0.25">
      <c r="A1433">
        <v>583</v>
      </c>
      <c r="B1433">
        <v>9</v>
      </c>
      <c r="C1433" t="s">
        <v>5</v>
      </c>
      <c r="D1433" t="s">
        <v>31</v>
      </c>
      <c r="E1433" s="1">
        <v>14</v>
      </c>
      <c r="F1433" s="1">
        <v>24</v>
      </c>
      <c r="G1433">
        <v>2</v>
      </c>
      <c r="H1433">
        <v>29</v>
      </c>
      <c r="I1433">
        <f>+Tabla1[[#This Row],[Tiempo de Preparación]]/60</f>
        <v>0.48333333333333334</v>
      </c>
      <c r="J1433" s="9" t="str">
        <f>+TEXT(Tabla1[[#This Row],[Columna1]]/24, "h:mm")</f>
        <v>0:29</v>
      </c>
      <c r="K1433" t="s">
        <v>8</v>
      </c>
      <c r="L1433" s="1">
        <f>+(Tabla1[[#This Row],[Precio Unitario]]-Tabla1[[#This Row],[Costo Unitario]])*Tabla1[[#This Row],[Cantidad Ordenada]]</f>
        <v>20</v>
      </c>
      <c r="M1433" s="1">
        <f>+Tabla1[[#This Row],[Precio Unitario]]*Tabla1[[#This Row],[Cantidad Ordenada]]</f>
        <v>48</v>
      </c>
      <c r="N1433" s="2">
        <f>+Tabla1[[#This Row],[Ganancia neta]]/(Tabla1[[#This Row],[Ganacia Bruta]])</f>
        <v>0.41666666666666669</v>
      </c>
      <c r="O1433" s="1">
        <f>+Tabla1[[#This Row],[Costo Unitario]]*Tabla1[[#This Row],[Cantidad Ordenada]]</f>
        <v>28</v>
      </c>
    </row>
    <row r="1434" spans="1:15" x14ac:dyDescent="0.25">
      <c r="A1434">
        <v>583</v>
      </c>
      <c r="B1434">
        <v>9</v>
      </c>
      <c r="C1434" t="s">
        <v>11</v>
      </c>
      <c r="D1434" t="s">
        <v>35</v>
      </c>
      <c r="E1434" s="1">
        <v>25</v>
      </c>
      <c r="F1434" s="1">
        <v>40</v>
      </c>
      <c r="G1434">
        <v>3</v>
      </c>
      <c r="H1434">
        <v>50</v>
      </c>
      <c r="I1434">
        <f>+Tabla1[[#This Row],[Tiempo de Preparación]]/60</f>
        <v>0.83333333333333337</v>
      </c>
      <c r="J1434" s="9" t="str">
        <f>+TEXT(Tabla1[[#This Row],[Columna1]]/24, "h:mm")</f>
        <v>0:50</v>
      </c>
      <c r="K1434" t="s">
        <v>8</v>
      </c>
      <c r="L1434" s="1">
        <f>+(Tabla1[[#This Row],[Precio Unitario]]-Tabla1[[#This Row],[Costo Unitario]])*Tabla1[[#This Row],[Cantidad Ordenada]]</f>
        <v>45</v>
      </c>
      <c r="M1434" s="1">
        <f>+Tabla1[[#This Row],[Precio Unitario]]*Tabla1[[#This Row],[Cantidad Ordenada]]</f>
        <v>120</v>
      </c>
      <c r="N1434" s="2">
        <f>+Tabla1[[#This Row],[Ganancia neta]]/(Tabla1[[#This Row],[Ganacia Bruta]])</f>
        <v>0.375</v>
      </c>
      <c r="O1434" s="1">
        <f>+Tabla1[[#This Row],[Costo Unitario]]*Tabla1[[#This Row],[Cantidad Ordenada]]</f>
        <v>75</v>
      </c>
    </row>
    <row r="1435" spans="1:15" x14ac:dyDescent="0.25">
      <c r="A1435">
        <v>584</v>
      </c>
      <c r="B1435">
        <v>9</v>
      </c>
      <c r="C1435" t="s">
        <v>23</v>
      </c>
      <c r="D1435" t="s">
        <v>47</v>
      </c>
      <c r="E1435" s="1">
        <v>13</v>
      </c>
      <c r="F1435" s="1">
        <v>21</v>
      </c>
      <c r="G1435">
        <v>1</v>
      </c>
      <c r="H1435">
        <v>57</v>
      </c>
      <c r="I1435">
        <f>+Tabla1[[#This Row],[Tiempo de Preparación]]/60</f>
        <v>0.95</v>
      </c>
      <c r="J1435" s="9" t="str">
        <f>+TEXT(Tabla1[[#This Row],[Columna1]]/24, "h:mm")</f>
        <v>0:57</v>
      </c>
      <c r="K1435" t="s">
        <v>8</v>
      </c>
      <c r="L1435" s="1">
        <f>+(Tabla1[[#This Row],[Precio Unitario]]-Tabla1[[#This Row],[Costo Unitario]])*Tabla1[[#This Row],[Cantidad Ordenada]]</f>
        <v>8</v>
      </c>
      <c r="M1435" s="1">
        <f>+Tabla1[[#This Row],[Precio Unitario]]*Tabla1[[#This Row],[Cantidad Ordenada]]</f>
        <v>21</v>
      </c>
      <c r="N1435" s="2">
        <f>+Tabla1[[#This Row],[Ganancia neta]]/(Tabla1[[#This Row],[Ganacia Bruta]])</f>
        <v>0.38095238095238093</v>
      </c>
      <c r="O1435" s="1">
        <f>+Tabla1[[#This Row],[Costo Unitario]]*Tabla1[[#This Row],[Cantidad Ordenada]]</f>
        <v>13</v>
      </c>
    </row>
    <row r="1436" spans="1:15" x14ac:dyDescent="0.25">
      <c r="A1436">
        <v>584</v>
      </c>
      <c r="B1436">
        <v>9</v>
      </c>
      <c r="C1436" t="s">
        <v>9</v>
      </c>
      <c r="D1436" t="s">
        <v>33</v>
      </c>
      <c r="E1436" s="1">
        <v>19</v>
      </c>
      <c r="F1436" s="1">
        <v>31</v>
      </c>
      <c r="G1436">
        <v>2</v>
      </c>
      <c r="H1436">
        <v>34</v>
      </c>
      <c r="I1436">
        <f>+Tabla1[[#This Row],[Tiempo de Preparación]]/60</f>
        <v>0.56666666666666665</v>
      </c>
      <c r="J1436" s="9" t="str">
        <f>+TEXT(Tabla1[[#This Row],[Columna1]]/24, "h:mm")</f>
        <v>0:34</v>
      </c>
      <c r="K1436" t="s">
        <v>6</v>
      </c>
      <c r="L1436" s="1">
        <f>+(Tabla1[[#This Row],[Precio Unitario]]-Tabla1[[#This Row],[Costo Unitario]])*Tabla1[[#This Row],[Cantidad Ordenada]]</f>
        <v>24</v>
      </c>
      <c r="M1436" s="1">
        <f>+Tabla1[[#This Row],[Precio Unitario]]*Tabla1[[#This Row],[Cantidad Ordenada]]</f>
        <v>62</v>
      </c>
      <c r="N1436" s="2">
        <f>+Tabla1[[#This Row],[Ganancia neta]]/(Tabla1[[#This Row],[Ganacia Bruta]])</f>
        <v>0.38709677419354838</v>
      </c>
      <c r="O1436" s="1">
        <f>+Tabla1[[#This Row],[Costo Unitario]]*Tabla1[[#This Row],[Cantidad Ordenada]]</f>
        <v>38</v>
      </c>
    </row>
    <row r="1437" spans="1:15" x14ac:dyDescent="0.25">
      <c r="A1437">
        <v>584</v>
      </c>
      <c r="B1437">
        <v>9</v>
      </c>
      <c r="C1437" t="s">
        <v>15</v>
      </c>
      <c r="D1437" t="s">
        <v>39</v>
      </c>
      <c r="E1437" s="1">
        <v>16</v>
      </c>
      <c r="F1437" s="1">
        <v>28</v>
      </c>
      <c r="G1437">
        <v>2</v>
      </c>
      <c r="H1437">
        <v>23</v>
      </c>
      <c r="I1437">
        <f>+Tabla1[[#This Row],[Tiempo de Preparación]]/60</f>
        <v>0.38333333333333336</v>
      </c>
      <c r="J1437" s="9" t="str">
        <f>+TEXT(Tabla1[[#This Row],[Columna1]]/24, "h:mm")</f>
        <v>0:23</v>
      </c>
      <c r="K1437" t="s">
        <v>6</v>
      </c>
      <c r="L1437" s="1">
        <f>+(Tabla1[[#This Row],[Precio Unitario]]-Tabla1[[#This Row],[Costo Unitario]])*Tabla1[[#This Row],[Cantidad Ordenada]]</f>
        <v>24</v>
      </c>
      <c r="M1437" s="1">
        <f>+Tabla1[[#This Row],[Precio Unitario]]*Tabla1[[#This Row],[Cantidad Ordenada]]</f>
        <v>56</v>
      </c>
      <c r="N1437" s="2">
        <f>+Tabla1[[#This Row],[Ganancia neta]]/(Tabla1[[#This Row],[Ganacia Bruta]])</f>
        <v>0.42857142857142855</v>
      </c>
      <c r="O1437" s="1">
        <f>+Tabla1[[#This Row],[Costo Unitario]]*Tabla1[[#This Row],[Cantidad Ordenada]]</f>
        <v>32</v>
      </c>
    </row>
    <row r="1438" spans="1:15" x14ac:dyDescent="0.25">
      <c r="A1438">
        <v>585</v>
      </c>
      <c r="B1438">
        <v>3</v>
      </c>
      <c r="C1438" t="s">
        <v>18</v>
      </c>
      <c r="D1438" t="s">
        <v>42</v>
      </c>
      <c r="E1438" s="1">
        <v>19</v>
      </c>
      <c r="F1438" s="1">
        <v>32</v>
      </c>
      <c r="G1438">
        <v>1</v>
      </c>
      <c r="H1438">
        <v>35</v>
      </c>
      <c r="I1438">
        <f>+Tabla1[[#This Row],[Tiempo de Preparación]]/60</f>
        <v>0.58333333333333337</v>
      </c>
      <c r="J1438" s="9" t="str">
        <f>+TEXT(Tabla1[[#This Row],[Columna1]]/24, "h:mm")</f>
        <v>0:35</v>
      </c>
      <c r="K1438" t="s">
        <v>8</v>
      </c>
      <c r="L1438" s="1">
        <f>+(Tabla1[[#This Row],[Precio Unitario]]-Tabla1[[#This Row],[Costo Unitario]])*Tabla1[[#This Row],[Cantidad Ordenada]]</f>
        <v>13</v>
      </c>
      <c r="M1438" s="1">
        <f>+Tabla1[[#This Row],[Precio Unitario]]*Tabla1[[#This Row],[Cantidad Ordenada]]</f>
        <v>32</v>
      </c>
      <c r="N1438" s="2">
        <f>+Tabla1[[#This Row],[Ganancia neta]]/(Tabla1[[#This Row],[Ganacia Bruta]])</f>
        <v>0.40625</v>
      </c>
      <c r="O1438" s="1">
        <f>+Tabla1[[#This Row],[Costo Unitario]]*Tabla1[[#This Row],[Cantidad Ordenada]]</f>
        <v>19</v>
      </c>
    </row>
    <row r="1439" spans="1:15" x14ac:dyDescent="0.25">
      <c r="A1439">
        <v>585</v>
      </c>
      <c r="B1439">
        <v>3</v>
      </c>
      <c r="C1439" t="s">
        <v>17</v>
      </c>
      <c r="D1439" t="s">
        <v>41</v>
      </c>
      <c r="E1439" s="1">
        <v>21</v>
      </c>
      <c r="F1439" s="1">
        <v>35</v>
      </c>
      <c r="G1439">
        <v>1</v>
      </c>
      <c r="H1439">
        <v>8</v>
      </c>
      <c r="I1439">
        <f>+Tabla1[[#This Row],[Tiempo de Preparación]]/60</f>
        <v>0.13333333333333333</v>
      </c>
      <c r="J1439" s="9" t="str">
        <f>+TEXT(Tabla1[[#This Row],[Columna1]]/24, "h:mm")</f>
        <v>0:08</v>
      </c>
      <c r="K1439" t="s">
        <v>8</v>
      </c>
      <c r="L1439" s="1">
        <f>+(Tabla1[[#This Row],[Precio Unitario]]-Tabla1[[#This Row],[Costo Unitario]])*Tabla1[[#This Row],[Cantidad Ordenada]]</f>
        <v>14</v>
      </c>
      <c r="M1439" s="1">
        <f>+Tabla1[[#This Row],[Precio Unitario]]*Tabla1[[#This Row],[Cantidad Ordenada]]</f>
        <v>35</v>
      </c>
      <c r="N1439" s="2">
        <f>+Tabla1[[#This Row],[Ganancia neta]]/(Tabla1[[#This Row],[Ganacia Bruta]])</f>
        <v>0.4</v>
      </c>
      <c r="O1439" s="1">
        <f>+Tabla1[[#This Row],[Costo Unitario]]*Tabla1[[#This Row],[Cantidad Ordenada]]</f>
        <v>21</v>
      </c>
    </row>
    <row r="1440" spans="1:15" x14ac:dyDescent="0.25">
      <c r="A1440">
        <v>585</v>
      </c>
      <c r="B1440">
        <v>3</v>
      </c>
      <c r="C1440" t="s">
        <v>24</v>
      </c>
      <c r="D1440" t="s">
        <v>48</v>
      </c>
      <c r="E1440" s="1">
        <v>10</v>
      </c>
      <c r="F1440" s="1">
        <v>18</v>
      </c>
      <c r="G1440">
        <v>2</v>
      </c>
      <c r="H1440">
        <v>22</v>
      </c>
      <c r="I1440">
        <f>+Tabla1[[#This Row],[Tiempo de Preparación]]/60</f>
        <v>0.36666666666666664</v>
      </c>
      <c r="J1440" s="9" t="str">
        <f>+TEXT(Tabla1[[#This Row],[Columna1]]/24, "h:mm")</f>
        <v>0:22</v>
      </c>
      <c r="K1440" t="s">
        <v>6</v>
      </c>
      <c r="L1440" s="1">
        <f>+(Tabla1[[#This Row],[Precio Unitario]]-Tabla1[[#This Row],[Costo Unitario]])*Tabla1[[#This Row],[Cantidad Ordenada]]</f>
        <v>16</v>
      </c>
      <c r="M1440" s="1">
        <f>+Tabla1[[#This Row],[Precio Unitario]]*Tabla1[[#This Row],[Cantidad Ordenada]]</f>
        <v>36</v>
      </c>
      <c r="N1440" s="2">
        <f>+Tabla1[[#This Row],[Ganancia neta]]/(Tabla1[[#This Row],[Ganacia Bruta]])</f>
        <v>0.44444444444444442</v>
      </c>
      <c r="O1440" s="1">
        <f>+Tabla1[[#This Row],[Costo Unitario]]*Tabla1[[#This Row],[Cantidad Ordenada]]</f>
        <v>20</v>
      </c>
    </row>
    <row r="1441" spans="1:15" x14ac:dyDescent="0.25">
      <c r="A1441">
        <v>585</v>
      </c>
      <c r="B1441">
        <v>3</v>
      </c>
      <c r="C1441" t="s">
        <v>26</v>
      </c>
      <c r="D1441" t="s">
        <v>50</v>
      </c>
      <c r="E1441" s="1">
        <v>15</v>
      </c>
      <c r="F1441" s="1">
        <v>25</v>
      </c>
      <c r="G1441">
        <v>1</v>
      </c>
      <c r="H1441">
        <v>30</v>
      </c>
      <c r="I1441">
        <f>+Tabla1[[#This Row],[Tiempo de Preparación]]/60</f>
        <v>0.5</v>
      </c>
      <c r="J1441" s="9" t="str">
        <f>+TEXT(Tabla1[[#This Row],[Columna1]]/24, "h:mm")</f>
        <v>0:30</v>
      </c>
      <c r="K1441" t="s">
        <v>8</v>
      </c>
      <c r="L1441" s="1">
        <f>+(Tabla1[[#This Row],[Precio Unitario]]-Tabla1[[#This Row],[Costo Unitario]])*Tabla1[[#This Row],[Cantidad Ordenada]]</f>
        <v>10</v>
      </c>
      <c r="M1441" s="1">
        <f>+Tabla1[[#This Row],[Precio Unitario]]*Tabla1[[#This Row],[Cantidad Ordenada]]</f>
        <v>25</v>
      </c>
      <c r="N1441" s="2">
        <f>+Tabla1[[#This Row],[Ganancia neta]]/(Tabla1[[#This Row],[Ganacia Bruta]])</f>
        <v>0.4</v>
      </c>
      <c r="O1441" s="1">
        <f>+Tabla1[[#This Row],[Costo Unitario]]*Tabla1[[#This Row],[Cantidad Ordenada]]</f>
        <v>15</v>
      </c>
    </row>
    <row r="1442" spans="1:15" x14ac:dyDescent="0.25">
      <c r="A1442">
        <v>586</v>
      </c>
      <c r="B1442">
        <v>17</v>
      </c>
      <c r="C1442" t="s">
        <v>14</v>
      </c>
      <c r="D1442" t="s">
        <v>38</v>
      </c>
      <c r="E1442" s="1">
        <v>20</v>
      </c>
      <c r="F1442" s="1">
        <v>33</v>
      </c>
      <c r="G1442">
        <v>3</v>
      </c>
      <c r="H1442">
        <v>47</v>
      </c>
      <c r="I1442">
        <f>+Tabla1[[#This Row],[Tiempo de Preparación]]/60</f>
        <v>0.78333333333333333</v>
      </c>
      <c r="J1442" s="9" t="str">
        <f>+TEXT(Tabla1[[#This Row],[Columna1]]/24, "h:mm")</f>
        <v>0:47</v>
      </c>
      <c r="K1442" t="s">
        <v>8</v>
      </c>
      <c r="L1442" s="1">
        <f>+(Tabla1[[#This Row],[Precio Unitario]]-Tabla1[[#This Row],[Costo Unitario]])*Tabla1[[#This Row],[Cantidad Ordenada]]</f>
        <v>39</v>
      </c>
      <c r="M1442" s="1">
        <f>+Tabla1[[#This Row],[Precio Unitario]]*Tabla1[[#This Row],[Cantidad Ordenada]]</f>
        <v>99</v>
      </c>
      <c r="N1442" s="2">
        <f>+Tabla1[[#This Row],[Ganancia neta]]/(Tabla1[[#This Row],[Ganacia Bruta]])</f>
        <v>0.39393939393939392</v>
      </c>
      <c r="O1442" s="1">
        <f>+Tabla1[[#This Row],[Costo Unitario]]*Tabla1[[#This Row],[Cantidad Ordenada]]</f>
        <v>60</v>
      </c>
    </row>
    <row r="1443" spans="1:15" x14ac:dyDescent="0.25">
      <c r="A1443">
        <v>586</v>
      </c>
      <c r="B1443">
        <v>17</v>
      </c>
      <c r="C1443" t="s">
        <v>5</v>
      </c>
      <c r="D1443" t="s">
        <v>31</v>
      </c>
      <c r="E1443" s="1">
        <v>14</v>
      </c>
      <c r="F1443" s="1">
        <v>24</v>
      </c>
      <c r="G1443">
        <v>3</v>
      </c>
      <c r="H1443">
        <v>45</v>
      </c>
      <c r="I1443">
        <f>+Tabla1[[#This Row],[Tiempo de Preparación]]/60</f>
        <v>0.75</v>
      </c>
      <c r="J1443" s="9" t="str">
        <f>+TEXT(Tabla1[[#This Row],[Columna1]]/24, "h:mm")</f>
        <v>0:45</v>
      </c>
      <c r="K1443" t="s">
        <v>6</v>
      </c>
      <c r="L1443" s="1">
        <f>+(Tabla1[[#This Row],[Precio Unitario]]-Tabla1[[#This Row],[Costo Unitario]])*Tabla1[[#This Row],[Cantidad Ordenada]]</f>
        <v>30</v>
      </c>
      <c r="M1443" s="1">
        <f>+Tabla1[[#This Row],[Precio Unitario]]*Tabla1[[#This Row],[Cantidad Ordenada]]</f>
        <v>72</v>
      </c>
      <c r="N1443" s="2">
        <f>+Tabla1[[#This Row],[Ganancia neta]]/(Tabla1[[#This Row],[Ganacia Bruta]])</f>
        <v>0.41666666666666669</v>
      </c>
      <c r="O1443" s="1">
        <f>+Tabla1[[#This Row],[Costo Unitario]]*Tabla1[[#This Row],[Cantidad Ordenada]]</f>
        <v>42</v>
      </c>
    </row>
    <row r="1444" spans="1:15" x14ac:dyDescent="0.25">
      <c r="A1444">
        <v>587</v>
      </c>
      <c r="B1444">
        <v>7</v>
      </c>
      <c r="C1444" t="s">
        <v>5</v>
      </c>
      <c r="D1444" t="s">
        <v>31</v>
      </c>
      <c r="E1444" s="1">
        <v>14</v>
      </c>
      <c r="F1444" s="1">
        <v>24</v>
      </c>
      <c r="G1444">
        <v>2</v>
      </c>
      <c r="H1444">
        <v>43</v>
      </c>
      <c r="I1444">
        <f>+Tabla1[[#This Row],[Tiempo de Preparación]]/60</f>
        <v>0.71666666666666667</v>
      </c>
      <c r="J1444" s="9" t="str">
        <f>+TEXT(Tabla1[[#This Row],[Columna1]]/24, "h:mm")</f>
        <v>0:43</v>
      </c>
      <c r="K1444" t="s">
        <v>8</v>
      </c>
      <c r="L1444" s="1">
        <f>+(Tabla1[[#This Row],[Precio Unitario]]-Tabla1[[#This Row],[Costo Unitario]])*Tabla1[[#This Row],[Cantidad Ordenada]]</f>
        <v>20</v>
      </c>
      <c r="M1444" s="1">
        <f>+Tabla1[[#This Row],[Precio Unitario]]*Tabla1[[#This Row],[Cantidad Ordenada]]</f>
        <v>48</v>
      </c>
      <c r="N1444" s="2">
        <f>+Tabla1[[#This Row],[Ganancia neta]]/(Tabla1[[#This Row],[Ganacia Bruta]])</f>
        <v>0.41666666666666669</v>
      </c>
      <c r="O1444" s="1">
        <f>+Tabla1[[#This Row],[Costo Unitario]]*Tabla1[[#This Row],[Cantidad Ordenada]]</f>
        <v>28</v>
      </c>
    </row>
    <row r="1445" spans="1:15" x14ac:dyDescent="0.25">
      <c r="A1445">
        <v>588</v>
      </c>
      <c r="B1445">
        <v>15</v>
      </c>
      <c r="C1445" t="s">
        <v>25</v>
      </c>
      <c r="D1445" t="s">
        <v>49</v>
      </c>
      <c r="E1445" s="1">
        <v>15</v>
      </c>
      <c r="F1445" s="1">
        <v>26</v>
      </c>
      <c r="G1445">
        <v>1</v>
      </c>
      <c r="H1445">
        <v>25</v>
      </c>
      <c r="I1445">
        <f>+Tabla1[[#This Row],[Tiempo de Preparación]]/60</f>
        <v>0.41666666666666669</v>
      </c>
      <c r="J1445" s="9" t="str">
        <f>+TEXT(Tabla1[[#This Row],[Columna1]]/24, "h:mm")</f>
        <v>0:25</v>
      </c>
      <c r="K1445" t="s">
        <v>8</v>
      </c>
      <c r="L1445" s="1">
        <f>+(Tabla1[[#This Row],[Precio Unitario]]-Tabla1[[#This Row],[Costo Unitario]])*Tabla1[[#This Row],[Cantidad Ordenada]]</f>
        <v>11</v>
      </c>
      <c r="M1445" s="1">
        <f>+Tabla1[[#This Row],[Precio Unitario]]*Tabla1[[#This Row],[Cantidad Ordenada]]</f>
        <v>26</v>
      </c>
      <c r="N1445" s="2">
        <f>+Tabla1[[#This Row],[Ganancia neta]]/(Tabla1[[#This Row],[Ganacia Bruta]])</f>
        <v>0.42307692307692307</v>
      </c>
      <c r="O1445" s="1">
        <f>+Tabla1[[#This Row],[Costo Unitario]]*Tabla1[[#This Row],[Cantidad Ordenada]]</f>
        <v>15</v>
      </c>
    </row>
    <row r="1446" spans="1:15" x14ac:dyDescent="0.25">
      <c r="A1446">
        <v>588</v>
      </c>
      <c r="B1446">
        <v>15</v>
      </c>
      <c r="C1446" t="s">
        <v>26</v>
      </c>
      <c r="D1446" t="s">
        <v>50</v>
      </c>
      <c r="E1446" s="1">
        <v>15</v>
      </c>
      <c r="F1446" s="1">
        <v>25</v>
      </c>
      <c r="G1446">
        <v>3</v>
      </c>
      <c r="H1446">
        <v>12</v>
      </c>
      <c r="I1446">
        <f>+Tabla1[[#This Row],[Tiempo de Preparación]]/60</f>
        <v>0.2</v>
      </c>
      <c r="J1446" s="9" t="str">
        <f>+TEXT(Tabla1[[#This Row],[Columna1]]/24, "h:mm")</f>
        <v>0:12</v>
      </c>
      <c r="K1446" t="s">
        <v>8</v>
      </c>
      <c r="L1446" s="1">
        <f>+(Tabla1[[#This Row],[Precio Unitario]]-Tabla1[[#This Row],[Costo Unitario]])*Tabla1[[#This Row],[Cantidad Ordenada]]</f>
        <v>30</v>
      </c>
      <c r="M1446" s="1">
        <f>+Tabla1[[#This Row],[Precio Unitario]]*Tabla1[[#This Row],[Cantidad Ordenada]]</f>
        <v>75</v>
      </c>
      <c r="N1446" s="2">
        <f>+Tabla1[[#This Row],[Ganancia neta]]/(Tabla1[[#This Row],[Ganacia Bruta]])</f>
        <v>0.4</v>
      </c>
      <c r="O1446" s="1">
        <f>+Tabla1[[#This Row],[Costo Unitario]]*Tabla1[[#This Row],[Cantidad Ordenada]]</f>
        <v>45</v>
      </c>
    </row>
    <row r="1447" spans="1:15" x14ac:dyDescent="0.25">
      <c r="A1447">
        <v>589</v>
      </c>
      <c r="B1447">
        <v>10</v>
      </c>
      <c r="C1447" t="s">
        <v>22</v>
      </c>
      <c r="D1447" t="s">
        <v>46</v>
      </c>
      <c r="E1447" s="1">
        <v>14</v>
      </c>
      <c r="F1447" s="1">
        <v>23</v>
      </c>
      <c r="G1447">
        <v>1</v>
      </c>
      <c r="H1447">
        <v>45</v>
      </c>
      <c r="I1447">
        <f>+Tabla1[[#This Row],[Tiempo de Preparación]]/60</f>
        <v>0.75</v>
      </c>
      <c r="J1447" s="9" t="str">
        <f>+TEXT(Tabla1[[#This Row],[Columna1]]/24, "h:mm")</f>
        <v>0:45</v>
      </c>
      <c r="K1447" t="s">
        <v>6</v>
      </c>
      <c r="L1447" s="1">
        <f>+(Tabla1[[#This Row],[Precio Unitario]]-Tabla1[[#This Row],[Costo Unitario]])*Tabla1[[#This Row],[Cantidad Ordenada]]</f>
        <v>9</v>
      </c>
      <c r="M1447" s="1">
        <f>+Tabla1[[#This Row],[Precio Unitario]]*Tabla1[[#This Row],[Cantidad Ordenada]]</f>
        <v>23</v>
      </c>
      <c r="N1447" s="2">
        <f>+Tabla1[[#This Row],[Ganancia neta]]/(Tabla1[[#This Row],[Ganacia Bruta]])</f>
        <v>0.39130434782608697</v>
      </c>
      <c r="O1447" s="1">
        <f>+Tabla1[[#This Row],[Costo Unitario]]*Tabla1[[#This Row],[Cantidad Ordenada]]</f>
        <v>14</v>
      </c>
    </row>
    <row r="1448" spans="1:15" x14ac:dyDescent="0.25">
      <c r="A1448">
        <v>589</v>
      </c>
      <c r="B1448">
        <v>10</v>
      </c>
      <c r="C1448" t="s">
        <v>20</v>
      </c>
      <c r="D1448" t="s">
        <v>44</v>
      </c>
      <c r="E1448" s="1">
        <v>20</v>
      </c>
      <c r="F1448" s="1">
        <v>34</v>
      </c>
      <c r="G1448">
        <v>3</v>
      </c>
      <c r="H1448">
        <v>59</v>
      </c>
      <c r="I1448">
        <f>+Tabla1[[#This Row],[Tiempo de Preparación]]/60</f>
        <v>0.98333333333333328</v>
      </c>
      <c r="J1448" s="9" t="str">
        <f>+TEXT(Tabla1[[#This Row],[Columna1]]/24, "h:mm")</f>
        <v>0:59</v>
      </c>
      <c r="K1448" t="s">
        <v>6</v>
      </c>
      <c r="L1448" s="1">
        <f>+(Tabla1[[#This Row],[Precio Unitario]]-Tabla1[[#This Row],[Costo Unitario]])*Tabla1[[#This Row],[Cantidad Ordenada]]</f>
        <v>42</v>
      </c>
      <c r="M1448" s="1">
        <f>+Tabla1[[#This Row],[Precio Unitario]]*Tabla1[[#This Row],[Cantidad Ordenada]]</f>
        <v>102</v>
      </c>
      <c r="N1448" s="2">
        <f>+Tabla1[[#This Row],[Ganancia neta]]/(Tabla1[[#This Row],[Ganacia Bruta]])</f>
        <v>0.41176470588235292</v>
      </c>
      <c r="O1448" s="1">
        <f>+Tabla1[[#This Row],[Costo Unitario]]*Tabla1[[#This Row],[Cantidad Ordenada]]</f>
        <v>60</v>
      </c>
    </row>
    <row r="1449" spans="1:15" x14ac:dyDescent="0.25">
      <c r="A1449">
        <v>589</v>
      </c>
      <c r="B1449">
        <v>10</v>
      </c>
      <c r="C1449" t="s">
        <v>23</v>
      </c>
      <c r="D1449" t="s">
        <v>47</v>
      </c>
      <c r="E1449" s="1">
        <v>13</v>
      </c>
      <c r="F1449" s="1">
        <v>21</v>
      </c>
      <c r="G1449">
        <v>3</v>
      </c>
      <c r="H1449">
        <v>7</v>
      </c>
      <c r="I1449">
        <f>+Tabla1[[#This Row],[Tiempo de Preparación]]/60</f>
        <v>0.11666666666666667</v>
      </c>
      <c r="J1449" s="9" t="str">
        <f>+TEXT(Tabla1[[#This Row],[Columna1]]/24, "h:mm")</f>
        <v>0:07</v>
      </c>
      <c r="K1449" t="s">
        <v>6</v>
      </c>
      <c r="L1449" s="1">
        <f>+(Tabla1[[#This Row],[Precio Unitario]]-Tabla1[[#This Row],[Costo Unitario]])*Tabla1[[#This Row],[Cantidad Ordenada]]</f>
        <v>24</v>
      </c>
      <c r="M1449" s="1">
        <f>+Tabla1[[#This Row],[Precio Unitario]]*Tabla1[[#This Row],[Cantidad Ordenada]]</f>
        <v>63</v>
      </c>
      <c r="N1449" s="2">
        <f>+Tabla1[[#This Row],[Ganancia neta]]/(Tabla1[[#This Row],[Ganacia Bruta]])</f>
        <v>0.38095238095238093</v>
      </c>
      <c r="O1449" s="1">
        <f>+Tabla1[[#This Row],[Costo Unitario]]*Tabla1[[#This Row],[Cantidad Ordenada]]</f>
        <v>39</v>
      </c>
    </row>
    <row r="1450" spans="1:15" x14ac:dyDescent="0.25">
      <c r="A1450">
        <v>589</v>
      </c>
      <c r="B1450">
        <v>10</v>
      </c>
      <c r="C1450" t="s">
        <v>18</v>
      </c>
      <c r="D1450" t="s">
        <v>42</v>
      </c>
      <c r="E1450" s="1">
        <v>19</v>
      </c>
      <c r="F1450" s="1">
        <v>32</v>
      </c>
      <c r="G1450">
        <v>3</v>
      </c>
      <c r="H1450">
        <v>9</v>
      </c>
      <c r="I1450">
        <f>+Tabla1[[#This Row],[Tiempo de Preparación]]/60</f>
        <v>0.15</v>
      </c>
      <c r="J1450" s="9" t="str">
        <f>+TEXT(Tabla1[[#This Row],[Columna1]]/24, "h:mm")</f>
        <v>0:09</v>
      </c>
      <c r="K1450" t="s">
        <v>6</v>
      </c>
      <c r="L1450" s="1">
        <f>+(Tabla1[[#This Row],[Precio Unitario]]-Tabla1[[#This Row],[Costo Unitario]])*Tabla1[[#This Row],[Cantidad Ordenada]]</f>
        <v>39</v>
      </c>
      <c r="M1450" s="1">
        <f>+Tabla1[[#This Row],[Precio Unitario]]*Tabla1[[#This Row],[Cantidad Ordenada]]</f>
        <v>96</v>
      </c>
      <c r="N1450" s="2">
        <f>+Tabla1[[#This Row],[Ganancia neta]]/(Tabla1[[#This Row],[Ganacia Bruta]])</f>
        <v>0.40625</v>
      </c>
      <c r="O1450" s="1">
        <f>+Tabla1[[#This Row],[Costo Unitario]]*Tabla1[[#This Row],[Cantidad Ordenada]]</f>
        <v>57</v>
      </c>
    </row>
    <row r="1451" spans="1:15" x14ac:dyDescent="0.25">
      <c r="A1451">
        <v>590</v>
      </c>
      <c r="B1451">
        <v>3</v>
      </c>
      <c r="C1451" t="s">
        <v>20</v>
      </c>
      <c r="D1451" t="s">
        <v>44</v>
      </c>
      <c r="E1451" s="1">
        <v>20</v>
      </c>
      <c r="F1451" s="1">
        <v>34</v>
      </c>
      <c r="G1451">
        <v>3</v>
      </c>
      <c r="H1451">
        <v>43</v>
      </c>
      <c r="I1451">
        <f>+Tabla1[[#This Row],[Tiempo de Preparación]]/60</f>
        <v>0.71666666666666667</v>
      </c>
      <c r="J1451" s="9" t="str">
        <f>+TEXT(Tabla1[[#This Row],[Columna1]]/24, "h:mm")</f>
        <v>0:43</v>
      </c>
      <c r="K1451" t="s">
        <v>8</v>
      </c>
      <c r="L1451" s="1">
        <f>+(Tabla1[[#This Row],[Precio Unitario]]-Tabla1[[#This Row],[Costo Unitario]])*Tabla1[[#This Row],[Cantidad Ordenada]]</f>
        <v>42</v>
      </c>
      <c r="M1451" s="1">
        <f>+Tabla1[[#This Row],[Precio Unitario]]*Tabla1[[#This Row],[Cantidad Ordenada]]</f>
        <v>102</v>
      </c>
      <c r="N1451" s="2">
        <f>+Tabla1[[#This Row],[Ganancia neta]]/(Tabla1[[#This Row],[Ganacia Bruta]])</f>
        <v>0.41176470588235292</v>
      </c>
      <c r="O1451" s="1">
        <f>+Tabla1[[#This Row],[Costo Unitario]]*Tabla1[[#This Row],[Cantidad Ordenada]]</f>
        <v>60</v>
      </c>
    </row>
    <row r="1452" spans="1:15" x14ac:dyDescent="0.25">
      <c r="A1452">
        <v>590</v>
      </c>
      <c r="B1452">
        <v>3</v>
      </c>
      <c r="C1452" t="s">
        <v>21</v>
      </c>
      <c r="D1452" t="s">
        <v>45</v>
      </c>
      <c r="E1452" s="1">
        <v>12</v>
      </c>
      <c r="F1452" s="1">
        <v>20</v>
      </c>
      <c r="G1452">
        <v>1</v>
      </c>
      <c r="H1452">
        <v>21</v>
      </c>
      <c r="I1452">
        <f>+Tabla1[[#This Row],[Tiempo de Preparación]]/60</f>
        <v>0.35</v>
      </c>
      <c r="J1452" s="9" t="str">
        <f>+TEXT(Tabla1[[#This Row],[Columna1]]/24, "h:mm")</f>
        <v>0:21</v>
      </c>
      <c r="K1452" t="s">
        <v>8</v>
      </c>
      <c r="L1452" s="1">
        <f>+(Tabla1[[#This Row],[Precio Unitario]]-Tabla1[[#This Row],[Costo Unitario]])*Tabla1[[#This Row],[Cantidad Ordenada]]</f>
        <v>8</v>
      </c>
      <c r="M1452" s="1">
        <f>+Tabla1[[#This Row],[Precio Unitario]]*Tabla1[[#This Row],[Cantidad Ordenada]]</f>
        <v>20</v>
      </c>
      <c r="N1452" s="2">
        <f>+Tabla1[[#This Row],[Ganancia neta]]/(Tabla1[[#This Row],[Ganacia Bruta]])</f>
        <v>0.4</v>
      </c>
      <c r="O1452" s="1">
        <f>+Tabla1[[#This Row],[Costo Unitario]]*Tabla1[[#This Row],[Cantidad Ordenada]]</f>
        <v>12</v>
      </c>
    </row>
    <row r="1453" spans="1:15" x14ac:dyDescent="0.25">
      <c r="A1453">
        <v>591</v>
      </c>
      <c r="B1453">
        <v>11</v>
      </c>
      <c r="C1453" t="s">
        <v>11</v>
      </c>
      <c r="D1453" t="s">
        <v>35</v>
      </c>
      <c r="E1453" s="1">
        <v>25</v>
      </c>
      <c r="F1453" s="1">
        <v>40</v>
      </c>
      <c r="G1453">
        <v>3</v>
      </c>
      <c r="H1453">
        <v>51</v>
      </c>
      <c r="I1453">
        <f>+Tabla1[[#This Row],[Tiempo de Preparación]]/60</f>
        <v>0.85</v>
      </c>
      <c r="J1453" s="9" t="str">
        <f>+TEXT(Tabla1[[#This Row],[Columna1]]/24, "h:mm")</f>
        <v>0:51</v>
      </c>
      <c r="K1453" t="s">
        <v>6</v>
      </c>
      <c r="L1453" s="1">
        <f>+(Tabla1[[#This Row],[Precio Unitario]]-Tabla1[[#This Row],[Costo Unitario]])*Tabla1[[#This Row],[Cantidad Ordenada]]</f>
        <v>45</v>
      </c>
      <c r="M1453" s="1">
        <f>+Tabla1[[#This Row],[Precio Unitario]]*Tabla1[[#This Row],[Cantidad Ordenada]]</f>
        <v>120</v>
      </c>
      <c r="N1453" s="2">
        <f>+Tabla1[[#This Row],[Ganancia neta]]/(Tabla1[[#This Row],[Ganacia Bruta]])</f>
        <v>0.375</v>
      </c>
      <c r="O1453" s="1">
        <f>+Tabla1[[#This Row],[Costo Unitario]]*Tabla1[[#This Row],[Cantidad Ordenada]]</f>
        <v>75</v>
      </c>
    </row>
    <row r="1454" spans="1:15" x14ac:dyDescent="0.25">
      <c r="A1454">
        <v>592</v>
      </c>
      <c r="B1454">
        <v>5</v>
      </c>
      <c r="C1454" t="s">
        <v>19</v>
      </c>
      <c r="D1454" t="s">
        <v>43</v>
      </c>
      <c r="E1454" s="1">
        <v>13</v>
      </c>
      <c r="F1454" s="1">
        <v>22</v>
      </c>
      <c r="G1454">
        <v>2</v>
      </c>
      <c r="H1454">
        <v>59</v>
      </c>
      <c r="I1454">
        <f>+Tabla1[[#This Row],[Tiempo de Preparación]]/60</f>
        <v>0.98333333333333328</v>
      </c>
      <c r="J1454" s="9" t="str">
        <f>+TEXT(Tabla1[[#This Row],[Columna1]]/24, "h:mm")</f>
        <v>0:59</v>
      </c>
      <c r="K1454" t="s">
        <v>6</v>
      </c>
      <c r="L1454" s="1">
        <f>+(Tabla1[[#This Row],[Precio Unitario]]-Tabla1[[#This Row],[Costo Unitario]])*Tabla1[[#This Row],[Cantidad Ordenada]]</f>
        <v>18</v>
      </c>
      <c r="M1454" s="1">
        <f>+Tabla1[[#This Row],[Precio Unitario]]*Tabla1[[#This Row],[Cantidad Ordenada]]</f>
        <v>44</v>
      </c>
      <c r="N1454" s="2">
        <f>+Tabla1[[#This Row],[Ganancia neta]]/(Tabla1[[#This Row],[Ganacia Bruta]])</f>
        <v>0.40909090909090912</v>
      </c>
      <c r="O1454" s="1">
        <f>+Tabla1[[#This Row],[Costo Unitario]]*Tabla1[[#This Row],[Cantidad Ordenada]]</f>
        <v>26</v>
      </c>
    </row>
    <row r="1455" spans="1:15" x14ac:dyDescent="0.25">
      <c r="A1455">
        <v>592</v>
      </c>
      <c r="B1455">
        <v>5</v>
      </c>
      <c r="C1455" t="s">
        <v>26</v>
      </c>
      <c r="D1455" t="s">
        <v>50</v>
      </c>
      <c r="E1455" s="1">
        <v>15</v>
      </c>
      <c r="F1455" s="1">
        <v>25</v>
      </c>
      <c r="G1455">
        <v>2</v>
      </c>
      <c r="H1455">
        <v>42</v>
      </c>
      <c r="I1455">
        <f>+Tabla1[[#This Row],[Tiempo de Preparación]]/60</f>
        <v>0.7</v>
      </c>
      <c r="J1455" s="9" t="str">
        <f>+TEXT(Tabla1[[#This Row],[Columna1]]/24, "h:mm")</f>
        <v>0:42</v>
      </c>
      <c r="K1455" t="s">
        <v>6</v>
      </c>
      <c r="L1455" s="1">
        <f>+(Tabla1[[#This Row],[Precio Unitario]]-Tabla1[[#This Row],[Costo Unitario]])*Tabla1[[#This Row],[Cantidad Ordenada]]</f>
        <v>20</v>
      </c>
      <c r="M1455" s="1">
        <f>+Tabla1[[#This Row],[Precio Unitario]]*Tabla1[[#This Row],[Cantidad Ordenada]]</f>
        <v>50</v>
      </c>
      <c r="N1455" s="2">
        <f>+Tabla1[[#This Row],[Ganancia neta]]/(Tabla1[[#This Row],[Ganacia Bruta]])</f>
        <v>0.4</v>
      </c>
      <c r="O1455" s="1">
        <f>+Tabla1[[#This Row],[Costo Unitario]]*Tabla1[[#This Row],[Cantidad Ordenada]]</f>
        <v>30</v>
      </c>
    </row>
    <row r="1456" spans="1:15" x14ac:dyDescent="0.25">
      <c r="A1456">
        <v>593</v>
      </c>
      <c r="B1456">
        <v>17</v>
      </c>
      <c r="C1456" t="s">
        <v>11</v>
      </c>
      <c r="D1456" t="s">
        <v>35</v>
      </c>
      <c r="E1456" s="1">
        <v>25</v>
      </c>
      <c r="F1456" s="1">
        <v>40</v>
      </c>
      <c r="G1456">
        <v>1</v>
      </c>
      <c r="H1456">
        <v>30</v>
      </c>
      <c r="I1456">
        <f>+Tabla1[[#This Row],[Tiempo de Preparación]]/60</f>
        <v>0.5</v>
      </c>
      <c r="J1456" s="9" t="str">
        <f>+TEXT(Tabla1[[#This Row],[Columna1]]/24, "h:mm")</f>
        <v>0:30</v>
      </c>
      <c r="K1456" t="s">
        <v>6</v>
      </c>
      <c r="L1456" s="1">
        <f>+(Tabla1[[#This Row],[Precio Unitario]]-Tabla1[[#This Row],[Costo Unitario]])*Tabla1[[#This Row],[Cantidad Ordenada]]</f>
        <v>15</v>
      </c>
      <c r="M1456" s="1">
        <f>+Tabla1[[#This Row],[Precio Unitario]]*Tabla1[[#This Row],[Cantidad Ordenada]]</f>
        <v>40</v>
      </c>
      <c r="N1456" s="2">
        <f>+Tabla1[[#This Row],[Ganancia neta]]/(Tabla1[[#This Row],[Ganacia Bruta]])</f>
        <v>0.375</v>
      </c>
      <c r="O1456" s="1">
        <f>+Tabla1[[#This Row],[Costo Unitario]]*Tabla1[[#This Row],[Cantidad Ordenada]]</f>
        <v>25</v>
      </c>
    </row>
    <row r="1457" spans="1:15" x14ac:dyDescent="0.25">
      <c r="A1457">
        <v>593</v>
      </c>
      <c r="B1457">
        <v>17</v>
      </c>
      <c r="C1457" t="s">
        <v>9</v>
      </c>
      <c r="D1457" t="s">
        <v>33</v>
      </c>
      <c r="E1457" s="1">
        <v>19</v>
      </c>
      <c r="F1457" s="1">
        <v>31</v>
      </c>
      <c r="G1457">
        <v>1</v>
      </c>
      <c r="H1457">
        <v>8</v>
      </c>
      <c r="I1457">
        <f>+Tabla1[[#This Row],[Tiempo de Preparación]]/60</f>
        <v>0.13333333333333333</v>
      </c>
      <c r="J1457" s="9" t="str">
        <f>+TEXT(Tabla1[[#This Row],[Columna1]]/24, "h:mm")</f>
        <v>0:08</v>
      </c>
      <c r="K1457" t="s">
        <v>6</v>
      </c>
      <c r="L1457" s="1">
        <f>+(Tabla1[[#This Row],[Precio Unitario]]-Tabla1[[#This Row],[Costo Unitario]])*Tabla1[[#This Row],[Cantidad Ordenada]]</f>
        <v>12</v>
      </c>
      <c r="M1457" s="1">
        <f>+Tabla1[[#This Row],[Precio Unitario]]*Tabla1[[#This Row],[Cantidad Ordenada]]</f>
        <v>31</v>
      </c>
      <c r="N1457" s="2">
        <f>+Tabla1[[#This Row],[Ganancia neta]]/(Tabla1[[#This Row],[Ganacia Bruta]])</f>
        <v>0.38709677419354838</v>
      </c>
      <c r="O1457" s="1">
        <f>+Tabla1[[#This Row],[Costo Unitario]]*Tabla1[[#This Row],[Cantidad Ordenada]]</f>
        <v>19</v>
      </c>
    </row>
    <row r="1458" spans="1:15" x14ac:dyDescent="0.25">
      <c r="A1458">
        <v>593</v>
      </c>
      <c r="B1458">
        <v>17</v>
      </c>
      <c r="C1458" t="s">
        <v>14</v>
      </c>
      <c r="D1458" t="s">
        <v>38</v>
      </c>
      <c r="E1458" s="1">
        <v>20</v>
      </c>
      <c r="F1458" s="1">
        <v>33</v>
      </c>
      <c r="G1458">
        <v>2</v>
      </c>
      <c r="H1458">
        <v>5</v>
      </c>
      <c r="I1458">
        <f>+Tabla1[[#This Row],[Tiempo de Preparación]]/60</f>
        <v>8.3333333333333329E-2</v>
      </c>
      <c r="J1458" s="9" t="str">
        <f>+TEXT(Tabla1[[#This Row],[Columna1]]/24, "h:mm")</f>
        <v>0:05</v>
      </c>
      <c r="K1458" t="s">
        <v>8</v>
      </c>
      <c r="L1458" s="1">
        <f>+(Tabla1[[#This Row],[Precio Unitario]]-Tabla1[[#This Row],[Costo Unitario]])*Tabla1[[#This Row],[Cantidad Ordenada]]</f>
        <v>26</v>
      </c>
      <c r="M1458" s="1">
        <f>+Tabla1[[#This Row],[Precio Unitario]]*Tabla1[[#This Row],[Cantidad Ordenada]]</f>
        <v>66</v>
      </c>
      <c r="N1458" s="2">
        <f>+Tabla1[[#This Row],[Ganancia neta]]/(Tabla1[[#This Row],[Ganacia Bruta]])</f>
        <v>0.39393939393939392</v>
      </c>
      <c r="O1458" s="1">
        <f>+Tabla1[[#This Row],[Costo Unitario]]*Tabla1[[#This Row],[Cantidad Ordenada]]</f>
        <v>40</v>
      </c>
    </row>
    <row r="1459" spans="1:15" x14ac:dyDescent="0.25">
      <c r="A1459">
        <v>593</v>
      </c>
      <c r="B1459">
        <v>17</v>
      </c>
      <c r="C1459" t="s">
        <v>12</v>
      </c>
      <c r="D1459" t="s">
        <v>36</v>
      </c>
      <c r="E1459" s="1">
        <v>22</v>
      </c>
      <c r="F1459" s="1">
        <v>36</v>
      </c>
      <c r="G1459">
        <v>2</v>
      </c>
      <c r="H1459">
        <v>5</v>
      </c>
      <c r="I1459">
        <f>+Tabla1[[#This Row],[Tiempo de Preparación]]/60</f>
        <v>8.3333333333333329E-2</v>
      </c>
      <c r="J1459" s="9" t="str">
        <f>+TEXT(Tabla1[[#This Row],[Columna1]]/24, "h:mm")</f>
        <v>0:05</v>
      </c>
      <c r="K1459" t="s">
        <v>6</v>
      </c>
      <c r="L1459" s="1">
        <f>+(Tabla1[[#This Row],[Precio Unitario]]-Tabla1[[#This Row],[Costo Unitario]])*Tabla1[[#This Row],[Cantidad Ordenada]]</f>
        <v>28</v>
      </c>
      <c r="M1459" s="1">
        <f>+Tabla1[[#This Row],[Precio Unitario]]*Tabla1[[#This Row],[Cantidad Ordenada]]</f>
        <v>72</v>
      </c>
      <c r="N1459" s="2">
        <f>+Tabla1[[#This Row],[Ganancia neta]]/(Tabla1[[#This Row],[Ganacia Bruta]])</f>
        <v>0.3888888888888889</v>
      </c>
      <c r="O1459" s="1">
        <f>+Tabla1[[#This Row],[Costo Unitario]]*Tabla1[[#This Row],[Cantidad Ordenada]]</f>
        <v>44</v>
      </c>
    </row>
    <row r="1460" spans="1:15" x14ac:dyDescent="0.25">
      <c r="A1460">
        <v>594</v>
      </c>
      <c r="B1460">
        <v>17</v>
      </c>
      <c r="C1460" t="s">
        <v>14</v>
      </c>
      <c r="D1460" t="s">
        <v>38</v>
      </c>
      <c r="E1460" s="1">
        <v>20</v>
      </c>
      <c r="F1460" s="1">
        <v>33</v>
      </c>
      <c r="G1460">
        <v>1</v>
      </c>
      <c r="H1460">
        <v>5</v>
      </c>
      <c r="I1460">
        <f>+Tabla1[[#This Row],[Tiempo de Preparación]]/60</f>
        <v>8.3333333333333329E-2</v>
      </c>
      <c r="J1460" s="9" t="str">
        <f>+TEXT(Tabla1[[#This Row],[Columna1]]/24, "h:mm")</f>
        <v>0:05</v>
      </c>
      <c r="K1460" t="s">
        <v>6</v>
      </c>
      <c r="L1460" s="1">
        <f>+(Tabla1[[#This Row],[Precio Unitario]]-Tabla1[[#This Row],[Costo Unitario]])*Tabla1[[#This Row],[Cantidad Ordenada]]</f>
        <v>13</v>
      </c>
      <c r="M1460" s="1">
        <f>+Tabla1[[#This Row],[Precio Unitario]]*Tabla1[[#This Row],[Cantidad Ordenada]]</f>
        <v>33</v>
      </c>
      <c r="N1460" s="2">
        <f>+Tabla1[[#This Row],[Ganancia neta]]/(Tabla1[[#This Row],[Ganacia Bruta]])</f>
        <v>0.39393939393939392</v>
      </c>
      <c r="O1460" s="1">
        <f>+Tabla1[[#This Row],[Costo Unitario]]*Tabla1[[#This Row],[Cantidad Ordenada]]</f>
        <v>20</v>
      </c>
    </row>
    <row r="1461" spans="1:15" x14ac:dyDescent="0.25">
      <c r="A1461">
        <v>594</v>
      </c>
      <c r="B1461">
        <v>17</v>
      </c>
      <c r="C1461" t="s">
        <v>19</v>
      </c>
      <c r="D1461" t="s">
        <v>43</v>
      </c>
      <c r="E1461" s="1">
        <v>13</v>
      </c>
      <c r="F1461" s="1">
        <v>22</v>
      </c>
      <c r="G1461">
        <v>3</v>
      </c>
      <c r="H1461">
        <v>44</v>
      </c>
      <c r="I1461">
        <f>+Tabla1[[#This Row],[Tiempo de Preparación]]/60</f>
        <v>0.73333333333333328</v>
      </c>
      <c r="J1461" s="9" t="str">
        <f>+TEXT(Tabla1[[#This Row],[Columna1]]/24, "h:mm")</f>
        <v>0:44</v>
      </c>
      <c r="K1461" t="s">
        <v>6</v>
      </c>
      <c r="L1461" s="1">
        <f>+(Tabla1[[#This Row],[Precio Unitario]]-Tabla1[[#This Row],[Costo Unitario]])*Tabla1[[#This Row],[Cantidad Ordenada]]</f>
        <v>27</v>
      </c>
      <c r="M1461" s="1">
        <f>+Tabla1[[#This Row],[Precio Unitario]]*Tabla1[[#This Row],[Cantidad Ordenada]]</f>
        <v>66</v>
      </c>
      <c r="N1461" s="2">
        <f>+Tabla1[[#This Row],[Ganancia neta]]/(Tabla1[[#This Row],[Ganacia Bruta]])</f>
        <v>0.40909090909090912</v>
      </c>
      <c r="O1461" s="1">
        <f>+Tabla1[[#This Row],[Costo Unitario]]*Tabla1[[#This Row],[Cantidad Ordenada]]</f>
        <v>39</v>
      </c>
    </row>
    <row r="1462" spans="1:15" x14ac:dyDescent="0.25">
      <c r="A1462">
        <v>594</v>
      </c>
      <c r="B1462">
        <v>17</v>
      </c>
      <c r="C1462" t="s">
        <v>21</v>
      </c>
      <c r="D1462" t="s">
        <v>45</v>
      </c>
      <c r="E1462" s="1">
        <v>12</v>
      </c>
      <c r="F1462" s="1">
        <v>20</v>
      </c>
      <c r="G1462">
        <v>2</v>
      </c>
      <c r="H1462">
        <v>49</v>
      </c>
      <c r="I1462">
        <f>+Tabla1[[#This Row],[Tiempo de Preparación]]/60</f>
        <v>0.81666666666666665</v>
      </c>
      <c r="J1462" s="9" t="str">
        <f>+TEXT(Tabla1[[#This Row],[Columna1]]/24, "h:mm")</f>
        <v>0:49</v>
      </c>
      <c r="K1462" t="s">
        <v>6</v>
      </c>
      <c r="L1462" s="1">
        <f>+(Tabla1[[#This Row],[Precio Unitario]]-Tabla1[[#This Row],[Costo Unitario]])*Tabla1[[#This Row],[Cantidad Ordenada]]</f>
        <v>16</v>
      </c>
      <c r="M1462" s="1">
        <f>+Tabla1[[#This Row],[Precio Unitario]]*Tabla1[[#This Row],[Cantidad Ordenada]]</f>
        <v>40</v>
      </c>
      <c r="N1462" s="2">
        <f>+Tabla1[[#This Row],[Ganancia neta]]/(Tabla1[[#This Row],[Ganacia Bruta]])</f>
        <v>0.4</v>
      </c>
      <c r="O1462" s="1">
        <f>+Tabla1[[#This Row],[Costo Unitario]]*Tabla1[[#This Row],[Cantidad Ordenada]]</f>
        <v>24</v>
      </c>
    </row>
    <row r="1463" spans="1:15" x14ac:dyDescent="0.25">
      <c r="A1463">
        <v>595</v>
      </c>
      <c r="B1463">
        <v>9</v>
      </c>
      <c r="C1463" t="s">
        <v>23</v>
      </c>
      <c r="D1463" t="s">
        <v>47</v>
      </c>
      <c r="E1463" s="1">
        <v>13</v>
      </c>
      <c r="F1463" s="1">
        <v>21</v>
      </c>
      <c r="G1463">
        <v>2</v>
      </c>
      <c r="H1463">
        <v>5</v>
      </c>
      <c r="I1463">
        <f>+Tabla1[[#This Row],[Tiempo de Preparación]]/60</f>
        <v>8.3333333333333329E-2</v>
      </c>
      <c r="J1463" s="9" t="str">
        <f>+TEXT(Tabla1[[#This Row],[Columna1]]/24, "h:mm")</f>
        <v>0:05</v>
      </c>
      <c r="K1463" t="s">
        <v>6</v>
      </c>
      <c r="L1463" s="1">
        <f>+(Tabla1[[#This Row],[Precio Unitario]]-Tabla1[[#This Row],[Costo Unitario]])*Tabla1[[#This Row],[Cantidad Ordenada]]</f>
        <v>16</v>
      </c>
      <c r="M1463" s="1">
        <f>+Tabla1[[#This Row],[Precio Unitario]]*Tabla1[[#This Row],[Cantidad Ordenada]]</f>
        <v>42</v>
      </c>
      <c r="N1463" s="2">
        <f>+Tabla1[[#This Row],[Ganancia neta]]/(Tabla1[[#This Row],[Ganacia Bruta]])</f>
        <v>0.38095238095238093</v>
      </c>
      <c r="O1463" s="1">
        <f>+Tabla1[[#This Row],[Costo Unitario]]*Tabla1[[#This Row],[Cantidad Ordenada]]</f>
        <v>26</v>
      </c>
    </row>
    <row r="1464" spans="1:15" x14ac:dyDescent="0.25">
      <c r="A1464">
        <v>595</v>
      </c>
      <c r="B1464">
        <v>9</v>
      </c>
      <c r="C1464" t="s">
        <v>7</v>
      </c>
      <c r="D1464" t="s">
        <v>32</v>
      </c>
      <c r="E1464" s="1">
        <v>18</v>
      </c>
      <c r="F1464" s="1">
        <v>30</v>
      </c>
      <c r="G1464">
        <v>1</v>
      </c>
      <c r="H1464">
        <v>44</v>
      </c>
      <c r="I1464">
        <f>+Tabla1[[#This Row],[Tiempo de Preparación]]/60</f>
        <v>0.73333333333333328</v>
      </c>
      <c r="J1464" s="9" t="str">
        <f>+TEXT(Tabla1[[#This Row],[Columna1]]/24, "h:mm")</f>
        <v>0:44</v>
      </c>
      <c r="K1464" t="s">
        <v>8</v>
      </c>
      <c r="L1464" s="1">
        <f>+(Tabla1[[#This Row],[Precio Unitario]]-Tabla1[[#This Row],[Costo Unitario]])*Tabla1[[#This Row],[Cantidad Ordenada]]</f>
        <v>12</v>
      </c>
      <c r="M1464" s="1">
        <f>+Tabla1[[#This Row],[Precio Unitario]]*Tabla1[[#This Row],[Cantidad Ordenada]]</f>
        <v>30</v>
      </c>
      <c r="N1464" s="2">
        <f>+Tabla1[[#This Row],[Ganancia neta]]/(Tabla1[[#This Row],[Ganacia Bruta]])</f>
        <v>0.4</v>
      </c>
      <c r="O1464" s="1">
        <f>+Tabla1[[#This Row],[Costo Unitario]]*Tabla1[[#This Row],[Cantidad Ordenada]]</f>
        <v>18</v>
      </c>
    </row>
    <row r="1465" spans="1:15" x14ac:dyDescent="0.25">
      <c r="A1465">
        <v>596</v>
      </c>
      <c r="B1465">
        <v>18</v>
      </c>
      <c r="C1465" t="s">
        <v>22</v>
      </c>
      <c r="D1465" t="s">
        <v>46</v>
      </c>
      <c r="E1465" s="1">
        <v>14</v>
      </c>
      <c r="F1465" s="1">
        <v>23</v>
      </c>
      <c r="G1465">
        <v>2</v>
      </c>
      <c r="H1465">
        <v>47</v>
      </c>
      <c r="I1465">
        <f>+Tabla1[[#This Row],[Tiempo de Preparación]]/60</f>
        <v>0.78333333333333333</v>
      </c>
      <c r="J1465" s="9" t="str">
        <f>+TEXT(Tabla1[[#This Row],[Columna1]]/24, "h:mm")</f>
        <v>0:47</v>
      </c>
      <c r="K1465" t="s">
        <v>8</v>
      </c>
      <c r="L1465" s="1">
        <f>+(Tabla1[[#This Row],[Precio Unitario]]-Tabla1[[#This Row],[Costo Unitario]])*Tabla1[[#This Row],[Cantidad Ordenada]]</f>
        <v>18</v>
      </c>
      <c r="M1465" s="1">
        <f>+Tabla1[[#This Row],[Precio Unitario]]*Tabla1[[#This Row],[Cantidad Ordenada]]</f>
        <v>46</v>
      </c>
      <c r="N1465" s="2">
        <f>+Tabla1[[#This Row],[Ganancia neta]]/(Tabla1[[#This Row],[Ganacia Bruta]])</f>
        <v>0.39130434782608697</v>
      </c>
      <c r="O1465" s="1">
        <f>+Tabla1[[#This Row],[Costo Unitario]]*Tabla1[[#This Row],[Cantidad Ordenada]]</f>
        <v>28</v>
      </c>
    </row>
    <row r="1466" spans="1:15" x14ac:dyDescent="0.25">
      <c r="A1466">
        <v>596</v>
      </c>
      <c r="B1466">
        <v>18</v>
      </c>
      <c r="C1466" t="s">
        <v>5</v>
      </c>
      <c r="D1466" t="s">
        <v>31</v>
      </c>
      <c r="E1466" s="1">
        <v>14</v>
      </c>
      <c r="F1466" s="1">
        <v>24</v>
      </c>
      <c r="G1466">
        <v>2</v>
      </c>
      <c r="H1466">
        <v>50</v>
      </c>
      <c r="I1466">
        <f>+Tabla1[[#This Row],[Tiempo de Preparación]]/60</f>
        <v>0.83333333333333337</v>
      </c>
      <c r="J1466" s="9" t="str">
        <f>+TEXT(Tabla1[[#This Row],[Columna1]]/24, "h:mm")</f>
        <v>0:50</v>
      </c>
      <c r="K1466" t="s">
        <v>8</v>
      </c>
      <c r="L1466" s="1">
        <f>+(Tabla1[[#This Row],[Precio Unitario]]-Tabla1[[#This Row],[Costo Unitario]])*Tabla1[[#This Row],[Cantidad Ordenada]]</f>
        <v>20</v>
      </c>
      <c r="M1466" s="1">
        <f>+Tabla1[[#This Row],[Precio Unitario]]*Tabla1[[#This Row],[Cantidad Ordenada]]</f>
        <v>48</v>
      </c>
      <c r="N1466" s="2">
        <f>+Tabla1[[#This Row],[Ganancia neta]]/(Tabla1[[#This Row],[Ganacia Bruta]])</f>
        <v>0.41666666666666669</v>
      </c>
      <c r="O1466" s="1">
        <f>+Tabla1[[#This Row],[Costo Unitario]]*Tabla1[[#This Row],[Cantidad Ordenada]]</f>
        <v>28</v>
      </c>
    </row>
    <row r="1467" spans="1:15" x14ac:dyDescent="0.25">
      <c r="A1467">
        <v>596</v>
      </c>
      <c r="B1467">
        <v>18</v>
      </c>
      <c r="C1467" t="s">
        <v>18</v>
      </c>
      <c r="D1467" t="s">
        <v>42</v>
      </c>
      <c r="E1467" s="1">
        <v>19</v>
      </c>
      <c r="F1467" s="1">
        <v>32</v>
      </c>
      <c r="G1467">
        <v>3</v>
      </c>
      <c r="H1467">
        <v>42</v>
      </c>
      <c r="I1467">
        <f>+Tabla1[[#This Row],[Tiempo de Preparación]]/60</f>
        <v>0.7</v>
      </c>
      <c r="J1467" s="9" t="str">
        <f>+TEXT(Tabla1[[#This Row],[Columna1]]/24, "h:mm")</f>
        <v>0:42</v>
      </c>
      <c r="K1467" t="s">
        <v>8</v>
      </c>
      <c r="L1467" s="1">
        <f>+(Tabla1[[#This Row],[Precio Unitario]]-Tabla1[[#This Row],[Costo Unitario]])*Tabla1[[#This Row],[Cantidad Ordenada]]</f>
        <v>39</v>
      </c>
      <c r="M1467" s="1">
        <f>+Tabla1[[#This Row],[Precio Unitario]]*Tabla1[[#This Row],[Cantidad Ordenada]]</f>
        <v>96</v>
      </c>
      <c r="N1467" s="2">
        <f>+Tabla1[[#This Row],[Ganancia neta]]/(Tabla1[[#This Row],[Ganacia Bruta]])</f>
        <v>0.40625</v>
      </c>
      <c r="O1467" s="1">
        <f>+Tabla1[[#This Row],[Costo Unitario]]*Tabla1[[#This Row],[Cantidad Ordenada]]</f>
        <v>57</v>
      </c>
    </row>
    <row r="1468" spans="1:15" x14ac:dyDescent="0.25">
      <c r="A1468">
        <v>596</v>
      </c>
      <c r="B1468">
        <v>18</v>
      </c>
      <c r="C1468" t="s">
        <v>26</v>
      </c>
      <c r="D1468" t="s">
        <v>50</v>
      </c>
      <c r="E1468" s="1">
        <v>15</v>
      </c>
      <c r="F1468" s="1">
        <v>25</v>
      </c>
      <c r="G1468">
        <v>2</v>
      </c>
      <c r="H1468">
        <v>19</v>
      </c>
      <c r="I1468">
        <f>+Tabla1[[#This Row],[Tiempo de Preparación]]/60</f>
        <v>0.31666666666666665</v>
      </c>
      <c r="J1468" s="9" t="str">
        <f>+TEXT(Tabla1[[#This Row],[Columna1]]/24, "h:mm")</f>
        <v>0:19</v>
      </c>
      <c r="K1468" t="s">
        <v>6</v>
      </c>
      <c r="L1468" s="1">
        <f>+(Tabla1[[#This Row],[Precio Unitario]]-Tabla1[[#This Row],[Costo Unitario]])*Tabla1[[#This Row],[Cantidad Ordenada]]</f>
        <v>20</v>
      </c>
      <c r="M1468" s="1">
        <f>+Tabla1[[#This Row],[Precio Unitario]]*Tabla1[[#This Row],[Cantidad Ordenada]]</f>
        <v>50</v>
      </c>
      <c r="N1468" s="2">
        <f>+Tabla1[[#This Row],[Ganancia neta]]/(Tabla1[[#This Row],[Ganacia Bruta]])</f>
        <v>0.4</v>
      </c>
      <c r="O1468" s="1">
        <f>+Tabla1[[#This Row],[Costo Unitario]]*Tabla1[[#This Row],[Cantidad Ordenada]]</f>
        <v>30</v>
      </c>
    </row>
    <row r="1469" spans="1:15" x14ac:dyDescent="0.25">
      <c r="A1469">
        <v>597</v>
      </c>
      <c r="B1469">
        <v>16</v>
      </c>
      <c r="C1469" t="s">
        <v>15</v>
      </c>
      <c r="D1469" t="s">
        <v>39</v>
      </c>
      <c r="E1469" s="1">
        <v>16</v>
      </c>
      <c r="F1469" s="1">
        <v>28</v>
      </c>
      <c r="G1469">
        <v>1</v>
      </c>
      <c r="H1469">
        <v>39</v>
      </c>
      <c r="I1469">
        <f>+Tabla1[[#This Row],[Tiempo de Preparación]]/60</f>
        <v>0.65</v>
      </c>
      <c r="J1469" s="9" t="str">
        <f>+TEXT(Tabla1[[#This Row],[Columna1]]/24, "h:mm")</f>
        <v>0:39</v>
      </c>
      <c r="K1469" t="s">
        <v>8</v>
      </c>
      <c r="L1469" s="1">
        <f>+(Tabla1[[#This Row],[Precio Unitario]]-Tabla1[[#This Row],[Costo Unitario]])*Tabla1[[#This Row],[Cantidad Ordenada]]</f>
        <v>12</v>
      </c>
      <c r="M1469" s="1">
        <f>+Tabla1[[#This Row],[Precio Unitario]]*Tabla1[[#This Row],[Cantidad Ordenada]]</f>
        <v>28</v>
      </c>
      <c r="N1469" s="2">
        <f>+Tabla1[[#This Row],[Ganancia neta]]/(Tabla1[[#This Row],[Ganacia Bruta]])</f>
        <v>0.42857142857142855</v>
      </c>
      <c r="O1469" s="1">
        <f>+Tabla1[[#This Row],[Costo Unitario]]*Tabla1[[#This Row],[Cantidad Ordenada]]</f>
        <v>16</v>
      </c>
    </row>
    <row r="1470" spans="1:15" x14ac:dyDescent="0.25">
      <c r="A1470">
        <v>597</v>
      </c>
      <c r="B1470">
        <v>16</v>
      </c>
      <c r="C1470" t="s">
        <v>24</v>
      </c>
      <c r="D1470" t="s">
        <v>48</v>
      </c>
      <c r="E1470" s="1">
        <v>10</v>
      </c>
      <c r="F1470" s="1">
        <v>18</v>
      </c>
      <c r="G1470">
        <v>1</v>
      </c>
      <c r="H1470">
        <v>55</v>
      </c>
      <c r="I1470">
        <f>+Tabla1[[#This Row],[Tiempo de Preparación]]/60</f>
        <v>0.91666666666666663</v>
      </c>
      <c r="J1470" s="9" t="str">
        <f>+TEXT(Tabla1[[#This Row],[Columna1]]/24, "h:mm")</f>
        <v>0:55</v>
      </c>
      <c r="K1470" t="s">
        <v>8</v>
      </c>
      <c r="L1470" s="1">
        <f>+(Tabla1[[#This Row],[Precio Unitario]]-Tabla1[[#This Row],[Costo Unitario]])*Tabla1[[#This Row],[Cantidad Ordenada]]</f>
        <v>8</v>
      </c>
      <c r="M1470" s="1">
        <f>+Tabla1[[#This Row],[Precio Unitario]]*Tabla1[[#This Row],[Cantidad Ordenada]]</f>
        <v>18</v>
      </c>
      <c r="N1470" s="2">
        <f>+Tabla1[[#This Row],[Ganancia neta]]/(Tabla1[[#This Row],[Ganacia Bruta]])</f>
        <v>0.44444444444444442</v>
      </c>
      <c r="O1470" s="1">
        <f>+Tabla1[[#This Row],[Costo Unitario]]*Tabla1[[#This Row],[Cantidad Ordenada]]</f>
        <v>10</v>
      </c>
    </row>
    <row r="1471" spans="1:15" x14ac:dyDescent="0.25">
      <c r="A1471">
        <v>597</v>
      </c>
      <c r="B1471">
        <v>16</v>
      </c>
      <c r="C1471" t="s">
        <v>11</v>
      </c>
      <c r="D1471" t="s">
        <v>35</v>
      </c>
      <c r="E1471" s="1">
        <v>25</v>
      </c>
      <c r="F1471" s="1">
        <v>40</v>
      </c>
      <c r="G1471">
        <v>2</v>
      </c>
      <c r="H1471">
        <v>39</v>
      </c>
      <c r="I1471">
        <f>+Tabla1[[#This Row],[Tiempo de Preparación]]/60</f>
        <v>0.65</v>
      </c>
      <c r="J1471" s="9" t="str">
        <f>+TEXT(Tabla1[[#This Row],[Columna1]]/24, "h:mm")</f>
        <v>0:39</v>
      </c>
      <c r="K1471" t="s">
        <v>8</v>
      </c>
      <c r="L1471" s="1">
        <f>+(Tabla1[[#This Row],[Precio Unitario]]-Tabla1[[#This Row],[Costo Unitario]])*Tabla1[[#This Row],[Cantidad Ordenada]]</f>
        <v>30</v>
      </c>
      <c r="M1471" s="1">
        <f>+Tabla1[[#This Row],[Precio Unitario]]*Tabla1[[#This Row],[Cantidad Ordenada]]</f>
        <v>80</v>
      </c>
      <c r="N1471" s="2">
        <f>+Tabla1[[#This Row],[Ganancia neta]]/(Tabla1[[#This Row],[Ganacia Bruta]])</f>
        <v>0.375</v>
      </c>
      <c r="O1471" s="1">
        <f>+Tabla1[[#This Row],[Costo Unitario]]*Tabla1[[#This Row],[Cantidad Ordenada]]</f>
        <v>50</v>
      </c>
    </row>
    <row r="1472" spans="1:15" x14ac:dyDescent="0.25">
      <c r="A1472">
        <v>597</v>
      </c>
      <c r="B1472">
        <v>16</v>
      </c>
      <c r="C1472" t="s">
        <v>5</v>
      </c>
      <c r="D1472" t="s">
        <v>31</v>
      </c>
      <c r="E1472" s="1">
        <v>14</v>
      </c>
      <c r="F1472" s="1">
        <v>24</v>
      </c>
      <c r="G1472">
        <v>1</v>
      </c>
      <c r="H1472">
        <v>8</v>
      </c>
      <c r="I1472">
        <f>+Tabla1[[#This Row],[Tiempo de Preparación]]/60</f>
        <v>0.13333333333333333</v>
      </c>
      <c r="J1472" s="9" t="str">
        <f>+TEXT(Tabla1[[#This Row],[Columna1]]/24, "h:mm")</f>
        <v>0:08</v>
      </c>
      <c r="K1472" t="s">
        <v>8</v>
      </c>
      <c r="L1472" s="1">
        <f>+(Tabla1[[#This Row],[Precio Unitario]]-Tabla1[[#This Row],[Costo Unitario]])*Tabla1[[#This Row],[Cantidad Ordenada]]</f>
        <v>10</v>
      </c>
      <c r="M1472" s="1">
        <f>+Tabla1[[#This Row],[Precio Unitario]]*Tabla1[[#This Row],[Cantidad Ordenada]]</f>
        <v>24</v>
      </c>
      <c r="N1472" s="2">
        <f>+Tabla1[[#This Row],[Ganancia neta]]/(Tabla1[[#This Row],[Ganacia Bruta]])</f>
        <v>0.41666666666666669</v>
      </c>
      <c r="O1472" s="1">
        <f>+Tabla1[[#This Row],[Costo Unitario]]*Tabla1[[#This Row],[Cantidad Ordenada]]</f>
        <v>14</v>
      </c>
    </row>
    <row r="1473" spans="1:15" x14ac:dyDescent="0.25">
      <c r="A1473">
        <v>598</v>
      </c>
      <c r="B1473">
        <v>9</v>
      </c>
      <c r="C1473" t="s">
        <v>25</v>
      </c>
      <c r="D1473" t="s">
        <v>49</v>
      </c>
      <c r="E1473" s="1">
        <v>15</v>
      </c>
      <c r="F1473" s="1">
        <v>26</v>
      </c>
      <c r="G1473">
        <v>2</v>
      </c>
      <c r="H1473">
        <v>44</v>
      </c>
      <c r="I1473">
        <f>+Tabla1[[#This Row],[Tiempo de Preparación]]/60</f>
        <v>0.73333333333333328</v>
      </c>
      <c r="J1473" s="9" t="str">
        <f>+TEXT(Tabla1[[#This Row],[Columna1]]/24, "h:mm")</f>
        <v>0:44</v>
      </c>
      <c r="K1473" t="s">
        <v>6</v>
      </c>
      <c r="L1473" s="1">
        <f>+(Tabla1[[#This Row],[Precio Unitario]]-Tabla1[[#This Row],[Costo Unitario]])*Tabla1[[#This Row],[Cantidad Ordenada]]</f>
        <v>22</v>
      </c>
      <c r="M1473" s="1">
        <f>+Tabla1[[#This Row],[Precio Unitario]]*Tabla1[[#This Row],[Cantidad Ordenada]]</f>
        <v>52</v>
      </c>
      <c r="N1473" s="2">
        <f>+Tabla1[[#This Row],[Ganancia neta]]/(Tabla1[[#This Row],[Ganacia Bruta]])</f>
        <v>0.42307692307692307</v>
      </c>
      <c r="O1473" s="1">
        <f>+Tabla1[[#This Row],[Costo Unitario]]*Tabla1[[#This Row],[Cantidad Ordenada]]</f>
        <v>30</v>
      </c>
    </row>
    <row r="1474" spans="1:15" x14ac:dyDescent="0.25">
      <c r="A1474">
        <v>598</v>
      </c>
      <c r="B1474">
        <v>9</v>
      </c>
      <c r="C1474" t="s">
        <v>18</v>
      </c>
      <c r="D1474" t="s">
        <v>42</v>
      </c>
      <c r="E1474" s="1">
        <v>19</v>
      </c>
      <c r="F1474" s="1">
        <v>32</v>
      </c>
      <c r="G1474">
        <v>2</v>
      </c>
      <c r="H1474">
        <v>22</v>
      </c>
      <c r="I1474">
        <f>+Tabla1[[#This Row],[Tiempo de Preparación]]/60</f>
        <v>0.36666666666666664</v>
      </c>
      <c r="J1474" s="9" t="str">
        <f>+TEXT(Tabla1[[#This Row],[Columna1]]/24, "h:mm")</f>
        <v>0:22</v>
      </c>
      <c r="K1474" t="s">
        <v>6</v>
      </c>
      <c r="L1474" s="1">
        <f>+(Tabla1[[#This Row],[Precio Unitario]]-Tabla1[[#This Row],[Costo Unitario]])*Tabla1[[#This Row],[Cantidad Ordenada]]</f>
        <v>26</v>
      </c>
      <c r="M1474" s="1">
        <f>+Tabla1[[#This Row],[Precio Unitario]]*Tabla1[[#This Row],[Cantidad Ordenada]]</f>
        <v>64</v>
      </c>
      <c r="N1474" s="2">
        <f>+Tabla1[[#This Row],[Ganancia neta]]/(Tabla1[[#This Row],[Ganacia Bruta]])</f>
        <v>0.40625</v>
      </c>
      <c r="O1474" s="1">
        <f>+Tabla1[[#This Row],[Costo Unitario]]*Tabla1[[#This Row],[Cantidad Ordenada]]</f>
        <v>38</v>
      </c>
    </row>
    <row r="1475" spans="1:15" x14ac:dyDescent="0.25">
      <c r="A1475">
        <v>598</v>
      </c>
      <c r="B1475">
        <v>9</v>
      </c>
      <c r="C1475" t="s">
        <v>9</v>
      </c>
      <c r="D1475" t="s">
        <v>33</v>
      </c>
      <c r="E1475" s="1">
        <v>19</v>
      </c>
      <c r="F1475" s="1">
        <v>31</v>
      </c>
      <c r="G1475">
        <v>3</v>
      </c>
      <c r="H1475">
        <v>15</v>
      </c>
      <c r="I1475">
        <f>+Tabla1[[#This Row],[Tiempo de Preparación]]/60</f>
        <v>0.25</v>
      </c>
      <c r="J1475" s="9" t="str">
        <f>+TEXT(Tabla1[[#This Row],[Columna1]]/24, "h:mm")</f>
        <v>0:15</v>
      </c>
      <c r="K1475" t="s">
        <v>6</v>
      </c>
      <c r="L1475" s="1">
        <f>+(Tabla1[[#This Row],[Precio Unitario]]-Tabla1[[#This Row],[Costo Unitario]])*Tabla1[[#This Row],[Cantidad Ordenada]]</f>
        <v>36</v>
      </c>
      <c r="M1475" s="1">
        <f>+Tabla1[[#This Row],[Precio Unitario]]*Tabla1[[#This Row],[Cantidad Ordenada]]</f>
        <v>93</v>
      </c>
      <c r="N1475" s="2">
        <f>+Tabla1[[#This Row],[Ganancia neta]]/(Tabla1[[#This Row],[Ganacia Bruta]])</f>
        <v>0.38709677419354838</v>
      </c>
      <c r="O1475" s="1">
        <f>+Tabla1[[#This Row],[Costo Unitario]]*Tabla1[[#This Row],[Cantidad Ordenada]]</f>
        <v>57</v>
      </c>
    </row>
    <row r="1476" spans="1:15" x14ac:dyDescent="0.25">
      <c r="A1476">
        <v>599</v>
      </c>
      <c r="B1476">
        <v>11</v>
      </c>
      <c r="C1476" t="s">
        <v>20</v>
      </c>
      <c r="D1476" t="s">
        <v>44</v>
      </c>
      <c r="E1476" s="1">
        <v>20</v>
      </c>
      <c r="F1476" s="1">
        <v>34</v>
      </c>
      <c r="G1476">
        <v>2</v>
      </c>
      <c r="H1476">
        <v>5</v>
      </c>
      <c r="I1476">
        <f>+Tabla1[[#This Row],[Tiempo de Preparación]]/60</f>
        <v>8.3333333333333329E-2</v>
      </c>
      <c r="J1476" s="9" t="str">
        <f>+TEXT(Tabla1[[#This Row],[Columna1]]/24, "h:mm")</f>
        <v>0:05</v>
      </c>
      <c r="K1476" t="s">
        <v>6</v>
      </c>
      <c r="L1476" s="1">
        <f>+(Tabla1[[#This Row],[Precio Unitario]]-Tabla1[[#This Row],[Costo Unitario]])*Tabla1[[#This Row],[Cantidad Ordenada]]</f>
        <v>28</v>
      </c>
      <c r="M1476" s="1">
        <f>+Tabla1[[#This Row],[Precio Unitario]]*Tabla1[[#This Row],[Cantidad Ordenada]]</f>
        <v>68</v>
      </c>
      <c r="N1476" s="2">
        <f>+Tabla1[[#This Row],[Ganancia neta]]/(Tabla1[[#This Row],[Ganacia Bruta]])</f>
        <v>0.41176470588235292</v>
      </c>
      <c r="O1476" s="1">
        <f>+Tabla1[[#This Row],[Costo Unitario]]*Tabla1[[#This Row],[Cantidad Ordenada]]</f>
        <v>40</v>
      </c>
    </row>
    <row r="1477" spans="1:15" x14ac:dyDescent="0.25">
      <c r="A1477">
        <v>599</v>
      </c>
      <c r="B1477">
        <v>11</v>
      </c>
      <c r="C1477" t="s">
        <v>9</v>
      </c>
      <c r="D1477" t="s">
        <v>33</v>
      </c>
      <c r="E1477" s="1">
        <v>19</v>
      </c>
      <c r="F1477" s="1">
        <v>31</v>
      </c>
      <c r="G1477">
        <v>1</v>
      </c>
      <c r="H1477">
        <v>49</v>
      </c>
      <c r="I1477">
        <f>+Tabla1[[#This Row],[Tiempo de Preparación]]/60</f>
        <v>0.81666666666666665</v>
      </c>
      <c r="J1477" s="9" t="str">
        <f>+TEXT(Tabla1[[#This Row],[Columna1]]/24, "h:mm")</f>
        <v>0:49</v>
      </c>
      <c r="K1477" t="s">
        <v>6</v>
      </c>
      <c r="L1477" s="1">
        <f>+(Tabla1[[#This Row],[Precio Unitario]]-Tabla1[[#This Row],[Costo Unitario]])*Tabla1[[#This Row],[Cantidad Ordenada]]</f>
        <v>12</v>
      </c>
      <c r="M1477" s="1">
        <f>+Tabla1[[#This Row],[Precio Unitario]]*Tabla1[[#This Row],[Cantidad Ordenada]]</f>
        <v>31</v>
      </c>
      <c r="N1477" s="2">
        <f>+Tabla1[[#This Row],[Ganancia neta]]/(Tabla1[[#This Row],[Ganacia Bruta]])</f>
        <v>0.38709677419354838</v>
      </c>
      <c r="O1477" s="1">
        <f>+Tabla1[[#This Row],[Costo Unitario]]*Tabla1[[#This Row],[Cantidad Ordenada]]</f>
        <v>19</v>
      </c>
    </row>
    <row r="1478" spans="1:15" x14ac:dyDescent="0.25">
      <c r="A1478">
        <v>599</v>
      </c>
      <c r="B1478">
        <v>11</v>
      </c>
      <c r="C1478" t="s">
        <v>17</v>
      </c>
      <c r="D1478" t="s">
        <v>41</v>
      </c>
      <c r="E1478" s="1">
        <v>21</v>
      </c>
      <c r="F1478" s="1">
        <v>35</v>
      </c>
      <c r="G1478">
        <v>2</v>
      </c>
      <c r="H1478">
        <v>54</v>
      </c>
      <c r="I1478">
        <f>+Tabla1[[#This Row],[Tiempo de Preparación]]/60</f>
        <v>0.9</v>
      </c>
      <c r="J1478" s="9" t="str">
        <f>+TEXT(Tabla1[[#This Row],[Columna1]]/24, "h:mm")</f>
        <v>0:54</v>
      </c>
      <c r="K1478" t="s">
        <v>6</v>
      </c>
      <c r="L1478" s="1">
        <f>+(Tabla1[[#This Row],[Precio Unitario]]-Tabla1[[#This Row],[Costo Unitario]])*Tabla1[[#This Row],[Cantidad Ordenada]]</f>
        <v>28</v>
      </c>
      <c r="M1478" s="1">
        <f>+Tabla1[[#This Row],[Precio Unitario]]*Tabla1[[#This Row],[Cantidad Ordenada]]</f>
        <v>70</v>
      </c>
      <c r="N1478" s="2">
        <f>+Tabla1[[#This Row],[Ganancia neta]]/(Tabla1[[#This Row],[Ganacia Bruta]])</f>
        <v>0.4</v>
      </c>
      <c r="O1478" s="1">
        <f>+Tabla1[[#This Row],[Costo Unitario]]*Tabla1[[#This Row],[Cantidad Ordenada]]</f>
        <v>42</v>
      </c>
    </row>
    <row r="1479" spans="1:15" x14ac:dyDescent="0.25">
      <c r="A1479">
        <v>600</v>
      </c>
      <c r="B1479">
        <v>14</v>
      </c>
      <c r="C1479" t="s">
        <v>15</v>
      </c>
      <c r="D1479" t="s">
        <v>39</v>
      </c>
      <c r="E1479" s="1">
        <v>16</v>
      </c>
      <c r="F1479" s="1">
        <v>28</v>
      </c>
      <c r="G1479">
        <v>3</v>
      </c>
      <c r="H1479">
        <v>22</v>
      </c>
      <c r="I1479">
        <f>+Tabla1[[#This Row],[Tiempo de Preparación]]/60</f>
        <v>0.36666666666666664</v>
      </c>
      <c r="J1479" s="9" t="str">
        <f>+TEXT(Tabla1[[#This Row],[Columna1]]/24, "h:mm")</f>
        <v>0:22</v>
      </c>
      <c r="K1479" t="s">
        <v>8</v>
      </c>
      <c r="L1479" s="1">
        <f>+(Tabla1[[#This Row],[Precio Unitario]]-Tabla1[[#This Row],[Costo Unitario]])*Tabla1[[#This Row],[Cantidad Ordenada]]</f>
        <v>36</v>
      </c>
      <c r="M1479" s="1">
        <f>+Tabla1[[#This Row],[Precio Unitario]]*Tabla1[[#This Row],[Cantidad Ordenada]]</f>
        <v>84</v>
      </c>
      <c r="N1479" s="2">
        <f>+Tabla1[[#This Row],[Ganancia neta]]/(Tabla1[[#This Row],[Ganacia Bruta]])</f>
        <v>0.42857142857142855</v>
      </c>
      <c r="O1479" s="1">
        <f>+Tabla1[[#This Row],[Costo Unitario]]*Tabla1[[#This Row],[Cantidad Ordenada]]</f>
        <v>48</v>
      </c>
    </row>
    <row r="1480" spans="1:15" x14ac:dyDescent="0.25">
      <c r="A1480">
        <v>600</v>
      </c>
      <c r="B1480">
        <v>14</v>
      </c>
      <c r="C1480" t="s">
        <v>7</v>
      </c>
      <c r="D1480" t="s">
        <v>32</v>
      </c>
      <c r="E1480" s="1">
        <v>18</v>
      </c>
      <c r="F1480" s="1">
        <v>30</v>
      </c>
      <c r="G1480">
        <v>2</v>
      </c>
      <c r="H1480">
        <v>43</v>
      </c>
      <c r="I1480">
        <f>+Tabla1[[#This Row],[Tiempo de Preparación]]/60</f>
        <v>0.71666666666666667</v>
      </c>
      <c r="J1480" s="9" t="str">
        <f>+TEXT(Tabla1[[#This Row],[Columna1]]/24, "h:mm")</f>
        <v>0:43</v>
      </c>
      <c r="K1480" t="s">
        <v>6</v>
      </c>
      <c r="L1480" s="1">
        <f>+(Tabla1[[#This Row],[Precio Unitario]]-Tabla1[[#This Row],[Costo Unitario]])*Tabla1[[#This Row],[Cantidad Ordenada]]</f>
        <v>24</v>
      </c>
      <c r="M1480" s="1">
        <f>+Tabla1[[#This Row],[Precio Unitario]]*Tabla1[[#This Row],[Cantidad Ordenada]]</f>
        <v>60</v>
      </c>
      <c r="N1480" s="2">
        <f>+Tabla1[[#This Row],[Ganancia neta]]/(Tabla1[[#This Row],[Ganacia Bruta]])</f>
        <v>0.4</v>
      </c>
      <c r="O1480" s="1">
        <f>+Tabla1[[#This Row],[Costo Unitario]]*Tabla1[[#This Row],[Cantidad Ordenada]]</f>
        <v>36</v>
      </c>
    </row>
    <row r="1481" spans="1:15" x14ac:dyDescent="0.25">
      <c r="A1481">
        <v>601</v>
      </c>
      <c r="B1481">
        <v>13</v>
      </c>
      <c r="C1481" t="s">
        <v>11</v>
      </c>
      <c r="D1481" t="s">
        <v>35</v>
      </c>
      <c r="E1481" s="1">
        <v>25</v>
      </c>
      <c r="F1481" s="1">
        <v>40</v>
      </c>
      <c r="G1481">
        <v>2</v>
      </c>
      <c r="H1481">
        <v>11</v>
      </c>
      <c r="I1481">
        <f>+Tabla1[[#This Row],[Tiempo de Preparación]]/60</f>
        <v>0.18333333333333332</v>
      </c>
      <c r="J1481" s="9" t="str">
        <f>+TEXT(Tabla1[[#This Row],[Columna1]]/24, "h:mm")</f>
        <v>0:11</v>
      </c>
      <c r="K1481" t="s">
        <v>8</v>
      </c>
      <c r="L1481" s="1">
        <f>+(Tabla1[[#This Row],[Precio Unitario]]-Tabla1[[#This Row],[Costo Unitario]])*Tabla1[[#This Row],[Cantidad Ordenada]]</f>
        <v>30</v>
      </c>
      <c r="M1481" s="1">
        <f>+Tabla1[[#This Row],[Precio Unitario]]*Tabla1[[#This Row],[Cantidad Ordenada]]</f>
        <v>80</v>
      </c>
      <c r="N1481" s="2">
        <f>+Tabla1[[#This Row],[Ganancia neta]]/(Tabla1[[#This Row],[Ganacia Bruta]])</f>
        <v>0.375</v>
      </c>
      <c r="O1481" s="1">
        <f>+Tabla1[[#This Row],[Costo Unitario]]*Tabla1[[#This Row],[Cantidad Ordenada]]</f>
        <v>50</v>
      </c>
    </row>
    <row r="1482" spans="1:15" x14ac:dyDescent="0.25">
      <c r="A1482">
        <v>601</v>
      </c>
      <c r="B1482">
        <v>13</v>
      </c>
      <c r="C1482" t="s">
        <v>15</v>
      </c>
      <c r="D1482" t="s">
        <v>39</v>
      </c>
      <c r="E1482" s="1">
        <v>16</v>
      </c>
      <c r="F1482" s="1">
        <v>28</v>
      </c>
      <c r="G1482">
        <v>3</v>
      </c>
      <c r="H1482">
        <v>28</v>
      </c>
      <c r="I1482">
        <f>+Tabla1[[#This Row],[Tiempo de Preparación]]/60</f>
        <v>0.46666666666666667</v>
      </c>
      <c r="J1482" s="9" t="str">
        <f>+TEXT(Tabla1[[#This Row],[Columna1]]/24, "h:mm")</f>
        <v>0:28</v>
      </c>
      <c r="K1482" t="s">
        <v>6</v>
      </c>
      <c r="L1482" s="1">
        <f>+(Tabla1[[#This Row],[Precio Unitario]]-Tabla1[[#This Row],[Costo Unitario]])*Tabla1[[#This Row],[Cantidad Ordenada]]</f>
        <v>36</v>
      </c>
      <c r="M1482" s="1">
        <f>+Tabla1[[#This Row],[Precio Unitario]]*Tabla1[[#This Row],[Cantidad Ordenada]]</f>
        <v>84</v>
      </c>
      <c r="N1482" s="2">
        <f>+Tabla1[[#This Row],[Ganancia neta]]/(Tabla1[[#This Row],[Ganacia Bruta]])</f>
        <v>0.42857142857142855</v>
      </c>
      <c r="O1482" s="1">
        <f>+Tabla1[[#This Row],[Costo Unitario]]*Tabla1[[#This Row],[Cantidad Ordenada]]</f>
        <v>48</v>
      </c>
    </row>
    <row r="1483" spans="1:15" x14ac:dyDescent="0.25">
      <c r="A1483">
        <v>601</v>
      </c>
      <c r="B1483">
        <v>13</v>
      </c>
      <c r="C1483" t="s">
        <v>22</v>
      </c>
      <c r="D1483" t="s">
        <v>46</v>
      </c>
      <c r="E1483" s="1">
        <v>14</v>
      </c>
      <c r="F1483" s="1">
        <v>23</v>
      </c>
      <c r="G1483">
        <v>1</v>
      </c>
      <c r="H1483">
        <v>44</v>
      </c>
      <c r="I1483">
        <f>+Tabla1[[#This Row],[Tiempo de Preparación]]/60</f>
        <v>0.73333333333333328</v>
      </c>
      <c r="J1483" s="9" t="str">
        <f>+TEXT(Tabla1[[#This Row],[Columna1]]/24, "h:mm")</f>
        <v>0:44</v>
      </c>
      <c r="K1483" t="s">
        <v>8</v>
      </c>
      <c r="L1483" s="1">
        <f>+(Tabla1[[#This Row],[Precio Unitario]]-Tabla1[[#This Row],[Costo Unitario]])*Tabla1[[#This Row],[Cantidad Ordenada]]</f>
        <v>9</v>
      </c>
      <c r="M1483" s="1">
        <f>+Tabla1[[#This Row],[Precio Unitario]]*Tabla1[[#This Row],[Cantidad Ordenada]]</f>
        <v>23</v>
      </c>
      <c r="N1483" s="2">
        <f>+Tabla1[[#This Row],[Ganancia neta]]/(Tabla1[[#This Row],[Ganacia Bruta]])</f>
        <v>0.39130434782608697</v>
      </c>
      <c r="O1483" s="1">
        <f>+Tabla1[[#This Row],[Costo Unitario]]*Tabla1[[#This Row],[Cantidad Ordenada]]</f>
        <v>14</v>
      </c>
    </row>
    <row r="1484" spans="1:15" x14ac:dyDescent="0.25">
      <c r="A1484">
        <v>601</v>
      </c>
      <c r="B1484">
        <v>13</v>
      </c>
      <c r="C1484" t="s">
        <v>17</v>
      </c>
      <c r="D1484" t="s">
        <v>41</v>
      </c>
      <c r="E1484" s="1">
        <v>21</v>
      </c>
      <c r="F1484" s="1">
        <v>35</v>
      </c>
      <c r="G1484">
        <v>3</v>
      </c>
      <c r="H1484">
        <v>32</v>
      </c>
      <c r="I1484">
        <f>+Tabla1[[#This Row],[Tiempo de Preparación]]/60</f>
        <v>0.53333333333333333</v>
      </c>
      <c r="J1484" s="9" t="str">
        <f>+TEXT(Tabla1[[#This Row],[Columna1]]/24, "h:mm")</f>
        <v>0:32</v>
      </c>
      <c r="K1484" t="s">
        <v>6</v>
      </c>
      <c r="L1484" s="1">
        <f>+(Tabla1[[#This Row],[Precio Unitario]]-Tabla1[[#This Row],[Costo Unitario]])*Tabla1[[#This Row],[Cantidad Ordenada]]</f>
        <v>42</v>
      </c>
      <c r="M1484" s="1">
        <f>+Tabla1[[#This Row],[Precio Unitario]]*Tabla1[[#This Row],[Cantidad Ordenada]]</f>
        <v>105</v>
      </c>
      <c r="N1484" s="2">
        <f>+Tabla1[[#This Row],[Ganancia neta]]/(Tabla1[[#This Row],[Ganacia Bruta]])</f>
        <v>0.4</v>
      </c>
      <c r="O1484" s="1">
        <f>+Tabla1[[#This Row],[Costo Unitario]]*Tabla1[[#This Row],[Cantidad Ordenada]]</f>
        <v>63</v>
      </c>
    </row>
    <row r="1485" spans="1:15" x14ac:dyDescent="0.25">
      <c r="A1485">
        <v>602</v>
      </c>
      <c r="B1485">
        <v>12</v>
      </c>
      <c r="C1485" t="s">
        <v>17</v>
      </c>
      <c r="D1485" t="s">
        <v>41</v>
      </c>
      <c r="E1485" s="1">
        <v>21</v>
      </c>
      <c r="F1485" s="1">
        <v>35</v>
      </c>
      <c r="G1485">
        <v>2</v>
      </c>
      <c r="H1485">
        <v>56</v>
      </c>
      <c r="I1485">
        <f>+Tabla1[[#This Row],[Tiempo de Preparación]]/60</f>
        <v>0.93333333333333335</v>
      </c>
      <c r="J1485" s="9" t="str">
        <f>+TEXT(Tabla1[[#This Row],[Columna1]]/24, "h:mm")</f>
        <v>0:56</v>
      </c>
      <c r="K1485" t="s">
        <v>6</v>
      </c>
      <c r="L1485" s="1">
        <f>+(Tabla1[[#This Row],[Precio Unitario]]-Tabla1[[#This Row],[Costo Unitario]])*Tabla1[[#This Row],[Cantidad Ordenada]]</f>
        <v>28</v>
      </c>
      <c r="M1485" s="1">
        <f>+Tabla1[[#This Row],[Precio Unitario]]*Tabla1[[#This Row],[Cantidad Ordenada]]</f>
        <v>70</v>
      </c>
      <c r="N1485" s="2">
        <f>+Tabla1[[#This Row],[Ganancia neta]]/(Tabla1[[#This Row],[Ganacia Bruta]])</f>
        <v>0.4</v>
      </c>
      <c r="O1485" s="1">
        <f>+Tabla1[[#This Row],[Costo Unitario]]*Tabla1[[#This Row],[Cantidad Ordenada]]</f>
        <v>42</v>
      </c>
    </row>
    <row r="1486" spans="1:15" x14ac:dyDescent="0.25">
      <c r="A1486">
        <v>602</v>
      </c>
      <c r="B1486">
        <v>12</v>
      </c>
      <c r="C1486" t="s">
        <v>19</v>
      </c>
      <c r="D1486" t="s">
        <v>43</v>
      </c>
      <c r="E1486" s="1">
        <v>13</v>
      </c>
      <c r="F1486" s="1">
        <v>22</v>
      </c>
      <c r="G1486">
        <v>3</v>
      </c>
      <c r="H1486">
        <v>58</v>
      </c>
      <c r="I1486">
        <f>+Tabla1[[#This Row],[Tiempo de Preparación]]/60</f>
        <v>0.96666666666666667</v>
      </c>
      <c r="J1486" s="9" t="str">
        <f>+TEXT(Tabla1[[#This Row],[Columna1]]/24, "h:mm")</f>
        <v>0:58</v>
      </c>
      <c r="K1486" t="s">
        <v>6</v>
      </c>
      <c r="L1486" s="1">
        <f>+(Tabla1[[#This Row],[Precio Unitario]]-Tabla1[[#This Row],[Costo Unitario]])*Tabla1[[#This Row],[Cantidad Ordenada]]</f>
        <v>27</v>
      </c>
      <c r="M1486" s="1">
        <f>+Tabla1[[#This Row],[Precio Unitario]]*Tabla1[[#This Row],[Cantidad Ordenada]]</f>
        <v>66</v>
      </c>
      <c r="N1486" s="2">
        <f>+Tabla1[[#This Row],[Ganancia neta]]/(Tabla1[[#This Row],[Ganacia Bruta]])</f>
        <v>0.40909090909090912</v>
      </c>
      <c r="O1486" s="1">
        <f>+Tabla1[[#This Row],[Costo Unitario]]*Tabla1[[#This Row],[Cantidad Ordenada]]</f>
        <v>39</v>
      </c>
    </row>
    <row r="1487" spans="1:15" x14ac:dyDescent="0.25">
      <c r="A1487">
        <v>602</v>
      </c>
      <c r="B1487">
        <v>12</v>
      </c>
      <c r="C1487" t="s">
        <v>7</v>
      </c>
      <c r="D1487" t="s">
        <v>32</v>
      </c>
      <c r="E1487" s="1">
        <v>18</v>
      </c>
      <c r="F1487" s="1">
        <v>30</v>
      </c>
      <c r="G1487">
        <v>3</v>
      </c>
      <c r="H1487">
        <v>12</v>
      </c>
      <c r="I1487">
        <f>+Tabla1[[#This Row],[Tiempo de Preparación]]/60</f>
        <v>0.2</v>
      </c>
      <c r="J1487" s="9" t="str">
        <f>+TEXT(Tabla1[[#This Row],[Columna1]]/24, "h:mm")</f>
        <v>0:12</v>
      </c>
      <c r="K1487" t="s">
        <v>6</v>
      </c>
      <c r="L1487" s="1">
        <f>+(Tabla1[[#This Row],[Precio Unitario]]-Tabla1[[#This Row],[Costo Unitario]])*Tabla1[[#This Row],[Cantidad Ordenada]]</f>
        <v>36</v>
      </c>
      <c r="M1487" s="1">
        <f>+Tabla1[[#This Row],[Precio Unitario]]*Tabla1[[#This Row],[Cantidad Ordenada]]</f>
        <v>90</v>
      </c>
      <c r="N1487" s="2">
        <f>+Tabla1[[#This Row],[Ganancia neta]]/(Tabla1[[#This Row],[Ganacia Bruta]])</f>
        <v>0.4</v>
      </c>
      <c r="O1487" s="1">
        <f>+Tabla1[[#This Row],[Costo Unitario]]*Tabla1[[#This Row],[Cantidad Ordenada]]</f>
        <v>54</v>
      </c>
    </row>
    <row r="1488" spans="1:15" x14ac:dyDescent="0.25">
      <c r="A1488">
        <v>602</v>
      </c>
      <c r="B1488">
        <v>12</v>
      </c>
      <c r="C1488" t="s">
        <v>11</v>
      </c>
      <c r="D1488" t="s">
        <v>35</v>
      </c>
      <c r="E1488" s="1">
        <v>25</v>
      </c>
      <c r="F1488" s="1">
        <v>40</v>
      </c>
      <c r="G1488">
        <v>1</v>
      </c>
      <c r="H1488">
        <v>36</v>
      </c>
      <c r="I1488">
        <f>+Tabla1[[#This Row],[Tiempo de Preparación]]/60</f>
        <v>0.6</v>
      </c>
      <c r="J1488" s="9" t="str">
        <f>+TEXT(Tabla1[[#This Row],[Columna1]]/24, "h:mm")</f>
        <v>0:36</v>
      </c>
      <c r="K1488" t="s">
        <v>8</v>
      </c>
      <c r="L1488" s="1">
        <f>+(Tabla1[[#This Row],[Precio Unitario]]-Tabla1[[#This Row],[Costo Unitario]])*Tabla1[[#This Row],[Cantidad Ordenada]]</f>
        <v>15</v>
      </c>
      <c r="M1488" s="1">
        <f>+Tabla1[[#This Row],[Precio Unitario]]*Tabla1[[#This Row],[Cantidad Ordenada]]</f>
        <v>40</v>
      </c>
      <c r="N1488" s="2">
        <f>+Tabla1[[#This Row],[Ganancia neta]]/(Tabla1[[#This Row],[Ganacia Bruta]])</f>
        <v>0.375</v>
      </c>
      <c r="O1488" s="1">
        <f>+Tabla1[[#This Row],[Costo Unitario]]*Tabla1[[#This Row],[Cantidad Ordenada]]</f>
        <v>25</v>
      </c>
    </row>
    <row r="1489" spans="1:15" x14ac:dyDescent="0.25">
      <c r="A1489">
        <v>603</v>
      </c>
      <c r="B1489">
        <v>19</v>
      </c>
      <c r="C1489" t="s">
        <v>9</v>
      </c>
      <c r="D1489" t="s">
        <v>33</v>
      </c>
      <c r="E1489" s="1">
        <v>19</v>
      </c>
      <c r="F1489" s="1">
        <v>31</v>
      </c>
      <c r="G1489">
        <v>2</v>
      </c>
      <c r="H1489">
        <v>17</v>
      </c>
      <c r="I1489">
        <f>+Tabla1[[#This Row],[Tiempo de Preparación]]/60</f>
        <v>0.28333333333333333</v>
      </c>
      <c r="J1489" s="9" t="str">
        <f>+TEXT(Tabla1[[#This Row],[Columna1]]/24, "h:mm")</f>
        <v>0:17</v>
      </c>
      <c r="K1489" t="s">
        <v>6</v>
      </c>
      <c r="L1489" s="1">
        <f>+(Tabla1[[#This Row],[Precio Unitario]]-Tabla1[[#This Row],[Costo Unitario]])*Tabla1[[#This Row],[Cantidad Ordenada]]</f>
        <v>24</v>
      </c>
      <c r="M1489" s="1">
        <f>+Tabla1[[#This Row],[Precio Unitario]]*Tabla1[[#This Row],[Cantidad Ordenada]]</f>
        <v>62</v>
      </c>
      <c r="N1489" s="2">
        <f>+Tabla1[[#This Row],[Ganancia neta]]/(Tabla1[[#This Row],[Ganacia Bruta]])</f>
        <v>0.38709677419354838</v>
      </c>
      <c r="O1489" s="1">
        <f>+Tabla1[[#This Row],[Costo Unitario]]*Tabla1[[#This Row],[Cantidad Ordenada]]</f>
        <v>38</v>
      </c>
    </row>
    <row r="1490" spans="1:15" x14ac:dyDescent="0.25">
      <c r="A1490">
        <v>604</v>
      </c>
      <c r="B1490">
        <v>14</v>
      </c>
      <c r="C1490" t="s">
        <v>17</v>
      </c>
      <c r="D1490" t="s">
        <v>41</v>
      </c>
      <c r="E1490" s="1">
        <v>21</v>
      </c>
      <c r="F1490" s="1">
        <v>35</v>
      </c>
      <c r="G1490">
        <v>3</v>
      </c>
      <c r="H1490">
        <v>42</v>
      </c>
      <c r="I1490">
        <f>+Tabla1[[#This Row],[Tiempo de Preparación]]/60</f>
        <v>0.7</v>
      </c>
      <c r="J1490" s="9" t="str">
        <f>+TEXT(Tabla1[[#This Row],[Columna1]]/24, "h:mm")</f>
        <v>0:42</v>
      </c>
      <c r="K1490" t="s">
        <v>6</v>
      </c>
      <c r="L1490" s="1">
        <f>+(Tabla1[[#This Row],[Precio Unitario]]-Tabla1[[#This Row],[Costo Unitario]])*Tabla1[[#This Row],[Cantidad Ordenada]]</f>
        <v>42</v>
      </c>
      <c r="M1490" s="1">
        <f>+Tabla1[[#This Row],[Precio Unitario]]*Tabla1[[#This Row],[Cantidad Ordenada]]</f>
        <v>105</v>
      </c>
      <c r="N1490" s="2">
        <f>+Tabla1[[#This Row],[Ganancia neta]]/(Tabla1[[#This Row],[Ganacia Bruta]])</f>
        <v>0.4</v>
      </c>
      <c r="O1490" s="1">
        <f>+Tabla1[[#This Row],[Costo Unitario]]*Tabla1[[#This Row],[Cantidad Ordenada]]</f>
        <v>63</v>
      </c>
    </row>
    <row r="1491" spans="1:15" x14ac:dyDescent="0.25">
      <c r="A1491">
        <v>605</v>
      </c>
      <c r="B1491">
        <v>19</v>
      </c>
      <c r="C1491" t="s">
        <v>21</v>
      </c>
      <c r="D1491" t="s">
        <v>45</v>
      </c>
      <c r="E1491" s="1">
        <v>12</v>
      </c>
      <c r="F1491" s="1">
        <v>20</v>
      </c>
      <c r="G1491">
        <v>1</v>
      </c>
      <c r="H1491">
        <v>47</v>
      </c>
      <c r="I1491">
        <f>+Tabla1[[#This Row],[Tiempo de Preparación]]/60</f>
        <v>0.78333333333333333</v>
      </c>
      <c r="J1491" s="9" t="str">
        <f>+TEXT(Tabla1[[#This Row],[Columna1]]/24, "h:mm")</f>
        <v>0:47</v>
      </c>
      <c r="K1491" t="s">
        <v>6</v>
      </c>
      <c r="L1491" s="1">
        <f>+(Tabla1[[#This Row],[Precio Unitario]]-Tabla1[[#This Row],[Costo Unitario]])*Tabla1[[#This Row],[Cantidad Ordenada]]</f>
        <v>8</v>
      </c>
      <c r="M1491" s="1">
        <f>+Tabla1[[#This Row],[Precio Unitario]]*Tabla1[[#This Row],[Cantidad Ordenada]]</f>
        <v>20</v>
      </c>
      <c r="N1491" s="2">
        <f>+Tabla1[[#This Row],[Ganancia neta]]/(Tabla1[[#This Row],[Ganacia Bruta]])</f>
        <v>0.4</v>
      </c>
      <c r="O1491" s="1">
        <f>+Tabla1[[#This Row],[Costo Unitario]]*Tabla1[[#This Row],[Cantidad Ordenada]]</f>
        <v>12</v>
      </c>
    </row>
    <row r="1492" spans="1:15" x14ac:dyDescent="0.25">
      <c r="A1492">
        <v>605</v>
      </c>
      <c r="B1492">
        <v>19</v>
      </c>
      <c r="C1492" t="s">
        <v>11</v>
      </c>
      <c r="D1492" t="s">
        <v>35</v>
      </c>
      <c r="E1492" s="1">
        <v>25</v>
      </c>
      <c r="F1492" s="1">
        <v>40</v>
      </c>
      <c r="G1492">
        <v>1</v>
      </c>
      <c r="H1492">
        <v>24</v>
      </c>
      <c r="I1492">
        <f>+Tabla1[[#This Row],[Tiempo de Preparación]]/60</f>
        <v>0.4</v>
      </c>
      <c r="J1492" s="9" t="str">
        <f>+TEXT(Tabla1[[#This Row],[Columna1]]/24, "h:mm")</f>
        <v>0:24</v>
      </c>
      <c r="K1492" t="s">
        <v>8</v>
      </c>
      <c r="L1492" s="1">
        <f>+(Tabla1[[#This Row],[Precio Unitario]]-Tabla1[[#This Row],[Costo Unitario]])*Tabla1[[#This Row],[Cantidad Ordenada]]</f>
        <v>15</v>
      </c>
      <c r="M1492" s="1">
        <f>+Tabla1[[#This Row],[Precio Unitario]]*Tabla1[[#This Row],[Cantidad Ordenada]]</f>
        <v>40</v>
      </c>
      <c r="N1492" s="2">
        <f>+Tabla1[[#This Row],[Ganancia neta]]/(Tabla1[[#This Row],[Ganacia Bruta]])</f>
        <v>0.375</v>
      </c>
      <c r="O1492" s="1">
        <f>+Tabla1[[#This Row],[Costo Unitario]]*Tabla1[[#This Row],[Cantidad Ordenada]]</f>
        <v>25</v>
      </c>
    </row>
    <row r="1493" spans="1:15" x14ac:dyDescent="0.25">
      <c r="A1493">
        <v>605</v>
      </c>
      <c r="B1493">
        <v>19</v>
      </c>
      <c r="C1493" t="s">
        <v>17</v>
      </c>
      <c r="D1493" t="s">
        <v>41</v>
      </c>
      <c r="E1493" s="1">
        <v>21</v>
      </c>
      <c r="F1493" s="1">
        <v>35</v>
      </c>
      <c r="G1493">
        <v>2</v>
      </c>
      <c r="H1493">
        <v>55</v>
      </c>
      <c r="I1493">
        <f>+Tabla1[[#This Row],[Tiempo de Preparación]]/60</f>
        <v>0.91666666666666663</v>
      </c>
      <c r="J1493" s="9" t="str">
        <f>+TEXT(Tabla1[[#This Row],[Columna1]]/24, "h:mm")</f>
        <v>0:55</v>
      </c>
      <c r="K1493" t="s">
        <v>8</v>
      </c>
      <c r="L1493" s="1">
        <f>+(Tabla1[[#This Row],[Precio Unitario]]-Tabla1[[#This Row],[Costo Unitario]])*Tabla1[[#This Row],[Cantidad Ordenada]]</f>
        <v>28</v>
      </c>
      <c r="M1493" s="1">
        <f>+Tabla1[[#This Row],[Precio Unitario]]*Tabla1[[#This Row],[Cantidad Ordenada]]</f>
        <v>70</v>
      </c>
      <c r="N1493" s="2">
        <f>+Tabla1[[#This Row],[Ganancia neta]]/(Tabla1[[#This Row],[Ganacia Bruta]])</f>
        <v>0.4</v>
      </c>
      <c r="O1493" s="1">
        <f>+Tabla1[[#This Row],[Costo Unitario]]*Tabla1[[#This Row],[Cantidad Ordenada]]</f>
        <v>42</v>
      </c>
    </row>
    <row r="1494" spans="1:15" x14ac:dyDescent="0.25">
      <c r="A1494">
        <v>605</v>
      </c>
      <c r="B1494">
        <v>19</v>
      </c>
      <c r="C1494" t="s">
        <v>7</v>
      </c>
      <c r="D1494" t="s">
        <v>32</v>
      </c>
      <c r="E1494" s="1">
        <v>18</v>
      </c>
      <c r="F1494" s="1">
        <v>30</v>
      </c>
      <c r="G1494">
        <v>3</v>
      </c>
      <c r="H1494">
        <v>50</v>
      </c>
      <c r="I1494">
        <f>+Tabla1[[#This Row],[Tiempo de Preparación]]/60</f>
        <v>0.83333333333333337</v>
      </c>
      <c r="J1494" s="9" t="str">
        <f>+TEXT(Tabla1[[#This Row],[Columna1]]/24, "h:mm")</f>
        <v>0:50</v>
      </c>
      <c r="K1494" t="s">
        <v>8</v>
      </c>
      <c r="L1494" s="1">
        <f>+(Tabla1[[#This Row],[Precio Unitario]]-Tabla1[[#This Row],[Costo Unitario]])*Tabla1[[#This Row],[Cantidad Ordenada]]</f>
        <v>36</v>
      </c>
      <c r="M1494" s="1">
        <f>+Tabla1[[#This Row],[Precio Unitario]]*Tabla1[[#This Row],[Cantidad Ordenada]]</f>
        <v>90</v>
      </c>
      <c r="N1494" s="2">
        <f>+Tabla1[[#This Row],[Ganancia neta]]/(Tabla1[[#This Row],[Ganacia Bruta]])</f>
        <v>0.4</v>
      </c>
      <c r="O1494" s="1">
        <f>+Tabla1[[#This Row],[Costo Unitario]]*Tabla1[[#This Row],[Cantidad Ordenada]]</f>
        <v>54</v>
      </c>
    </row>
    <row r="1495" spans="1:15" x14ac:dyDescent="0.25">
      <c r="A1495">
        <v>606</v>
      </c>
      <c r="B1495">
        <v>1</v>
      </c>
      <c r="C1495" t="s">
        <v>26</v>
      </c>
      <c r="D1495" t="s">
        <v>50</v>
      </c>
      <c r="E1495" s="1">
        <v>15</v>
      </c>
      <c r="F1495" s="1">
        <v>25</v>
      </c>
      <c r="G1495">
        <v>2</v>
      </c>
      <c r="H1495">
        <v>47</v>
      </c>
      <c r="I1495">
        <f>+Tabla1[[#This Row],[Tiempo de Preparación]]/60</f>
        <v>0.78333333333333333</v>
      </c>
      <c r="J1495" s="9" t="str">
        <f>+TEXT(Tabla1[[#This Row],[Columna1]]/24, "h:mm")</f>
        <v>0:47</v>
      </c>
      <c r="K1495" t="s">
        <v>6</v>
      </c>
      <c r="L1495" s="1">
        <f>+(Tabla1[[#This Row],[Precio Unitario]]-Tabla1[[#This Row],[Costo Unitario]])*Tabla1[[#This Row],[Cantidad Ordenada]]</f>
        <v>20</v>
      </c>
      <c r="M1495" s="1">
        <f>+Tabla1[[#This Row],[Precio Unitario]]*Tabla1[[#This Row],[Cantidad Ordenada]]</f>
        <v>50</v>
      </c>
      <c r="N1495" s="2">
        <f>+Tabla1[[#This Row],[Ganancia neta]]/(Tabla1[[#This Row],[Ganacia Bruta]])</f>
        <v>0.4</v>
      </c>
      <c r="O1495" s="1">
        <f>+Tabla1[[#This Row],[Costo Unitario]]*Tabla1[[#This Row],[Cantidad Ordenada]]</f>
        <v>30</v>
      </c>
    </row>
    <row r="1496" spans="1:15" x14ac:dyDescent="0.25">
      <c r="A1496">
        <v>606</v>
      </c>
      <c r="B1496">
        <v>1</v>
      </c>
      <c r="C1496" t="s">
        <v>10</v>
      </c>
      <c r="D1496" t="s">
        <v>34</v>
      </c>
      <c r="E1496" s="1">
        <v>16</v>
      </c>
      <c r="F1496" s="1">
        <v>27</v>
      </c>
      <c r="G1496">
        <v>3</v>
      </c>
      <c r="H1496">
        <v>48</v>
      </c>
      <c r="I1496">
        <f>+Tabla1[[#This Row],[Tiempo de Preparación]]/60</f>
        <v>0.8</v>
      </c>
      <c r="J1496" s="9" t="str">
        <f>+TEXT(Tabla1[[#This Row],[Columna1]]/24, "h:mm")</f>
        <v>0:48</v>
      </c>
      <c r="K1496" t="s">
        <v>8</v>
      </c>
      <c r="L1496" s="1">
        <f>+(Tabla1[[#This Row],[Precio Unitario]]-Tabla1[[#This Row],[Costo Unitario]])*Tabla1[[#This Row],[Cantidad Ordenada]]</f>
        <v>33</v>
      </c>
      <c r="M1496" s="1">
        <f>+Tabla1[[#This Row],[Precio Unitario]]*Tabla1[[#This Row],[Cantidad Ordenada]]</f>
        <v>81</v>
      </c>
      <c r="N1496" s="2">
        <f>+Tabla1[[#This Row],[Ganancia neta]]/(Tabla1[[#This Row],[Ganacia Bruta]])</f>
        <v>0.40740740740740738</v>
      </c>
      <c r="O1496" s="1">
        <f>+Tabla1[[#This Row],[Costo Unitario]]*Tabla1[[#This Row],[Cantidad Ordenada]]</f>
        <v>48</v>
      </c>
    </row>
    <row r="1497" spans="1:15" x14ac:dyDescent="0.25">
      <c r="A1497">
        <v>606</v>
      </c>
      <c r="B1497">
        <v>1</v>
      </c>
      <c r="C1497" t="s">
        <v>25</v>
      </c>
      <c r="D1497" t="s">
        <v>49</v>
      </c>
      <c r="E1497" s="1">
        <v>15</v>
      </c>
      <c r="F1497" s="1">
        <v>26</v>
      </c>
      <c r="G1497">
        <v>2</v>
      </c>
      <c r="H1497">
        <v>50</v>
      </c>
      <c r="I1497">
        <f>+Tabla1[[#This Row],[Tiempo de Preparación]]/60</f>
        <v>0.83333333333333337</v>
      </c>
      <c r="J1497" s="9" t="str">
        <f>+TEXT(Tabla1[[#This Row],[Columna1]]/24, "h:mm")</f>
        <v>0:50</v>
      </c>
      <c r="K1497" t="s">
        <v>8</v>
      </c>
      <c r="L1497" s="1">
        <f>+(Tabla1[[#This Row],[Precio Unitario]]-Tabla1[[#This Row],[Costo Unitario]])*Tabla1[[#This Row],[Cantidad Ordenada]]</f>
        <v>22</v>
      </c>
      <c r="M1497" s="1">
        <f>+Tabla1[[#This Row],[Precio Unitario]]*Tabla1[[#This Row],[Cantidad Ordenada]]</f>
        <v>52</v>
      </c>
      <c r="N1497" s="2">
        <f>+Tabla1[[#This Row],[Ganancia neta]]/(Tabla1[[#This Row],[Ganacia Bruta]])</f>
        <v>0.42307692307692307</v>
      </c>
      <c r="O1497" s="1">
        <f>+Tabla1[[#This Row],[Costo Unitario]]*Tabla1[[#This Row],[Cantidad Ordenada]]</f>
        <v>30</v>
      </c>
    </row>
    <row r="1498" spans="1:15" x14ac:dyDescent="0.25">
      <c r="A1498">
        <v>607</v>
      </c>
      <c r="B1498">
        <v>10</v>
      </c>
      <c r="C1498" t="s">
        <v>11</v>
      </c>
      <c r="D1498" t="s">
        <v>35</v>
      </c>
      <c r="E1498" s="1">
        <v>25</v>
      </c>
      <c r="F1498" s="1">
        <v>40</v>
      </c>
      <c r="G1498">
        <v>1</v>
      </c>
      <c r="H1498">
        <v>25</v>
      </c>
      <c r="I1498">
        <f>+Tabla1[[#This Row],[Tiempo de Preparación]]/60</f>
        <v>0.41666666666666669</v>
      </c>
      <c r="J1498" s="9" t="str">
        <f>+TEXT(Tabla1[[#This Row],[Columna1]]/24, "h:mm")</f>
        <v>0:25</v>
      </c>
      <c r="K1498" t="s">
        <v>6</v>
      </c>
      <c r="L1498" s="1">
        <f>+(Tabla1[[#This Row],[Precio Unitario]]-Tabla1[[#This Row],[Costo Unitario]])*Tabla1[[#This Row],[Cantidad Ordenada]]</f>
        <v>15</v>
      </c>
      <c r="M1498" s="1">
        <f>+Tabla1[[#This Row],[Precio Unitario]]*Tabla1[[#This Row],[Cantidad Ordenada]]</f>
        <v>40</v>
      </c>
      <c r="N1498" s="2">
        <f>+Tabla1[[#This Row],[Ganancia neta]]/(Tabla1[[#This Row],[Ganacia Bruta]])</f>
        <v>0.375</v>
      </c>
      <c r="O1498" s="1">
        <f>+Tabla1[[#This Row],[Costo Unitario]]*Tabla1[[#This Row],[Cantidad Ordenada]]</f>
        <v>25</v>
      </c>
    </row>
    <row r="1499" spans="1:15" x14ac:dyDescent="0.25">
      <c r="A1499">
        <v>607</v>
      </c>
      <c r="B1499">
        <v>10</v>
      </c>
      <c r="C1499" t="s">
        <v>15</v>
      </c>
      <c r="D1499" t="s">
        <v>39</v>
      </c>
      <c r="E1499" s="1">
        <v>16</v>
      </c>
      <c r="F1499" s="1">
        <v>28</v>
      </c>
      <c r="G1499">
        <v>1</v>
      </c>
      <c r="H1499">
        <v>44</v>
      </c>
      <c r="I1499">
        <f>+Tabla1[[#This Row],[Tiempo de Preparación]]/60</f>
        <v>0.73333333333333328</v>
      </c>
      <c r="J1499" s="9" t="str">
        <f>+TEXT(Tabla1[[#This Row],[Columna1]]/24, "h:mm")</f>
        <v>0:44</v>
      </c>
      <c r="K1499" t="s">
        <v>6</v>
      </c>
      <c r="L1499" s="1">
        <f>+(Tabla1[[#This Row],[Precio Unitario]]-Tabla1[[#This Row],[Costo Unitario]])*Tabla1[[#This Row],[Cantidad Ordenada]]</f>
        <v>12</v>
      </c>
      <c r="M1499" s="1">
        <f>+Tabla1[[#This Row],[Precio Unitario]]*Tabla1[[#This Row],[Cantidad Ordenada]]</f>
        <v>28</v>
      </c>
      <c r="N1499" s="2">
        <f>+Tabla1[[#This Row],[Ganancia neta]]/(Tabla1[[#This Row],[Ganacia Bruta]])</f>
        <v>0.42857142857142855</v>
      </c>
      <c r="O1499" s="1">
        <f>+Tabla1[[#This Row],[Costo Unitario]]*Tabla1[[#This Row],[Cantidad Ordenada]]</f>
        <v>16</v>
      </c>
    </row>
    <row r="1500" spans="1:15" x14ac:dyDescent="0.25">
      <c r="A1500">
        <v>608</v>
      </c>
      <c r="B1500">
        <v>7</v>
      </c>
      <c r="C1500" t="s">
        <v>13</v>
      </c>
      <c r="D1500" t="s">
        <v>37</v>
      </c>
      <c r="E1500" s="1">
        <v>17</v>
      </c>
      <c r="F1500" s="1">
        <v>29</v>
      </c>
      <c r="G1500">
        <v>1</v>
      </c>
      <c r="H1500">
        <v>45</v>
      </c>
      <c r="I1500">
        <f>+Tabla1[[#This Row],[Tiempo de Preparación]]/60</f>
        <v>0.75</v>
      </c>
      <c r="J1500" s="9" t="str">
        <f>+TEXT(Tabla1[[#This Row],[Columna1]]/24, "h:mm")</f>
        <v>0:45</v>
      </c>
      <c r="K1500" t="s">
        <v>6</v>
      </c>
      <c r="L1500" s="1">
        <f>+(Tabla1[[#This Row],[Precio Unitario]]-Tabla1[[#This Row],[Costo Unitario]])*Tabla1[[#This Row],[Cantidad Ordenada]]</f>
        <v>12</v>
      </c>
      <c r="M1500" s="1">
        <f>+Tabla1[[#This Row],[Precio Unitario]]*Tabla1[[#This Row],[Cantidad Ordenada]]</f>
        <v>29</v>
      </c>
      <c r="N1500" s="2">
        <f>+Tabla1[[#This Row],[Ganancia neta]]/(Tabla1[[#This Row],[Ganacia Bruta]])</f>
        <v>0.41379310344827586</v>
      </c>
      <c r="O1500" s="1">
        <f>+Tabla1[[#This Row],[Costo Unitario]]*Tabla1[[#This Row],[Cantidad Ordenada]]</f>
        <v>17</v>
      </c>
    </row>
    <row r="1501" spans="1:15" x14ac:dyDescent="0.25">
      <c r="A1501">
        <v>609</v>
      </c>
      <c r="B1501">
        <v>1</v>
      </c>
      <c r="C1501" t="s">
        <v>18</v>
      </c>
      <c r="D1501" t="s">
        <v>42</v>
      </c>
      <c r="E1501" s="1">
        <v>19</v>
      </c>
      <c r="F1501" s="1">
        <v>32</v>
      </c>
      <c r="G1501">
        <v>1</v>
      </c>
      <c r="H1501">
        <v>27</v>
      </c>
      <c r="I1501">
        <f>+Tabla1[[#This Row],[Tiempo de Preparación]]/60</f>
        <v>0.45</v>
      </c>
      <c r="J1501" s="9" t="str">
        <f>+TEXT(Tabla1[[#This Row],[Columna1]]/24, "h:mm")</f>
        <v>0:27</v>
      </c>
      <c r="K1501" t="s">
        <v>8</v>
      </c>
      <c r="L1501" s="1">
        <f>+(Tabla1[[#This Row],[Precio Unitario]]-Tabla1[[#This Row],[Costo Unitario]])*Tabla1[[#This Row],[Cantidad Ordenada]]</f>
        <v>13</v>
      </c>
      <c r="M1501" s="1">
        <f>+Tabla1[[#This Row],[Precio Unitario]]*Tabla1[[#This Row],[Cantidad Ordenada]]</f>
        <v>32</v>
      </c>
      <c r="N1501" s="2">
        <f>+Tabla1[[#This Row],[Ganancia neta]]/(Tabla1[[#This Row],[Ganacia Bruta]])</f>
        <v>0.40625</v>
      </c>
      <c r="O1501" s="1">
        <f>+Tabla1[[#This Row],[Costo Unitario]]*Tabla1[[#This Row],[Cantidad Ordenada]]</f>
        <v>19</v>
      </c>
    </row>
    <row r="1502" spans="1:15" x14ac:dyDescent="0.25">
      <c r="A1502">
        <v>610</v>
      </c>
      <c r="B1502">
        <v>19</v>
      </c>
      <c r="C1502" t="s">
        <v>25</v>
      </c>
      <c r="D1502" t="s">
        <v>49</v>
      </c>
      <c r="E1502" s="1">
        <v>15</v>
      </c>
      <c r="F1502" s="1">
        <v>26</v>
      </c>
      <c r="G1502">
        <v>1</v>
      </c>
      <c r="H1502">
        <v>39</v>
      </c>
      <c r="I1502">
        <f>+Tabla1[[#This Row],[Tiempo de Preparación]]/60</f>
        <v>0.65</v>
      </c>
      <c r="J1502" s="9" t="str">
        <f>+TEXT(Tabla1[[#This Row],[Columna1]]/24, "h:mm")</f>
        <v>0:39</v>
      </c>
      <c r="K1502" t="s">
        <v>8</v>
      </c>
      <c r="L1502" s="1">
        <f>+(Tabla1[[#This Row],[Precio Unitario]]-Tabla1[[#This Row],[Costo Unitario]])*Tabla1[[#This Row],[Cantidad Ordenada]]</f>
        <v>11</v>
      </c>
      <c r="M1502" s="1">
        <f>+Tabla1[[#This Row],[Precio Unitario]]*Tabla1[[#This Row],[Cantidad Ordenada]]</f>
        <v>26</v>
      </c>
      <c r="N1502" s="2">
        <f>+Tabla1[[#This Row],[Ganancia neta]]/(Tabla1[[#This Row],[Ganacia Bruta]])</f>
        <v>0.42307692307692307</v>
      </c>
      <c r="O1502" s="1">
        <f>+Tabla1[[#This Row],[Costo Unitario]]*Tabla1[[#This Row],[Cantidad Ordenada]]</f>
        <v>15</v>
      </c>
    </row>
    <row r="1503" spans="1:15" x14ac:dyDescent="0.25">
      <c r="A1503">
        <v>610</v>
      </c>
      <c r="B1503">
        <v>19</v>
      </c>
      <c r="C1503" t="s">
        <v>24</v>
      </c>
      <c r="D1503" t="s">
        <v>48</v>
      </c>
      <c r="E1503" s="1">
        <v>10</v>
      </c>
      <c r="F1503" s="1">
        <v>18</v>
      </c>
      <c r="G1503">
        <v>1</v>
      </c>
      <c r="H1503">
        <v>8</v>
      </c>
      <c r="I1503">
        <f>+Tabla1[[#This Row],[Tiempo de Preparación]]/60</f>
        <v>0.13333333333333333</v>
      </c>
      <c r="J1503" s="9" t="str">
        <f>+TEXT(Tabla1[[#This Row],[Columna1]]/24, "h:mm")</f>
        <v>0:08</v>
      </c>
      <c r="K1503" t="s">
        <v>6</v>
      </c>
      <c r="L1503" s="1">
        <f>+(Tabla1[[#This Row],[Precio Unitario]]-Tabla1[[#This Row],[Costo Unitario]])*Tabla1[[#This Row],[Cantidad Ordenada]]</f>
        <v>8</v>
      </c>
      <c r="M1503" s="1">
        <f>+Tabla1[[#This Row],[Precio Unitario]]*Tabla1[[#This Row],[Cantidad Ordenada]]</f>
        <v>18</v>
      </c>
      <c r="N1503" s="2">
        <f>+Tabla1[[#This Row],[Ganancia neta]]/(Tabla1[[#This Row],[Ganacia Bruta]])</f>
        <v>0.44444444444444442</v>
      </c>
      <c r="O1503" s="1">
        <f>+Tabla1[[#This Row],[Costo Unitario]]*Tabla1[[#This Row],[Cantidad Ordenada]]</f>
        <v>10</v>
      </c>
    </row>
    <row r="1504" spans="1:15" x14ac:dyDescent="0.25">
      <c r="A1504">
        <v>611</v>
      </c>
      <c r="B1504">
        <v>13</v>
      </c>
      <c r="C1504" t="s">
        <v>23</v>
      </c>
      <c r="D1504" t="s">
        <v>47</v>
      </c>
      <c r="E1504" s="1">
        <v>13</v>
      </c>
      <c r="F1504" s="1">
        <v>21</v>
      </c>
      <c r="G1504">
        <v>2</v>
      </c>
      <c r="H1504">
        <v>53</v>
      </c>
      <c r="I1504">
        <f>+Tabla1[[#This Row],[Tiempo de Preparación]]/60</f>
        <v>0.8833333333333333</v>
      </c>
      <c r="J1504" s="9" t="str">
        <f>+TEXT(Tabla1[[#This Row],[Columna1]]/24, "h:mm")</f>
        <v>0:53</v>
      </c>
      <c r="K1504" t="s">
        <v>8</v>
      </c>
      <c r="L1504" s="1">
        <f>+(Tabla1[[#This Row],[Precio Unitario]]-Tabla1[[#This Row],[Costo Unitario]])*Tabla1[[#This Row],[Cantidad Ordenada]]</f>
        <v>16</v>
      </c>
      <c r="M1504" s="1">
        <f>+Tabla1[[#This Row],[Precio Unitario]]*Tabla1[[#This Row],[Cantidad Ordenada]]</f>
        <v>42</v>
      </c>
      <c r="N1504" s="2">
        <f>+Tabla1[[#This Row],[Ganancia neta]]/(Tabla1[[#This Row],[Ganacia Bruta]])</f>
        <v>0.38095238095238093</v>
      </c>
      <c r="O1504" s="1">
        <f>+Tabla1[[#This Row],[Costo Unitario]]*Tabla1[[#This Row],[Cantidad Ordenada]]</f>
        <v>26</v>
      </c>
    </row>
    <row r="1505" spans="1:15" x14ac:dyDescent="0.25">
      <c r="A1505">
        <v>611</v>
      </c>
      <c r="B1505">
        <v>13</v>
      </c>
      <c r="C1505" t="s">
        <v>12</v>
      </c>
      <c r="D1505" t="s">
        <v>36</v>
      </c>
      <c r="E1505" s="1">
        <v>22</v>
      </c>
      <c r="F1505" s="1">
        <v>36</v>
      </c>
      <c r="G1505">
        <v>1</v>
      </c>
      <c r="H1505">
        <v>30</v>
      </c>
      <c r="I1505">
        <f>+Tabla1[[#This Row],[Tiempo de Preparación]]/60</f>
        <v>0.5</v>
      </c>
      <c r="J1505" s="9" t="str">
        <f>+TEXT(Tabla1[[#This Row],[Columna1]]/24, "h:mm")</f>
        <v>0:30</v>
      </c>
      <c r="K1505" t="s">
        <v>8</v>
      </c>
      <c r="L1505" s="1">
        <f>+(Tabla1[[#This Row],[Precio Unitario]]-Tabla1[[#This Row],[Costo Unitario]])*Tabla1[[#This Row],[Cantidad Ordenada]]</f>
        <v>14</v>
      </c>
      <c r="M1505" s="1">
        <f>+Tabla1[[#This Row],[Precio Unitario]]*Tabla1[[#This Row],[Cantidad Ordenada]]</f>
        <v>36</v>
      </c>
      <c r="N1505" s="2">
        <f>+Tabla1[[#This Row],[Ganancia neta]]/(Tabla1[[#This Row],[Ganacia Bruta]])</f>
        <v>0.3888888888888889</v>
      </c>
      <c r="O1505" s="1">
        <f>+Tabla1[[#This Row],[Costo Unitario]]*Tabla1[[#This Row],[Cantidad Ordenada]]</f>
        <v>22</v>
      </c>
    </row>
    <row r="1506" spans="1:15" x14ac:dyDescent="0.25">
      <c r="A1506">
        <v>612</v>
      </c>
      <c r="B1506">
        <v>11</v>
      </c>
      <c r="C1506" t="s">
        <v>10</v>
      </c>
      <c r="D1506" t="s">
        <v>34</v>
      </c>
      <c r="E1506" s="1">
        <v>16</v>
      </c>
      <c r="F1506" s="1">
        <v>27</v>
      </c>
      <c r="G1506">
        <v>1</v>
      </c>
      <c r="H1506">
        <v>26</v>
      </c>
      <c r="I1506">
        <f>+Tabla1[[#This Row],[Tiempo de Preparación]]/60</f>
        <v>0.43333333333333335</v>
      </c>
      <c r="J1506" s="9" t="str">
        <f>+TEXT(Tabla1[[#This Row],[Columna1]]/24, "h:mm")</f>
        <v>0:26</v>
      </c>
      <c r="K1506" t="s">
        <v>6</v>
      </c>
      <c r="L1506" s="1">
        <f>+(Tabla1[[#This Row],[Precio Unitario]]-Tabla1[[#This Row],[Costo Unitario]])*Tabla1[[#This Row],[Cantidad Ordenada]]</f>
        <v>11</v>
      </c>
      <c r="M1506" s="1">
        <f>+Tabla1[[#This Row],[Precio Unitario]]*Tabla1[[#This Row],[Cantidad Ordenada]]</f>
        <v>27</v>
      </c>
      <c r="N1506" s="2">
        <f>+Tabla1[[#This Row],[Ganancia neta]]/(Tabla1[[#This Row],[Ganacia Bruta]])</f>
        <v>0.40740740740740738</v>
      </c>
      <c r="O1506" s="1">
        <f>+Tabla1[[#This Row],[Costo Unitario]]*Tabla1[[#This Row],[Cantidad Ordenada]]</f>
        <v>16</v>
      </c>
    </row>
    <row r="1507" spans="1:15" x14ac:dyDescent="0.25">
      <c r="A1507">
        <v>612</v>
      </c>
      <c r="B1507">
        <v>11</v>
      </c>
      <c r="C1507" t="s">
        <v>12</v>
      </c>
      <c r="D1507" t="s">
        <v>36</v>
      </c>
      <c r="E1507" s="1">
        <v>22</v>
      </c>
      <c r="F1507" s="1">
        <v>36</v>
      </c>
      <c r="G1507">
        <v>3</v>
      </c>
      <c r="H1507">
        <v>37</v>
      </c>
      <c r="I1507">
        <f>+Tabla1[[#This Row],[Tiempo de Preparación]]/60</f>
        <v>0.6166666666666667</v>
      </c>
      <c r="J1507" s="9" t="str">
        <f>+TEXT(Tabla1[[#This Row],[Columna1]]/24, "h:mm")</f>
        <v>0:37</v>
      </c>
      <c r="K1507" t="s">
        <v>6</v>
      </c>
      <c r="L1507" s="1">
        <f>+(Tabla1[[#This Row],[Precio Unitario]]-Tabla1[[#This Row],[Costo Unitario]])*Tabla1[[#This Row],[Cantidad Ordenada]]</f>
        <v>42</v>
      </c>
      <c r="M1507" s="1">
        <f>+Tabla1[[#This Row],[Precio Unitario]]*Tabla1[[#This Row],[Cantidad Ordenada]]</f>
        <v>108</v>
      </c>
      <c r="N1507" s="2">
        <f>+Tabla1[[#This Row],[Ganancia neta]]/(Tabla1[[#This Row],[Ganacia Bruta]])</f>
        <v>0.3888888888888889</v>
      </c>
      <c r="O1507" s="1">
        <f>+Tabla1[[#This Row],[Costo Unitario]]*Tabla1[[#This Row],[Cantidad Ordenada]]</f>
        <v>66</v>
      </c>
    </row>
    <row r="1508" spans="1:15" x14ac:dyDescent="0.25">
      <c r="A1508">
        <v>612</v>
      </c>
      <c r="B1508">
        <v>11</v>
      </c>
      <c r="C1508" t="s">
        <v>15</v>
      </c>
      <c r="D1508" t="s">
        <v>39</v>
      </c>
      <c r="E1508" s="1">
        <v>16</v>
      </c>
      <c r="F1508" s="1">
        <v>28</v>
      </c>
      <c r="G1508">
        <v>2</v>
      </c>
      <c r="H1508">
        <v>15</v>
      </c>
      <c r="I1508">
        <f>+Tabla1[[#This Row],[Tiempo de Preparación]]/60</f>
        <v>0.25</v>
      </c>
      <c r="J1508" s="9" t="str">
        <f>+TEXT(Tabla1[[#This Row],[Columna1]]/24, "h:mm")</f>
        <v>0:15</v>
      </c>
      <c r="K1508" t="s">
        <v>6</v>
      </c>
      <c r="L1508" s="1">
        <f>+(Tabla1[[#This Row],[Precio Unitario]]-Tabla1[[#This Row],[Costo Unitario]])*Tabla1[[#This Row],[Cantidad Ordenada]]</f>
        <v>24</v>
      </c>
      <c r="M1508" s="1">
        <f>+Tabla1[[#This Row],[Precio Unitario]]*Tabla1[[#This Row],[Cantidad Ordenada]]</f>
        <v>56</v>
      </c>
      <c r="N1508" s="2">
        <f>+Tabla1[[#This Row],[Ganancia neta]]/(Tabla1[[#This Row],[Ganacia Bruta]])</f>
        <v>0.42857142857142855</v>
      </c>
      <c r="O1508" s="1">
        <f>+Tabla1[[#This Row],[Costo Unitario]]*Tabla1[[#This Row],[Cantidad Ordenada]]</f>
        <v>32</v>
      </c>
    </row>
    <row r="1509" spans="1:15" x14ac:dyDescent="0.25">
      <c r="A1509">
        <v>612</v>
      </c>
      <c r="B1509">
        <v>11</v>
      </c>
      <c r="C1509" t="s">
        <v>21</v>
      </c>
      <c r="D1509" t="s">
        <v>45</v>
      </c>
      <c r="E1509" s="1">
        <v>12</v>
      </c>
      <c r="F1509" s="1">
        <v>20</v>
      </c>
      <c r="G1509">
        <v>2</v>
      </c>
      <c r="H1509">
        <v>51</v>
      </c>
      <c r="I1509">
        <f>+Tabla1[[#This Row],[Tiempo de Preparación]]/60</f>
        <v>0.85</v>
      </c>
      <c r="J1509" s="9" t="str">
        <f>+TEXT(Tabla1[[#This Row],[Columna1]]/24, "h:mm")</f>
        <v>0:51</v>
      </c>
      <c r="K1509" t="s">
        <v>6</v>
      </c>
      <c r="L1509" s="1">
        <f>+(Tabla1[[#This Row],[Precio Unitario]]-Tabla1[[#This Row],[Costo Unitario]])*Tabla1[[#This Row],[Cantidad Ordenada]]</f>
        <v>16</v>
      </c>
      <c r="M1509" s="1">
        <f>+Tabla1[[#This Row],[Precio Unitario]]*Tabla1[[#This Row],[Cantidad Ordenada]]</f>
        <v>40</v>
      </c>
      <c r="N1509" s="2">
        <f>+Tabla1[[#This Row],[Ganancia neta]]/(Tabla1[[#This Row],[Ganacia Bruta]])</f>
        <v>0.4</v>
      </c>
      <c r="O1509" s="1">
        <f>+Tabla1[[#This Row],[Costo Unitario]]*Tabla1[[#This Row],[Cantidad Ordenada]]</f>
        <v>24</v>
      </c>
    </row>
    <row r="1510" spans="1:15" x14ac:dyDescent="0.25">
      <c r="A1510">
        <v>613</v>
      </c>
      <c r="B1510">
        <v>1</v>
      </c>
      <c r="C1510" t="s">
        <v>16</v>
      </c>
      <c r="D1510" t="s">
        <v>40</v>
      </c>
      <c r="E1510" s="1">
        <v>11</v>
      </c>
      <c r="F1510" s="1">
        <v>19</v>
      </c>
      <c r="G1510">
        <v>3</v>
      </c>
      <c r="H1510">
        <v>41</v>
      </c>
      <c r="I1510">
        <f>+Tabla1[[#This Row],[Tiempo de Preparación]]/60</f>
        <v>0.68333333333333335</v>
      </c>
      <c r="J1510" s="9" t="str">
        <f>+TEXT(Tabla1[[#This Row],[Columna1]]/24, "h:mm")</f>
        <v>0:41</v>
      </c>
      <c r="K1510" t="s">
        <v>8</v>
      </c>
      <c r="L1510" s="1">
        <f>+(Tabla1[[#This Row],[Precio Unitario]]-Tabla1[[#This Row],[Costo Unitario]])*Tabla1[[#This Row],[Cantidad Ordenada]]</f>
        <v>24</v>
      </c>
      <c r="M1510" s="1">
        <f>+Tabla1[[#This Row],[Precio Unitario]]*Tabla1[[#This Row],[Cantidad Ordenada]]</f>
        <v>57</v>
      </c>
      <c r="N1510" s="2">
        <f>+Tabla1[[#This Row],[Ganancia neta]]/(Tabla1[[#This Row],[Ganacia Bruta]])</f>
        <v>0.42105263157894735</v>
      </c>
      <c r="O1510" s="1">
        <f>+Tabla1[[#This Row],[Costo Unitario]]*Tabla1[[#This Row],[Cantidad Ordenada]]</f>
        <v>33</v>
      </c>
    </row>
    <row r="1511" spans="1:15" x14ac:dyDescent="0.25">
      <c r="A1511">
        <v>613</v>
      </c>
      <c r="B1511">
        <v>1</v>
      </c>
      <c r="C1511" t="s">
        <v>22</v>
      </c>
      <c r="D1511" t="s">
        <v>46</v>
      </c>
      <c r="E1511" s="1">
        <v>14</v>
      </c>
      <c r="F1511" s="1">
        <v>23</v>
      </c>
      <c r="G1511">
        <v>3</v>
      </c>
      <c r="H1511">
        <v>23</v>
      </c>
      <c r="I1511">
        <f>+Tabla1[[#This Row],[Tiempo de Preparación]]/60</f>
        <v>0.38333333333333336</v>
      </c>
      <c r="J1511" s="9" t="str">
        <f>+TEXT(Tabla1[[#This Row],[Columna1]]/24, "h:mm")</f>
        <v>0:23</v>
      </c>
      <c r="K1511" t="s">
        <v>8</v>
      </c>
      <c r="L1511" s="1">
        <f>+(Tabla1[[#This Row],[Precio Unitario]]-Tabla1[[#This Row],[Costo Unitario]])*Tabla1[[#This Row],[Cantidad Ordenada]]</f>
        <v>27</v>
      </c>
      <c r="M1511" s="1">
        <f>+Tabla1[[#This Row],[Precio Unitario]]*Tabla1[[#This Row],[Cantidad Ordenada]]</f>
        <v>69</v>
      </c>
      <c r="N1511" s="2">
        <f>+Tabla1[[#This Row],[Ganancia neta]]/(Tabla1[[#This Row],[Ganacia Bruta]])</f>
        <v>0.39130434782608697</v>
      </c>
      <c r="O1511" s="1">
        <f>+Tabla1[[#This Row],[Costo Unitario]]*Tabla1[[#This Row],[Cantidad Ordenada]]</f>
        <v>42</v>
      </c>
    </row>
    <row r="1512" spans="1:15" x14ac:dyDescent="0.25">
      <c r="A1512">
        <v>613</v>
      </c>
      <c r="B1512">
        <v>1</v>
      </c>
      <c r="C1512" t="s">
        <v>24</v>
      </c>
      <c r="D1512" t="s">
        <v>48</v>
      </c>
      <c r="E1512" s="1">
        <v>10</v>
      </c>
      <c r="F1512" s="1">
        <v>18</v>
      </c>
      <c r="G1512">
        <v>3</v>
      </c>
      <c r="H1512">
        <v>31</v>
      </c>
      <c r="I1512">
        <f>+Tabla1[[#This Row],[Tiempo de Preparación]]/60</f>
        <v>0.51666666666666672</v>
      </c>
      <c r="J1512" s="9" t="str">
        <f>+TEXT(Tabla1[[#This Row],[Columna1]]/24, "h:mm")</f>
        <v>0:31</v>
      </c>
      <c r="K1512" t="s">
        <v>8</v>
      </c>
      <c r="L1512" s="1">
        <f>+(Tabla1[[#This Row],[Precio Unitario]]-Tabla1[[#This Row],[Costo Unitario]])*Tabla1[[#This Row],[Cantidad Ordenada]]</f>
        <v>24</v>
      </c>
      <c r="M1512" s="1">
        <f>+Tabla1[[#This Row],[Precio Unitario]]*Tabla1[[#This Row],[Cantidad Ordenada]]</f>
        <v>54</v>
      </c>
      <c r="N1512" s="2">
        <f>+Tabla1[[#This Row],[Ganancia neta]]/(Tabla1[[#This Row],[Ganacia Bruta]])</f>
        <v>0.44444444444444442</v>
      </c>
      <c r="O1512" s="1">
        <f>+Tabla1[[#This Row],[Costo Unitario]]*Tabla1[[#This Row],[Cantidad Ordenada]]</f>
        <v>30</v>
      </c>
    </row>
    <row r="1513" spans="1:15" x14ac:dyDescent="0.25">
      <c r="A1513">
        <v>613</v>
      </c>
      <c r="B1513">
        <v>1</v>
      </c>
      <c r="C1513" t="s">
        <v>17</v>
      </c>
      <c r="D1513" t="s">
        <v>41</v>
      </c>
      <c r="E1513" s="1">
        <v>21</v>
      </c>
      <c r="F1513" s="1">
        <v>35</v>
      </c>
      <c r="G1513">
        <v>3</v>
      </c>
      <c r="H1513">
        <v>57</v>
      </c>
      <c r="I1513">
        <f>+Tabla1[[#This Row],[Tiempo de Preparación]]/60</f>
        <v>0.95</v>
      </c>
      <c r="J1513" s="9" t="str">
        <f>+TEXT(Tabla1[[#This Row],[Columna1]]/24, "h:mm")</f>
        <v>0:57</v>
      </c>
      <c r="K1513" t="s">
        <v>8</v>
      </c>
      <c r="L1513" s="1">
        <f>+(Tabla1[[#This Row],[Precio Unitario]]-Tabla1[[#This Row],[Costo Unitario]])*Tabla1[[#This Row],[Cantidad Ordenada]]</f>
        <v>42</v>
      </c>
      <c r="M1513" s="1">
        <f>+Tabla1[[#This Row],[Precio Unitario]]*Tabla1[[#This Row],[Cantidad Ordenada]]</f>
        <v>105</v>
      </c>
      <c r="N1513" s="2">
        <f>+Tabla1[[#This Row],[Ganancia neta]]/(Tabla1[[#This Row],[Ganacia Bruta]])</f>
        <v>0.4</v>
      </c>
      <c r="O1513" s="1">
        <f>+Tabla1[[#This Row],[Costo Unitario]]*Tabla1[[#This Row],[Cantidad Ordenada]]</f>
        <v>63</v>
      </c>
    </row>
    <row r="1514" spans="1:15" x14ac:dyDescent="0.25">
      <c r="A1514">
        <v>614</v>
      </c>
      <c r="B1514">
        <v>19</v>
      </c>
      <c r="C1514" t="s">
        <v>5</v>
      </c>
      <c r="D1514" t="s">
        <v>31</v>
      </c>
      <c r="E1514" s="1">
        <v>14</v>
      </c>
      <c r="F1514" s="1">
        <v>24</v>
      </c>
      <c r="G1514">
        <v>3</v>
      </c>
      <c r="H1514">
        <v>50</v>
      </c>
      <c r="I1514">
        <f>+Tabla1[[#This Row],[Tiempo de Preparación]]/60</f>
        <v>0.83333333333333337</v>
      </c>
      <c r="J1514" s="9" t="str">
        <f>+TEXT(Tabla1[[#This Row],[Columna1]]/24, "h:mm")</f>
        <v>0:50</v>
      </c>
      <c r="K1514" t="s">
        <v>6</v>
      </c>
      <c r="L1514" s="1">
        <f>+(Tabla1[[#This Row],[Precio Unitario]]-Tabla1[[#This Row],[Costo Unitario]])*Tabla1[[#This Row],[Cantidad Ordenada]]</f>
        <v>30</v>
      </c>
      <c r="M1514" s="1">
        <f>+Tabla1[[#This Row],[Precio Unitario]]*Tabla1[[#This Row],[Cantidad Ordenada]]</f>
        <v>72</v>
      </c>
      <c r="N1514" s="2">
        <f>+Tabla1[[#This Row],[Ganancia neta]]/(Tabla1[[#This Row],[Ganacia Bruta]])</f>
        <v>0.41666666666666669</v>
      </c>
      <c r="O1514" s="1">
        <f>+Tabla1[[#This Row],[Costo Unitario]]*Tabla1[[#This Row],[Cantidad Ordenada]]</f>
        <v>42</v>
      </c>
    </row>
    <row r="1515" spans="1:15" x14ac:dyDescent="0.25">
      <c r="A1515">
        <v>615</v>
      </c>
      <c r="B1515">
        <v>7</v>
      </c>
      <c r="C1515" t="s">
        <v>9</v>
      </c>
      <c r="D1515" t="s">
        <v>33</v>
      </c>
      <c r="E1515" s="1">
        <v>19</v>
      </c>
      <c r="F1515" s="1">
        <v>31</v>
      </c>
      <c r="G1515">
        <v>3</v>
      </c>
      <c r="H1515">
        <v>50</v>
      </c>
      <c r="I1515">
        <f>+Tabla1[[#This Row],[Tiempo de Preparación]]/60</f>
        <v>0.83333333333333337</v>
      </c>
      <c r="J1515" s="9" t="str">
        <f>+TEXT(Tabla1[[#This Row],[Columna1]]/24, "h:mm")</f>
        <v>0:50</v>
      </c>
      <c r="K1515" t="s">
        <v>6</v>
      </c>
      <c r="L1515" s="1">
        <f>+(Tabla1[[#This Row],[Precio Unitario]]-Tabla1[[#This Row],[Costo Unitario]])*Tabla1[[#This Row],[Cantidad Ordenada]]</f>
        <v>36</v>
      </c>
      <c r="M1515" s="1">
        <f>+Tabla1[[#This Row],[Precio Unitario]]*Tabla1[[#This Row],[Cantidad Ordenada]]</f>
        <v>93</v>
      </c>
      <c r="N1515" s="2">
        <f>+Tabla1[[#This Row],[Ganancia neta]]/(Tabla1[[#This Row],[Ganacia Bruta]])</f>
        <v>0.38709677419354838</v>
      </c>
      <c r="O1515" s="1">
        <f>+Tabla1[[#This Row],[Costo Unitario]]*Tabla1[[#This Row],[Cantidad Ordenada]]</f>
        <v>57</v>
      </c>
    </row>
    <row r="1516" spans="1:15" x14ac:dyDescent="0.25">
      <c r="A1516">
        <v>615</v>
      </c>
      <c r="B1516">
        <v>7</v>
      </c>
      <c r="C1516" t="s">
        <v>22</v>
      </c>
      <c r="D1516" t="s">
        <v>46</v>
      </c>
      <c r="E1516" s="1">
        <v>14</v>
      </c>
      <c r="F1516" s="1">
        <v>23</v>
      </c>
      <c r="G1516">
        <v>3</v>
      </c>
      <c r="H1516">
        <v>43</v>
      </c>
      <c r="I1516">
        <f>+Tabla1[[#This Row],[Tiempo de Preparación]]/60</f>
        <v>0.71666666666666667</v>
      </c>
      <c r="J1516" s="9" t="str">
        <f>+TEXT(Tabla1[[#This Row],[Columna1]]/24, "h:mm")</f>
        <v>0:43</v>
      </c>
      <c r="K1516" t="s">
        <v>6</v>
      </c>
      <c r="L1516" s="1">
        <f>+(Tabla1[[#This Row],[Precio Unitario]]-Tabla1[[#This Row],[Costo Unitario]])*Tabla1[[#This Row],[Cantidad Ordenada]]</f>
        <v>27</v>
      </c>
      <c r="M1516" s="1">
        <f>+Tabla1[[#This Row],[Precio Unitario]]*Tabla1[[#This Row],[Cantidad Ordenada]]</f>
        <v>69</v>
      </c>
      <c r="N1516" s="2">
        <f>+Tabla1[[#This Row],[Ganancia neta]]/(Tabla1[[#This Row],[Ganacia Bruta]])</f>
        <v>0.39130434782608697</v>
      </c>
      <c r="O1516" s="1">
        <f>+Tabla1[[#This Row],[Costo Unitario]]*Tabla1[[#This Row],[Cantidad Ordenada]]</f>
        <v>42</v>
      </c>
    </row>
    <row r="1517" spans="1:15" x14ac:dyDescent="0.25">
      <c r="A1517">
        <v>615</v>
      </c>
      <c r="B1517">
        <v>7</v>
      </c>
      <c r="C1517" t="s">
        <v>26</v>
      </c>
      <c r="D1517" t="s">
        <v>50</v>
      </c>
      <c r="E1517" s="1">
        <v>15</v>
      </c>
      <c r="F1517" s="1">
        <v>25</v>
      </c>
      <c r="G1517">
        <v>3</v>
      </c>
      <c r="H1517">
        <v>41</v>
      </c>
      <c r="I1517">
        <f>+Tabla1[[#This Row],[Tiempo de Preparación]]/60</f>
        <v>0.68333333333333335</v>
      </c>
      <c r="J1517" s="9" t="str">
        <f>+TEXT(Tabla1[[#This Row],[Columna1]]/24, "h:mm")</f>
        <v>0:41</v>
      </c>
      <c r="K1517" t="s">
        <v>6</v>
      </c>
      <c r="L1517" s="1">
        <f>+(Tabla1[[#This Row],[Precio Unitario]]-Tabla1[[#This Row],[Costo Unitario]])*Tabla1[[#This Row],[Cantidad Ordenada]]</f>
        <v>30</v>
      </c>
      <c r="M1517" s="1">
        <f>+Tabla1[[#This Row],[Precio Unitario]]*Tabla1[[#This Row],[Cantidad Ordenada]]</f>
        <v>75</v>
      </c>
      <c r="N1517" s="2">
        <f>+Tabla1[[#This Row],[Ganancia neta]]/(Tabla1[[#This Row],[Ganacia Bruta]])</f>
        <v>0.4</v>
      </c>
      <c r="O1517" s="1">
        <f>+Tabla1[[#This Row],[Costo Unitario]]*Tabla1[[#This Row],[Cantidad Ordenada]]</f>
        <v>45</v>
      </c>
    </row>
    <row r="1518" spans="1:15" x14ac:dyDescent="0.25">
      <c r="A1518">
        <v>615</v>
      </c>
      <c r="B1518">
        <v>7</v>
      </c>
      <c r="C1518" t="s">
        <v>18</v>
      </c>
      <c r="D1518" t="s">
        <v>42</v>
      </c>
      <c r="E1518" s="1">
        <v>19</v>
      </c>
      <c r="F1518" s="1">
        <v>32</v>
      </c>
      <c r="G1518">
        <v>3</v>
      </c>
      <c r="H1518">
        <v>22</v>
      </c>
      <c r="I1518">
        <f>+Tabla1[[#This Row],[Tiempo de Preparación]]/60</f>
        <v>0.36666666666666664</v>
      </c>
      <c r="J1518" s="9" t="str">
        <f>+TEXT(Tabla1[[#This Row],[Columna1]]/24, "h:mm")</f>
        <v>0:22</v>
      </c>
      <c r="K1518" t="s">
        <v>8</v>
      </c>
      <c r="L1518" s="1">
        <f>+(Tabla1[[#This Row],[Precio Unitario]]-Tabla1[[#This Row],[Costo Unitario]])*Tabla1[[#This Row],[Cantidad Ordenada]]</f>
        <v>39</v>
      </c>
      <c r="M1518" s="1">
        <f>+Tabla1[[#This Row],[Precio Unitario]]*Tabla1[[#This Row],[Cantidad Ordenada]]</f>
        <v>96</v>
      </c>
      <c r="N1518" s="2">
        <f>+Tabla1[[#This Row],[Ganancia neta]]/(Tabla1[[#This Row],[Ganacia Bruta]])</f>
        <v>0.40625</v>
      </c>
      <c r="O1518" s="1">
        <f>+Tabla1[[#This Row],[Costo Unitario]]*Tabla1[[#This Row],[Cantidad Ordenada]]</f>
        <v>57</v>
      </c>
    </row>
    <row r="1519" spans="1:15" x14ac:dyDescent="0.25">
      <c r="A1519">
        <v>616</v>
      </c>
      <c r="B1519">
        <v>4</v>
      </c>
      <c r="C1519" t="s">
        <v>5</v>
      </c>
      <c r="D1519" t="s">
        <v>31</v>
      </c>
      <c r="E1519" s="1">
        <v>14</v>
      </c>
      <c r="F1519" s="1">
        <v>24</v>
      </c>
      <c r="G1519">
        <v>3</v>
      </c>
      <c r="H1519">
        <v>33</v>
      </c>
      <c r="I1519">
        <f>+Tabla1[[#This Row],[Tiempo de Preparación]]/60</f>
        <v>0.55000000000000004</v>
      </c>
      <c r="J1519" s="9" t="str">
        <f>+TEXT(Tabla1[[#This Row],[Columna1]]/24, "h:mm")</f>
        <v>0:33</v>
      </c>
      <c r="K1519" t="s">
        <v>6</v>
      </c>
      <c r="L1519" s="1">
        <f>+(Tabla1[[#This Row],[Precio Unitario]]-Tabla1[[#This Row],[Costo Unitario]])*Tabla1[[#This Row],[Cantidad Ordenada]]</f>
        <v>30</v>
      </c>
      <c r="M1519" s="1">
        <f>+Tabla1[[#This Row],[Precio Unitario]]*Tabla1[[#This Row],[Cantidad Ordenada]]</f>
        <v>72</v>
      </c>
      <c r="N1519" s="2">
        <f>+Tabla1[[#This Row],[Ganancia neta]]/(Tabla1[[#This Row],[Ganacia Bruta]])</f>
        <v>0.41666666666666669</v>
      </c>
      <c r="O1519" s="1">
        <f>+Tabla1[[#This Row],[Costo Unitario]]*Tabla1[[#This Row],[Cantidad Ordenada]]</f>
        <v>42</v>
      </c>
    </row>
    <row r="1520" spans="1:15" x14ac:dyDescent="0.25">
      <c r="A1520">
        <v>616</v>
      </c>
      <c r="B1520">
        <v>4</v>
      </c>
      <c r="C1520" t="s">
        <v>7</v>
      </c>
      <c r="D1520" t="s">
        <v>32</v>
      </c>
      <c r="E1520" s="1">
        <v>18</v>
      </c>
      <c r="F1520" s="1">
        <v>30</v>
      </c>
      <c r="G1520">
        <v>2</v>
      </c>
      <c r="H1520">
        <v>14</v>
      </c>
      <c r="I1520">
        <f>+Tabla1[[#This Row],[Tiempo de Preparación]]/60</f>
        <v>0.23333333333333334</v>
      </c>
      <c r="J1520" s="9" t="str">
        <f>+TEXT(Tabla1[[#This Row],[Columna1]]/24, "h:mm")</f>
        <v>0:14</v>
      </c>
      <c r="K1520" t="s">
        <v>8</v>
      </c>
      <c r="L1520" s="1">
        <f>+(Tabla1[[#This Row],[Precio Unitario]]-Tabla1[[#This Row],[Costo Unitario]])*Tabla1[[#This Row],[Cantidad Ordenada]]</f>
        <v>24</v>
      </c>
      <c r="M1520" s="1">
        <f>+Tabla1[[#This Row],[Precio Unitario]]*Tabla1[[#This Row],[Cantidad Ordenada]]</f>
        <v>60</v>
      </c>
      <c r="N1520" s="2">
        <f>+Tabla1[[#This Row],[Ganancia neta]]/(Tabla1[[#This Row],[Ganacia Bruta]])</f>
        <v>0.4</v>
      </c>
      <c r="O1520" s="1">
        <f>+Tabla1[[#This Row],[Costo Unitario]]*Tabla1[[#This Row],[Cantidad Ordenada]]</f>
        <v>36</v>
      </c>
    </row>
    <row r="1521" spans="1:15" x14ac:dyDescent="0.25">
      <c r="A1521">
        <v>617</v>
      </c>
      <c r="B1521">
        <v>13</v>
      </c>
      <c r="C1521" t="s">
        <v>25</v>
      </c>
      <c r="D1521" t="s">
        <v>49</v>
      </c>
      <c r="E1521" s="1">
        <v>15</v>
      </c>
      <c r="F1521" s="1">
        <v>26</v>
      </c>
      <c r="G1521">
        <v>2</v>
      </c>
      <c r="H1521">
        <v>18</v>
      </c>
      <c r="I1521">
        <f>+Tabla1[[#This Row],[Tiempo de Preparación]]/60</f>
        <v>0.3</v>
      </c>
      <c r="J1521" s="9" t="str">
        <f>+TEXT(Tabla1[[#This Row],[Columna1]]/24, "h:mm")</f>
        <v>0:18</v>
      </c>
      <c r="K1521" t="s">
        <v>8</v>
      </c>
      <c r="L1521" s="1">
        <f>+(Tabla1[[#This Row],[Precio Unitario]]-Tabla1[[#This Row],[Costo Unitario]])*Tabla1[[#This Row],[Cantidad Ordenada]]</f>
        <v>22</v>
      </c>
      <c r="M1521" s="1">
        <f>+Tabla1[[#This Row],[Precio Unitario]]*Tabla1[[#This Row],[Cantidad Ordenada]]</f>
        <v>52</v>
      </c>
      <c r="N1521" s="2">
        <f>+Tabla1[[#This Row],[Ganancia neta]]/(Tabla1[[#This Row],[Ganacia Bruta]])</f>
        <v>0.42307692307692307</v>
      </c>
      <c r="O1521" s="1">
        <f>+Tabla1[[#This Row],[Costo Unitario]]*Tabla1[[#This Row],[Cantidad Ordenada]]</f>
        <v>30</v>
      </c>
    </row>
    <row r="1522" spans="1:15" x14ac:dyDescent="0.25">
      <c r="A1522">
        <v>617</v>
      </c>
      <c r="B1522">
        <v>13</v>
      </c>
      <c r="C1522" t="s">
        <v>7</v>
      </c>
      <c r="D1522" t="s">
        <v>32</v>
      </c>
      <c r="E1522" s="1">
        <v>18</v>
      </c>
      <c r="F1522" s="1">
        <v>30</v>
      </c>
      <c r="G1522">
        <v>3</v>
      </c>
      <c r="H1522">
        <v>33</v>
      </c>
      <c r="I1522">
        <f>+Tabla1[[#This Row],[Tiempo de Preparación]]/60</f>
        <v>0.55000000000000004</v>
      </c>
      <c r="J1522" s="9" t="str">
        <f>+TEXT(Tabla1[[#This Row],[Columna1]]/24, "h:mm")</f>
        <v>0:33</v>
      </c>
      <c r="K1522" t="s">
        <v>8</v>
      </c>
      <c r="L1522" s="1">
        <f>+(Tabla1[[#This Row],[Precio Unitario]]-Tabla1[[#This Row],[Costo Unitario]])*Tabla1[[#This Row],[Cantidad Ordenada]]</f>
        <v>36</v>
      </c>
      <c r="M1522" s="1">
        <f>+Tabla1[[#This Row],[Precio Unitario]]*Tabla1[[#This Row],[Cantidad Ordenada]]</f>
        <v>90</v>
      </c>
      <c r="N1522" s="2">
        <f>+Tabla1[[#This Row],[Ganancia neta]]/(Tabla1[[#This Row],[Ganacia Bruta]])</f>
        <v>0.4</v>
      </c>
      <c r="O1522" s="1">
        <f>+Tabla1[[#This Row],[Costo Unitario]]*Tabla1[[#This Row],[Cantidad Ordenada]]</f>
        <v>54</v>
      </c>
    </row>
    <row r="1523" spans="1:15" x14ac:dyDescent="0.25">
      <c r="A1523">
        <v>618</v>
      </c>
      <c r="B1523">
        <v>3</v>
      </c>
      <c r="C1523" t="s">
        <v>18</v>
      </c>
      <c r="D1523" t="s">
        <v>42</v>
      </c>
      <c r="E1523" s="1">
        <v>19</v>
      </c>
      <c r="F1523" s="1">
        <v>32</v>
      </c>
      <c r="G1523">
        <v>2</v>
      </c>
      <c r="H1523">
        <v>6</v>
      </c>
      <c r="I1523">
        <f>+Tabla1[[#This Row],[Tiempo de Preparación]]/60</f>
        <v>0.1</v>
      </c>
      <c r="J1523" s="9" t="str">
        <f>+TEXT(Tabla1[[#This Row],[Columna1]]/24, "h:mm")</f>
        <v>0:06</v>
      </c>
      <c r="K1523" t="s">
        <v>8</v>
      </c>
      <c r="L1523" s="1">
        <f>+(Tabla1[[#This Row],[Precio Unitario]]-Tabla1[[#This Row],[Costo Unitario]])*Tabla1[[#This Row],[Cantidad Ordenada]]</f>
        <v>26</v>
      </c>
      <c r="M1523" s="1">
        <f>+Tabla1[[#This Row],[Precio Unitario]]*Tabla1[[#This Row],[Cantidad Ordenada]]</f>
        <v>64</v>
      </c>
      <c r="N1523" s="2">
        <f>+Tabla1[[#This Row],[Ganancia neta]]/(Tabla1[[#This Row],[Ganacia Bruta]])</f>
        <v>0.40625</v>
      </c>
      <c r="O1523" s="1">
        <f>+Tabla1[[#This Row],[Costo Unitario]]*Tabla1[[#This Row],[Cantidad Ordenada]]</f>
        <v>38</v>
      </c>
    </row>
    <row r="1524" spans="1:15" x14ac:dyDescent="0.25">
      <c r="A1524">
        <v>618</v>
      </c>
      <c r="B1524">
        <v>3</v>
      </c>
      <c r="C1524" t="s">
        <v>9</v>
      </c>
      <c r="D1524" t="s">
        <v>33</v>
      </c>
      <c r="E1524" s="1">
        <v>19</v>
      </c>
      <c r="F1524" s="1">
        <v>31</v>
      </c>
      <c r="G1524">
        <v>3</v>
      </c>
      <c r="H1524">
        <v>35</v>
      </c>
      <c r="I1524">
        <f>+Tabla1[[#This Row],[Tiempo de Preparación]]/60</f>
        <v>0.58333333333333337</v>
      </c>
      <c r="J1524" s="9" t="str">
        <f>+TEXT(Tabla1[[#This Row],[Columna1]]/24, "h:mm")</f>
        <v>0:35</v>
      </c>
      <c r="K1524" t="s">
        <v>6</v>
      </c>
      <c r="L1524" s="1">
        <f>+(Tabla1[[#This Row],[Precio Unitario]]-Tabla1[[#This Row],[Costo Unitario]])*Tabla1[[#This Row],[Cantidad Ordenada]]</f>
        <v>36</v>
      </c>
      <c r="M1524" s="1">
        <f>+Tabla1[[#This Row],[Precio Unitario]]*Tabla1[[#This Row],[Cantidad Ordenada]]</f>
        <v>93</v>
      </c>
      <c r="N1524" s="2">
        <f>+Tabla1[[#This Row],[Ganancia neta]]/(Tabla1[[#This Row],[Ganacia Bruta]])</f>
        <v>0.38709677419354838</v>
      </c>
      <c r="O1524" s="1">
        <f>+Tabla1[[#This Row],[Costo Unitario]]*Tabla1[[#This Row],[Cantidad Ordenada]]</f>
        <v>57</v>
      </c>
    </row>
    <row r="1525" spans="1:15" x14ac:dyDescent="0.25">
      <c r="A1525">
        <v>618</v>
      </c>
      <c r="B1525">
        <v>3</v>
      </c>
      <c r="C1525" t="s">
        <v>24</v>
      </c>
      <c r="D1525" t="s">
        <v>48</v>
      </c>
      <c r="E1525" s="1">
        <v>10</v>
      </c>
      <c r="F1525" s="1">
        <v>18</v>
      </c>
      <c r="G1525">
        <v>3</v>
      </c>
      <c r="H1525">
        <v>24</v>
      </c>
      <c r="I1525">
        <f>+Tabla1[[#This Row],[Tiempo de Preparación]]/60</f>
        <v>0.4</v>
      </c>
      <c r="J1525" s="9" t="str">
        <f>+TEXT(Tabla1[[#This Row],[Columna1]]/24, "h:mm")</f>
        <v>0:24</v>
      </c>
      <c r="K1525" t="s">
        <v>6</v>
      </c>
      <c r="L1525" s="1">
        <f>+(Tabla1[[#This Row],[Precio Unitario]]-Tabla1[[#This Row],[Costo Unitario]])*Tabla1[[#This Row],[Cantidad Ordenada]]</f>
        <v>24</v>
      </c>
      <c r="M1525" s="1">
        <f>+Tabla1[[#This Row],[Precio Unitario]]*Tabla1[[#This Row],[Cantidad Ordenada]]</f>
        <v>54</v>
      </c>
      <c r="N1525" s="2">
        <f>+Tabla1[[#This Row],[Ganancia neta]]/(Tabla1[[#This Row],[Ganacia Bruta]])</f>
        <v>0.44444444444444442</v>
      </c>
      <c r="O1525" s="1">
        <f>+Tabla1[[#This Row],[Costo Unitario]]*Tabla1[[#This Row],[Cantidad Ordenada]]</f>
        <v>30</v>
      </c>
    </row>
    <row r="1526" spans="1:15" x14ac:dyDescent="0.25">
      <c r="A1526">
        <v>618</v>
      </c>
      <c r="B1526">
        <v>3</v>
      </c>
      <c r="C1526" t="s">
        <v>12</v>
      </c>
      <c r="D1526" t="s">
        <v>36</v>
      </c>
      <c r="E1526" s="1">
        <v>22</v>
      </c>
      <c r="F1526" s="1">
        <v>36</v>
      </c>
      <c r="G1526">
        <v>3</v>
      </c>
      <c r="H1526">
        <v>53</v>
      </c>
      <c r="I1526">
        <f>+Tabla1[[#This Row],[Tiempo de Preparación]]/60</f>
        <v>0.8833333333333333</v>
      </c>
      <c r="J1526" s="9" t="str">
        <f>+TEXT(Tabla1[[#This Row],[Columna1]]/24, "h:mm")</f>
        <v>0:53</v>
      </c>
      <c r="K1526" t="s">
        <v>6</v>
      </c>
      <c r="L1526" s="1">
        <f>+(Tabla1[[#This Row],[Precio Unitario]]-Tabla1[[#This Row],[Costo Unitario]])*Tabla1[[#This Row],[Cantidad Ordenada]]</f>
        <v>42</v>
      </c>
      <c r="M1526" s="1">
        <f>+Tabla1[[#This Row],[Precio Unitario]]*Tabla1[[#This Row],[Cantidad Ordenada]]</f>
        <v>108</v>
      </c>
      <c r="N1526" s="2">
        <f>+Tabla1[[#This Row],[Ganancia neta]]/(Tabla1[[#This Row],[Ganacia Bruta]])</f>
        <v>0.3888888888888889</v>
      </c>
      <c r="O1526" s="1">
        <f>+Tabla1[[#This Row],[Costo Unitario]]*Tabla1[[#This Row],[Cantidad Ordenada]]</f>
        <v>66</v>
      </c>
    </row>
    <row r="1527" spans="1:15" x14ac:dyDescent="0.25">
      <c r="A1527">
        <v>619</v>
      </c>
      <c r="B1527">
        <v>6</v>
      </c>
      <c r="C1527" t="s">
        <v>10</v>
      </c>
      <c r="D1527" t="s">
        <v>34</v>
      </c>
      <c r="E1527" s="1">
        <v>16</v>
      </c>
      <c r="F1527" s="1">
        <v>27</v>
      </c>
      <c r="G1527">
        <v>2</v>
      </c>
      <c r="H1527">
        <v>40</v>
      </c>
      <c r="I1527">
        <f>+Tabla1[[#This Row],[Tiempo de Preparación]]/60</f>
        <v>0.66666666666666663</v>
      </c>
      <c r="J1527" s="9" t="str">
        <f>+TEXT(Tabla1[[#This Row],[Columna1]]/24, "h:mm")</f>
        <v>0:40</v>
      </c>
      <c r="K1527" t="s">
        <v>6</v>
      </c>
      <c r="L1527" s="1">
        <f>+(Tabla1[[#This Row],[Precio Unitario]]-Tabla1[[#This Row],[Costo Unitario]])*Tabla1[[#This Row],[Cantidad Ordenada]]</f>
        <v>22</v>
      </c>
      <c r="M1527" s="1">
        <f>+Tabla1[[#This Row],[Precio Unitario]]*Tabla1[[#This Row],[Cantidad Ordenada]]</f>
        <v>54</v>
      </c>
      <c r="N1527" s="2">
        <f>+Tabla1[[#This Row],[Ganancia neta]]/(Tabla1[[#This Row],[Ganacia Bruta]])</f>
        <v>0.40740740740740738</v>
      </c>
      <c r="O1527" s="1">
        <f>+Tabla1[[#This Row],[Costo Unitario]]*Tabla1[[#This Row],[Cantidad Ordenada]]</f>
        <v>32</v>
      </c>
    </row>
    <row r="1528" spans="1:15" x14ac:dyDescent="0.25">
      <c r="A1528">
        <v>619</v>
      </c>
      <c r="B1528">
        <v>6</v>
      </c>
      <c r="C1528" t="s">
        <v>25</v>
      </c>
      <c r="D1528" t="s">
        <v>49</v>
      </c>
      <c r="E1528" s="1">
        <v>15</v>
      </c>
      <c r="F1528" s="1">
        <v>26</v>
      </c>
      <c r="G1528">
        <v>3</v>
      </c>
      <c r="H1528">
        <v>56</v>
      </c>
      <c r="I1528">
        <f>+Tabla1[[#This Row],[Tiempo de Preparación]]/60</f>
        <v>0.93333333333333335</v>
      </c>
      <c r="J1528" s="9" t="str">
        <f>+TEXT(Tabla1[[#This Row],[Columna1]]/24, "h:mm")</f>
        <v>0:56</v>
      </c>
      <c r="K1528" t="s">
        <v>8</v>
      </c>
      <c r="L1528" s="1">
        <f>+(Tabla1[[#This Row],[Precio Unitario]]-Tabla1[[#This Row],[Costo Unitario]])*Tabla1[[#This Row],[Cantidad Ordenada]]</f>
        <v>33</v>
      </c>
      <c r="M1528" s="1">
        <f>+Tabla1[[#This Row],[Precio Unitario]]*Tabla1[[#This Row],[Cantidad Ordenada]]</f>
        <v>78</v>
      </c>
      <c r="N1528" s="2">
        <f>+Tabla1[[#This Row],[Ganancia neta]]/(Tabla1[[#This Row],[Ganacia Bruta]])</f>
        <v>0.42307692307692307</v>
      </c>
      <c r="O1528" s="1">
        <f>+Tabla1[[#This Row],[Costo Unitario]]*Tabla1[[#This Row],[Cantidad Ordenada]]</f>
        <v>45</v>
      </c>
    </row>
    <row r="1529" spans="1:15" x14ac:dyDescent="0.25">
      <c r="A1529">
        <v>620</v>
      </c>
      <c r="B1529">
        <v>16</v>
      </c>
      <c r="C1529" t="s">
        <v>16</v>
      </c>
      <c r="D1529" t="s">
        <v>40</v>
      </c>
      <c r="E1529" s="1">
        <v>11</v>
      </c>
      <c r="F1529" s="1">
        <v>19</v>
      </c>
      <c r="G1529">
        <v>3</v>
      </c>
      <c r="H1529">
        <v>40</v>
      </c>
      <c r="I1529">
        <f>+Tabla1[[#This Row],[Tiempo de Preparación]]/60</f>
        <v>0.66666666666666663</v>
      </c>
      <c r="J1529" s="9" t="str">
        <f>+TEXT(Tabla1[[#This Row],[Columna1]]/24, "h:mm")</f>
        <v>0:40</v>
      </c>
      <c r="K1529" t="s">
        <v>8</v>
      </c>
      <c r="L1529" s="1">
        <f>+(Tabla1[[#This Row],[Precio Unitario]]-Tabla1[[#This Row],[Costo Unitario]])*Tabla1[[#This Row],[Cantidad Ordenada]]</f>
        <v>24</v>
      </c>
      <c r="M1529" s="1">
        <f>+Tabla1[[#This Row],[Precio Unitario]]*Tabla1[[#This Row],[Cantidad Ordenada]]</f>
        <v>57</v>
      </c>
      <c r="N1529" s="2">
        <f>+Tabla1[[#This Row],[Ganancia neta]]/(Tabla1[[#This Row],[Ganacia Bruta]])</f>
        <v>0.42105263157894735</v>
      </c>
      <c r="O1529" s="1">
        <f>+Tabla1[[#This Row],[Costo Unitario]]*Tabla1[[#This Row],[Cantidad Ordenada]]</f>
        <v>33</v>
      </c>
    </row>
    <row r="1530" spans="1:15" x14ac:dyDescent="0.25">
      <c r="A1530">
        <v>621</v>
      </c>
      <c r="B1530">
        <v>5</v>
      </c>
      <c r="C1530" t="s">
        <v>17</v>
      </c>
      <c r="D1530" t="s">
        <v>41</v>
      </c>
      <c r="E1530" s="1">
        <v>21</v>
      </c>
      <c r="F1530" s="1">
        <v>35</v>
      </c>
      <c r="G1530">
        <v>3</v>
      </c>
      <c r="H1530">
        <v>8</v>
      </c>
      <c r="I1530">
        <f>+Tabla1[[#This Row],[Tiempo de Preparación]]/60</f>
        <v>0.13333333333333333</v>
      </c>
      <c r="J1530" s="9" t="str">
        <f>+TEXT(Tabla1[[#This Row],[Columna1]]/24, "h:mm")</f>
        <v>0:08</v>
      </c>
      <c r="K1530" t="s">
        <v>8</v>
      </c>
      <c r="L1530" s="1">
        <f>+(Tabla1[[#This Row],[Precio Unitario]]-Tabla1[[#This Row],[Costo Unitario]])*Tabla1[[#This Row],[Cantidad Ordenada]]</f>
        <v>42</v>
      </c>
      <c r="M1530" s="1">
        <f>+Tabla1[[#This Row],[Precio Unitario]]*Tabla1[[#This Row],[Cantidad Ordenada]]</f>
        <v>105</v>
      </c>
      <c r="N1530" s="2">
        <f>+Tabla1[[#This Row],[Ganancia neta]]/(Tabla1[[#This Row],[Ganacia Bruta]])</f>
        <v>0.4</v>
      </c>
      <c r="O1530" s="1">
        <f>+Tabla1[[#This Row],[Costo Unitario]]*Tabla1[[#This Row],[Cantidad Ordenada]]</f>
        <v>63</v>
      </c>
    </row>
    <row r="1531" spans="1:15" x14ac:dyDescent="0.25">
      <c r="A1531">
        <v>622</v>
      </c>
      <c r="B1531">
        <v>7</v>
      </c>
      <c r="C1531" t="s">
        <v>9</v>
      </c>
      <c r="D1531" t="s">
        <v>33</v>
      </c>
      <c r="E1531" s="1">
        <v>19</v>
      </c>
      <c r="F1531" s="1">
        <v>31</v>
      </c>
      <c r="G1531">
        <v>3</v>
      </c>
      <c r="H1531">
        <v>53</v>
      </c>
      <c r="I1531">
        <f>+Tabla1[[#This Row],[Tiempo de Preparación]]/60</f>
        <v>0.8833333333333333</v>
      </c>
      <c r="J1531" s="9" t="str">
        <f>+TEXT(Tabla1[[#This Row],[Columna1]]/24, "h:mm")</f>
        <v>0:53</v>
      </c>
      <c r="K1531" t="s">
        <v>6</v>
      </c>
      <c r="L1531" s="1">
        <f>+(Tabla1[[#This Row],[Precio Unitario]]-Tabla1[[#This Row],[Costo Unitario]])*Tabla1[[#This Row],[Cantidad Ordenada]]</f>
        <v>36</v>
      </c>
      <c r="M1531" s="1">
        <f>+Tabla1[[#This Row],[Precio Unitario]]*Tabla1[[#This Row],[Cantidad Ordenada]]</f>
        <v>93</v>
      </c>
      <c r="N1531" s="2">
        <f>+Tabla1[[#This Row],[Ganancia neta]]/(Tabla1[[#This Row],[Ganacia Bruta]])</f>
        <v>0.38709677419354838</v>
      </c>
      <c r="O1531" s="1">
        <f>+Tabla1[[#This Row],[Costo Unitario]]*Tabla1[[#This Row],[Cantidad Ordenada]]</f>
        <v>57</v>
      </c>
    </row>
    <row r="1532" spans="1:15" x14ac:dyDescent="0.25">
      <c r="A1532">
        <v>622</v>
      </c>
      <c r="B1532">
        <v>7</v>
      </c>
      <c r="C1532" t="s">
        <v>15</v>
      </c>
      <c r="D1532" t="s">
        <v>39</v>
      </c>
      <c r="E1532" s="1">
        <v>16</v>
      </c>
      <c r="F1532" s="1">
        <v>28</v>
      </c>
      <c r="G1532">
        <v>1</v>
      </c>
      <c r="H1532">
        <v>25</v>
      </c>
      <c r="I1532">
        <f>+Tabla1[[#This Row],[Tiempo de Preparación]]/60</f>
        <v>0.41666666666666669</v>
      </c>
      <c r="J1532" s="9" t="str">
        <f>+TEXT(Tabla1[[#This Row],[Columna1]]/24, "h:mm")</f>
        <v>0:25</v>
      </c>
      <c r="K1532" t="s">
        <v>6</v>
      </c>
      <c r="L1532" s="1">
        <f>+(Tabla1[[#This Row],[Precio Unitario]]-Tabla1[[#This Row],[Costo Unitario]])*Tabla1[[#This Row],[Cantidad Ordenada]]</f>
        <v>12</v>
      </c>
      <c r="M1532" s="1">
        <f>+Tabla1[[#This Row],[Precio Unitario]]*Tabla1[[#This Row],[Cantidad Ordenada]]</f>
        <v>28</v>
      </c>
      <c r="N1532" s="2">
        <f>+Tabla1[[#This Row],[Ganancia neta]]/(Tabla1[[#This Row],[Ganacia Bruta]])</f>
        <v>0.42857142857142855</v>
      </c>
      <c r="O1532" s="1">
        <f>+Tabla1[[#This Row],[Costo Unitario]]*Tabla1[[#This Row],[Cantidad Ordenada]]</f>
        <v>16</v>
      </c>
    </row>
    <row r="1533" spans="1:15" x14ac:dyDescent="0.25">
      <c r="A1533">
        <v>623</v>
      </c>
      <c r="B1533">
        <v>13</v>
      </c>
      <c r="C1533" t="s">
        <v>19</v>
      </c>
      <c r="D1533" t="s">
        <v>43</v>
      </c>
      <c r="E1533" s="1">
        <v>13</v>
      </c>
      <c r="F1533" s="1">
        <v>22</v>
      </c>
      <c r="G1533">
        <v>2</v>
      </c>
      <c r="H1533">
        <v>23</v>
      </c>
      <c r="I1533">
        <f>+Tabla1[[#This Row],[Tiempo de Preparación]]/60</f>
        <v>0.38333333333333336</v>
      </c>
      <c r="J1533" s="9" t="str">
        <f>+TEXT(Tabla1[[#This Row],[Columna1]]/24, "h:mm")</f>
        <v>0:23</v>
      </c>
      <c r="K1533" t="s">
        <v>6</v>
      </c>
      <c r="L1533" s="1">
        <f>+(Tabla1[[#This Row],[Precio Unitario]]-Tabla1[[#This Row],[Costo Unitario]])*Tabla1[[#This Row],[Cantidad Ordenada]]</f>
        <v>18</v>
      </c>
      <c r="M1533" s="1">
        <f>+Tabla1[[#This Row],[Precio Unitario]]*Tabla1[[#This Row],[Cantidad Ordenada]]</f>
        <v>44</v>
      </c>
      <c r="N1533" s="2">
        <f>+Tabla1[[#This Row],[Ganancia neta]]/(Tabla1[[#This Row],[Ganacia Bruta]])</f>
        <v>0.40909090909090912</v>
      </c>
      <c r="O1533" s="1">
        <f>+Tabla1[[#This Row],[Costo Unitario]]*Tabla1[[#This Row],[Cantidad Ordenada]]</f>
        <v>26</v>
      </c>
    </row>
    <row r="1534" spans="1:15" x14ac:dyDescent="0.25">
      <c r="A1534">
        <v>623</v>
      </c>
      <c r="B1534">
        <v>13</v>
      </c>
      <c r="C1534" t="s">
        <v>17</v>
      </c>
      <c r="D1534" t="s">
        <v>41</v>
      </c>
      <c r="E1534" s="1">
        <v>21</v>
      </c>
      <c r="F1534" s="1">
        <v>35</v>
      </c>
      <c r="G1534">
        <v>2</v>
      </c>
      <c r="H1534">
        <v>59</v>
      </c>
      <c r="I1534">
        <f>+Tabla1[[#This Row],[Tiempo de Preparación]]/60</f>
        <v>0.98333333333333328</v>
      </c>
      <c r="J1534" s="9" t="str">
        <f>+TEXT(Tabla1[[#This Row],[Columna1]]/24, "h:mm")</f>
        <v>0:59</v>
      </c>
      <c r="K1534" t="s">
        <v>6</v>
      </c>
      <c r="L1534" s="1">
        <f>+(Tabla1[[#This Row],[Precio Unitario]]-Tabla1[[#This Row],[Costo Unitario]])*Tabla1[[#This Row],[Cantidad Ordenada]]</f>
        <v>28</v>
      </c>
      <c r="M1534" s="1">
        <f>+Tabla1[[#This Row],[Precio Unitario]]*Tabla1[[#This Row],[Cantidad Ordenada]]</f>
        <v>70</v>
      </c>
      <c r="N1534" s="2">
        <f>+Tabla1[[#This Row],[Ganancia neta]]/(Tabla1[[#This Row],[Ganacia Bruta]])</f>
        <v>0.4</v>
      </c>
      <c r="O1534" s="1">
        <f>+Tabla1[[#This Row],[Costo Unitario]]*Tabla1[[#This Row],[Cantidad Ordenada]]</f>
        <v>42</v>
      </c>
    </row>
    <row r="1535" spans="1:15" x14ac:dyDescent="0.25">
      <c r="A1535">
        <v>623</v>
      </c>
      <c r="B1535">
        <v>13</v>
      </c>
      <c r="C1535" t="s">
        <v>26</v>
      </c>
      <c r="D1535" t="s">
        <v>50</v>
      </c>
      <c r="E1535" s="1">
        <v>15</v>
      </c>
      <c r="F1535" s="1">
        <v>25</v>
      </c>
      <c r="G1535">
        <v>1</v>
      </c>
      <c r="H1535">
        <v>20</v>
      </c>
      <c r="I1535">
        <f>+Tabla1[[#This Row],[Tiempo de Preparación]]/60</f>
        <v>0.33333333333333331</v>
      </c>
      <c r="J1535" s="9" t="str">
        <f>+TEXT(Tabla1[[#This Row],[Columna1]]/24, "h:mm")</f>
        <v>0:20</v>
      </c>
      <c r="K1535" t="s">
        <v>6</v>
      </c>
      <c r="L1535" s="1">
        <f>+(Tabla1[[#This Row],[Precio Unitario]]-Tabla1[[#This Row],[Costo Unitario]])*Tabla1[[#This Row],[Cantidad Ordenada]]</f>
        <v>10</v>
      </c>
      <c r="M1535" s="1">
        <f>+Tabla1[[#This Row],[Precio Unitario]]*Tabla1[[#This Row],[Cantidad Ordenada]]</f>
        <v>25</v>
      </c>
      <c r="N1535" s="2">
        <f>+Tabla1[[#This Row],[Ganancia neta]]/(Tabla1[[#This Row],[Ganacia Bruta]])</f>
        <v>0.4</v>
      </c>
      <c r="O1535" s="1">
        <f>+Tabla1[[#This Row],[Costo Unitario]]*Tabla1[[#This Row],[Cantidad Ordenada]]</f>
        <v>15</v>
      </c>
    </row>
    <row r="1536" spans="1:15" x14ac:dyDescent="0.25">
      <c r="A1536">
        <v>623</v>
      </c>
      <c r="B1536">
        <v>13</v>
      </c>
      <c r="C1536" t="s">
        <v>18</v>
      </c>
      <c r="D1536" t="s">
        <v>42</v>
      </c>
      <c r="E1536" s="1">
        <v>19</v>
      </c>
      <c r="F1536" s="1">
        <v>32</v>
      </c>
      <c r="G1536">
        <v>3</v>
      </c>
      <c r="H1536">
        <v>43</v>
      </c>
      <c r="I1536">
        <f>+Tabla1[[#This Row],[Tiempo de Preparación]]/60</f>
        <v>0.71666666666666667</v>
      </c>
      <c r="J1536" s="9" t="str">
        <f>+TEXT(Tabla1[[#This Row],[Columna1]]/24, "h:mm")</f>
        <v>0:43</v>
      </c>
      <c r="K1536" t="s">
        <v>8</v>
      </c>
      <c r="L1536" s="1">
        <f>+(Tabla1[[#This Row],[Precio Unitario]]-Tabla1[[#This Row],[Costo Unitario]])*Tabla1[[#This Row],[Cantidad Ordenada]]</f>
        <v>39</v>
      </c>
      <c r="M1536" s="1">
        <f>+Tabla1[[#This Row],[Precio Unitario]]*Tabla1[[#This Row],[Cantidad Ordenada]]</f>
        <v>96</v>
      </c>
      <c r="N1536" s="2">
        <f>+Tabla1[[#This Row],[Ganancia neta]]/(Tabla1[[#This Row],[Ganacia Bruta]])</f>
        <v>0.40625</v>
      </c>
      <c r="O1536" s="1">
        <f>+Tabla1[[#This Row],[Costo Unitario]]*Tabla1[[#This Row],[Cantidad Ordenada]]</f>
        <v>57</v>
      </c>
    </row>
    <row r="1537" spans="1:15" x14ac:dyDescent="0.25">
      <c r="A1537">
        <v>624</v>
      </c>
      <c r="B1537">
        <v>1</v>
      </c>
      <c r="C1537" t="s">
        <v>12</v>
      </c>
      <c r="D1537" t="s">
        <v>36</v>
      </c>
      <c r="E1537" s="1">
        <v>22</v>
      </c>
      <c r="F1537" s="1">
        <v>36</v>
      </c>
      <c r="G1537">
        <v>1</v>
      </c>
      <c r="H1537">
        <v>19</v>
      </c>
      <c r="I1537">
        <f>+Tabla1[[#This Row],[Tiempo de Preparación]]/60</f>
        <v>0.31666666666666665</v>
      </c>
      <c r="J1537" s="9" t="str">
        <f>+TEXT(Tabla1[[#This Row],[Columna1]]/24, "h:mm")</f>
        <v>0:19</v>
      </c>
      <c r="K1537" t="s">
        <v>8</v>
      </c>
      <c r="L1537" s="1">
        <f>+(Tabla1[[#This Row],[Precio Unitario]]-Tabla1[[#This Row],[Costo Unitario]])*Tabla1[[#This Row],[Cantidad Ordenada]]</f>
        <v>14</v>
      </c>
      <c r="M1537" s="1">
        <f>+Tabla1[[#This Row],[Precio Unitario]]*Tabla1[[#This Row],[Cantidad Ordenada]]</f>
        <v>36</v>
      </c>
      <c r="N1537" s="2">
        <f>+Tabla1[[#This Row],[Ganancia neta]]/(Tabla1[[#This Row],[Ganacia Bruta]])</f>
        <v>0.3888888888888889</v>
      </c>
      <c r="O1537" s="1">
        <f>+Tabla1[[#This Row],[Costo Unitario]]*Tabla1[[#This Row],[Cantidad Ordenada]]</f>
        <v>22</v>
      </c>
    </row>
    <row r="1538" spans="1:15" x14ac:dyDescent="0.25">
      <c r="A1538">
        <v>624</v>
      </c>
      <c r="B1538">
        <v>1</v>
      </c>
      <c r="C1538" t="s">
        <v>5</v>
      </c>
      <c r="D1538" t="s">
        <v>31</v>
      </c>
      <c r="E1538" s="1">
        <v>14</v>
      </c>
      <c r="F1538" s="1">
        <v>24</v>
      </c>
      <c r="G1538">
        <v>1</v>
      </c>
      <c r="H1538">
        <v>45</v>
      </c>
      <c r="I1538">
        <f>+Tabla1[[#This Row],[Tiempo de Preparación]]/60</f>
        <v>0.75</v>
      </c>
      <c r="J1538" s="9" t="str">
        <f>+TEXT(Tabla1[[#This Row],[Columna1]]/24, "h:mm")</f>
        <v>0:45</v>
      </c>
      <c r="K1538" t="s">
        <v>6</v>
      </c>
      <c r="L1538" s="1">
        <f>+(Tabla1[[#This Row],[Precio Unitario]]-Tabla1[[#This Row],[Costo Unitario]])*Tabla1[[#This Row],[Cantidad Ordenada]]</f>
        <v>10</v>
      </c>
      <c r="M1538" s="1">
        <f>+Tabla1[[#This Row],[Precio Unitario]]*Tabla1[[#This Row],[Cantidad Ordenada]]</f>
        <v>24</v>
      </c>
      <c r="N1538" s="2">
        <f>+Tabla1[[#This Row],[Ganancia neta]]/(Tabla1[[#This Row],[Ganacia Bruta]])</f>
        <v>0.41666666666666669</v>
      </c>
      <c r="O1538" s="1">
        <f>+Tabla1[[#This Row],[Costo Unitario]]*Tabla1[[#This Row],[Cantidad Ordenada]]</f>
        <v>14</v>
      </c>
    </row>
    <row r="1539" spans="1:15" x14ac:dyDescent="0.25">
      <c r="A1539">
        <v>624</v>
      </c>
      <c r="B1539">
        <v>1</v>
      </c>
      <c r="C1539" t="s">
        <v>23</v>
      </c>
      <c r="D1539" t="s">
        <v>47</v>
      </c>
      <c r="E1539" s="1">
        <v>13</v>
      </c>
      <c r="F1539" s="1">
        <v>21</v>
      </c>
      <c r="G1539">
        <v>2</v>
      </c>
      <c r="H1539">
        <v>15</v>
      </c>
      <c r="I1539">
        <f>+Tabla1[[#This Row],[Tiempo de Preparación]]/60</f>
        <v>0.25</v>
      </c>
      <c r="J1539" s="9" t="str">
        <f>+TEXT(Tabla1[[#This Row],[Columna1]]/24, "h:mm")</f>
        <v>0:15</v>
      </c>
      <c r="K1539" t="s">
        <v>8</v>
      </c>
      <c r="L1539" s="1">
        <f>+(Tabla1[[#This Row],[Precio Unitario]]-Tabla1[[#This Row],[Costo Unitario]])*Tabla1[[#This Row],[Cantidad Ordenada]]</f>
        <v>16</v>
      </c>
      <c r="M1539" s="1">
        <f>+Tabla1[[#This Row],[Precio Unitario]]*Tabla1[[#This Row],[Cantidad Ordenada]]</f>
        <v>42</v>
      </c>
      <c r="N1539" s="2">
        <f>+Tabla1[[#This Row],[Ganancia neta]]/(Tabla1[[#This Row],[Ganacia Bruta]])</f>
        <v>0.38095238095238093</v>
      </c>
      <c r="O1539" s="1">
        <f>+Tabla1[[#This Row],[Costo Unitario]]*Tabla1[[#This Row],[Cantidad Ordenada]]</f>
        <v>26</v>
      </c>
    </row>
    <row r="1540" spans="1:15" x14ac:dyDescent="0.25">
      <c r="A1540">
        <v>625</v>
      </c>
      <c r="B1540">
        <v>5</v>
      </c>
      <c r="C1540" t="s">
        <v>24</v>
      </c>
      <c r="D1540" t="s">
        <v>48</v>
      </c>
      <c r="E1540" s="1">
        <v>10</v>
      </c>
      <c r="F1540" s="1">
        <v>18</v>
      </c>
      <c r="G1540">
        <v>2</v>
      </c>
      <c r="H1540">
        <v>12</v>
      </c>
      <c r="I1540">
        <f>+Tabla1[[#This Row],[Tiempo de Preparación]]/60</f>
        <v>0.2</v>
      </c>
      <c r="J1540" s="9" t="str">
        <f>+TEXT(Tabla1[[#This Row],[Columna1]]/24, "h:mm")</f>
        <v>0:12</v>
      </c>
      <c r="K1540" t="s">
        <v>6</v>
      </c>
      <c r="L1540" s="1">
        <f>+(Tabla1[[#This Row],[Precio Unitario]]-Tabla1[[#This Row],[Costo Unitario]])*Tabla1[[#This Row],[Cantidad Ordenada]]</f>
        <v>16</v>
      </c>
      <c r="M1540" s="1">
        <f>+Tabla1[[#This Row],[Precio Unitario]]*Tabla1[[#This Row],[Cantidad Ordenada]]</f>
        <v>36</v>
      </c>
      <c r="N1540" s="2">
        <f>+Tabla1[[#This Row],[Ganancia neta]]/(Tabla1[[#This Row],[Ganacia Bruta]])</f>
        <v>0.44444444444444442</v>
      </c>
      <c r="O1540" s="1">
        <f>+Tabla1[[#This Row],[Costo Unitario]]*Tabla1[[#This Row],[Cantidad Ordenada]]</f>
        <v>20</v>
      </c>
    </row>
    <row r="1541" spans="1:15" x14ac:dyDescent="0.25">
      <c r="A1541">
        <v>625</v>
      </c>
      <c r="B1541">
        <v>5</v>
      </c>
      <c r="C1541" t="s">
        <v>11</v>
      </c>
      <c r="D1541" t="s">
        <v>35</v>
      </c>
      <c r="E1541" s="1">
        <v>25</v>
      </c>
      <c r="F1541" s="1">
        <v>40</v>
      </c>
      <c r="G1541">
        <v>1</v>
      </c>
      <c r="H1541">
        <v>46</v>
      </c>
      <c r="I1541">
        <f>+Tabla1[[#This Row],[Tiempo de Preparación]]/60</f>
        <v>0.76666666666666672</v>
      </c>
      <c r="J1541" s="9" t="str">
        <f>+TEXT(Tabla1[[#This Row],[Columna1]]/24, "h:mm")</f>
        <v>0:46</v>
      </c>
      <c r="K1541" t="s">
        <v>8</v>
      </c>
      <c r="L1541" s="1">
        <f>+(Tabla1[[#This Row],[Precio Unitario]]-Tabla1[[#This Row],[Costo Unitario]])*Tabla1[[#This Row],[Cantidad Ordenada]]</f>
        <v>15</v>
      </c>
      <c r="M1541" s="1">
        <f>+Tabla1[[#This Row],[Precio Unitario]]*Tabla1[[#This Row],[Cantidad Ordenada]]</f>
        <v>40</v>
      </c>
      <c r="N1541" s="2">
        <f>+Tabla1[[#This Row],[Ganancia neta]]/(Tabla1[[#This Row],[Ganacia Bruta]])</f>
        <v>0.375</v>
      </c>
      <c r="O1541" s="1">
        <f>+Tabla1[[#This Row],[Costo Unitario]]*Tabla1[[#This Row],[Cantidad Ordenada]]</f>
        <v>25</v>
      </c>
    </row>
    <row r="1542" spans="1:15" x14ac:dyDescent="0.25">
      <c r="A1542">
        <v>625</v>
      </c>
      <c r="B1542">
        <v>5</v>
      </c>
      <c r="C1542" t="s">
        <v>23</v>
      </c>
      <c r="D1542" t="s">
        <v>47</v>
      </c>
      <c r="E1542" s="1">
        <v>13</v>
      </c>
      <c r="F1542" s="1">
        <v>21</v>
      </c>
      <c r="G1542">
        <v>3</v>
      </c>
      <c r="H1542">
        <v>39</v>
      </c>
      <c r="I1542">
        <f>+Tabla1[[#This Row],[Tiempo de Preparación]]/60</f>
        <v>0.65</v>
      </c>
      <c r="J1542" s="9" t="str">
        <f>+TEXT(Tabla1[[#This Row],[Columna1]]/24, "h:mm")</f>
        <v>0:39</v>
      </c>
      <c r="K1542" t="s">
        <v>6</v>
      </c>
      <c r="L1542" s="1">
        <f>+(Tabla1[[#This Row],[Precio Unitario]]-Tabla1[[#This Row],[Costo Unitario]])*Tabla1[[#This Row],[Cantidad Ordenada]]</f>
        <v>24</v>
      </c>
      <c r="M1542" s="1">
        <f>+Tabla1[[#This Row],[Precio Unitario]]*Tabla1[[#This Row],[Cantidad Ordenada]]</f>
        <v>63</v>
      </c>
      <c r="N1542" s="2">
        <f>+Tabla1[[#This Row],[Ganancia neta]]/(Tabla1[[#This Row],[Ganacia Bruta]])</f>
        <v>0.38095238095238093</v>
      </c>
      <c r="O1542" s="1">
        <f>+Tabla1[[#This Row],[Costo Unitario]]*Tabla1[[#This Row],[Cantidad Ordenada]]</f>
        <v>39</v>
      </c>
    </row>
    <row r="1543" spans="1:15" x14ac:dyDescent="0.25">
      <c r="A1543">
        <v>626</v>
      </c>
      <c r="B1543">
        <v>14</v>
      </c>
      <c r="C1543" t="s">
        <v>7</v>
      </c>
      <c r="D1543" t="s">
        <v>32</v>
      </c>
      <c r="E1543" s="1">
        <v>18</v>
      </c>
      <c r="F1543" s="1">
        <v>30</v>
      </c>
      <c r="G1543">
        <v>2</v>
      </c>
      <c r="H1543">
        <v>11</v>
      </c>
      <c r="I1543">
        <f>+Tabla1[[#This Row],[Tiempo de Preparación]]/60</f>
        <v>0.18333333333333332</v>
      </c>
      <c r="J1543" s="9" t="str">
        <f>+TEXT(Tabla1[[#This Row],[Columna1]]/24, "h:mm")</f>
        <v>0:11</v>
      </c>
      <c r="K1543" t="s">
        <v>6</v>
      </c>
      <c r="L1543" s="1">
        <f>+(Tabla1[[#This Row],[Precio Unitario]]-Tabla1[[#This Row],[Costo Unitario]])*Tabla1[[#This Row],[Cantidad Ordenada]]</f>
        <v>24</v>
      </c>
      <c r="M1543" s="1">
        <f>+Tabla1[[#This Row],[Precio Unitario]]*Tabla1[[#This Row],[Cantidad Ordenada]]</f>
        <v>60</v>
      </c>
      <c r="N1543" s="2">
        <f>+Tabla1[[#This Row],[Ganancia neta]]/(Tabla1[[#This Row],[Ganacia Bruta]])</f>
        <v>0.4</v>
      </c>
      <c r="O1543" s="1">
        <f>+Tabla1[[#This Row],[Costo Unitario]]*Tabla1[[#This Row],[Cantidad Ordenada]]</f>
        <v>36</v>
      </c>
    </row>
    <row r="1544" spans="1:15" x14ac:dyDescent="0.25">
      <c r="A1544">
        <v>626</v>
      </c>
      <c r="B1544">
        <v>14</v>
      </c>
      <c r="C1544" t="s">
        <v>5</v>
      </c>
      <c r="D1544" t="s">
        <v>31</v>
      </c>
      <c r="E1544" s="1">
        <v>14</v>
      </c>
      <c r="F1544" s="1">
        <v>24</v>
      </c>
      <c r="G1544">
        <v>2</v>
      </c>
      <c r="H1544">
        <v>36</v>
      </c>
      <c r="I1544">
        <f>+Tabla1[[#This Row],[Tiempo de Preparación]]/60</f>
        <v>0.6</v>
      </c>
      <c r="J1544" s="9" t="str">
        <f>+TEXT(Tabla1[[#This Row],[Columna1]]/24, "h:mm")</f>
        <v>0:36</v>
      </c>
      <c r="K1544" t="s">
        <v>8</v>
      </c>
      <c r="L1544" s="1">
        <f>+(Tabla1[[#This Row],[Precio Unitario]]-Tabla1[[#This Row],[Costo Unitario]])*Tabla1[[#This Row],[Cantidad Ordenada]]</f>
        <v>20</v>
      </c>
      <c r="M1544" s="1">
        <f>+Tabla1[[#This Row],[Precio Unitario]]*Tabla1[[#This Row],[Cantidad Ordenada]]</f>
        <v>48</v>
      </c>
      <c r="N1544" s="2">
        <f>+Tabla1[[#This Row],[Ganancia neta]]/(Tabla1[[#This Row],[Ganacia Bruta]])</f>
        <v>0.41666666666666669</v>
      </c>
      <c r="O1544" s="1">
        <f>+Tabla1[[#This Row],[Costo Unitario]]*Tabla1[[#This Row],[Cantidad Ordenada]]</f>
        <v>28</v>
      </c>
    </row>
    <row r="1545" spans="1:15" x14ac:dyDescent="0.25">
      <c r="A1545">
        <v>626</v>
      </c>
      <c r="B1545">
        <v>14</v>
      </c>
      <c r="C1545" t="s">
        <v>13</v>
      </c>
      <c r="D1545" t="s">
        <v>37</v>
      </c>
      <c r="E1545" s="1">
        <v>17</v>
      </c>
      <c r="F1545" s="1">
        <v>29</v>
      </c>
      <c r="G1545">
        <v>1</v>
      </c>
      <c r="H1545">
        <v>11</v>
      </c>
      <c r="I1545">
        <f>+Tabla1[[#This Row],[Tiempo de Preparación]]/60</f>
        <v>0.18333333333333332</v>
      </c>
      <c r="J1545" s="9" t="str">
        <f>+TEXT(Tabla1[[#This Row],[Columna1]]/24, "h:mm")</f>
        <v>0:11</v>
      </c>
      <c r="K1545" t="s">
        <v>8</v>
      </c>
      <c r="L1545" s="1">
        <f>+(Tabla1[[#This Row],[Precio Unitario]]-Tabla1[[#This Row],[Costo Unitario]])*Tabla1[[#This Row],[Cantidad Ordenada]]</f>
        <v>12</v>
      </c>
      <c r="M1545" s="1">
        <f>+Tabla1[[#This Row],[Precio Unitario]]*Tabla1[[#This Row],[Cantidad Ordenada]]</f>
        <v>29</v>
      </c>
      <c r="N1545" s="2">
        <f>+Tabla1[[#This Row],[Ganancia neta]]/(Tabla1[[#This Row],[Ganacia Bruta]])</f>
        <v>0.41379310344827586</v>
      </c>
      <c r="O1545" s="1">
        <f>+Tabla1[[#This Row],[Costo Unitario]]*Tabla1[[#This Row],[Cantidad Ordenada]]</f>
        <v>17</v>
      </c>
    </row>
    <row r="1546" spans="1:15" x14ac:dyDescent="0.25">
      <c r="A1546">
        <v>627</v>
      </c>
      <c r="B1546">
        <v>4</v>
      </c>
      <c r="C1546" t="s">
        <v>23</v>
      </c>
      <c r="D1546" t="s">
        <v>47</v>
      </c>
      <c r="E1546" s="1">
        <v>13</v>
      </c>
      <c r="F1546" s="1">
        <v>21</v>
      </c>
      <c r="G1546">
        <v>1</v>
      </c>
      <c r="H1546">
        <v>37</v>
      </c>
      <c r="I1546">
        <f>+Tabla1[[#This Row],[Tiempo de Preparación]]/60</f>
        <v>0.6166666666666667</v>
      </c>
      <c r="J1546" s="9" t="str">
        <f>+TEXT(Tabla1[[#This Row],[Columna1]]/24, "h:mm")</f>
        <v>0:37</v>
      </c>
      <c r="K1546" t="s">
        <v>6</v>
      </c>
      <c r="L1546" s="1">
        <f>+(Tabla1[[#This Row],[Precio Unitario]]-Tabla1[[#This Row],[Costo Unitario]])*Tabla1[[#This Row],[Cantidad Ordenada]]</f>
        <v>8</v>
      </c>
      <c r="M1546" s="1">
        <f>+Tabla1[[#This Row],[Precio Unitario]]*Tabla1[[#This Row],[Cantidad Ordenada]]</f>
        <v>21</v>
      </c>
      <c r="N1546" s="2">
        <f>+Tabla1[[#This Row],[Ganancia neta]]/(Tabla1[[#This Row],[Ganacia Bruta]])</f>
        <v>0.38095238095238093</v>
      </c>
      <c r="O1546" s="1">
        <f>+Tabla1[[#This Row],[Costo Unitario]]*Tabla1[[#This Row],[Cantidad Ordenada]]</f>
        <v>13</v>
      </c>
    </row>
    <row r="1547" spans="1:15" x14ac:dyDescent="0.25">
      <c r="A1547">
        <v>628</v>
      </c>
      <c r="B1547">
        <v>2</v>
      </c>
      <c r="C1547" t="s">
        <v>5</v>
      </c>
      <c r="D1547" t="s">
        <v>31</v>
      </c>
      <c r="E1547" s="1">
        <v>14</v>
      </c>
      <c r="F1547" s="1">
        <v>24</v>
      </c>
      <c r="G1547">
        <v>2</v>
      </c>
      <c r="H1547">
        <v>10</v>
      </c>
      <c r="I1547">
        <f>+Tabla1[[#This Row],[Tiempo de Preparación]]/60</f>
        <v>0.16666666666666666</v>
      </c>
      <c r="J1547" s="9" t="str">
        <f>+TEXT(Tabla1[[#This Row],[Columna1]]/24, "h:mm")</f>
        <v>0:10</v>
      </c>
      <c r="K1547" t="s">
        <v>6</v>
      </c>
      <c r="L1547" s="1">
        <f>+(Tabla1[[#This Row],[Precio Unitario]]-Tabla1[[#This Row],[Costo Unitario]])*Tabla1[[#This Row],[Cantidad Ordenada]]</f>
        <v>20</v>
      </c>
      <c r="M1547" s="1">
        <f>+Tabla1[[#This Row],[Precio Unitario]]*Tabla1[[#This Row],[Cantidad Ordenada]]</f>
        <v>48</v>
      </c>
      <c r="N1547" s="2">
        <f>+Tabla1[[#This Row],[Ganancia neta]]/(Tabla1[[#This Row],[Ganacia Bruta]])</f>
        <v>0.41666666666666669</v>
      </c>
      <c r="O1547" s="1">
        <f>+Tabla1[[#This Row],[Costo Unitario]]*Tabla1[[#This Row],[Cantidad Ordenada]]</f>
        <v>28</v>
      </c>
    </row>
    <row r="1548" spans="1:15" x14ac:dyDescent="0.25">
      <c r="A1548">
        <v>628</v>
      </c>
      <c r="B1548">
        <v>2</v>
      </c>
      <c r="C1548" t="s">
        <v>11</v>
      </c>
      <c r="D1548" t="s">
        <v>35</v>
      </c>
      <c r="E1548" s="1">
        <v>25</v>
      </c>
      <c r="F1548" s="1">
        <v>40</v>
      </c>
      <c r="G1548">
        <v>3</v>
      </c>
      <c r="H1548">
        <v>33</v>
      </c>
      <c r="I1548">
        <f>+Tabla1[[#This Row],[Tiempo de Preparación]]/60</f>
        <v>0.55000000000000004</v>
      </c>
      <c r="J1548" s="9" t="str">
        <f>+TEXT(Tabla1[[#This Row],[Columna1]]/24, "h:mm")</f>
        <v>0:33</v>
      </c>
      <c r="K1548" t="s">
        <v>8</v>
      </c>
      <c r="L1548" s="1">
        <f>+(Tabla1[[#This Row],[Precio Unitario]]-Tabla1[[#This Row],[Costo Unitario]])*Tabla1[[#This Row],[Cantidad Ordenada]]</f>
        <v>45</v>
      </c>
      <c r="M1548" s="1">
        <f>+Tabla1[[#This Row],[Precio Unitario]]*Tabla1[[#This Row],[Cantidad Ordenada]]</f>
        <v>120</v>
      </c>
      <c r="N1548" s="2">
        <f>+Tabla1[[#This Row],[Ganancia neta]]/(Tabla1[[#This Row],[Ganacia Bruta]])</f>
        <v>0.375</v>
      </c>
      <c r="O1548" s="1">
        <f>+Tabla1[[#This Row],[Costo Unitario]]*Tabla1[[#This Row],[Cantidad Ordenada]]</f>
        <v>75</v>
      </c>
    </row>
    <row r="1549" spans="1:15" x14ac:dyDescent="0.25">
      <c r="A1549">
        <v>629</v>
      </c>
      <c r="B1549">
        <v>17</v>
      </c>
      <c r="C1549" t="s">
        <v>20</v>
      </c>
      <c r="D1549" t="s">
        <v>44</v>
      </c>
      <c r="E1549" s="1">
        <v>20</v>
      </c>
      <c r="F1549" s="1">
        <v>34</v>
      </c>
      <c r="G1549">
        <v>1</v>
      </c>
      <c r="H1549">
        <v>22</v>
      </c>
      <c r="I1549">
        <f>+Tabla1[[#This Row],[Tiempo de Preparación]]/60</f>
        <v>0.36666666666666664</v>
      </c>
      <c r="J1549" s="9" t="str">
        <f>+TEXT(Tabla1[[#This Row],[Columna1]]/24, "h:mm")</f>
        <v>0:22</v>
      </c>
      <c r="K1549" t="s">
        <v>8</v>
      </c>
      <c r="L1549" s="1">
        <f>+(Tabla1[[#This Row],[Precio Unitario]]-Tabla1[[#This Row],[Costo Unitario]])*Tabla1[[#This Row],[Cantidad Ordenada]]</f>
        <v>14</v>
      </c>
      <c r="M1549" s="1">
        <f>+Tabla1[[#This Row],[Precio Unitario]]*Tabla1[[#This Row],[Cantidad Ordenada]]</f>
        <v>34</v>
      </c>
      <c r="N1549" s="2">
        <f>+Tabla1[[#This Row],[Ganancia neta]]/(Tabla1[[#This Row],[Ganacia Bruta]])</f>
        <v>0.41176470588235292</v>
      </c>
      <c r="O1549" s="1">
        <f>+Tabla1[[#This Row],[Costo Unitario]]*Tabla1[[#This Row],[Cantidad Ordenada]]</f>
        <v>20</v>
      </c>
    </row>
    <row r="1550" spans="1:15" x14ac:dyDescent="0.25">
      <c r="A1550">
        <v>629</v>
      </c>
      <c r="B1550">
        <v>17</v>
      </c>
      <c r="C1550" t="s">
        <v>21</v>
      </c>
      <c r="D1550" t="s">
        <v>45</v>
      </c>
      <c r="E1550" s="1">
        <v>12</v>
      </c>
      <c r="F1550" s="1">
        <v>20</v>
      </c>
      <c r="G1550">
        <v>3</v>
      </c>
      <c r="H1550">
        <v>19</v>
      </c>
      <c r="I1550">
        <f>+Tabla1[[#This Row],[Tiempo de Preparación]]/60</f>
        <v>0.31666666666666665</v>
      </c>
      <c r="J1550" s="9" t="str">
        <f>+TEXT(Tabla1[[#This Row],[Columna1]]/24, "h:mm")</f>
        <v>0:19</v>
      </c>
      <c r="K1550" t="s">
        <v>6</v>
      </c>
      <c r="L1550" s="1">
        <f>+(Tabla1[[#This Row],[Precio Unitario]]-Tabla1[[#This Row],[Costo Unitario]])*Tabla1[[#This Row],[Cantidad Ordenada]]</f>
        <v>24</v>
      </c>
      <c r="M1550" s="1">
        <f>+Tabla1[[#This Row],[Precio Unitario]]*Tabla1[[#This Row],[Cantidad Ordenada]]</f>
        <v>60</v>
      </c>
      <c r="N1550" s="2">
        <f>+Tabla1[[#This Row],[Ganancia neta]]/(Tabla1[[#This Row],[Ganacia Bruta]])</f>
        <v>0.4</v>
      </c>
      <c r="O1550" s="1">
        <f>+Tabla1[[#This Row],[Costo Unitario]]*Tabla1[[#This Row],[Cantidad Ordenada]]</f>
        <v>36</v>
      </c>
    </row>
    <row r="1551" spans="1:15" x14ac:dyDescent="0.25">
      <c r="A1551">
        <v>629</v>
      </c>
      <c r="B1551">
        <v>17</v>
      </c>
      <c r="C1551" t="s">
        <v>24</v>
      </c>
      <c r="D1551" t="s">
        <v>48</v>
      </c>
      <c r="E1551" s="1">
        <v>10</v>
      </c>
      <c r="F1551" s="1">
        <v>18</v>
      </c>
      <c r="G1551">
        <v>2</v>
      </c>
      <c r="H1551">
        <v>43</v>
      </c>
      <c r="I1551">
        <f>+Tabla1[[#This Row],[Tiempo de Preparación]]/60</f>
        <v>0.71666666666666667</v>
      </c>
      <c r="J1551" s="9" t="str">
        <f>+TEXT(Tabla1[[#This Row],[Columna1]]/24, "h:mm")</f>
        <v>0:43</v>
      </c>
      <c r="K1551" t="s">
        <v>8</v>
      </c>
      <c r="L1551" s="1">
        <f>+(Tabla1[[#This Row],[Precio Unitario]]-Tabla1[[#This Row],[Costo Unitario]])*Tabla1[[#This Row],[Cantidad Ordenada]]</f>
        <v>16</v>
      </c>
      <c r="M1551" s="1">
        <f>+Tabla1[[#This Row],[Precio Unitario]]*Tabla1[[#This Row],[Cantidad Ordenada]]</f>
        <v>36</v>
      </c>
      <c r="N1551" s="2">
        <f>+Tabla1[[#This Row],[Ganancia neta]]/(Tabla1[[#This Row],[Ganacia Bruta]])</f>
        <v>0.44444444444444442</v>
      </c>
      <c r="O1551" s="1">
        <f>+Tabla1[[#This Row],[Costo Unitario]]*Tabla1[[#This Row],[Cantidad Ordenada]]</f>
        <v>20</v>
      </c>
    </row>
    <row r="1552" spans="1:15" x14ac:dyDescent="0.25">
      <c r="A1552">
        <v>630</v>
      </c>
      <c r="B1552">
        <v>2</v>
      </c>
      <c r="C1552" t="s">
        <v>9</v>
      </c>
      <c r="D1552" t="s">
        <v>33</v>
      </c>
      <c r="E1552" s="1">
        <v>19</v>
      </c>
      <c r="F1552" s="1">
        <v>31</v>
      </c>
      <c r="G1552">
        <v>2</v>
      </c>
      <c r="H1552">
        <v>19</v>
      </c>
      <c r="I1552">
        <f>+Tabla1[[#This Row],[Tiempo de Preparación]]/60</f>
        <v>0.31666666666666665</v>
      </c>
      <c r="J1552" s="9" t="str">
        <f>+TEXT(Tabla1[[#This Row],[Columna1]]/24, "h:mm")</f>
        <v>0:19</v>
      </c>
      <c r="K1552" t="s">
        <v>6</v>
      </c>
      <c r="L1552" s="1">
        <f>+(Tabla1[[#This Row],[Precio Unitario]]-Tabla1[[#This Row],[Costo Unitario]])*Tabla1[[#This Row],[Cantidad Ordenada]]</f>
        <v>24</v>
      </c>
      <c r="M1552" s="1">
        <f>+Tabla1[[#This Row],[Precio Unitario]]*Tabla1[[#This Row],[Cantidad Ordenada]]</f>
        <v>62</v>
      </c>
      <c r="N1552" s="2">
        <f>+Tabla1[[#This Row],[Ganancia neta]]/(Tabla1[[#This Row],[Ganacia Bruta]])</f>
        <v>0.38709677419354838</v>
      </c>
      <c r="O1552" s="1">
        <f>+Tabla1[[#This Row],[Costo Unitario]]*Tabla1[[#This Row],[Cantidad Ordenada]]</f>
        <v>38</v>
      </c>
    </row>
    <row r="1553" spans="1:15" x14ac:dyDescent="0.25">
      <c r="A1553">
        <v>630</v>
      </c>
      <c r="B1553">
        <v>2</v>
      </c>
      <c r="C1553" t="s">
        <v>11</v>
      </c>
      <c r="D1553" t="s">
        <v>35</v>
      </c>
      <c r="E1553" s="1">
        <v>25</v>
      </c>
      <c r="F1553" s="1">
        <v>40</v>
      </c>
      <c r="G1553">
        <v>3</v>
      </c>
      <c r="H1553">
        <v>56</v>
      </c>
      <c r="I1553">
        <f>+Tabla1[[#This Row],[Tiempo de Preparación]]/60</f>
        <v>0.93333333333333335</v>
      </c>
      <c r="J1553" s="9" t="str">
        <f>+TEXT(Tabla1[[#This Row],[Columna1]]/24, "h:mm")</f>
        <v>0:56</v>
      </c>
      <c r="K1553" t="s">
        <v>6</v>
      </c>
      <c r="L1553" s="1">
        <f>+(Tabla1[[#This Row],[Precio Unitario]]-Tabla1[[#This Row],[Costo Unitario]])*Tabla1[[#This Row],[Cantidad Ordenada]]</f>
        <v>45</v>
      </c>
      <c r="M1553" s="1">
        <f>+Tabla1[[#This Row],[Precio Unitario]]*Tabla1[[#This Row],[Cantidad Ordenada]]</f>
        <v>120</v>
      </c>
      <c r="N1553" s="2">
        <f>+Tabla1[[#This Row],[Ganancia neta]]/(Tabla1[[#This Row],[Ganacia Bruta]])</f>
        <v>0.375</v>
      </c>
      <c r="O1553" s="1">
        <f>+Tabla1[[#This Row],[Costo Unitario]]*Tabla1[[#This Row],[Cantidad Ordenada]]</f>
        <v>75</v>
      </c>
    </row>
    <row r="1554" spans="1:15" x14ac:dyDescent="0.25">
      <c r="A1554">
        <v>631</v>
      </c>
      <c r="B1554">
        <v>6</v>
      </c>
      <c r="C1554" t="s">
        <v>19</v>
      </c>
      <c r="D1554" t="s">
        <v>43</v>
      </c>
      <c r="E1554" s="1">
        <v>13</v>
      </c>
      <c r="F1554" s="1">
        <v>22</v>
      </c>
      <c r="G1554">
        <v>3</v>
      </c>
      <c r="H1554">
        <v>46</v>
      </c>
      <c r="I1554">
        <f>+Tabla1[[#This Row],[Tiempo de Preparación]]/60</f>
        <v>0.76666666666666672</v>
      </c>
      <c r="J1554" s="9" t="str">
        <f>+TEXT(Tabla1[[#This Row],[Columna1]]/24, "h:mm")</f>
        <v>0:46</v>
      </c>
      <c r="K1554" t="s">
        <v>6</v>
      </c>
      <c r="L1554" s="1">
        <f>+(Tabla1[[#This Row],[Precio Unitario]]-Tabla1[[#This Row],[Costo Unitario]])*Tabla1[[#This Row],[Cantidad Ordenada]]</f>
        <v>27</v>
      </c>
      <c r="M1554" s="1">
        <f>+Tabla1[[#This Row],[Precio Unitario]]*Tabla1[[#This Row],[Cantidad Ordenada]]</f>
        <v>66</v>
      </c>
      <c r="N1554" s="2">
        <f>+Tabla1[[#This Row],[Ganancia neta]]/(Tabla1[[#This Row],[Ganacia Bruta]])</f>
        <v>0.40909090909090912</v>
      </c>
      <c r="O1554" s="1">
        <f>+Tabla1[[#This Row],[Costo Unitario]]*Tabla1[[#This Row],[Cantidad Ordenada]]</f>
        <v>39</v>
      </c>
    </row>
    <row r="1555" spans="1:15" x14ac:dyDescent="0.25">
      <c r="A1555">
        <v>632</v>
      </c>
      <c r="B1555">
        <v>16</v>
      </c>
      <c r="C1555" t="s">
        <v>18</v>
      </c>
      <c r="D1555" t="s">
        <v>42</v>
      </c>
      <c r="E1555" s="1">
        <v>19</v>
      </c>
      <c r="F1555" s="1">
        <v>32</v>
      </c>
      <c r="G1555">
        <v>3</v>
      </c>
      <c r="H1555">
        <v>41</v>
      </c>
      <c r="I1555">
        <f>+Tabla1[[#This Row],[Tiempo de Preparación]]/60</f>
        <v>0.68333333333333335</v>
      </c>
      <c r="J1555" s="9" t="str">
        <f>+TEXT(Tabla1[[#This Row],[Columna1]]/24, "h:mm")</f>
        <v>0:41</v>
      </c>
      <c r="K1555" t="s">
        <v>8</v>
      </c>
      <c r="L1555" s="1">
        <f>+(Tabla1[[#This Row],[Precio Unitario]]-Tabla1[[#This Row],[Costo Unitario]])*Tabla1[[#This Row],[Cantidad Ordenada]]</f>
        <v>39</v>
      </c>
      <c r="M1555" s="1">
        <f>+Tabla1[[#This Row],[Precio Unitario]]*Tabla1[[#This Row],[Cantidad Ordenada]]</f>
        <v>96</v>
      </c>
      <c r="N1555" s="2">
        <f>+Tabla1[[#This Row],[Ganancia neta]]/(Tabla1[[#This Row],[Ganacia Bruta]])</f>
        <v>0.40625</v>
      </c>
      <c r="O1555" s="1">
        <f>+Tabla1[[#This Row],[Costo Unitario]]*Tabla1[[#This Row],[Cantidad Ordenada]]</f>
        <v>57</v>
      </c>
    </row>
    <row r="1556" spans="1:15" x14ac:dyDescent="0.25">
      <c r="A1556">
        <v>632</v>
      </c>
      <c r="B1556">
        <v>16</v>
      </c>
      <c r="C1556" t="s">
        <v>14</v>
      </c>
      <c r="D1556" t="s">
        <v>38</v>
      </c>
      <c r="E1556" s="1">
        <v>20</v>
      </c>
      <c r="F1556" s="1">
        <v>33</v>
      </c>
      <c r="G1556">
        <v>1</v>
      </c>
      <c r="H1556">
        <v>47</v>
      </c>
      <c r="I1556">
        <f>+Tabla1[[#This Row],[Tiempo de Preparación]]/60</f>
        <v>0.78333333333333333</v>
      </c>
      <c r="J1556" s="9" t="str">
        <f>+TEXT(Tabla1[[#This Row],[Columna1]]/24, "h:mm")</f>
        <v>0:47</v>
      </c>
      <c r="K1556" t="s">
        <v>6</v>
      </c>
      <c r="L1556" s="1">
        <f>+(Tabla1[[#This Row],[Precio Unitario]]-Tabla1[[#This Row],[Costo Unitario]])*Tabla1[[#This Row],[Cantidad Ordenada]]</f>
        <v>13</v>
      </c>
      <c r="M1556" s="1">
        <f>+Tabla1[[#This Row],[Precio Unitario]]*Tabla1[[#This Row],[Cantidad Ordenada]]</f>
        <v>33</v>
      </c>
      <c r="N1556" s="2">
        <f>+Tabla1[[#This Row],[Ganancia neta]]/(Tabla1[[#This Row],[Ganacia Bruta]])</f>
        <v>0.39393939393939392</v>
      </c>
      <c r="O1556" s="1">
        <f>+Tabla1[[#This Row],[Costo Unitario]]*Tabla1[[#This Row],[Cantidad Ordenada]]</f>
        <v>20</v>
      </c>
    </row>
    <row r="1557" spans="1:15" x14ac:dyDescent="0.25">
      <c r="A1557">
        <v>633</v>
      </c>
      <c r="B1557">
        <v>16</v>
      </c>
      <c r="C1557" t="s">
        <v>7</v>
      </c>
      <c r="D1557" t="s">
        <v>32</v>
      </c>
      <c r="E1557" s="1">
        <v>18</v>
      </c>
      <c r="F1557" s="1">
        <v>30</v>
      </c>
      <c r="G1557">
        <v>3</v>
      </c>
      <c r="H1557">
        <v>10</v>
      </c>
      <c r="I1557">
        <f>+Tabla1[[#This Row],[Tiempo de Preparación]]/60</f>
        <v>0.16666666666666666</v>
      </c>
      <c r="J1557" s="9" t="str">
        <f>+TEXT(Tabla1[[#This Row],[Columna1]]/24, "h:mm")</f>
        <v>0:10</v>
      </c>
      <c r="K1557" t="s">
        <v>6</v>
      </c>
      <c r="L1557" s="1">
        <f>+(Tabla1[[#This Row],[Precio Unitario]]-Tabla1[[#This Row],[Costo Unitario]])*Tabla1[[#This Row],[Cantidad Ordenada]]</f>
        <v>36</v>
      </c>
      <c r="M1557" s="1">
        <f>+Tabla1[[#This Row],[Precio Unitario]]*Tabla1[[#This Row],[Cantidad Ordenada]]</f>
        <v>90</v>
      </c>
      <c r="N1557" s="2">
        <f>+Tabla1[[#This Row],[Ganancia neta]]/(Tabla1[[#This Row],[Ganacia Bruta]])</f>
        <v>0.4</v>
      </c>
      <c r="O1557" s="1">
        <f>+Tabla1[[#This Row],[Costo Unitario]]*Tabla1[[#This Row],[Cantidad Ordenada]]</f>
        <v>54</v>
      </c>
    </row>
    <row r="1558" spans="1:15" x14ac:dyDescent="0.25">
      <c r="A1558">
        <v>633</v>
      </c>
      <c r="B1558">
        <v>16</v>
      </c>
      <c r="C1558" t="s">
        <v>5</v>
      </c>
      <c r="D1558" t="s">
        <v>31</v>
      </c>
      <c r="E1558" s="1">
        <v>14</v>
      </c>
      <c r="F1558" s="1">
        <v>24</v>
      </c>
      <c r="G1558">
        <v>2</v>
      </c>
      <c r="H1558">
        <v>51</v>
      </c>
      <c r="I1558">
        <f>+Tabla1[[#This Row],[Tiempo de Preparación]]/60</f>
        <v>0.85</v>
      </c>
      <c r="J1558" s="9" t="str">
        <f>+TEXT(Tabla1[[#This Row],[Columna1]]/24, "h:mm")</f>
        <v>0:51</v>
      </c>
      <c r="K1558" t="s">
        <v>8</v>
      </c>
      <c r="L1558" s="1">
        <f>+(Tabla1[[#This Row],[Precio Unitario]]-Tabla1[[#This Row],[Costo Unitario]])*Tabla1[[#This Row],[Cantidad Ordenada]]</f>
        <v>20</v>
      </c>
      <c r="M1558" s="1">
        <f>+Tabla1[[#This Row],[Precio Unitario]]*Tabla1[[#This Row],[Cantidad Ordenada]]</f>
        <v>48</v>
      </c>
      <c r="N1558" s="2">
        <f>+Tabla1[[#This Row],[Ganancia neta]]/(Tabla1[[#This Row],[Ganacia Bruta]])</f>
        <v>0.41666666666666669</v>
      </c>
      <c r="O1558" s="1">
        <f>+Tabla1[[#This Row],[Costo Unitario]]*Tabla1[[#This Row],[Cantidad Ordenada]]</f>
        <v>28</v>
      </c>
    </row>
    <row r="1559" spans="1:15" x14ac:dyDescent="0.25">
      <c r="A1559">
        <v>633</v>
      </c>
      <c r="B1559">
        <v>16</v>
      </c>
      <c r="C1559" t="s">
        <v>19</v>
      </c>
      <c r="D1559" t="s">
        <v>43</v>
      </c>
      <c r="E1559" s="1">
        <v>13</v>
      </c>
      <c r="F1559" s="1">
        <v>22</v>
      </c>
      <c r="G1559">
        <v>2</v>
      </c>
      <c r="H1559">
        <v>34</v>
      </c>
      <c r="I1559">
        <f>+Tabla1[[#This Row],[Tiempo de Preparación]]/60</f>
        <v>0.56666666666666665</v>
      </c>
      <c r="J1559" s="9" t="str">
        <f>+TEXT(Tabla1[[#This Row],[Columna1]]/24, "h:mm")</f>
        <v>0:34</v>
      </c>
      <c r="K1559" t="s">
        <v>6</v>
      </c>
      <c r="L1559" s="1">
        <f>+(Tabla1[[#This Row],[Precio Unitario]]-Tabla1[[#This Row],[Costo Unitario]])*Tabla1[[#This Row],[Cantidad Ordenada]]</f>
        <v>18</v>
      </c>
      <c r="M1559" s="1">
        <f>+Tabla1[[#This Row],[Precio Unitario]]*Tabla1[[#This Row],[Cantidad Ordenada]]</f>
        <v>44</v>
      </c>
      <c r="N1559" s="2">
        <f>+Tabla1[[#This Row],[Ganancia neta]]/(Tabla1[[#This Row],[Ganacia Bruta]])</f>
        <v>0.40909090909090912</v>
      </c>
      <c r="O1559" s="1">
        <f>+Tabla1[[#This Row],[Costo Unitario]]*Tabla1[[#This Row],[Cantidad Ordenada]]</f>
        <v>26</v>
      </c>
    </row>
    <row r="1560" spans="1:15" x14ac:dyDescent="0.25">
      <c r="A1560">
        <v>633</v>
      </c>
      <c r="B1560">
        <v>16</v>
      </c>
      <c r="C1560" t="s">
        <v>24</v>
      </c>
      <c r="D1560" t="s">
        <v>48</v>
      </c>
      <c r="E1560" s="1">
        <v>10</v>
      </c>
      <c r="F1560" s="1">
        <v>18</v>
      </c>
      <c r="G1560">
        <v>3</v>
      </c>
      <c r="H1560">
        <v>54</v>
      </c>
      <c r="I1560">
        <f>+Tabla1[[#This Row],[Tiempo de Preparación]]/60</f>
        <v>0.9</v>
      </c>
      <c r="J1560" s="9" t="str">
        <f>+TEXT(Tabla1[[#This Row],[Columna1]]/24, "h:mm")</f>
        <v>0:54</v>
      </c>
      <c r="K1560" t="s">
        <v>8</v>
      </c>
      <c r="L1560" s="1">
        <f>+(Tabla1[[#This Row],[Precio Unitario]]-Tabla1[[#This Row],[Costo Unitario]])*Tabla1[[#This Row],[Cantidad Ordenada]]</f>
        <v>24</v>
      </c>
      <c r="M1560" s="1">
        <f>+Tabla1[[#This Row],[Precio Unitario]]*Tabla1[[#This Row],[Cantidad Ordenada]]</f>
        <v>54</v>
      </c>
      <c r="N1560" s="2">
        <f>+Tabla1[[#This Row],[Ganancia neta]]/(Tabla1[[#This Row],[Ganacia Bruta]])</f>
        <v>0.44444444444444442</v>
      </c>
      <c r="O1560" s="1">
        <f>+Tabla1[[#This Row],[Costo Unitario]]*Tabla1[[#This Row],[Cantidad Ordenada]]</f>
        <v>30</v>
      </c>
    </row>
    <row r="1561" spans="1:15" x14ac:dyDescent="0.25">
      <c r="A1561">
        <v>634</v>
      </c>
      <c r="B1561">
        <v>2</v>
      </c>
      <c r="C1561" t="s">
        <v>19</v>
      </c>
      <c r="D1561" t="s">
        <v>43</v>
      </c>
      <c r="E1561" s="1">
        <v>13</v>
      </c>
      <c r="F1561" s="1">
        <v>22</v>
      </c>
      <c r="G1561">
        <v>2</v>
      </c>
      <c r="H1561">
        <v>25</v>
      </c>
      <c r="I1561">
        <f>+Tabla1[[#This Row],[Tiempo de Preparación]]/60</f>
        <v>0.41666666666666669</v>
      </c>
      <c r="J1561" s="9" t="str">
        <f>+TEXT(Tabla1[[#This Row],[Columna1]]/24, "h:mm")</f>
        <v>0:25</v>
      </c>
      <c r="K1561" t="s">
        <v>6</v>
      </c>
      <c r="L1561" s="1">
        <f>+(Tabla1[[#This Row],[Precio Unitario]]-Tabla1[[#This Row],[Costo Unitario]])*Tabla1[[#This Row],[Cantidad Ordenada]]</f>
        <v>18</v>
      </c>
      <c r="M1561" s="1">
        <f>+Tabla1[[#This Row],[Precio Unitario]]*Tabla1[[#This Row],[Cantidad Ordenada]]</f>
        <v>44</v>
      </c>
      <c r="N1561" s="2">
        <f>+Tabla1[[#This Row],[Ganancia neta]]/(Tabla1[[#This Row],[Ganacia Bruta]])</f>
        <v>0.40909090909090912</v>
      </c>
      <c r="O1561" s="1">
        <f>+Tabla1[[#This Row],[Costo Unitario]]*Tabla1[[#This Row],[Cantidad Ordenada]]</f>
        <v>26</v>
      </c>
    </row>
    <row r="1562" spans="1:15" x14ac:dyDescent="0.25">
      <c r="A1562">
        <v>634</v>
      </c>
      <c r="B1562">
        <v>2</v>
      </c>
      <c r="C1562" t="s">
        <v>11</v>
      </c>
      <c r="D1562" t="s">
        <v>35</v>
      </c>
      <c r="E1562" s="1">
        <v>25</v>
      </c>
      <c r="F1562" s="1">
        <v>40</v>
      </c>
      <c r="G1562">
        <v>3</v>
      </c>
      <c r="H1562">
        <v>38</v>
      </c>
      <c r="I1562">
        <f>+Tabla1[[#This Row],[Tiempo de Preparación]]/60</f>
        <v>0.6333333333333333</v>
      </c>
      <c r="J1562" s="9" t="str">
        <f>+TEXT(Tabla1[[#This Row],[Columna1]]/24, "h:mm")</f>
        <v>0:38</v>
      </c>
      <c r="K1562" t="s">
        <v>8</v>
      </c>
      <c r="L1562" s="1">
        <f>+(Tabla1[[#This Row],[Precio Unitario]]-Tabla1[[#This Row],[Costo Unitario]])*Tabla1[[#This Row],[Cantidad Ordenada]]</f>
        <v>45</v>
      </c>
      <c r="M1562" s="1">
        <f>+Tabla1[[#This Row],[Precio Unitario]]*Tabla1[[#This Row],[Cantidad Ordenada]]</f>
        <v>120</v>
      </c>
      <c r="N1562" s="2">
        <f>+Tabla1[[#This Row],[Ganancia neta]]/(Tabla1[[#This Row],[Ganacia Bruta]])</f>
        <v>0.375</v>
      </c>
      <c r="O1562" s="1">
        <f>+Tabla1[[#This Row],[Costo Unitario]]*Tabla1[[#This Row],[Cantidad Ordenada]]</f>
        <v>75</v>
      </c>
    </row>
    <row r="1563" spans="1:15" x14ac:dyDescent="0.25">
      <c r="A1563">
        <v>634</v>
      </c>
      <c r="B1563">
        <v>2</v>
      </c>
      <c r="C1563" t="s">
        <v>26</v>
      </c>
      <c r="D1563" t="s">
        <v>50</v>
      </c>
      <c r="E1563" s="1">
        <v>15</v>
      </c>
      <c r="F1563" s="1">
        <v>25</v>
      </c>
      <c r="G1563">
        <v>3</v>
      </c>
      <c r="H1563">
        <v>43</v>
      </c>
      <c r="I1563">
        <f>+Tabla1[[#This Row],[Tiempo de Preparación]]/60</f>
        <v>0.71666666666666667</v>
      </c>
      <c r="J1563" s="9" t="str">
        <f>+TEXT(Tabla1[[#This Row],[Columna1]]/24, "h:mm")</f>
        <v>0:43</v>
      </c>
      <c r="K1563" t="s">
        <v>8</v>
      </c>
      <c r="L1563" s="1">
        <f>+(Tabla1[[#This Row],[Precio Unitario]]-Tabla1[[#This Row],[Costo Unitario]])*Tabla1[[#This Row],[Cantidad Ordenada]]</f>
        <v>30</v>
      </c>
      <c r="M1563" s="1">
        <f>+Tabla1[[#This Row],[Precio Unitario]]*Tabla1[[#This Row],[Cantidad Ordenada]]</f>
        <v>75</v>
      </c>
      <c r="N1563" s="2">
        <f>+Tabla1[[#This Row],[Ganancia neta]]/(Tabla1[[#This Row],[Ganacia Bruta]])</f>
        <v>0.4</v>
      </c>
      <c r="O1563" s="1">
        <f>+Tabla1[[#This Row],[Costo Unitario]]*Tabla1[[#This Row],[Cantidad Ordenada]]</f>
        <v>45</v>
      </c>
    </row>
    <row r="1564" spans="1:15" x14ac:dyDescent="0.25">
      <c r="A1564">
        <v>634</v>
      </c>
      <c r="B1564">
        <v>2</v>
      </c>
      <c r="C1564" t="s">
        <v>17</v>
      </c>
      <c r="D1564" t="s">
        <v>41</v>
      </c>
      <c r="E1564" s="1">
        <v>21</v>
      </c>
      <c r="F1564" s="1">
        <v>35</v>
      </c>
      <c r="G1564">
        <v>3</v>
      </c>
      <c r="H1564">
        <v>51</v>
      </c>
      <c r="I1564">
        <f>+Tabla1[[#This Row],[Tiempo de Preparación]]/60</f>
        <v>0.85</v>
      </c>
      <c r="J1564" s="9" t="str">
        <f>+TEXT(Tabla1[[#This Row],[Columna1]]/24, "h:mm")</f>
        <v>0:51</v>
      </c>
      <c r="K1564" t="s">
        <v>6</v>
      </c>
      <c r="L1564" s="1">
        <f>+(Tabla1[[#This Row],[Precio Unitario]]-Tabla1[[#This Row],[Costo Unitario]])*Tabla1[[#This Row],[Cantidad Ordenada]]</f>
        <v>42</v>
      </c>
      <c r="M1564" s="1">
        <f>+Tabla1[[#This Row],[Precio Unitario]]*Tabla1[[#This Row],[Cantidad Ordenada]]</f>
        <v>105</v>
      </c>
      <c r="N1564" s="2">
        <f>+Tabla1[[#This Row],[Ganancia neta]]/(Tabla1[[#This Row],[Ganacia Bruta]])</f>
        <v>0.4</v>
      </c>
      <c r="O1564" s="1">
        <f>+Tabla1[[#This Row],[Costo Unitario]]*Tabla1[[#This Row],[Cantidad Ordenada]]</f>
        <v>63</v>
      </c>
    </row>
    <row r="1565" spans="1:15" x14ac:dyDescent="0.25">
      <c r="A1565">
        <v>635</v>
      </c>
      <c r="B1565">
        <v>5</v>
      </c>
      <c r="C1565" t="s">
        <v>13</v>
      </c>
      <c r="D1565" t="s">
        <v>37</v>
      </c>
      <c r="E1565" s="1">
        <v>17</v>
      </c>
      <c r="F1565" s="1">
        <v>29</v>
      </c>
      <c r="G1565">
        <v>2</v>
      </c>
      <c r="H1565">
        <v>25</v>
      </c>
      <c r="I1565">
        <f>+Tabla1[[#This Row],[Tiempo de Preparación]]/60</f>
        <v>0.41666666666666669</v>
      </c>
      <c r="J1565" s="9" t="str">
        <f>+TEXT(Tabla1[[#This Row],[Columna1]]/24, "h:mm")</f>
        <v>0:25</v>
      </c>
      <c r="K1565" t="s">
        <v>8</v>
      </c>
      <c r="L1565" s="1">
        <f>+(Tabla1[[#This Row],[Precio Unitario]]-Tabla1[[#This Row],[Costo Unitario]])*Tabla1[[#This Row],[Cantidad Ordenada]]</f>
        <v>24</v>
      </c>
      <c r="M1565" s="1">
        <f>+Tabla1[[#This Row],[Precio Unitario]]*Tabla1[[#This Row],[Cantidad Ordenada]]</f>
        <v>58</v>
      </c>
      <c r="N1565" s="2">
        <f>+Tabla1[[#This Row],[Ganancia neta]]/(Tabla1[[#This Row],[Ganacia Bruta]])</f>
        <v>0.41379310344827586</v>
      </c>
      <c r="O1565" s="1">
        <f>+Tabla1[[#This Row],[Costo Unitario]]*Tabla1[[#This Row],[Cantidad Ordenada]]</f>
        <v>34</v>
      </c>
    </row>
    <row r="1566" spans="1:15" x14ac:dyDescent="0.25">
      <c r="A1566">
        <v>636</v>
      </c>
      <c r="B1566">
        <v>14</v>
      </c>
      <c r="C1566" t="s">
        <v>5</v>
      </c>
      <c r="D1566" t="s">
        <v>31</v>
      </c>
      <c r="E1566" s="1">
        <v>14</v>
      </c>
      <c r="F1566" s="1">
        <v>24</v>
      </c>
      <c r="G1566">
        <v>2</v>
      </c>
      <c r="H1566">
        <v>45</v>
      </c>
      <c r="I1566">
        <f>+Tabla1[[#This Row],[Tiempo de Preparación]]/60</f>
        <v>0.75</v>
      </c>
      <c r="J1566" s="9" t="str">
        <f>+TEXT(Tabla1[[#This Row],[Columna1]]/24, "h:mm")</f>
        <v>0:45</v>
      </c>
      <c r="K1566" t="s">
        <v>6</v>
      </c>
      <c r="L1566" s="1">
        <f>+(Tabla1[[#This Row],[Precio Unitario]]-Tabla1[[#This Row],[Costo Unitario]])*Tabla1[[#This Row],[Cantidad Ordenada]]</f>
        <v>20</v>
      </c>
      <c r="M1566" s="1">
        <f>+Tabla1[[#This Row],[Precio Unitario]]*Tabla1[[#This Row],[Cantidad Ordenada]]</f>
        <v>48</v>
      </c>
      <c r="N1566" s="2">
        <f>+Tabla1[[#This Row],[Ganancia neta]]/(Tabla1[[#This Row],[Ganacia Bruta]])</f>
        <v>0.41666666666666669</v>
      </c>
      <c r="O1566" s="1">
        <f>+Tabla1[[#This Row],[Costo Unitario]]*Tabla1[[#This Row],[Cantidad Ordenada]]</f>
        <v>28</v>
      </c>
    </row>
    <row r="1567" spans="1:15" x14ac:dyDescent="0.25">
      <c r="A1567">
        <v>636</v>
      </c>
      <c r="B1567">
        <v>14</v>
      </c>
      <c r="C1567" t="s">
        <v>16</v>
      </c>
      <c r="D1567" t="s">
        <v>40</v>
      </c>
      <c r="E1567" s="1">
        <v>11</v>
      </c>
      <c r="F1567" s="1">
        <v>19</v>
      </c>
      <c r="G1567">
        <v>3</v>
      </c>
      <c r="H1567">
        <v>54</v>
      </c>
      <c r="I1567">
        <f>+Tabla1[[#This Row],[Tiempo de Preparación]]/60</f>
        <v>0.9</v>
      </c>
      <c r="J1567" s="9" t="str">
        <f>+TEXT(Tabla1[[#This Row],[Columna1]]/24, "h:mm")</f>
        <v>0:54</v>
      </c>
      <c r="K1567" t="s">
        <v>8</v>
      </c>
      <c r="L1567" s="1">
        <f>+(Tabla1[[#This Row],[Precio Unitario]]-Tabla1[[#This Row],[Costo Unitario]])*Tabla1[[#This Row],[Cantidad Ordenada]]</f>
        <v>24</v>
      </c>
      <c r="M1567" s="1">
        <f>+Tabla1[[#This Row],[Precio Unitario]]*Tabla1[[#This Row],[Cantidad Ordenada]]</f>
        <v>57</v>
      </c>
      <c r="N1567" s="2">
        <f>+Tabla1[[#This Row],[Ganancia neta]]/(Tabla1[[#This Row],[Ganacia Bruta]])</f>
        <v>0.42105263157894735</v>
      </c>
      <c r="O1567" s="1">
        <f>+Tabla1[[#This Row],[Costo Unitario]]*Tabla1[[#This Row],[Cantidad Ordenada]]</f>
        <v>33</v>
      </c>
    </row>
    <row r="1568" spans="1:15" x14ac:dyDescent="0.25">
      <c r="A1568">
        <v>636</v>
      </c>
      <c r="B1568">
        <v>14</v>
      </c>
      <c r="C1568" t="s">
        <v>23</v>
      </c>
      <c r="D1568" t="s">
        <v>47</v>
      </c>
      <c r="E1568" s="1">
        <v>13</v>
      </c>
      <c r="F1568" s="1">
        <v>21</v>
      </c>
      <c r="G1568">
        <v>1</v>
      </c>
      <c r="H1568">
        <v>52</v>
      </c>
      <c r="I1568">
        <f>+Tabla1[[#This Row],[Tiempo de Preparación]]/60</f>
        <v>0.8666666666666667</v>
      </c>
      <c r="J1568" s="9" t="str">
        <f>+TEXT(Tabla1[[#This Row],[Columna1]]/24, "h:mm")</f>
        <v>0:52</v>
      </c>
      <c r="K1568" t="s">
        <v>8</v>
      </c>
      <c r="L1568" s="1">
        <f>+(Tabla1[[#This Row],[Precio Unitario]]-Tabla1[[#This Row],[Costo Unitario]])*Tabla1[[#This Row],[Cantidad Ordenada]]</f>
        <v>8</v>
      </c>
      <c r="M1568" s="1">
        <f>+Tabla1[[#This Row],[Precio Unitario]]*Tabla1[[#This Row],[Cantidad Ordenada]]</f>
        <v>21</v>
      </c>
      <c r="N1568" s="2">
        <f>+Tabla1[[#This Row],[Ganancia neta]]/(Tabla1[[#This Row],[Ganacia Bruta]])</f>
        <v>0.38095238095238093</v>
      </c>
      <c r="O1568" s="1">
        <f>+Tabla1[[#This Row],[Costo Unitario]]*Tabla1[[#This Row],[Cantidad Ordenada]]</f>
        <v>13</v>
      </c>
    </row>
    <row r="1569" spans="1:15" x14ac:dyDescent="0.25">
      <c r="A1569">
        <v>637</v>
      </c>
      <c r="B1569">
        <v>6</v>
      </c>
      <c r="C1569" t="s">
        <v>14</v>
      </c>
      <c r="D1569" t="s">
        <v>38</v>
      </c>
      <c r="E1569" s="1">
        <v>20</v>
      </c>
      <c r="F1569" s="1">
        <v>33</v>
      </c>
      <c r="G1569">
        <v>1</v>
      </c>
      <c r="H1569">
        <v>23</v>
      </c>
      <c r="I1569">
        <f>+Tabla1[[#This Row],[Tiempo de Preparación]]/60</f>
        <v>0.38333333333333336</v>
      </c>
      <c r="J1569" s="9" t="str">
        <f>+TEXT(Tabla1[[#This Row],[Columna1]]/24, "h:mm")</f>
        <v>0:23</v>
      </c>
      <c r="K1569" t="s">
        <v>8</v>
      </c>
      <c r="L1569" s="1">
        <f>+(Tabla1[[#This Row],[Precio Unitario]]-Tabla1[[#This Row],[Costo Unitario]])*Tabla1[[#This Row],[Cantidad Ordenada]]</f>
        <v>13</v>
      </c>
      <c r="M1569" s="1">
        <f>+Tabla1[[#This Row],[Precio Unitario]]*Tabla1[[#This Row],[Cantidad Ordenada]]</f>
        <v>33</v>
      </c>
      <c r="N1569" s="2">
        <f>+Tabla1[[#This Row],[Ganancia neta]]/(Tabla1[[#This Row],[Ganacia Bruta]])</f>
        <v>0.39393939393939392</v>
      </c>
      <c r="O1569" s="1">
        <f>+Tabla1[[#This Row],[Costo Unitario]]*Tabla1[[#This Row],[Cantidad Ordenada]]</f>
        <v>20</v>
      </c>
    </row>
    <row r="1570" spans="1:15" x14ac:dyDescent="0.25">
      <c r="A1570">
        <v>637</v>
      </c>
      <c r="B1570">
        <v>6</v>
      </c>
      <c r="C1570" t="s">
        <v>20</v>
      </c>
      <c r="D1570" t="s">
        <v>44</v>
      </c>
      <c r="E1570" s="1">
        <v>20</v>
      </c>
      <c r="F1570" s="1">
        <v>34</v>
      </c>
      <c r="G1570">
        <v>1</v>
      </c>
      <c r="H1570">
        <v>6</v>
      </c>
      <c r="I1570">
        <f>+Tabla1[[#This Row],[Tiempo de Preparación]]/60</f>
        <v>0.1</v>
      </c>
      <c r="J1570" s="9" t="str">
        <f>+TEXT(Tabla1[[#This Row],[Columna1]]/24, "h:mm")</f>
        <v>0:06</v>
      </c>
      <c r="K1570" t="s">
        <v>8</v>
      </c>
      <c r="L1570" s="1">
        <f>+(Tabla1[[#This Row],[Precio Unitario]]-Tabla1[[#This Row],[Costo Unitario]])*Tabla1[[#This Row],[Cantidad Ordenada]]</f>
        <v>14</v>
      </c>
      <c r="M1570" s="1">
        <f>+Tabla1[[#This Row],[Precio Unitario]]*Tabla1[[#This Row],[Cantidad Ordenada]]</f>
        <v>34</v>
      </c>
      <c r="N1570" s="2">
        <f>+Tabla1[[#This Row],[Ganancia neta]]/(Tabla1[[#This Row],[Ganacia Bruta]])</f>
        <v>0.41176470588235292</v>
      </c>
      <c r="O1570" s="1">
        <f>+Tabla1[[#This Row],[Costo Unitario]]*Tabla1[[#This Row],[Cantidad Ordenada]]</f>
        <v>20</v>
      </c>
    </row>
    <row r="1571" spans="1:15" x14ac:dyDescent="0.25">
      <c r="A1571">
        <v>637</v>
      </c>
      <c r="B1571">
        <v>6</v>
      </c>
      <c r="C1571" t="s">
        <v>26</v>
      </c>
      <c r="D1571" t="s">
        <v>50</v>
      </c>
      <c r="E1571" s="1">
        <v>15</v>
      </c>
      <c r="F1571" s="1">
        <v>25</v>
      </c>
      <c r="G1571">
        <v>2</v>
      </c>
      <c r="H1571">
        <v>32</v>
      </c>
      <c r="I1571">
        <f>+Tabla1[[#This Row],[Tiempo de Preparación]]/60</f>
        <v>0.53333333333333333</v>
      </c>
      <c r="J1571" s="9" t="str">
        <f>+TEXT(Tabla1[[#This Row],[Columna1]]/24, "h:mm")</f>
        <v>0:32</v>
      </c>
      <c r="K1571" t="s">
        <v>6</v>
      </c>
      <c r="L1571" s="1">
        <f>+(Tabla1[[#This Row],[Precio Unitario]]-Tabla1[[#This Row],[Costo Unitario]])*Tabla1[[#This Row],[Cantidad Ordenada]]</f>
        <v>20</v>
      </c>
      <c r="M1571" s="1">
        <f>+Tabla1[[#This Row],[Precio Unitario]]*Tabla1[[#This Row],[Cantidad Ordenada]]</f>
        <v>50</v>
      </c>
      <c r="N1571" s="2">
        <f>+Tabla1[[#This Row],[Ganancia neta]]/(Tabla1[[#This Row],[Ganacia Bruta]])</f>
        <v>0.4</v>
      </c>
      <c r="O1571" s="1">
        <f>+Tabla1[[#This Row],[Costo Unitario]]*Tabla1[[#This Row],[Cantidad Ordenada]]</f>
        <v>30</v>
      </c>
    </row>
    <row r="1572" spans="1:15" x14ac:dyDescent="0.25">
      <c r="A1572">
        <v>638</v>
      </c>
      <c r="B1572">
        <v>16</v>
      </c>
      <c r="C1572" t="s">
        <v>7</v>
      </c>
      <c r="D1572" t="s">
        <v>32</v>
      </c>
      <c r="E1572" s="1">
        <v>18</v>
      </c>
      <c r="F1572" s="1">
        <v>30</v>
      </c>
      <c r="G1572">
        <v>3</v>
      </c>
      <c r="H1572">
        <v>44</v>
      </c>
      <c r="I1572">
        <f>+Tabla1[[#This Row],[Tiempo de Preparación]]/60</f>
        <v>0.73333333333333328</v>
      </c>
      <c r="J1572" s="9" t="str">
        <f>+TEXT(Tabla1[[#This Row],[Columna1]]/24, "h:mm")</f>
        <v>0:44</v>
      </c>
      <c r="K1572" t="s">
        <v>6</v>
      </c>
      <c r="L1572" s="1">
        <f>+(Tabla1[[#This Row],[Precio Unitario]]-Tabla1[[#This Row],[Costo Unitario]])*Tabla1[[#This Row],[Cantidad Ordenada]]</f>
        <v>36</v>
      </c>
      <c r="M1572" s="1">
        <f>+Tabla1[[#This Row],[Precio Unitario]]*Tabla1[[#This Row],[Cantidad Ordenada]]</f>
        <v>90</v>
      </c>
      <c r="N1572" s="2">
        <f>+Tabla1[[#This Row],[Ganancia neta]]/(Tabla1[[#This Row],[Ganacia Bruta]])</f>
        <v>0.4</v>
      </c>
      <c r="O1572" s="1">
        <f>+Tabla1[[#This Row],[Costo Unitario]]*Tabla1[[#This Row],[Cantidad Ordenada]]</f>
        <v>54</v>
      </c>
    </row>
    <row r="1573" spans="1:15" x14ac:dyDescent="0.25">
      <c r="A1573">
        <v>639</v>
      </c>
      <c r="B1573">
        <v>8</v>
      </c>
      <c r="C1573" t="s">
        <v>25</v>
      </c>
      <c r="D1573" t="s">
        <v>49</v>
      </c>
      <c r="E1573" s="1">
        <v>15</v>
      </c>
      <c r="F1573" s="1">
        <v>26</v>
      </c>
      <c r="G1573">
        <v>2</v>
      </c>
      <c r="H1573">
        <v>52</v>
      </c>
      <c r="I1573">
        <f>+Tabla1[[#This Row],[Tiempo de Preparación]]/60</f>
        <v>0.8666666666666667</v>
      </c>
      <c r="J1573" s="9" t="str">
        <f>+TEXT(Tabla1[[#This Row],[Columna1]]/24, "h:mm")</f>
        <v>0:52</v>
      </c>
      <c r="K1573" t="s">
        <v>6</v>
      </c>
      <c r="L1573" s="1">
        <f>+(Tabla1[[#This Row],[Precio Unitario]]-Tabla1[[#This Row],[Costo Unitario]])*Tabla1[[#This Row],[Cantidad Ordenada]]</f>
        <v>22</v>
      </c>
      <c r="M1573" s="1">
        <f>+Tabla1[[#This Row],[Precio Unitario]]*Tabla1[[#This Row],[Cantidad Ordenada]]</f>
        <v>52</v>
      </c>
      <c r="N1573" s="2">
        <f>+Tabla1[[#This Row],[Ganancia neta]]/(Tabla1[[#This Row],[Ganacia Bruta]])</f>
        <v>0.42307692307692307</v>
      </c>
      <c r="O1573" s="1">
        <f>+Tabla1[[#This Row],[Costo Unitario]]*Tabla1[[#This Row],[Cantidad Ordenada]]</f>
        <v>30</v>
      </c>
    </row>
    <row r="1574" spans="1:15" x14ac:dyDescent="0.25">
      <c r="A1574">
        <v>639</v>
      </c>
      <c r="B1574">
        <v>8</v>
      </c>
      <c r="C1574" t="s">
        <v>9</v>
      </c>
      <c r="D1574" t="s">
        <v>33</v>
      </c>
      <c r="E1574" s="1">
        <v>19</v>
      </c>
      <c r="F1574" s="1">
        <v>31</v>
      </c>
      <c r="G1574">
        <v>2</v>
      </c>
      <c r="H1574">
        <v>29</v>
      </c>
      <c r="I1574">
        <f>+Tabla1[[#This Row],[Tiempo de Preparación]]/60</f>
        <v>0.48333333333333334</v>
      </c>
      <c r="J1574" s="9" t="str">
        <f>+TEXT(Tabla1[[#This Row],[Columna1]]/24, "h:mm")</f>
        <v>0:29</v>
      </c>
      <c r="K1574" t="s">
        <v>6</v>
      </c>
      <c r="L1574" s="1">
        <f>+(Tabla1[[#This Row],[Precio Unitario]]-Tabla1[[#This Row],[Costo Unitario]])*Tabla1[[#This Row],[Cantidad Ordenada]]</f>
        <v>24</v>
      </c>
      <c r="M1574" s="1">
        <f>+Tabla1[[#This Row],[Precio Unitario]]*Tabla1[[#This Row],[Cantidad Ordenada]]</f>
        <v>62</v>
      </c>
      <c r="N1574" s="2">
        <f>+Tabla1[[#This Row],[Ganancia neta]]/(Tabla1[[#This Row],[Ganacia Bruta]])</f>
        <v>0.38709677419354838</v>
      </c>
      <c r="O1574" s="1">
        <f>+Tabla1[[#This Row],[Costo Unitario]]*Tabla1[[#This Row],[Cantidad Ordenada]]</f>
        <v>38</v>
      </c>
    </row>
    <row r="1575" spans="1:15" x14ac:dyDescent="0.25">
      <c r="A1575">
        <v>639</v>
      </c>
      <c r="B1575">
        <v>8</v>
      </c>
      <c r="C1575" t="s">
        <v>16</v>
      </c>
      <c r="D1575" t="s">
        <v>40</v>
      </c>
      <c r="E1575" s="1">
        <v>11</v>
      </c>
      <c r="F1575" s="1">
        <v>19</v>
      </c>
      <c r="G1575">
        <v>2</v>
      </c>
      <c r="H1575">
        <v>55</v>
      </c>
      <c r="I1575">
        <f>+Tabla1[[#This Row],[Tiempo de Preparación]]/60</f>
        <v>0.91666666666666663</v>
      </c>
      <c r="J1575" s="9" t="str">
        <f>+TEXT(Tabla1[[#This Row],[Columna1]]/24, "h:mm")</f>
        <v>0:55</v>
      </c>
      <c r="K1575" t="s">
        <v>6</v>
      </c>
      <c r="L1575" s="1">
        <f>+(Tabla1[[#This Row],[Precio Unitario]]-Tabla1[[#This Row],[Costo Unitario]])*Tabla1[[#This Row],[Cantidad Ordenada]]</f>
        <v>16</v>
      </c>
      <c r="M1575" s="1">
        <f>+Tabla1[[#This Row],[Precio Unitario]]*Tabla1[[#This Row],[Cantidad Ordenada]]</f>
        <v>38</v>
      </c>
      <c r="N1575" s="2">
        <f>+Tabla1[[#This Row],[Ganancia neta]]/(Tabla1[[#This Row],[Ganacia Bruta]])</f>
        <v>0.42105263157894735</v>
      </c>
      <c r="O1575" s="1">
        <f>+Tabla1[[#This Row],[Costo Unitario]]*Tabla1[[#This Row],[Cantidad Ordenada]]</f>
        <v>22</v>
      </c>
    </row>
    <row r="1576" spans="1:15" x14ac:dyDescent="0.25">
      <c r="A1576">
        <v>640</v>
      </c>
      <c r="B1576">
        <v>14</v>
      </c>
      <c r="C1576" t="s">
        <v>25</v>
      </c>
      <c r="D1576" t="s">
        <v>49</v>
      </c>
      <c r="E1576" s="1">
        <v>15</v>
      </c>
      <c r="F1576" s="1">
        <v>26</v>
      </c>
      <c r="G1576">
        <v>3</v>
      </c>
      <c r="H1576">
        <v>7</v>
      </c>
      <c r="I1576">
        <f>+Tabla1[[#This Row],[Tiempo de Preparación]]/60</f>
        <v>0.11666666666666667</v>
      </c>
      <c r="J1576" s="9" t="str">
        <f>+TEXT(Tabla1[[#This Row],[Columna1]]/24, "h:mm")</f>
        <v>0:07</v>
      </c>
      <c r="K1576" t="s">
        <v>8</v>
      </c>
      <c r="L1576" s="1">
        <f>+(Tabla1[[#This Row],[Precio Unitario]]-Tabla1[[#This Row],[Costo Unitario]])*Tabla1[[#This Row],[Cantidad Ordenada]]</f>
        <v>33</v>
      </c>
      <c r="M1576" s="1">
        <f>+Tabla1[[#This Row],[Precio Unitario]]*Tabla1[[#This Row],[Cantidad Ordenada]]</f>
        <v>78</v>
      </c>
      <c r="N1576" s="2">
        <f>+Tabla1[[#This Row],[Ganancia neta]]/(Tabla1[[#This Row],[Ganacia Bruta]])</f>
        <v>0.42307692307692307</v>
      </c>
      <c r="O1576" s="1">
        <f>+Tabla1[[#This Row],[Costo Unitario]]*Tabla1[[#This Row],[Cantidad Ordenada]]</f>
        <v>45</v>
      </c>
    </row>
    <row r="1577" spans="1:15" x14ac:dyDescent="0.25">
      <c r="A1577">
        <v>640</v>
      </c>
      <c r="B1577">
        <v>14</v>
      </c>
      <c r="C1577" t="s">
        <v>23</v>
      </c>
      <c r="D1577" t="s">
        <v>47</v>
      </c>
      <c r="E1577" s="1">
        <v>13</v>
      </c>
      <c r="F1577" s="1">
        <v>21</v>
      </c>
      <c r="G1577">
        <v>2</v>
      </c>
      <c r="H1577">
        <v>12</v>
      </c>
      <c r="I1577">
        <f>+Tabla1[[#This Row],[Tiempo de Preparación]]/60</f>
        <v>0.2</v>
      </c>
      <c r="J1577" s="9" t="str">
        <f>+TEXT(Tabla1[[#This Row],[Columna1]]/24, "h:mm")</f>
        <v>0:12</v>
      </c>
      <c r="K1577" t="s">
        <v>6</v>
      </c>
      <c r="L1577" s="1">
        <f>+(Tabla1[[#This Row],[Precio Unitario]]-Tabla1[[#This Row],[Costo Unitario]])*Tabla1[[#This Row],[Cantidad Ordenada]]</f>
        <v>16</v>
      </c>
      <c r="M1577" s="1">
        <f>+Tabla1[[#This Row],[Precio Unitario]]*Tabla1[[#This Row],[Cantidad Ordenada]]</f>
        <v>42</v>
      </c>
      <c r="N1577" s="2">
        <f>+Tabla1[[#This Row],[Ganancia neta]]/(Tabla1[[#This Row],[Ganacia Bruta]])</f>
        <v>0.38095238095238093</v>
      </c>
      <c r="O1577" s="1">
        <f>+Tabla1[[#This Row],[Costo Unitario]]*Tabla1[[#This Row],[Cantidad Ordenada]]</f>
        <v>26</v>
      </c>
    </row>
    <row r="1578" spans="1:15" x14ac:dyDescent="0.25">
      <c r="A1578">
        <v>640</v>
      </c>
      <c r="B1578">
        <v>14</v>
      </c>
      <c r="C1578" t="s">
        <v>14</v>
      </c>
      <c r="D1578" t="s">
        <v>38</v>
      </c>
      <c r="E1578" s="1">
        <v>20</v>
      </c>
      <c r="F1578" s="1">
        <v>33</v>
      </c>
      <c r="G1578">
        <v>3</v>
      </c>
      <c r="H1578">
        <v>56</v>
      </c>
      <c r="I1578">
        <f>+Tabla1[[#This Row],[Tiempo de Preparación]]/60</f>
        <v>0.93333333333333335</v>
      </c>
      <c r="J1578" s="9" t="str">
        <f>+TEXT(Tabla1[[#This Row],[Columna1]]/24, "h:mm")</f>
        <v>0:56</v>
      </c>
      <c r="K1578" t="s">
        <v>8</v>
      </c>
      <c r="L1578" s="1">
        <f>+(Tabla1[[#This Row],[Precio Unitario]]-Tabla1[[#This Row],[Costo Unitario]])*Tabla1[[#This Row],[Cantidad Ordenada]]</f>
        <v>39</v>
      </c>
      <c r="M1578" s="1">
        <f>+Tabla1[[#This Row],[Precio Unitario]]*Tabla1[[#This Row],[Cantidad Ordenada]]</f>
        <v>99</v>
      </c>
      <c r="N1578" s="2">
        <f>+Tabla1[[#This Row],[Ganancia neta]]/(Tabla1[[#This Row],[Ganacia Bruta]])</f>
        <v>0.39393939393939392</v>
      </c>
      <c r="O1578" s="1">
        <f>+Tabla1[[#This Row],[Costo Unitario]]*Tabla1[[#This Row],[Cantidad Ordenada]]</f>
        <v>60</v>
      </c>
    </row>
    <row r="1579" spans="1:15" x14ac:dyDescent="0.25">
      <c r="A1579">
        <v>641</v>
      </c>
      <c r="B1579">
        <v>2</v>
      </c>
      <c r="C1579" t="s">
        <v>13</v>
      </c>
      <c r="D1579" t="s">
        <v>37</v>
      </c>
      <c r="E1579" s="1">
        <v>17</v>
      </c>
      <c r="F1579" s="1">
        <v>29</v>
      </c>
      <c r="G1579">
        <v>3</v>
      </c>
      <c r="H1579">
        <v>17</v>
      </c>
      <c r="I1579">
        <f>+Tabla1[[#This Row],[Tiempo de Preparación]]/60</f>
        <v>0.28333333333333333</v>
      </c>
      <c r="J1579" s="9" t="str">
        <f>+TEXT(Tabla1[[#This Row],[Columna1]]/24, "h:mm")</f>
        <v>0:17</v>
      </c>
      <c r="K1579" t="s">
        <v>6</v>
      </c>
      <c r="L1579" s="1">
        <f>+(Tabla1[[#This Row],[Precio Unitario]]-Tabla1[[#This Row],[Costo Unitario]])*Tabla1[[#This Row],[Cantidad Ordenada]]</f>
        <v>36</v>
      </c>
      <c r="M1579" s="1">
        <f>+Tabla1[[#This Row],[Precio Unitario]]*Tabla1[[#This Row],[Cantidad Ordenada]]</f>
        <v>87</v>
      </c>
      <c r="N1579" s="2">
        <f>+Tabla1[[#This Row],[Ganancia neta]]/(Tabla1[[#This Row],[Ganacia Bruta]])</f>
        <v>0.41379310344827586</v>
      </c>
      <c r="O1579" s="1">
        <f>+Tabla1[[#This Row],[Costo Unitario]]*Tabla1[[#This Row],[Cantidad Ordenada]]</f>
        <v>51</v>
      </c>
    </row>
    <row r="1580" spans="1:15" x14ac:dyDescent="0.25">
      <c r="A1580">
        <v>641</v>
      </c>
      <c r="B1580">
        <v>2</v>
      </c>
      <c r="C1580" t="s">
        <v>26</v>
      </c>
      <c r="D1580" t="s">
        <v>50</v>
      </c>
      <c r="E1580" s="1">
        <v>15</v>
      </c>
      <c r="F1580" s="1">
        <v>25</v>
      </c>
      <c r="G1580">
        <v>3</v>
      </c>
      <c r="H1580">
        <v>28</v>
      </c>
      <c r="I1580">
        <f>+Tabla1[[#This Row],[Tiempo de Preparación]]/60</f>
        <v>0.46666666666666667</v>
      </c>
      <c r="J1580" s="9" t="str">
        <f>+TEXT(Tabla1[[#This Row],[Columna1]]/24, "h:mm")</f>
        <v>0:28</v>
      </c>
      <c r="K1580" t="s">
        <v>8</v>
      </c>
      <c r="L1580" s="1">
        <f>+(Tabla1[[#This Row],[Precio Unitario]]-Tabla1[[#This Row],[Costo Unitario]])*Tabla1[[#This Row],[Cantidad Ordenada]]</f>
        <v>30</v>
      </c>
      <c r="M1580" s="1">
        <f>+Tabla1[[#This Row],[Precio Unitario]]*Tabla1[[#This Row],[Cantidad Ordenada]]</f>
        <v>75</v>
      </c>
      <c r="N1580" s="2">
        <f>+Tabla1[[#This Row],[Ganancia neta]]/(Tabla1[[#This Row],[Ganacia Bruta]])</f>
        <v>0.4</v>
      </c>
      <c r="O1580" s="1">
        <f>+Tabla1[[#This Row],[Costo Unitario]]*Tabla1[[#This Row],[Cantidad Ordenada]]</f>
        <v>45</v>
      </c>
    </row>
    <row r="1581" spans="1:15" x14ac:dyDescent="0.25">
      <c r="A1581">
        <v>641</v>
      </c>
      <c r="B1581">
        <v>2</v>
      </c>
      <c r="C1581" t="s">
        <v>22</v>
      </c>
      <c r="D1581" t="s">
        <v>46</v>
      </c>
      <c r="E1581" s="1">
        <v>14</v>
      </c>
      <c r="F1581" s="1">
        <v>23</v>
      </c>
      <c r="G1581">
        <v>2</v>
      </c>
      <c r="H1581">
        <v>29</v>
      </c>
      <c r="I1581">
        <f>+Tabla1[[#This Row],[Tiempo de Preparación]]/60</f>
        <v>0.48333333333333334</v>
      </c>
      <c r="J1581" s="9" t="str">
        <f>+TEXT(Tabla1[[#This Row],[Columna1]]/24, "h:mm")</f>
        <v>0:29</v>
      </c>
      <c r="K1581" t="s">
        <v>6</v>
      </c>
      <c r="L1581" s="1">
        <f>+(Tabla1[[#This Row],[Precio Unitario]]-Tabla1[[#This Row],[Costo Unitario]])*Tabla1[[#This Row],[Cantidad Ordenada]]</f>
        <v>18</v>
      </c>
      <c r="M1581" s="1">
        <f>+Tabla1[[#This Row],[Precio Unitario]]*Tabla1[[#This Row],[Cantidad Ordenada]]</f>
        <v>46</v>
      </c>
      <c r="N1581" s="2">
        <f>+Tabla1[[#This Row],[Ganancia neta]]/(Tabla1[[#This Row],[Ganacia Bruta]])</f>
        <v>0.39130434782608697</v>
      </c>
      <c r="O1581" s="1">
        <f>+Tabla1[[#This Row],[Costo Unitario]]*Tabla1[[#This Row],[Cantidad Ordenada]]</f>
        <v>28</v>
      </c>
    </row>
    <row r="1582" spans="1:15" x14ac:dyDescent="0.25">
      <c r="A1582">
        <v>642</v>
      </c>
      <c r="B1582">
        <v>15</v>
      </c>
      <c r="C1582" t="s">
        <v>23</v>
      </c>
      <c r="D1582" t="s">
        <v>47</v>
      </c>
      <c r="E1582" s="1">
        <v>13</v>
      </c>
      <c r="F1582" s="1">
        <v>21</v>
      </c>
      <c r="G1582">
        <v>3</v>
      </c>
      <c r="H1582">
        <v>6</v>
      </c>
      <c r="I1582">
        <f>+Tabla1[[#This Row],[Tiempo de Preparación]]/60</f>
        <v>0.1</v>
      </c>
      <c r="J1582" s="9" t="str">
        <f>+TEXT(Tabla1[[#This Row],[Columna1]]/24, "h:mm")</f>
        <v>0:06</v>
      </c>
      <c r="K1582" t="s">
        <v>8</v>
      </c>
      <c r="L1582" s="1">
        <f>+(Tabla1[[#This Row],[Precio Unitario]]-Tabla1[[#This Row],[Costo Unitario]])*Tabla1[[#This Row],[Cantidad Ordenada]]</f>
        <v>24</v>
      </c>
      <c r="M1582" s="1">
        <f>+Tabla1[[#This Row],[Precio Unitario]]*Tabla1[[#This Row],[Cantidad Ordenada]]</f>
        <v>63</v>
      </c>
      <c r="N1582" s="2">
        <f>+Tabla1[[#This Row],[Ganancia neta]]/(Tabla1[[#This Row],[Ganacia Bruta]])</f>
        <v>0.38095238095238093</v>
      </c>
      <c r="O1582" s="1">
        <f>+Tabla1[[#This Row],[Costo Unitario]]*Tabla1[[#This Row],[Cantidad Ordenada]]</f>
        <v>39</v>
      </c>
    </row>
    <row r="1583" spans="1:15" x14ac:dyDescent="0.25">
      <c r="A1583">
        <v>642</v>
      </c>
      <c r="B1583">
        <v>15</v>
      </c>
      <c r="C1583" t="s">
        <v>25</v>
      </c>
      <c r="D1583" t="s">
        <v>49</v>
      </c>
      <c r="E1583" s="1">
        <v>15</v>
      </c>
      <c r="F1583" s="1">
        <v>26</v>
      </c>
      <c r="G1583">
        <v>1</v>
      </c>
      <c r="H1583">
        <v>57</v>
      </c>
      <c r="I1583">
        <f>+Tabla1[[#This Row],[Tiempo de Preparación]]/60</f>
        <v>0.95</v>
      </c>
      <c r="J1583" s="9" t="str">
        <f>+TEXT(Tabla1[[#This Row],[Columna1]]/24, "h:mm")</f>
        <v>0:57</v>
      </c>
      <c r="K1583" t="s">
        <v>8</v>
      </c>
      <c r="L1583" s="1">
        <f>+(Tabla1[[#This Row],[Precio Unitario]]-Tabla1[[#This Row],[Costo Unitario]])*Tabla1[[#This Row],[Cantidad Ordenada]]</f>
        <v>11</v>
      </c>
      <c r="M1583" s="1">
        <f>+Tabla1[[#This Row],[Precio Unitario]]*Tabla1[[#This Row],[Cantidad Ordenada]]</f>
        <v>26</v>
      </c>
      <c r="N1583" s="2">
        <f>+Tabla1[[#This Row],[Ganancia neta]]/(Tabla1[[#This Row],[Ganacia Bruta]])</f>
        <v>0.42307692307692307</v>
      </c>
      <c r="O1583" s="1">
        <f>+Tabla1[[#This Row],[Costo Unitario]]*Tabla1[[#This Row],[Cantidad Ordenada]]</f>
        <v>15</v>
      </c>
    </row>
    <row r="1584" spans="1:15" x14ac:dyDescent="0.25">
      <c r="A1584">
        <v>642</v>
      </c>
      <c r="B1584">
        <v>15</v>
      </c>
      <c r="C1584" t="s">
        <v>13</v>
      </c>
      <c r="D1584" t="s">
        <v>37</v>
      </c>
      <c r="E1584" s="1">
        <v>17</v>
      </c>
      <c r="F1584" s="1">
        <v>29</v>
      </c>
      <c r="G1584">
        <v>3</v>
      </c>
      <c r="H1584">
        <v>18</v>
      </c>
      <c r="I1584">
        <f>+Tabla1[[#This Row],[Tiempo de Preparación]]/60</f>
        <v>0.3</v>
      </c>
      <c r="J1584" s="9" t="str">
        <f>+TEXT(Tabla1[[#This Row],[Columna1]]/24, "h:mm")</f>
        <v>0:18</v>
      </c>
      <c r="K1584" t="s">
        <v>8</v>
      </c>
      <c r="L1584" s="1">
        <f>+(Tabla1[[#This Row],[Precio Unitario]]-Tabla1[[#This Row],[Costo Unitario]])*Tabla1[[#This Row],[Cantidad Ordenada]]</f>
        <v>36</v>
      </c>
      <c r="M1584" s="1">
        <f>+Tabla1[[#This Row],[Precio Unitario]]*Tabla1[[#This Row],[Cantidad Ordenada]]</f>
        <v>87</v>
      </c>
      <c r="N1584" s="2">
        <f>+Tabla1[[#This Row],[Ganancia neta]]/(Tabla1[[#This Row],[Ganacia Bruta]])</f>
        <v>0.41379310344827586</v>
      </c>
      <c r="O1584" s="1">
        <f>+Tabla1[[#This Row],[Costo Unitario]]*Tabla1[[#This Row],[Cantidad Ordenada]]</f>
        <v>51</v>
      </c>
    </row>
    <row r="1585" spans="1:15" x14ac:dyDescent="0.25">
      <c r="A1585">
        <v>643</v>
      </c>
      <c r="B1585">
        <v>17</v>
      </c>
      <c r="C1585" t="s">
        <v>14</v>
      </c>
      <c r="D1585" t="s">
        <v>38</v>
      </c>
      <c r="E1585" s="1">
        <v>20</v>
      </c>
      <c r="F1585" s="1">
        <v>33</v>
      </c>
      <c r="G1585">
        <v>1</v>
      </c>
      <c r="H1585">
        <v>18</v>
      </c>
      <c r="I1585">
        <f>+Tabla1[[#This Row],[Tiempo de Preparación]]/60</f>
        <v>0.3</v>
      </c>
      <c r="J1585" s="9" t="str">
        <f>+TEXT(Tabla1[[#This Row],[Columna1]]/24, "h:mm")</f>
        <v>0:18</v>
      </c>
      <c r="K1585" t="s">
        <v>6</v>
      </c>
      <c r="L1585" s="1">
        <f>+(Tabla1[[#This Row],[Precio Unitario]]-Tabla1[[#This Row],[Costo Unitario]])*Tabla1[[#This Row],[Cantidad Ordenada]]</f>
        <v>13</v>
      </c>
      <c r="M1585" s="1">
        <f>+Tabla1[[#This Row],[Precio Unitario]]*Tabla1[[#This Row],[Cantidad Ordenada]]</f>
        <v>33</v>
      </c>
      <c r="N1585" s="2">
        <f>+Tabla1[[#This Row],[Ganancia neta]]/(Tabla1[[#This Row],[Ganacia Bruta]])</f>
        <v>0.39393939393939392</v>
      </c>
      <c r="O1585" s="1">
        <f>+Tabla1[[#This Row],[Costo Unitario]]*Tabla1[[#This Row],[Cantidad Ordenada]]</f>
        <v>20</v>
      </c>
    </row>
    <row r="1586" spans="1:15" x14ac:dyDescent="0.25">
      <c r="A1586">
        <v>644</v>
      </c>
      <c r="B1586">
        <v>9</v>
      </c>
      <c r="C1586" t="s">
        <v>9</v>
      </c>
      <c r="D1586" t="s">
        <v>33</v>
      </c>
      <c r="E1586" s="1">
        <v>19</v>
      </c>
      <c r="F1586" s="1">
        <v>31</v>
      </c>
      <c r="G1586">
        <v>3</v>
      </c>
      <c r="H1586">
        <v>51</v>
      </c>
      <c r="I1586">
        <f>+Tabla1[[#This Row],[Tiempo de Preparación]]/60</f>
        <v>0.85</v>
      </c>
      <c r="J1586" s="9" t="str">
        <f>+TEXT(Tabla1[[#This Row],[Columna1]]/24, "h:mm")</f>
        <v>0:51</v>
      </c>
      <c r="K1586" t="s">
        <v>6</v>
      </c>
      <c r="L1586" s="1">
        <f>+(Tabla1[[#This Row],[Precio Unitario]]-Tabla1[[#This Row],[Costo Unitario]])*Tabla1[[#This Row],[Cantidad Ordenada]]</f>
        <v>36</v>
      </c>
      <c r="M1586" s="1">
        <f>+Tabla1[[#This Row],[Precio Unitario]]*Tabla1[[#This Row],[Cantidad Ordenada]]</f>
        <v>93</v>
      </c>
      <c r="N1586" s="2">
        <f>+Tabla1[[#This Row],[Ganancia neta]]/(Tabla1[[#This Row],[Ganacia Bruta]])</f>
        <v>0.38709677419354838</v>
      </c>
      <c r="O1586" s="1">
        <f>+Tabla1[[#This Row],[Costo Unitario]]*Tabla1[[#This Row],[Cantidad Ordenada]]</f>
        <v>57</v>
      </c>
    </row>
    <row r="1587" spans="1:15" x14ac:dyDescent="0.25">
      <c r="A1587">
        <v>645</v>
      </c>
      <c r="B1587">
        <v>6</v>
      </c>
      <c r="C1587" t="s">
        <v>14</v>
      </c>
      <c r="D1587" t="s">
        <v>38</v>
      </c>
      <c r="E1587" s="1">
        <v>20</v>
      </c>
      <c r="F1587" s="1">
        <v>33</v>
      </c>
      <c r="G1587">
        <v>3</v>
      </c>
      <c r="H1587">
        <v>43</v>
      </c>
      <c r="I1587">
        <f>+Tabla1[[#This Row],[Tiempo de Preparación]]/60</f>
        <v>0.71666666666666667</v>
      </c>
      <c r="J1587" s="9" t="str">
        <f>+TEXT(Tabla1[[#This Row],[Columna1]]/24, "h:mm")</f>
        <v>0:43</v>
      </c>
      <c r="K1587" t="s">
        <v>8</v>
      </c>
      <c r="L1587" s="1">
        <f>+(Tabla1[[#This Row],[Precio Unitario]]-Tabla1[[#This Row],[Costo Unitario]])*Tabla1[[#This Row],[Cantidad Ordenada]]</f>
        <v>39</v>
      </c>
      <c r="M1587" s="1">
        <f>+Tabla1[[#This Row],[Precio Unitario]]*Tabla1[[#This Row],[Cantidad Ordenada]]</f>
        <v>99</v>
      </c>
      <c r="N1587" s="2">
        <f>+Tabla1[[#This Row],[Ganancia neta]]/(Tabla1[[#This Row],[Ganacia Bruta]])</f>
        <v>0.39393939393939392</v>
      </c>
      <c r="O1587" s="1">
        <f>+Tabla1[[#This Row],[Costo Unitario]]*Tabla1[[#This Row],[Cantidad Ordenada]]</f>
        <v>60</v>
      </c>
    </row>
    <row r="1588" spans="1:15" x14ac:dyDescent="0.25">
      <c r="A1588">
        <v>645</v>
      </c>
      <c r="B1588">
        <v>6</v>
      </c>
      <c r="C1588" t="s">
        <v>10</v>
      </c>
      <c r="D1588" t="s">
        <v>34</v>
      </c>
      <c r="E1588" s="1">
        <v>16</v>
      </c>
      <c r="F1588" s="1">
        <v>27</v>
      </c>
      <c r="G1588">
        <v>3</v>
      </c>
      <c r="H1588">
        <v>54</v>
      </c>
      <c r="I1588">
        <f>+Tabla1[[#This Row],[Tiempo de Preparación]]/60</f>
        <v>0.9</v>
      </c>
      <c r="J1588" s="9" t="str">
        <f>+TEXT(Tabla1[[#This Row],[Columna1]]/24, "h:mm")</f>
        <v>0:54</v>
      </c>
      <c r="K1588" t="s">
        <v>6</v>
      </c>
      <c r="L1588" s="1">
        <f>+(Tabla1[[#This Row],[Precio Unitario]]-Tabla1[[#This Row],[Costo Unitario]])*Tabla1[[#This Row],[Cantidad Ordenada]]</f>
        <v>33</v>
      </c>
      <c r="M1588" s="1">
        <f>+Tabla1[[#This Row],[Precio Unitario]]*Tabla1[[#This Row],[Cantidad Ordenada]]</f>
        <v>81</v>
      </c>
      <c r="N1588" s="2">
        <f>+Tabla1[[#This Row],[Ganancia neta]]/(Tabla1[[#This Row],[Ganacia Bruta]])</f>
        <v>0.40740740740740738</v>
      </c>
      <c r="O1588" s="1">
        <f>+Tabla1[[#This Row],[Costo Unitario]]*Tabla1[[#This Row],[Cantidad Ordenada]]</f>
        <v>48</v>
      </c>
    </row>
    <row r="1589" spans="1:15" x14ac:dyDescent="0.25">
      <c r="A1589">
        <v>646</v>
      </c>
      <c r="B1589">
        <v>12</v>
      </c>
      <c r="C1589" t="s">
        <v>17</v>
      </c>
      <c r="D1589" t="s">
        <v>41</v>
      </c>
      <c r="E1589" s="1">
        <v>21</v>
      </c>
      <c r="F1589" s="1">
        <v>35</v>
      </c>
      <c r="G1589">
        <v>2</v>
      </c>
      <c r="H1589">
        <v>36</v>
      </c>
      <c r="I1589">
        <f>+Tabla1[[#This Row],[Tiempo de Preparación]]/60</f>
        <v>0.6</v>
      </c>
      <c r="J1589" s="9" t="str">
        <f>+TEXT(Tabla1[[#This Row],[Columna1]]/24, "h:mm")</f>
        <v>0:36</v>
      </c>
      <c r="K1589" t="s">
        <v>6</v>
      </c>
      <c r="L1589" s="1">
        <f>+(Tabla1[[#This Row],[Precio Unitario]]-Tabla1[[#This Row],[Costo Unitario]])*Tabla1[[#This Row],[Cantidad Ordenada]]</f>
        <v>28</v>
      </c>
      <c r="M1589" s="1">
        <f>+Tabla1[[#This Row],[Precio Unitario]]*Tabla1[[#This Row],[Cantidad Ordenada]]</f>
        <v>70</v>
      </c>
      <c r="N1589" s="2">
        <f>+Tabla1[[#This Row],[Ganancia neta]]/(Tabla1[[#This Row],[Ganacia Bruta]])</f>
        <v>0.4</v>
      </c>
      <c r="O1589" s="1">
        <f>+Tabla1[[#This Row],[Costo Unitario]]*Tabla1[[#This Row],[Cantidad Ordenada]]</f>
        <v>42</v>
      </c>
    </row>
    <row r="1590" spans="1:15" x14ac:dyDescent="0.25">
      <c r="A1590">
        <v>647</v>
      </c>
      <c r="B1590">
        <v>12</v>
      </c>
      <c r="C1590" t="s">
        <v>24</v>
      </c>
      <c r="D1590" t="s">
        <v>48</v>
      </c>
      <c r="E1590" s="1">
        <v>10</v>
      </c>
      <c r="F1590" s="1">
        <v>18</v>
      </c>
      <c r="G1590">
        <v>2</v>
      </c>
      <c r="H1590">
        <v>13</v>
      </c>
      <c r="I1590">
        <f>+Tabla1[[#This Row],[Tiempo de Preparación]]/60</f>
        <v>0.21666666666666667</v>
      </c>
      <c r="J1590" s="9" t="str">
        <f>+TEXT(Tabla1[[#This Row],[Columna1]]/24, "h:mm")</f>
        <v>0:13</v>
      </c>
      <c r="K1590" t="s">
        <v>8</v>
      </c>
      <c r="L1590" s="1">
        <f>+(Tabla1[[#This Row],[Precio Unitario]]-Tabla1[[#This Row],[Costo Unitario]])*Tabla1[[#This Row],[Cantidad Ordenada]]</f>
        <v>16</v>
      </c>
      <c r="M1590" s="1">
        <f>+Tabla1[[#This Row],[Precio Unitario]]*Tabla1[[#This Row],[Cantidad Ordenada]]</f>
        <v>36</v>
      </c>
      <c r="N1590" s="2">
        <f>+Tabla1[[#This Row],[Ganancia neta]]/(Tabla1[[#This Row],[Ganacia Bruta]])</f>
        <v>0.44444444444444442</v>
      </c>
      <c r="O1590" s="1">
        <f>+Tabla1[[#This Row],[Costo Unitario]]*Tabla1[[#This Row],[Cantidad Ordenada]]</f>
        <v>20</v>
      </c>
    </row>
    <row r="1591" spans="1:15" x14ac:dyDescent="0.25">
      <c r="A1591">
        <v>647</v>
      </c>
      <c r="B1591">
        <v>12</v>
      </c>
      <c r="C1591" t="s">
        <v>9</v>
      </c>
      <c r="D1591" t="s">
        <v>33</v>
      </c>
      <c r="E1591" s="1">
        <v>19</v>
      </c>
      <c r="F1591" s="1">
        <v>31</v>
      </c>
      <c r="G1591">
        <v>2</v>
      </c>
      <c r="H1591">
        <v>26</v>
      </c>
      <c r="I1591">
        <f>+Tabla1[[#This Row],[Tiempo de Preparación]]/60</f>
        <v>0.43333333333333335</v>
      </c>
      <c r="J1591" s="9" t="str">
        <f>+TEXT(Tabla1[[#This Row],[Columna1]]/24, "h:mm")</f>
        <v>0:26</v>
      </c>
      <c r="K1591" t="s">
        <v>8</v>
      </c>
      <c r="L1591" s="1">
        <f>+(Tabla1[[#This Row],[Precio Unitario]]-Tabla1[[#This Row],[Costo Unitario]])*Tabla1[[#This Row],[Cantidad Ordenada]]</f>
        <v>24</v>
      </c>
      <c r="M1591" s="1">
        <f>+Tabla1[[#This Row],[Precio Unitario]]*Tabla1[[#This Row],[Cantidad Ordenada]]</f>
        <v>62</v>
      </c>
      <c r="N1591" s="2">
        <f>+Tabla1[[#This Row],[Ganancia neta]]/(Tabla1[[#This Row],[Ganacia Bruta]])</f>
        <v>0.38709677419354838</v>
      </c>
      <c r="O1591" s="1">
        <f>+Tabla1[[#This Row],[Costo Unitario]]*Tabla1[[#This Row],[Cantidad Ordenada]]</f>
        <v>38</v>
      </c>
    </row>
    <row r="1592" spans="1:15" x14ac:dyDescent="0.25">
      <c r="A1592">
        <v>648</v>
      </c>
      <c r="B1592">
        <v>9</v>
      </c>
      <c r="C1592" t="s">
        <v>15</v>
      </c>
      <c r="D1592" t="s">
        <v>39</v>
      </c>
      <c r="E1592" s="1">
        <v>16</v>
      </c>
      <c r="F1592" s="1">
        <v>28</v>
      </c>
      <c r="G1592">
        <v>2</v>
      </c>
      <c r="H1592">
        <v>47</v>
      </c>
      <c r="I1592">
        <f>+Tabla1[[#This Row],[Tiempo de Preparación]]/60</f>
        <v>0.78333333333333333</v>
      </c>
      <c r="J1592" s="9" t="str">
        <f>+TEXT(Tabla1[[#This Row],[Columna1]]/24, "h:mm")</f>
        <v>0:47</v>
      </c>
      <c r="K1592" t="s">
        <v>6</v>
      </c>
      <c r="L1592" s="1">
        <f>+(Tabla1[[#This Row],[Precio Unitario]]-Tabla1[[#This Row],[Costo Unitario]])*Tabla1[[#This Row],[Cantidad Ordenada]]</f>
        <v>24</v>
      </c>
      <c r="M1592" s="1">
        <f>+Tabla1[[#This Row],[Precio Unitario]]*Tabla1[[#This Row],[Cantidad Ordenada]]</f>
        <v>56</v>
      </c>
      <c r="N1592" s="2">
        <f>+Tabla1[[#This Row],[Ganancia neta]]/(Tabla1[[#This Row],[Ganacia Bruta]])</f>
        <v>0.42857142857142855</v>
      </c>
      <c r="O1592" s="1">
        <f>+Tabla1[[#This Row],[Costo Unitario]]*Tabla1[[#This Row],[Cantidad Ordenada]]</f>
        <v>32</v>
      </c>
    </row>
    <row r="1593" spans="1:15" x14ac:dyDescent="0.25">
      <c r="A1593">
        <v>649</v>
      </c>
      <c r="B1593">
        <v>9</v>
      </c>
      <c r="C1593" t="s">
        <v>13</v>
      </c>
      <c r="D1593" t="s">
        <v>37</v>
      </c>
      <c r="E1593" s="1">
        <v>17</v>
      </c>
      <c r="F1593" s="1">
        <v>29</v>
      </c>
      <c r="G1593">
        <v>3</v>
      </c>
      <c r="H1593">
        <v>22</v>
      </c>
      <c r="I1593">
        <f>+Tabla1[[#This Row],[Tiempo de Preparación]]/60</f>
        <v>0.36666666666666664</v>
      </c>
      <c r="J1593" s="9" t="str">
        <f>+TEXT(Tabla1[[#This Row],[Columna1]]/24, "h:mm")</f>
        <v>0:22</v>
      </c>
      <c r="K1593" t="s">
        <v>8</v>
      </c>
      <c r="L1593" s="1">
        <f>+(Tabla1[[#This Row],[Precio Unitario]]-Tabla1[[#This Row],[Costo Unitario]])*Tabla1[[#This Row],[Cantidad Ordenada]]</f>
        <v>36</v>
      </c>
      <c r="M1593" s="1">
        <f>+Tabla1[[#This Row],[Precio Unitario]]*Tabla1[[#This Row],[Cantidad Ordenada]]</f>
        <v>87</v>
      </c>
      <c r="N1593" s="2">
        <f>+Tabla1[[#This Row],[Ganancia neta]]/(Tabla1[[#This Row],[Ganacia Bruta]])</f>
        <v>0.41379310344827586</v>
      </c>
      <c r="O1593" s="1">
        <f>+Tabla1[[#This Row],[Costo Unitario]]*Tabla1[[#This Row],[Cantidad Ordenada]]</f>
        <v>51</v>
      </c>
    </row>
    <row r="1594" spans="1:15" x14ac:dyDescent="0.25">
      <c r="A1594">
        <v>649</v>
      </c>
      <c r="B1594">
        <v>9</v>
      </c>
      <c r="C1594" t="s">
        <v>15</v>
      </c>
      <c r="D1594" t="s">
        <v>39</v>
      </c>
      <c r="E1594" s="1">
        <v>16</v>
      </c>
      <c r="F1594" s="1">
        <v>28</v>
      </c>
      <c r="G1594">
        <v>3</v>
      </c>
      <c r="H1594">
        <v>40</v>
      </c>
      <c r="I1594">
        <f>+Tabla1[[#This Row],[Tiempo de Preparación]]/60</f>
        <v>0.66666666666666663</v>
      </c>
      <c r="J1594" s="9" t="str">
        <f>+TEXT(Tabla1[[#This Row],[Columna1]]/24, "h:mm")</f>
        <v>0:40</v>
      </c>
      <c r="K1594" t="s">
        <v>6</v>
      </c>
      <c r="L1594" s="1">
        <f>+(Tabla1[[#This Row],[Precio Unitario]]-Tabla1[[#This Row],[Costo Unitario]])*Tabla1[[#This Row],[Cantidad Ordenada]]</f>
        <v>36</v>
      </c>
      <c r="M1594" s="1">
        <f>+Tabla1[[#This Row],[Precio Unitario]]*Tabla1[[#This Row],[Cantidad Ordenada]]</f>
        <v>84</v>
      </c>
      <c r="N1594" s="2">
        <f>+Tabla1[[#This Row],[Ganancia neta]]/(Tabla1[[#This Row],[Ganacia Bruta]])</f>
        <v>0.42857142857142855</v>
      </c>
      <c r="O1594" s="1">
        <f>+Tabla1[[#This Row],[Costo Unitario]]*Tabla1[[#This Row],[Cantidad Ordenada]]</f>
        <v>48</v>
      </c>
    </row>
    <row r="1595" spans="1:15" x14ac:dyDescent="0.25">
      <c r="A1595">
        <v>649</v>
      </c>
      <c r="B1595">
        <v>9</v>
      </c>
      <c r="C1595" t="s">
        <v>26</v>
      </c>
      <c r="D1595" t="s">
        <v>50</v>
      </c>
      <c r="E1595" s="1">
        <v>15</v>
      </c>
      <c r="F1595" s="1">
        <v>25</v>
      </c>
      <c r="G1595">
        <v>1</v>
      </c>
      <c r="H1595">
        <v>32</v>
      </c>
      <c r="I1595">
        <f>+Tabla1[[#This Row],[Tiempo de Preparación]]/60</f>
        <v>0.53333333333333333</v>
      </c>
      <c r="J1595" s="9" t="str">
        <f>+TEXT(Tabla1[[#This Row],[Columna1]]/24, "h:mm")</f>
        <v>0:32</v>
      </c>
      <c r="K1595" t="s">
        <v>8</v>
      </c>
      <c r="L1595" s="1">
        <f>+(Tabla1[[#This Row],[Precio Unitario]]-Tabla1[[#This Row],[Costo Unitario]])*Tabla1[[#This Row],[Cantidad Ordenada]]</f>
        <v>10</v>
      </c>
      <c r="M1595" s="1">
        <f>+Tabla1[[#This Row],[Precio Unitario]]*Tabla1[[#This Row],[Cantidad Ordenada]]</f>
        <v>25</v>
      </c>
      <c r="N1595" s="2">
        <f>+Tabla1[[#This Row],[Ganancia neta]]/(Tabla1[[#This Row],[Ganacia Bruta]])</f>
        <v>0.4</v>
      </c>
      <c r="O1595" s="1">
        <f>+Tabla1[[#This Row],[Costo Unitario]]*Tabla1[[#This Row],[Cantidad Ordenada]]</f>
        <v>15</v>
      </c>
    </row>
    <row r="1596" spans="1:15" x14ac:dyDescent="0.25">
      <c r="A1596">
        <v>649</v>
      </c>
      <c r="B1596">
        <v>9</v>
      </c>
      <c r="C1596" t="s">
        <v>21</v>
      </c>
      <c r="D1596" t="s">
        <v>45</v>
      </c>
      <c r="E1596" s="1">
        <v>12</v>
      </c>
      <c r="F1596" s="1">
        <v>20</v>
      </c>
      <c r="G1596">
        <v>3</v>
      </c>
      <c r="H1596">
        <v>15</v>
      </c>
      <c r="I1596">
        <f>+Tabla1[[#This Row],[Tiempo de Preparación]]/60</f>
        <v>0.25</v>
      </c>
      <c r="J1596" s="9" t="str">
        <f>+TEXT(Tabla1[[#This Row],[Columna1]]/24, "h:mm")</f>
        <v>0:15</v>
      </c>
      <c r="K1596" t="s">
        <v>6</v>
      </c>
      <c r="L1596" s="1">
        <f>+(Tabla1[[#This Row],[Precio Unitario]]-Tabla1[[#This Row],[Costo Unitario]])*Tabla1[[#This Row],[Cantidad Ordenada]]</f>
        <v>24</v>
      </c>
      <c r="M1596" s="1">
        <f>+Tabla1[[#This Row],[Precio Unitario]]*Tabla1[[#This Row],[Cantidad Ordenada]]</f>
        <v>60</v>
      </c>
      <c r="N1596" s="2">
        <f>+Tabla1[[#This Row],[Ganancia neta]]/(Tabla1[[#This Row],[Ganacia Bruta]])</f>
        <v>0.4</v>
      </c>
      <c r="O1596" s="1">
        <f>+Tabla1[[#This Row],[Costo Unitario]]*Tabla1[[#This Row],[Cantidad Ordenada]]</f>
        <v>36</v>
      </c>
    </row>
    <row r="1597" spans="1:15" x14ac:dyDescent="0.25">
      <c r="A1597">
        <v>650</v>
      </c>
      <c r="B1597">
        <v>11</v>
      </c>
      <c r="C1597" t="s">
        <v>23</v>
      </c>
      <c r="D1597" t="s">
        <v>47</v>
      </c>
      <c r="E1597" s="1">
        <v>13</v>
      </c>
      <c r="F1597" s="1">
        <v>21</v>
      </c>
      <c r="G1597">
        <v>2</v>
      </c>
      <c r="H1597">
        <v>18</v>
      </c>
      <c r="I1597">
        <f>+Tabla1[[#This Row],[Tiempo de Preparación]]/60</f>
        <v>0.3</v>
      </c>
      <c r="J1597" s="9" t="str">
        <f>+TEXT(Tabla1[[#This Row],[Columna1]]/24, "h:mm")</f>
        <v>0:18</v>
      </c>
      <c r="K1597" t="s">
        <v>8</v>
      </c>
      <c r="L1597" s="1">
        <f>+(Tabla1[[#This Row],[Precio Unitario]]-Tabla1[[#This Row],[Costo Unitario]])*Tabla1[[#This Row],[Cantidad Ordenada]]</f>
        <v>16</v>
      </c>
      <c r="M1597" s="1">
        <f>+Tabla1[[#This Row],[Precio Unitario]]*Tabla1[[#This Row],[Cantidad Ordenada]]</f>
        <v>42</v>
      </c>
      <c r="N1597" s="2">
        <f>+Tabla1[[#This Row],[Ganancia neta]]/(Tabla1[[#This Row],[Ganacia Bruta]])</f>
        <v>0.38095238095238093</v>
      </c>
      <c r="O1597" s="1">
        <f>+Tabla1[[#This Row],[Costo Unitario]]*Tabla1[[#This Row],[Cantidad Ordenada]]</f>
        <v>26</v>
      </c>
    </row>
    <row r="1598" spans="1:15" x14ac:dyDescent="0.25">
      <c r="A1598">
        <v>650</v>
      </c>
      <c r="B1598">
        <v>11</v>
      </c>
      <c r="C1598" t="s">
        <v>13</v>
      </c>
      <c r="D1598" t="s">
        <v>37</v>
      </c>
      <c r="E1598" s="1">
        <v>17</v>
      </c>
      <c r="F1598" s="1">
        <v>29</v>
      </c>
      <c r="G1598">
        <v>2</v>
      </c>
      <c r="H1598">
        <v>35</v>
      </c>
      <c r="I1598">
        <f>+Tabla1[[#This Row],[Tiempo de Preparación]]/60</f>
        <v>0.58333333333333337</v>
      </c>
      <c r="J1598" s="9" t="str">
        <f>+TEXT(Tabla1[[#This Row],[Columna1]]/24, "h:mm")</f>
        <v>0:35</v>
      </c>
      <c r="K1598" t="s">
        <v>8</v>
      </c>
      <c r="L1598" s="1">
        <f>+(Tabla1[[#This Row],[Precio Unitario]]-Tabla1[[#This Row],[Costo Unitario]])*Tabla1[[#This Row],[Cantidad Ordenada]]</f>
        <v>24</v>
      </c>
      <c r="M1598" s="1">
        <f>+Tabla1[[#This Row],[Precio Unitario]]*Tabla1[[#This Row],[Cantidad Ordenada]]</f>
        <v>58</v>
      </c>
      <c r="N1598" s="2">
        <f>+Tabla1[[#This Row],[Ganancia neta]]/(Tabla1[[#This Row],[Ganacia Bruta]])</f>
        <v>0.41379310344827586</v>
      </c>
      <c r="O1598" s="1">
        <f>+Tabla1[[#This Row],[Costo Unitario]]*Tabla1[[#This Row],[Cantidad Ordenada]]</f>
        <v>34</v>
      </c>
    </row>
    <row r="1599" spans="1:15" x14ac:dyDescent="0.25">
      <c r="A1599">
        <v>650</v>
      </c>
      <c r="B1599">
        <v>11</v>
      </c>
      <c r="C1599" t="s">
        <v>18</v>
      </c>
      <c r="D1599" t="s">
        <v>42</v>
      </c>
      <c r="E1599" s="1">
        <v>19</v>
      </c>
      <c r="F1599" s="1">
        <v>32</v>
      </c>
      <c r="G1599">
        <v>1</v>
      </c>
      <c r="H1599">
        <v>12</v>
      </c>
      <c r="I1599">
        <f>+Tabla1[[#This Row],[Tiempo de Preparación]]/60</f>
        <v>0.2</v>
      </c>
      <c r="J1599" s="9" t="str">
        <f>+TEXT(Tabla1[[#This Row],[Columna1]]/24, "h:mm")</f>
        <v>0:12</v>
      </c>
      <c r="K1599" t="s">
        <v>8</v>
      </c>
      <c r="L1599" s="1">
        <f>+(Tabla1[[#This Row],[Precio Unitario]]-Tabla1[[#This Row],[Costo Unitario]])*Tabla1[[#This Row],[Cantidad Ordenada]]</f>
        <v>13</v>
      </c>
      <c r="M1599" s="1">
        <f>+Tabla1[[#This Row],[Precio Unitario]]*Tabla1[[#This Row],[Cantidad Ordenada]]</f>
        <v>32</v>
      </c>
      <c r="N1599" s="2">
        <f>+Tabla1[[#This Row],[Ganancia neta]]/(Tabla1[[#This Row],[Ganacia Bruta]])</f>
        <v>0.40625</v>
      </c>
      <c r="O1599" s="1">
        <f>+Tabla1[[#This Row],[Costo Unitario]]*Tabla1[[#This Row],[Cantidad Ordenada]]</f>
        <v>19</v>
      </c>
    </row>
    <row r="1600" spans="1:15" x14ac:dyDescent="0.25">
      <c r="A1600">
        <v>650</v>
      </c>
      <c r="B1600">
        <v>11</v>
      </c>
      <c r="C1600" t="s">
        <v>17</v>
      </c>
      <c r="D1600" t="s">
        <v>41</v>
      </c>
      <c r="E1600" s="1">
        <v>21</v>
      </c>
      <c r="F1600" s="1">
        <v>35</v>
      </c>
      <c r="G1600">
        <v>3</v>
      </c>
      <c r="H1600">
        <v>11</v>
      </c>
      <c r="I1600">
        <f>+Tabla1[[#This Row],[Tiempo de Preparación]]/60</f>
        <v>0.18333333333333332</v>
      </c>
      <c r="J1600" s="9" t="str">
        <f>+TEXT(Tabla1[[#This Row],[Columna1]]/24, "h:mm")</f>
        <v>0:11</v>
      </c>
      <c r="K1600" t="s">
        <v>6</v>
      </c>
      <c r="L1600" s="1">
        <f>+(Tabla1[[#This Row],[Precio Unitario]]-Tabla1[[#This Row],[Costo Unitario]])*Tabla1[[#This Row],[Cantidad Ordenada]]</f>
        <v>42</v>
      </c>
      <c r="M1600" s="1">
        <f>+Tabla1[[#This Row],[Precio Unitario]]*Tabla1[[#This Row],[Cantidad Ordenada]]</f>
        <v>105</v>
      </c>
      <c r="N1600" s="2">
        <f>+Tabla1[[#This Row],[Ganancia neta]]/(Tabla1[[#This Row],[Ganacia Bruta]])</f>
        <v>0.4</v>
      </c>
      <c r="O1600" s="1">
        <f>+Tabla1[[#This Row],[Costo Unitario]]*Tabla1[[#This Row],[Cantidad Ordenada]]</f>
        <v>63</v>
      </c>
    </row>
    <row r="1601" spans="1:15" x14ac:dyDescent="0.25">
      <c r="A1601">
        <v>651</v>
      </c>
      <c r="B1601">
        <v>16</v>
      </c>
      <c r="C1601" t="s">
        <v>11</v>
      </c>
      <c r="D1601" t="s">
        <v>35</v>
      </c>
      <c r="E1601" s="1">
        <v>25</v>
      </c>
      <c r="F1601" s="1">
        <v>40</v>
      </c>
      <c r="G1601">
        <v>2</v>
      </c>
      <c r="H1601">
        <v>50</v>
      </c>
      <c r="I1601">
        <f>+Tabla1[[#This Row],[Tiempo de Preparación]]/60</f>
        <v>0.83333333333333337</v>
      </c>
      <c r="J1601" s="9" t="str">
        <f>+TEXT(Tabla1[[#This Row],[Columna1]]/24, "h:mm")</f>
        <v>0:50</v>
      </c>
      <c r="K1601" t="s">
        <v>6</v>
      </c>
      <c r="L1601" s="1">
        <f>+(Tabla1[[#This Row],[Precio Unitario]]-Tabla1[[#This Row],[Costo Unitario]])*Tabla1[[#This Row],[Cantidad Ordenada]]</f>
        <v>30</v>
      </c>
      <c r="M1601" s="1">
        <f>+Tabla1[[#This Row],[Precio Unitario]]*Tabla1[[#This Row],[Cantidad Ordenada]]</f>
        <v>80</v>
      </c>
      <c r="N1601" s="2">
        <f>+Tabla1[[#This Row],[Ganancia neta]]/(Tabla1[[#This Row],[Ganacia Bruta]])</f>
        <v>0.375</v>
      </c>
      <c r="O1601" s="1">
        <f>+Tabla1[[#This Row],[Costo Unitario]]*Tabla1[[#This Row],[Cantidad Ordenada]]</f>
        <v>50</v>
      </c>
    </row>
    <row r="1602" spans="1:15" x14ac:dyDescent="0.25">
      <c r="A1602">
        <v>651</v>
      </c>
      <c r="B1602">
        <v>16</v>
      </c>
      <c r="C1602" t="s">
        <v>23</v>
      </c>
      <c r="D1602" t="s">
        <v>47</v>
      </c>
      <c r="E1602" s="1">
        <v>13</v>
      </c>
      <c r="F1602" s="1">
        <v>21</v>
      </c>
      <c r="G1602">
        <v>3</v>
      </c>
      <c r="H1602">
        <v>9</v>
      </c>
      <c r="I1602">
        <f>+Tabla1[[#This Row],[Tiempo de Preparación]]/60</f>
        <v>0.15</v>
      </c>
      <c r="J1602" s="9" t="str">
        <f>+TEXT(Tabla1[[#This Row],[Columna1]]/24, "h:mm")</f>
        <v>0:09</v>
      </c>
      <c r="K1602" t="s">
        <v>6</v>
      </c>
      <c r="L1602" s="1">
        <f>+(Tabla1[[#This Row],[Precio Unitario]]-Tabla1[[#This Row],[Costo Unitario]])*Tabla1[[#This Row],[Cantidad Ordenada]]</f>
        <v>24</v>
      </c>
      <c r="M1602" s="1">
        <f>+Tabla1[[#This Row],[Precio Unitario]]*Tabla1[[#This Row],[Cantidad Ordenada]]</f>
        <v>63</v>
      </c>
      <c r="N1602" s="2">
        <f>+Tabla1[[#This Row],[Ganancia neta]]/(Tabla1[[#This Row],[Ganacia Bruta]])</f>
        <v>0.38095238095238093</v>
      </c>
      <c r="O1602" s="1">
        <f>+Tabla1[[#This Row],[Costo Unitario]]*Tabla1[[#This Row],[Cantidad Ordenada]]</f>
        <v>39</v>
      </c>
    </row>
    <row r="1603" spans="1:15" x14ac:dyDescent="0.25">
      <c r="A1603">
        <v>651</v>
      </c>
      <c r="B1603">
        <v>16</v>
      </c>
      <c r="C1603" t="s">
        <v>14</v>
      </c>
      <c r="D1603" t="s">
        <v>38</v>
      </c>
      <c r="E1603" s="1">
        <v>20</v>
      </c>
      <c r="F1603" s="1">
        <v>33</v>
      </c>
      <c r="G1603">
        <v>2</v>
      </c>
      <c r="H1603">
        <v>29</v>
      </c>
      <c r="I1603">
        <f>+Tabla1[[#This Row],[Tiempo de Preparación]]/60</f>
        <v>0.48333333333333334</v>
      </c>
      <c r="J1603" s="9" t="str">
        <f>+TEXT(Tabla1[[#This Row],[Columna1]]/24, "h:mm")</f>
        <v>0:29</v>
      </c>
      <c r="K1603" t="s">
        <v>6</v>
      </c>
      <c r="L1603" s="1">
        <f>+(Tabla1[[#This Row],[Precio Unitario]]-Tabla1[[#This Row],[Costo Unitario]])*Tabla1[[#This Row],[Cantidad Ordenada]]</f>
        <v>26</v>
      </c>
      <c r="M1603" s="1">
        <f>+Tabla1[[#This Row],[Precio Unitario]]*Tabla1[[#This Row],[Cantidad Ordenada]]</f>
        <v>66</v>
      </c>
      <c r="N1603" s="2">
        <f>+Tabla1[[#This Row],[Ganancia neta]]/(Tabla1[[#This Row],[Ganacia Bruta]])</f>
        <v>0.39393939393939392</v>
      </c>
      <c r="O1603" s="1">
        <f>+Tabla1[[#This Row],[Costo Unitario]]*Tabla1[[#This Row],[Cantidad Ordenada]]</f>
        <v>40</v>
      </c>
    </row>
    <row r="1604" spans="1:15" x14ac:dyDescent="0.25">
      <c r="A1604">
        <v>652</v>
      </c>
      <c r="B1604">
        <v>14</v>
      </c>
      <c r="C1604" t="s">
        <v>9</v>
      </c>
      <c r="D1604" t="s">
        <v>33</v>
      </c>
      <c r="E1604" s="1">
        <v>19</v>
      </c>
      <c r="F1604" s="1">
        <v>31</v>
      </c>
      <c r="G1604">
        <v>2</v>
      </c>
      <c r="H1604">
        <v>12</v>
      </c>
      <c r="I1604">
        <f>+Tabla1[[#This Row],[Tiempo de Preparación]]/60</f>
        <v>0.2</v>
      </c>
      <c r="J1604" s="9" t="str">
        <f>+TEXT(Tabla1[[#This Row],[Columna1]]/24, "h:mm")</f>
        <v>0:12</v>
      </c>
      <c r="K1604" t="s">
        <v>6</v>
      </c>
      <c r="L1604" s="1">
        <f>+(Tabla1[[#This Row],[Precio Unitario]]-Tabla1[[#This Row],[Costo Unitario]])*Tabla1[[#This Row],[Cantidad Ordenada]]</f>
        <v>24</v>
      </c>
      <c r="M1604" s="1">
        <f>+Tabla1[[#This Row],[Precio Unitario]]*Tabla1[[#This Row],[Cantidad Ordenada]]</f>
        <v>62</v>
      </c>
      <c r="N1604" s="2">
        <f>+Tabla1[[#This Row],[Ganancia neta]]/(Tabla1[[#This Row],[Ganacia Bruta]])</f>
        <v>0.38709677419354838</v>
      </c>
      <c r="O1604" s="1">
        <f>+Tabla1[[#This Row],[Costo Unitario]]*Tabla1[[#This Row],[Cantidad Ordenada]]</f>
        <v>38</v>
      </c>
    </row>
    <row r="1605" spans="1:15" x14ac:dyDescent="0.25">
      <c r="A1605">
        <v>652</v>
      </c>
      <c r="B1605">
        <v>14</v>
      </c>
      <c r="C1605" t="s">
        <v>12</v>
      </c>
      <c r="D1605" t="s">
        <v>36</v>
      </c>
      <c r="E1605" s="1">
        <v>22</v>
      </c>
      <c r="F1605" s="1">
        <v>36</v>
      </c>
      <c r="G1605">
        <v>3</v>
      </c>
      <c r="H1605">
        <v>38</v>
      </c>
      <c r="I1605">
        <f>+Tabla1[[#This Row],[Tiempo de Preparación]]/60</f>
        <v>0.6333333333333333</v>
      </c>
      <c r="J1605" s="9" t="str">
        <f>+TEXT(Tabla1[[#This Row],[Columna1]]/24, "h:mm")</f>
        <v>0:38</v>
      </c>
      <c r="K1605" t="s">
        <v>8</v>
      </c>
      <c r="L1605" s="1">
        <f>+(Tabla1[[#This Row],[Precio Unitario]]-Tabla1[[#This Row],[Costo Unitario]])*Tabla1[[#This Row],[Cantidad Ordenada]]</f>
        <v>42</v>
      </c>
      <c r="M1605" s="1">
        <f>+Tabla1[[#This Row],[Precio Unitario]]*Tabla1[[#This Row],[Cantidad Ordenada]]</f>
        <v>108</v>
      </c>
      <c r="N1605" s="2">
        <f>+Tabla1[[#This Row],[Ganancia neta]]/(Tabla1[[#This Row],[Ganacia Bruta]])</f>
        <v>0.3888888888888889</v>
      </c>
      <c r="O1605" s="1">
        <f>+Tabla1[[#This Row],[Costo Unitario]]*Tabla1[[#This Row],[Cantidad Ordenada]]</f>
        <v>66</v>
      </c>
    </row>
    <row r="1606" spans="1:15" x14ac:dyDescent="0.25">
      <c r="A1606">
        <v>653</v>
      </c>
      <c r="B1606">
        <v>13</v>
      </c>
      <c r="C1606" t="s">
        <v>15</v>
      </c>
      <c r="D1606" t="s">
        <v>39</v>
      </c>
      <c r="E1606" s="1">
        <v>16</v>
      </c>
      <c r="F1606" s="1">
        <v>28</v>
      </c>
      <c r="G1606">
        <v>3</v>
      </c>
      <c r="H1606">
        <v>51</v>
      </c>
      <c r="I1606">
        <f>+Tabla1[[#This Row],[Tiempo de Preparación]]/60</f>
        <v>0.85</v>
      </c>
      <c r="J1606" s="9" t="str">
        <f>+TEXT(Tabla1[[#This Row],[Columna1]]/24, "h:mm")</f>
        <v>0:51</v>
      </c>
      <c r="K1606" t="s">
        <v>8</v>
      </c>
      <c r="L1606" s="1">
        <f>+(Tabla1[[#This Row],[Precio Unitario]]-Tabla1[[#This Row],[Costo Unitario]])*Tabla1[[#This Row],[Cantidad Ordenada]]</f>
        <v>36</v>
      </c>
      <c r="M1606" s="1">
        <f>+Tabla1[[#This Row],[Precio Unitario]]*Tabla1[[#This Row],[Cantidad Ordenada]]</f>
        <v>84</v>
      </c>
      <c r="N1606" s="2">
        <f>+Tabla1[[#This Row],[Ganancia neta]]/(Tabla1[[#This Row],[Ganacia Bruta]])</f>
        <v>0.42857142857142855</v>
      </c>
      <c r="O1606" s="1">
        <f>+Tabla1[[#This Row],[Costo Unitario]]*Tabla1[[#This Row],[Cantidad Ordenada]]</f>
        <v>48</v>
      </c>
    </row>
    <row r="1607" spans="1:15" x14ac:dyDescent="0.25">
      <c r="A1607">
        <v>653</v>
      </c>
      <c r="B1607">
        <v>13</v>
      </c>
      <c r="C1607" t="s">
        <v>7</v>
      </c>
      <c r="D1607" t="s">
        <v>32</v>
      </c>
      <c r="E1607" s="1">
        <v>18</v>
      </c>
      <c r="F1607" s="1">
        <v>30</v>
      </c>
      <c r="G1607">
        <v>3</v>
      </c>
      <c r="H1607">
        <v>46</v>
      </c>
      <c r="I1607">
        <f>+Tabla1[[#This Row],[Tiempo de Preparación]]/60</f>
        <v>0.76666666666666672</v>
      </c>
      <c r="J1607" s="9" t="str">
        <f>+TEXT(Tabla1[[#This Row],[Columna1]]/24, "h:mm")</f>
        <v>0:46</v>
      </c>
      <c r="K1607" t="s">
        <v>6</v>
      </c>
      <c r="L1607" s="1">
        <f>+(Tabla1[[#This Row],[Precio Unitario]]-Tabla1[[#This Row],[Costo Unitario]])*Tabla1[[#This Row],[Cantidad Ordenada]]</f>
        <v>36</v>
      </c>
      <c r="M1607" s="1">
        <f>+Tabla1[[#This Row],[Precio Unitario]]*Tabla1[[#This Row],[Cantidad Ordenada]]</f>
        <v>90</v>
      </c>
      <c r="N1607" s="2">
        <f>+Tabla1[[#This Row],[Ganancia neta]]/(Tabla1[[#This Row],[Ganacia Bruta]])</f>
        <v>0.4</v>
      </c>
      <c r="O1607" s="1">
        <f>+Tabla1[[#This Row],[Costo Unitario]]*Tabla1[[#This Row],[Cantidad Ordenada]]</f>
        <v>54</v>
      </c>
    </row>
    <row r="1608" spans="1:15" x14ac:dyDescent="0.25">
      <c r="A1608">
        <v>653</v>
      </c>
      <c r="B1608">
        <v>13</v>
      </c>
      <c r="C1608" t="s">
        <v>17</v>
      </c>
      <c r="D1608" t="s">
        <v>41</v>
      </c>
      <c r="E1608" s="1">
        <v>21</v>
      </c>
      <c r="F1608" s="1">
        <v>35</v>
      </c>
      <c r="G1608">
        <v>2</v>
      </c>
      <c r="H1608">
        <v>53</v>
      </c>
      <c r="I1608">
        <f>+Tabla1[[#This Row],[Tiempo de Preparación]]/60</f>
        <v>0.8833333333333333</v>
      </c>
      <c r="J1608" s="9" t="str">
        <f>+TEXT(Tabla1[[#This Row],[Columna1]]/24, "h:mm")</f>
        <v>0:53</v>
      </c>
      <c r="K1608" t="s">
        <v>6</v>
      </c>
      <c r="L1608" s="1">
        <f>+(Tabla1[[#This Row],[Precio Unitario]]-Tabla1[[#This Row],[Costo Unitario]])*Tabla1[[#This Row],[Cantidad Ordenada]]</f>
        <v>28</v>
      </c>
      <c r="M1608" s="1">
        <f>+Tabla1[[#This Row],[Precio Unitario]]*Tabla1[[#This Row],[Cantidad Ordenada]]</f>
        <v>70</v>
      </c>
      <c r="N1608" s="2">
        <f>+Tabla1[[#This Row],[Ganancia neta]]/(Tabla1[[#This Row],[Ganacia Bruta]])</f>
        <v>0.4</v>
      </c>
      <c r="O1608" s="1">
        <f>+Tabla1[[#This Row],[Costo Unitario]]*Tabla1[[#This Row],[Cantidad Ordenada]]</f>
        <v>42</v>
      </c>
    </row>
    <row r="1609" spans="1:15" x14ac:dyDescent="0.25">
      <c r="A1609">
        <v>654</v>
      </c>
      <c r="B1609">
        <v>12</v>
      </c>
      <c r="C1609" t="s">
        <v>19</v>
      </c>
      <c r="D1609" t="s">
        <v>43</v>
      </c>
      <c r="E1609" s="1">
        <v>13</v>
      </c>
      <c r="F1609" s="1">
        <v>22</v>
      </c>
      <c r="G1609">
        <v>1</v>
      </c>
      <c r="H1609">
        <v>31</v>
      </c>
      <c r="I1609">
        <f>+Tabla1[[#This Row],[Tiempo de Preparación]]/60</f>
        <v>0.51666666666666672</v>
      </c>
      <c r="J1609" s="9" t="str">
        <f>+TEXT(Tabla1[[#This Row],[Columna1]]/24, "h:mm")</f>
        <v>0:31</v>
      </c>
      <c r="K1609" t="s">
        <v>6</v>
      </c>
      <c r="L1609" s="1">
        <f>+(Tabla1[[#This Row],[Precio Unitario]]-Tabla1[[#This Row],[Costo Unitario]])*Tabla1[[#This Row],[Cantidad Ordenada]]</f>
        <v>9</v>
      </c>
      <c r="M1609" s="1">
        <f>+Tabla1[[#This Row],[Precio Unitario]]*Tabla1[[#This Row],[Cantidad Ordenada]]</f>
        <v>22</v>
      </c>
      <c r="N1609" s="2">
        <f>+Tabla1[[#This Row],[Ganancia neta]]/(Tabla1[[#This Row],[Ganacia Bruta]])</f>
        <v>0.40909090909090912</v>
      </c>
      <c r="O1609" s="1">
        <f>+Tabla1[[#This Row],[Costo Unitario]]*Tabla1[[#This Row],[Cantidad Ordenada]]</f>
        <v>13</v>
      </c>
    </row>
    <row r="1610" spans="1:15" x14ac:dyDescent="0.25">
      <c r="A1610">
        <v>654</v>
      </c>
      <c r="B1610">
        <v>12</v>
      </c>
      <c r="C1610" t="s">
        <v>21</v>
      </c>
      <c r="D1610" t="s">
        <v>45</v>
      </c>
      <c r="E1610" s="1">
        <v>12</v>
      </c>
      <c r="F1610" s="1">
        <v>20</v>
      </c>
      <c r="G1610">
        <v>1</v>
      </c>
      <c r="H1610">
        <v>13</v>
      </c>
      <c r="I1610">
        <f>+Tabla1[[#This Row],[Tiempo de Preparación]]/60</f>
        <v>0.21666666666666667</v>
      </c>
      <c r="J1610" s="9" t="str">
        <f>+TEXT(Tabla1[[#This Row],[Columna1]]/24, "h:mm")</f>
        <v>0:13</v>
      </c>
      <c r="K1610" t="s">
        <v>6</v>
      </c>
      <c r="L1610" s="1">
        <f>+(Tabla1[[#This Row],[Precio Unitario]]-Tabla1[[#This Row],[Costo Unitario]])*Tabla1[[#This Row],[Cantidad Ordenada]]</f>
        <v>8</v>
      </c>
      <c r="M1610" s="1">
        <f>+Tabla1[[#This Row],[Precio Unitario]]*Tabla1[[#This Row],[Cantidad Ordenada]]</f>
        <v>20</v>
      </c>
      <c r="N1610" s="2">
        <f>+Tabla1[[#This Row],[Ganancia neta]]/(Tabla1[[#This Row],[Ganacia Bruta]])</f>
        <v>0.4</v>
      </c>
      <c r="O1610" s="1">
        <f>+Tabla1[[#This Row],[Costo Unitario]]*Tabla1[[#This Row],[Cantidad Ordenada]]</f>
        <v>12</v>
      </c>
    </row>
    <row r="1611" spans="1:15" x14ac:dyDescent="0.25">
      <c r="A1611">
        <v>655</v>
      </c>
      <c r="B1611">
        <v>5</v>
      </c>
      <c r="C1611" t="s">
        <v>9</v>
      </c>
      <c r="D1611" t="s">
        <v>33</v>
      </c>
      <c r="E1611" s="1">
        <v>19</v>
      </c>
      <c r="F1611" s="1">
        <v>31</v>
      </c>
      <c r="G1611">
        <v>3</v>
      </c>
      <c r="H1611">
        <v>36</v>
      </c>
      <c r="I1611">
        <f>+Tabla1[[#This Row],[Tiempo de Preparación]]/60</f>
        <v>0.6</v>
      </c>
      <c r="J1611" s="9" t="str">
        <f>+TEXT(Tabla1[[#This Row],[Columna1]]/24, "h:mm")</f>
        <v>0:36</v>
      </c>
      <c r="K1611" t="s">
        <v>8</v>
      </c>
      <c r="L1611" s="1">
        <f>+(Tabla1[[#This Row],[Precio Unitario]]-Tabla1[[#This Row],[Costo Unitario]])*Tabla1[[#This Row],[Cantidad Ordenada]]</f>
        <v>36</v>
      </c>
      <c r="M1611" s="1">
        <f>+Tabla1[[#This Row],[Precio Unitario]]*Tabla1[[#This Row],[Cantidad Ordenada]]</f>
        <v>93</v>
      </c>
      <c r="N1611" s="2">
        <f>+Tabla1[[#This Row],[Ganancia neta]]/(Tabla1[[#This Row],[Ganacia Bruta]])</f>
        <v>0.38709677419354838</v>
      </c>
      <c r="O1611" s="1">
        <f>+Tabla1[[#This Row],[Costo Unitario]]*Tabla1[[#This Row],[Cantidad Ordenada]]</f>
        <v>57</v>
      </c>
    </row>
    <row r="1612" spans="1:15" x14ac:dyDescent="0.25">
      <c r="A1612">
        <v>656</v>
      </c>
      <c r="B1612">
        <v>19</v>
      </c>
      <c r="C1612" t="s">
        <v>22</v>
      </c>
      <c r="D1612" t="s">
        <v>46</v>
      </c>
      <c r="E1612" s="1">
        <v>14</v>
      </c>
      <c r="F1612" s="1">
        <v>23</v>
      </c>
      <c r="G1612">
        <v>1</v>
      </c>
      <c r="H1612">
        <v>13</v>
      </c>
      <c r="I1612">
        <f>+Tabla1[[#This Row],[Tiempo de Preparación]]/60</f>
        <v>0.21666666666666667</v>
      </c>
      <c r="J1612" s="9" t="str">
        <f>+TEXT(Tabla1[[#This Row],[Columna1]]/24, "h:mm")</f>
        <v>0:13</v>
      </c>
      <c r="K1612" t="s">
        <v>6</v>
      </c>
      <c r="L1612" s="1">
        <f>+(Tabla1[[#This Row],[Precio Unitario]]-Tabla1[[#This Row],[Costo Unitario]])*Tabla1[[#This Row],[Cantidad Ordenada]]</f>
        <v>9</v>
      </c>
      <c r="M1612" s="1">
        <f>+Tabla1[[#This Row],[Precio Unitario]]*Tabla1[[#This Row],[Cantidad Ordenada]]</f>
        <v>23</v>
      </c>
      <c r="N1612" s="2">
        <f>+Tabla1[[#This Row],[Ganancia neta]]/(Tabla1[[#This Row],[Ganacia Bruta]])</f>
        <v>0.39130434782608697</v>
      </c>
      <c r="O1612" s="1">
        <f>+Tabla1[[#This Row],[Costo Unitario]]*Tabla1[[#This Row],[Cantidad Ordenada]]</f>
        <v>14</v>
      </c>
    </row>
    <row r="1613" spans="1:15" x14ac:dyDescent="0.25">
      <c r="A1613">
        <v>656</v>
      </c>
      <c r="B1613">
        <v>19</v>
      </c>
      <c r="C1613" t="s">
        <v>21</v>
      </c>
      <c r="D1613" t="s">
        <v>45</v>
      </c>
      <c r="E1613" s="1">
        <v>12</v>
      </c>
      <c r="F1613" s="1">
        <v>20</v>
      </c>
      <c r="G1613">
        <v>3</v>
      </c>
      <c r="H1613">
        <v>44</v>
      </c>
      <c r="I1613">
        <f>+Tabla1[[#This Row],[Tiempo de Preparación]]/60</f>
        <v>0.73333333333333328</v>
      </c>
      <c r="J1613" s="9" t="str">
        <f>+TEXT(Tabla1[[#This Row],[Columna1]]/24, "h:mm")</f>
        <v>0:44</v>
      </c>
      <c r="K1613" t="s">
        <v>8</v>
      </c>
      <c r="L1613" s="1">
        <f>+(Tabla1[[#This Row],[Precio Unitario]]-Tabla1[[#This Row],[Costo Unitario]])*Tabla1[[#This Row],[Cantidad Ordenada]]</f>
        <v>24</v>
      </c>
      <c r="M1613" s="1">
        <f>+Tabla1[[#This Row],[Precio Unitario]]*Tabla1[[#This Row],[Cantidad Ordenada]]</f>
        <v>60</v>
      </c>
      <c r="N1613" s="2">
        <f>+Tabla1[[#This Row],[Ganancia neta]]/(Tabla1[[#This Row],[Ganacia Bruta]])</f>
        <v>0.4</v>
      </c>
      <c r="O1613" s="1">
        <f>+Tabla1[[#This Row],[Costo Unitario]]*Tabla1[[#This Row],[Cantidad Ordenada]]</f>
        <v>36</v>
      </c>
    </row>
    <row r="1614" spans="1:15" x14ac:dyDescent="0.25">
      <c r="A1614">
        <v>656</v>
      </c>
      <c r="B1614">
        <v>19</v>
      </c>
      <c r="C1614" t="s">
        <v>16</v>
      </c>
      <c r="D1614" t="s">
        <v>40</v>
      </c>
      <c r="E1614" s="1">
        <v>11</v>
      </c>
      <c r="F1614" s="1">
        <v>19</v>
      </c>
      <c r="G1614">
        <v>2</v>
      </c>
      <c r="H1614">
        <v>39</v>
      </c>
      <c r="I1614">
        <f>+Tabla1[[#This Row],[Tiempo de Preparación]]/60</f>
        <v>0.65</v>
      </c>
      <c r="J1614" s="9" t="str">
        <f>+TEXT(Tabla1[[#This Row],[Columna1]]/24, "h:mm")</f>
        <v>0:39</v>
      </c>
      <c r="K1614" t="s">
        <v>8</v>
      </c>
      <c r="L1614" s="1">
        <f>+(Tabla1[[#This Row],[Precio Unitario]]-Tabla1[[#This Row],[Costo Unitario]])*Tabla1[[#This Row],[Cantidad Ordenada]]</f>
        <v>16</v>
      </c>
      <c r="M1614" s="1">
        <f>+Tabla1[[#This Row],[Precio Unitario]]*Tabla1[[#This Row],[Cantidad Ordenada]]</f>
        <v>38</v>
      </c>
      <c r="N1614" s="2">
        <f>+Tabla1[[#This Row],[Ganancia neta]]/(Tabla1[[#This Row],[Ganacia Bruta]])</f>
        <v>0.42105263157894735</v>
      </c>
      <c r="O1614" s="1">
        <f>+Tabla1[[#This Row],[Costo Unitario]]*Tabla1[[#This Row],[Cantidad Ordenada]]</f>
        <v>22</v>
      </c>
    </row>
    <row r="1615" spans="1:15" x14ac:dyDescent="0.25">
      <c r="A1615">
        <v>656</v>
      </c>
      <c r="B1615">
        <v>19</v>
      </c>
      <c r="C1615" t="s">
        <v>12</v>
      </c>
      <c r="D1615" t="s">
        <v>36</v>
      </c>
      <c r="E1615" s="1">
        <v>22</v>
      </c>
      <c r="F1615" s="1">
        <v>36</v>
      </c>
      <c r="G1615">
        <v>1</v>
      </c>
      <c r="H1615">
        <v>14</v>
      </c>
      <c r="I1615">
        <f>+Tabla1[[#This Row],[Tiempo de Preparación]]/60</f>
        <v>0.23333333333333334</v>
      </c>
      <c r="J1615" s="9" t="str">
        <f>+TEXT(Tabla1[[#This Row],[Columna1]]/24, "h:mm")</f>
        <v>0:14</v>
      </c>
      <c r="K1615" t="s">
        <v>6</v>
      </c>
      <c r="L1615" s="1">
        <f>+(Tabla1[[#This Row],[Precio Unitario]]-Tabla1[[#This Row],[Costo Unitario]])*Tabla1[[#This Row],[Cantidad Ordenada]]</f>
        <v>14</v>
      </c>
      <c r="M1615" s="1">
        <f>+Tabla1[[#This Row],[Precio Unitario]]*Tabla1[[#This Row],[Cantidad Ordenada]]</f>
        <v>36</v>
      </c>
      <c r="N1615" s="2">
        <f>+Tabla1[[#This Row],[Ganancia neta]]/(Tabla1[[#This Row],[Ganacia Bruta]])</f>
        <v>0.3888888888888889</v>
      </c>
      <c r="O1615" s="1">
        <f>+Tabla1[[#This Row],[Costo Unitario]]*Tabla1[[#This Row],[Cantidad Ordenada]]</f>
        <v>22</v>
      </c>
    </row>
    <row r="1616" spans="1:15" x14ac:dyDescent="0.25">
      <c r="A1616">
        <v>657</v>
      </c>
      <c r="B1616">
        <v>1</v>
      </c>
      <c r="C1616" t="s">
        <v>11</v>
      </c>
      <c r="D1616" t="s">
        <v>35</v>
      </c>
      <c r="E1616" s="1">
        <v>25</v>
      </c>
      <c r="F1616" s="1">
        <v>40</v>
      </c>
      <c r="G1616">
        <v>2</v>
      </c>
      <c r="H1616">
        <v>55</v>
      </c>
      <c r="I1616">
        <f>+Tabla1[[#This Row],[Tiempo de Preparación]]/60</f>
        <v>0.91666666666666663</v>
      </c>
      <c r="J1616" s="9" t="str">
        <f>+TEXT(Tabla1[[#This Row],[Columna1]]/24, "h:mm")</f>
        <v>0:55</v>
      </c>
      <c r="K1616" t="s">
        <v>8</v>
      </c>
      <c r="L1616" s="1">
        <f>+(Tabla1[[#This Row],[Precio Unitario]]-Tabla1[[#This Row],[Costo Unitario]])*Tabla1[[#This Row],[Cantidad Ordenada]]</f>
        <v>30</v>
      </c>
      <c r="M1616" s="1">
        <f>+Tabla1[[#This Row],[Precio Unitario]]*Tabla1[[#This Row],[Cantidad Ordenada]]</f>
        <v>80</v>
      </c>
      <c r="N1616" s="2">
        <f>+Tabla1[[#This Row],[Ganancia neta]]/(Tabla1[[#This Row],[Ganacia Bruta]])</f>
        <v>0.375</v>
      </c>
      <c r="O1616" s="1">
        <f>+Tabla1[[#This Row],[Costo Unitario]]*Tabla1[[#This Row],[Cantidad Ordenada]]</f>
        <v>50</v>
      </c>
    </row>
    <row r="1617" spans="1:15" x14ac:dyDescent="0.25">
      <c r="A1617">
        <v>657</v>
      </c>
      <c r="B1617">
        <v>1</v>
      </c>
      <c r="C1617" t="s">
        <v>22</v>
      </c>
      <c r="D1617" t="s">
        <v>46</v>
      </c>
      <c r="E1617" s="1">
        <v>14</v>
      </c>
      <c r="F1617" s="1">
        <v>23</v>
      </c>
      <c r="G1617">
        <v>2</v>
      </c>
      <c r="H1617">
        <v>39</v>
      </c>
      <c r="I1617">
        <f>+Tabla1[[#This Row],[Tiempo de Preparación]]/60</f>
        <v>0.65</v>
      </c>
      <c r="J1617" s="9" t="str">
        <f>+TEXT(Tabla1[[#This Row],[Columna1]]/24, "h:mm")</f>
        <v>0:39</v>
      </c>
      <c r="K1617" t="s">
        <v>8</v>
      </c>
      <c r="L1617" s="1">
        <f>+(Tabla1[[#This Row],[Precio Unitario]]-Tabla1[[#This Row],[Costo Unitario]])*Tabla1[[#This Row],[Cantidad Ordenada]]</f>
        <v>18</v>
      </c>
      <c r="M1617" s="1">
        <f>+Tabla1[[#This Row],[Precio Unitario]]*Tabla1[[#This Row],[Cantidad Ordenada]]</f>
        <v>46</v>
      </c>
      <c r="N1617" s="2">
        <f>+Tabla1[[#This Row],[Ganancia neta]]/(Tabla1[[#This Row],[Ganacia Bruta]])</f>
        <v>0.39130434782608697</v>
      </c>
      <c r="O1617" s="1">
        <f>+Tabla1[[#This Row],[Costo Unitario]]*Tabla1[[#This Row],[Cantidad Ordenada]]</f>
        <v>28</v>
      </c>
    </row>
    <row r="1618" spans="1:15" x14ac:dyDescent="0.25">
      <c r="A1618">
        <v>657</v>
      </c>
      <c r="B1618">
        <v>1</v>
      </c>
      <c r="C1618" t="s">
        <v>17</v>
      </c>
      <c r="D1618" t="s">
        <v>41</v>
      </c>
      <c r="E1618" s="1">
        <v>21</v>
      </c>
      <c r="F1618" s="1">
        <v>35</v>
      </c>
      <c r="G1618">
        <v>2</v>
      </c>
      <c r="H1618">
        <v>40</v>
      </c>
      <c r="I1618">
        <f>+Tabla1[[#This Row],[Tiempo de Preparación]]/60</f>
        <v>0.66666666666666663</v>
      </c>
      <c r="J1618" s="9" t="str">
        <f>+TEXT(Tabla1[[#This Row],[Columna1]]/24, "h:mm")</f>
        <v>0:40</v>
      </c>
      <c r="K1618" t="s">
        <v>8</v>
      </c>
      <c r="L1618" s="1">
        <f>+(Tabla1[[#This Row],[Precio Unitario]]-Tabla1[[#This Row],[Costo Unitario]])*Tabla1[[#This Row],[Cantidad Ordenada]]</f>
        <v>28</v>
      </c>
      <c r="M1618" s="1">
        <f>+Tabla1[[#This Row],[Precio Unitario]]*Tabla1[[#This Row],[Cantidad Ordenada]]</f>
        <v>70</v>
      </c>
      <c r="N1618" s="2">
        <f>+Tabla1[[#This Row],[Ganancia neta]]/(Tabla1[[#This Row],[Ganacia Bruta]])</f>
        <v>0.4</v>
      </c>
      <c r="O1618" s="1">
        <f>+Tabla1[[#This Row],[Costo Unitario]]*Tabla1[[#This Row],[Cantidad Ordenada]]</f>
        <v>42</v>
      </c>
    </row>
    <row r="1619" spans="1:15" x14ac:dyDescent="0.25">
      <c r="A1619">
        <v>658</v>
      </c>
      <c r="B1619">
        <v>19</v>
      </c>
      <c r="C1619" t="s">
        <v>18</v>
      </c>
      <c r="D1619" t="s">
        <v>42</v>
      </c>
      <c r="E1619" s="1">
        <v>19</v>
      </c>
      <c r="F1619" s="1">
        <v>32</v>
      </c>
      <c r="G1619">
        <v>1</v>
      </c>
      <c r="H1619">
        <v>21</v>
      </c>
      <c r="I1619">
        <f>+Tabla1[[#This Row],[Tiempo de Preparación]]/60</f>
        <v>0.35</v>
      </c>
      <c r="J1619" s="9" t="str">
        <f>+TEXT(Tabla1[[#This Row],[Columna1]]/24, "h:mm")</f>
        <v>0:21</v>
      </c>
      <c r="K1619" t="s">
        <v>8</v>
      </c>
      <c r="L1619" s="1">
        <f>+(Tabla1[[#This Row],[Precio Unitario]]-Tabla1[[#This Row],[Costo Unitario]])*Tabla1[[#This Row],[Cantidad Ordenada]]</f>
        <v>13</v>
      </c>
      <c r="M1619" s="1">
        <f>+Tabla1[[#This Row],[Precio Unitario]]*Tabla1[[#This Row],[Cantidad Ordenada]]</f>
        <v>32</v>
      </c>
      <c r="N1619" s="2">
        <f>+Tabla1[[#This Row],[Ganancia neta]]/(Tabla1[[#This Row],[Ganacia Bruta]])</f>
        <v>0.40625</v>
      </c>
      <c r="O1619" s="1">
        <f>+Tabla1[[#This Row],[Costo Unitario]]*Tabla1[[#This Row],[Cantidad Ordenada]]</f>
        <v>19</v>
      </c>
    </row>
    <row r="1620" spans="1:15" x14ac:dyDescent="0.25">
      <c r="A1620">
        <v>658</v>
      </c>
      <c r="B1620">
        <v>19</v>
      </c>
      <c r="C1620" t="s">
        <v>10</v>
      </c>
      <c r="D1620" t="s">
        <v>34</v>
      </c>
      <c r="E1620" s="1">
        <v>16</v>
      </c>
      <c r="F1620" s="1">
        <v>27</v>
      </c>
      <c r="G1620">
        <v>2</v>
      </c>
      <c r="H1620">
        <v>27</v>
      </c>
      <c r="I1620">
        <f>+Tabla1[[#This Row],[Tiempo de Preparación]]/60</f>
        <v>0.45</v>
      </c>
      <c r="J1620" s="9" t="str">
        <f>+TEXT(Tabla1[[#This Row],[Columna1]]/24, "h:mm")</f>
        <v>0:27</v>
      </c>
      <c r="K1620" t="s">
        <v>8</v>
      </c>
      <c r="L1620" s="1">
        <f>+(Tabla1[[#This Row],[Precio Unitario]]-Tabla1[[#This Row],[Costo Unitario]])*Tabla1[[#This Row],[Cantidad Ordenada]]</f>
        <v>22</v>
      </c>
      <c r="M1620" s="1">
        <f>+Tabla1[[#This Row],[Precio Unitario]]*Tabla1[[#This Row],[Cantidad Ordenada]]</f>
        <v>54</v>
      </c>
      <c r="N1620" s="2">
        <f>+Tabla1[[#This Row],[Ganancia neta]]/(Tabla1[[#This Row],[Ganacia Bruta]])</f>
        <v>0.40740740740740738</v>
      </c>
      <c r="O1620" s="1">
        <f>+Tabla1[[#This Row],[Costo Unitario]]*Tabla1[[#This Row],[Cantidad Ordenada]]</f>
        <v>32</v>
      </c>
    </row>
    <row r="1621" spans="1:15" x14ac:dyDescent="0.25">
      <c r="A1621">
        <v>659</v>
      </c>
      <c r="B1621">
        <v>9</v>
      </c>
      <c r="C1621" t="s">
        <v>13</v>
      </c>
      <c r="D1621" t="s">
        <v>37</v>
      </c>
      <c r="E1621" s="1">
        <v>17</v>
      </c>
      <c r="F1621" s="1">
        <v>29</v>
      </c>
      <c r="G1621">
        <v>3</v>
      </c>
      <c r="H1621">
        <v>31</v>
      </c>
      <c r="I1621">
        <f>+Tabla1[[#This Row],[Tiempo de Preparación]]/60</f>
        <v>0.51666666666666672</v>
      </c>
      <c r="J1621" s="9" t="str">
        <f>+TEXT(Tabla1[[#This Row],[Columna1]]/24, "h:mm")</f>
        <v>0:31</v>
      </c>
      <c r="K1621" t="s">
        <v>6</v>
      </c>
      <c r="L1621" s="1">
        <f>+(Tabla1[[#This Row],[Precio Unitario]]-Tabla1[[#This Row],[Costo Unitario]])*Tabla1[[#This Row],[Cantidad Ordenada]]</f>
        <v>36</v>
      </c>
      <c r="M1621" s="1">
        <f>+Tabla1[[#This Row],[Precio Unitario]]*Tabla1[[#This Row],[Cantidad Ordenada]]</f>
        <v>87</v>
      </c>
      <c r="N1621" s="2">
        <f>+Tabla1[[#This Row],[Ganancia neta]]/(Tabla1[[#This Row],[Ganacia Bruta]])</f>
        <v>0.41379310344827586</v>
      </c>
      <c r="O1621" s="1">
        <f>+Tabla1[[#This Row],[Costo Unitario]]*Tabla1[[#This Row],[Cantidad Ordenada]]</f>
        <v>51</v>
      </c>
    </row>
    <row r="1622" spans="1:15" x14ac:dyDescent="0.25">
      <c r="A1622">
        <v>660</v>
      </c>
      <c r="B1622">
        <v>19</v>
      </c>
      <c r="C1622" t="s">
        <v>16</v>
      </c>
      <c r="D1622" t="s">
        <v>40</v>
      </c>
      <c r="E1622" s="1">
        <v>11</v>
      </c>
      <c r="F1622" s="1">
        <v>19</v>
      </c>
      <c r="G1622">
        <v>2</v>
      </c>
      <c r="H1622">
        <v>24</v>
      </c>
      <c r="I1622">
        <f>+Tabla1[[#This Row],[Tiempo de Preparación]]/60</f>
        <v>0.4</v>
      </c>
      <c r="J1622" s="9" t="str">
        <f>+TEXT(Tabla1[[#This Row],[Columna1]]/24, "h:mm")</f>
        <v>0:24</v>
      </c>
      <c r="K1622" t="s">
        <v>8</v>
      </c>
      <c r="L1622" s="1">
        <f>+(Tabla1[[#This Row],[Precio Unitario]]-Tabla1[[#This Row],[Costo Unitario]])*Tabla1[[#This Row],[Cantidad Ordenada]]</f>
        <v>16</v>
      </c>
      <c r="M1622" s="1">
        <f>+Tabla1[[#This Row],[Precio Unitario]]*Tabla1[[#This Row],[Cantidad Ordenada]]</f>
        <v>38</v>
      </c>
      <c r="N1622" s="2">
        <f>+Tabla1[[#This Row],[Ganancia neta]]/(Tabla1[[#This Row],[Ganacia Bruta]])</f>
        <v>0.42105263157894735</v>
      </c>
      <c r="O1622" s="1">
        <f>+Tabla1[[#This Row],[Costo Unitario]]*Tabla1[[#This Row],[Cantidad Ordenada]]</f>
        <v>22</v>
      </c>
    </row>
    <row r="1623" spans="1:15" x14ac:dyDescent="0.25">
      <c r="A1623">
        <v>660</v>
      </c>
      <c r="B1623">
        <v>19</v>
      </c>
      <c r="C1623" t="s">
        <v>7</v>
      </c>
      <c r="D1623" t="s">
        <v>32</v>
      </c>
      <c r="E1623" s="1">
        <v>18</v>
      </c>
      <c r="F1623" s="1">
        <v>30</v>
      </c>
      <c r="G1623">
        <v>3</v>
      </c>
      <c r="H1623">
        <v>16</v>
      </c>
      <c r="I1623">
        <f>+Tabla1[[#This Row],[Tiempo de Preparación]]/60</f>
        <v>0.26666666666666666</v>
      </c>
      <c r="J1623" s="9" t="str">
        <f>+TEXT(Tabla1[[#This Row],[Columna1]]/24, "h:mm")</f>
        <v>0:16</v>
      </c>
      <c r="K1623" t="s">
        <v>6</v>
      </c>
      <c r="L1623" s="1">
        <f>+(Tabla1[[#This Row],[Precio Unitario]]-Tabla1[[#This Row],[Costo Unitario]])*Tabla1[[#This Row],[Cantidad Ordenada]]</f>
        <v>36</v>
      </c>
      <c r="M1623" s="1">
        <f>+Tabla1[[#This Row],[Precio Unitario]]*Tabla1[[#This Row],[Cantidad Ordenada]]</f>
        <v>90</v>
      </c>
      <c r="N1623" s="2">
        <f>+Tabla1[[#This Row],[Ganancia neta]]/(Tabla1[[#This Row],[Ganacia Bruta]])</f>
        <v>0.4</v>
      </c>
      <c r="O1623" s="1">
        <f>+Tabla1[[#This Row],[Costo Unitario]]*Tabla1[[#This Row],[Cantidad Ordenada]]</f>
        <v>54</v>
      </c>
    </row>
    <row r="1624" spans="1:15" x14ac:dyDescent="0.25">
      <c r="A1624">
        <v>660</v>
      </c>
      <c r="B1624">
        <v>19</v>
      </c>
      <c r="C1624" t="s">
        <v>11</v>
      </c>
      <c r="D1624" t="s">
        <v>35</v>
      </c>
      <c r="E1624" s="1">
        <v>25</v>
      </c>
      <c r="F1624" s="1">
        <v>40</v>
      </c>
      <c r="G1624">
        <v>2</v>
      </c>
      <c r="H1624">
        <v>5</v>
      </c>
      <c r="I1624">
        <f>+Tabla1[[#This Row],[Tiempo de Preparación]]/60</f>
        <v>8.3333333333333329E-2</v>
      </c>
      <c r="J1624" s="9" t="str">
        <f>+TEXT(Tabla1[[#This Row],[Columna1]]/24, "h:mm")</f>
        <v>0:05</v>
      </c>
      <c r="K1624" t="s">
        <v>8</v>
      </c>
      <c r="L1624" s="1">
        <f>+(Tabla1[[#This Row],[Precio Unitario]]-Tabla1[[#This Row],[Costo Unitario]])*Tabla1[[#This Row],[Cantidad Ordenada]]</f>
        <v>30</v>
      </c>
      <c r="M1624" s="1">
        <f>+Tabla1[[#This Row],[Precio Unitario]]*Tabla1[[#This Row],[Cantidad Ordenada]]</f>
        <v>80</v>
      </c>
      <c r="N1624" s="2">
        <f>+Tabla1[[#This Row],[Ganancia neta]]/(Tabla1[[#This Row],[Ganacia Bruta]])</f>
        <v>0.375</v>
      </c>
      <c r="O1624" s="1">
        <f>+Tabla1[[#This Row],[Costo Unitario]]*Tabla1[[#This Row],[Cantidad Ordenada]]</f>
        <v>50</v>
      </c>
    </row>
    <row r="1625" spans="1:15" x14ac:dyDescent="0.25">
      <c r="A1625">
        <v>661</v>
      </c>
      <c r="B1625">
        <v>16</v>
      </c>
      <c r="C1625" t="s">
        <v>22</v>
      </c>
      <c r="D1625" t="s">
        <v>46</v>
      </c>
      <c r="E1625" s="1">
        <v>14</v>
      </c>
      <c r="F1625" s="1">
        <v>23</v>
      </c>
      <c r="G1625">
        <v>3</v>
      </c>
      <c r="H1625">
        <v>56</v>
      </c>
      <c r="I1625">
        <f>+Tabla1[[#This Row],[Tiempo de Preparación]]/60</f>
        <v>0.93333333333333335</v>
      </c>
      <c r="J1625" s="9" t="str">
        <f>+TEXT(Tabla1[[#This Row],[Columna1]]/24, "h:mm")</f>
        <v>0:56</v>
      </c>
      <c r="K1625" t="s">
        <v>8</v>
      </c>
      <c r="L1625" s="1">
        <f>+(Tabla1[[#This Row],[Precio Unitario]]-Tabla1[[#This Row],[Costo Unitario]])*Tabla1[[#This Row],[Cantidad Ordenada]]</f>
        <v>27</v>
      </c>
      <c r="M1625" s="1">
        <f>+Tabla1[[#This Row],[Precio Unitario]]*Tabla1[[#This Row],[Cantidad Ordenada]]</f>
        <v>69</v>
      </c>
      <c r="N1625" s="2">
        <f>+Tabla1[[#This Row],[Ganancia neta]]/(Tabla1[[#This Row],[Ganacia Bruta]])</f>
        <v>0.39130434782608697</v>
      </c>
      <c r="O1625" s="1">
        <f>+Tabla1[[#This Row],[Costo Unitario]]*Tabla1[[#This Row],[Cantidad Ordenada]]</f>
        <v>42</v>
      </c>
    </row>
    <row r="1626" spans="1:15" x14ac:dyDescent="0.25">
      <c r="A1626">
        <v>661</v>
      </c>
      <c r="B1626">
        <v>16</v>
      </c>
      <c r="C1626" t="s">
        <v>9</v>
      </c>
      <c r="D1626" t="s">
        <v>33</v>
      </c>
      <c r="E1626" s="1">
        <v>19</v>
      </c>
      <c r="F1626" s="1">
        <v>31</v>
      </c>
      <c r="G1626">
        <v>1</v>
      </c>
      <c r="H1626">
        <v>22</v>
      </c>
      <c r="I1626">
        <f>+Tabla1[[#This Row],[Tiempo de Preparación]]/60</f>
        <v>0.36666666666666664</v>
      </c>
      <c r="J1626" s="9" t="str">
        <f>+TEXT(Tabla1[[#This Row],[Columna1]]/24, "h:mm")</f>
        <v>0:22</v>
      </c>
      <c r="K1626" t="s">
        <v>8</v>
      </c>
      <c r="L1626" s="1">
        <f>+(Tabla1[[#This Row],[Precio Unitario]]-Tabla1[[#This Row],[Costo Unitario]])*Tabla1[[#This Row],[Cantidad Ordenada]]</f>
        <v>12</v>
      </c>
      <c r="M1626" s="1">
        <f>+Tabla1[[#This Row],[Precio Unitario]]*Tabla1[[#This Row],[Cantidad Ordenada]]</f>
        <v>31</v>
      </c>
      <c r="N1626" s="2">
        <f>+Tabla1[[#This Row],[Ganancia neta]]/(Tabla1[[#This Row],[Ganacia Bruta]])</f>
        <v>0.38709677419354838</v>
      </c>
      <c r="O1626" s="1">
        <f>+Tabla1[[#This Row],[Costo Unitario]]*Tabla1[[#This Row],[Cantidad Ordenada]]</f>
        <v>19</v>
      </c>
    </row>
    <row r="1627" spans="1:15" x14ac:dyDescent="0.25">
      <c r="A1627">
        <v>661</v>
      </c>
      <c r="B1627">
        <v>16</v>
      </c>
      <c r="C1627" t="s">
        <v>26</v>
      </c>
      <c r="D1627" t="s">
        <v>50</v>
      </c>
      <c r="E1627" s="1">
        <v>15</v>
      </c>
      <c r="F1627" s="1">
        <v>25</v>
      </c>
      <c r="G1627">
        <v>2</v>
      </c>
      <c r="H1627">
        <v>30</v>
      </c>
      <c r="I1627">
        <f>+Tabla1[[#This Row],[Tiempo de Preparación]]/60</f>
        <v>0.5</v>
      </c>
      <c r="J1627" s="9" t="str">
        <f>+TEXT(Tabla1[[#This Row],[Columna1]]/24, "h:mm")</f>
        <v>0:30</v>
      </c>
      <c r="K1627" t="s">
        <v>6</v>
      </c>
      <c r="L1627" s="1">
        <f>+(Tabla1[[#This Row],[Precio Unitario]]-Tabla1[[#This Row],[Costo Unitario]])*Tabla1[[#This Row],[Cantidad Ordenada]]</f>
        <v>20</v>
      </c>
      <c r="M1627" s="1">
        <f>+Tabla1[[#This Row],[Precio Unitario]]*Tabla1[[#This Row],[Cantidad Ordenada]]</f>
        <v>50</v>
      </c>
      <c r="N1627" s="2">
        <f>+Tabla1[[#This Row],[Ganancia neta]]/(Tabla1[[#This Row],[Ganacia Bruta]])</f>
        <v>0.4</v>
      </c>
      <c r="O1627" s="1">
        <f>+Tabla1[[#This Row],[Costo Unitario]]*Tabla1[[#This Row],[Cantidad Ordenada]]</f>
        <v>30</v>
      </c>
    </row>
    <row r="1628" spans="1:15" x14ac:dyDescent="0.25">
      <c r="A1628">
        <v>661</v>
      </c>
      <c r="B1628">
        <v>16</v>
      </c>
      <c r="C1628" t="s">
        <v>15</v>
      </c>
      <c r="D1628" t="s">
        <v>39</v>
      </c>
      <c r="E1628" s="1">
        <v>16</v>
      </c>
      <c r="F1628" s="1">
        <v>28</v>
      </c>
      <c r="G1628">
        <v>2</v>
      </c>
      <c r="H1628">
        <v>27</v>
      </c>
      <c r="I1628">
        <f>+Tabla1[[#This Row],[Tiempo de Preparación]]/60</f>
        <v>0.45</v>
      </c>
      <c r="J1628" s="9" t="str">
        <f>+TEXT(Tabla1[[#This Row],[Columna1]]/24, "h:mm")</f>
        <v>0:27</v>
      </c>
      <c r="K1628" t="s">
        <v>8</v>
      </c>
      <c r="L1628" s="1">
        <f>+(Tabla1[[#This Row],[Precio Unitario]]-Tabla1[[#This Row],[Costo Unitario]])*Tabla1[[#This Row],[Cantidad Ordenada]]</f>
        <v>24</v>
      </c>
      <c r="M1628" s="1">
        <f>+Tabla1[[#This Row],[Precio Unitario]]*Tabla1[[#This Row],[Cantidad Ordenada]]</f>
        <v>56</v>
      </c>
      <c r="N1628" s="2">
        <f>+Tabla1[[#This Row],[Ganancia neta]]/(Tabla1[[#This Row],[Ganacia Bruta]])</f>
        <v>0.42857142857142855</v>
      </c>
      <c r="O1628" s="1">
        <f>+Tabla1[[#This Row],[Costo Unitario]]*Tabla1[[#This Row],[Cantidad Ordenada]]</f>
        <v>32</v>
      </c>
    </row>
    <row r="1629" spans="1:15" x14ac:dyDescent="0.25">
      <c r="A1629">
        <v>662</v>
      </c>
      <c r="B1629">
        <v>15</v>
      </c>
      <c r="C1629" t="s">
        <v>5</v>
      </c>
      <c r="D1629" t="s">
        <v>31</v>
      </c>
      <c r="E1629" s="1">
        <v>14</v>
      </c>
      <c r="F1629" s="1">
        <v>24</v>
      </c>
      <c r="G1629">
        <v>3</v>
      </c>
      <c r="H1629">
        <v>34</v>
      </c>
      <c r="I1629">
        <f>+Tabla1[[#This Row],[Tiempo de Preparación]]/60</f>
        <v>0.56666666666666665</v>
      </c>
      <c r="J1629" s="9" t="str">
        <f>+TEXT(Tabla1[[#This Row],[Columna1]]/24, "h:mm")</f>
        <v>0:34</v>
      </c>
      <c r="K1629" t="s">
        <v>6</v>
      </c>
      <c r="L1629" s="1">
        <f>+(Tabla1[[#This Row],[Precio Unitario]]-Tabla1[[#This Row],[Costo Unitario]])*Tabla1[[#This Row],[Cantidad Ordenada]]</f>
        <v>30</v>
      </c>
      <c r="M1629" s="1">
        <f>+Tabla1[[#This Row],[Precio Unitario]]*Tabla1[[#This Row],[Cantidad Ordenada]]</f>
        <v>72</v>
      </c>
      <c r="N1629" s="2">
        <f>+Tabla1[[#This Row],[Ganancia neta]]/(Tabla1[[#This Row],[Ganacia Bruta]])</f>
        <v>0.41666666666666669</v>
      </c>
      <c r="O1629" s="1">
        <f>+Tabla1[[#This Row],[Costo Unitario]]*Tabla1[[#This Row],[Cantidad Ordenada]]</f>
        <v>42</v>
      </c>
    </row>
    <row r="1630" spans="1:15" x14ac:dyDescent="0.25">
      <c r="A1630">
        <v>662</v>
      </c>
      <c r="B1630">
        <v>15</v>
      </c>
      <c r="C1630" t="s">
        <v>26</v>
      </c>
      <c r="D1630" t="s">
        <v>50</v>
      </c>
      <c r="E1630" s="1">
        <v>15</v>
      </c>
      <c r="F1630" s="1">
        <v>25</v>
      </c>
      <c r="G1630">
        <v>1</v>
      </c>
      <c r="H1630">
        <v>10</v>
      </c>
      <c r="I1630">
        <f>+Tabla1[[#This Row],[Tiempo de Preparación]]/60</f>
        <v>0.16666666666666666</v>
      </c>
      <c r="J1630" s="9" t="str">
        <f>+TEXT(Tabla1[[#This Row],[Columna1]]/24, "h:mm")</f>
        <v>0:10</v>
      </c>
      <c r="K1630" t="s">
        <v>8</v>
      </c>
      <c r="L1630" s="1">
        <f>+(Tabla1[[#This Row],[Precio Unitario]]-Tabla1[[#This Row],[Costo Unitario]])*Tabla1[[#This Row],[Cantidad Ordenada]]</f>
        <v>10</v>
      </c>
      <c r="M1630" s="1">
        <f>+Tabla1[[#This Row],[Precio Unitario]]*Tabla1[[#This Row],[Cantidad Ordenada]]</f>
        <v>25</v>
      </c>
      <c r="N1630" s="2">
        <f>+Tabla1[[#This Row],[Ganancia neta]]/(Tabla1[[#This Row],[Ganacia Bruta]])</f>
        <v>0.4</v>
      </c>
      <c r="O1630" s="1">
        <f>+Tabla1[[#This Row],[Costo Unitario]]*Tabla1[[#This Row],[Cantidad Ordenada]]</f>
        <v>15</v>
      </c>
    </row>
    <row r="1631" spans="1:15" x14ac:dyDescent="0.25">
      <c r="A1631">
        <v>662</v>
      </c>
      <c r="B1631">
        <v>15</v>
      </c>
      <c r="C1631" t="s">
        <v>12</v>
      </c>
      <c r="D1631" t="s">
        <v>36</v>
      </c>
      <c r="E1631" s="1">
        <v>22</v>
      </c>
      <c r="F1631" s="1">
        <v>36</v>
      </c>
      <c r="G1631">
        <v>1</v>
      </c>
      <c r="H1631">
        <v>41</v>
      </c>
      <c r="I1631">
        <f>+Tabla1[[#This Row],[Tiempo de Preparación]]/60</f>
        <v>0.68333333333333335</v>
      </c>
      <c r="J1631" s="9" t="str">
        <f>+TEXT(Tabla1[[#This Row],[Columna1]]/24, "h:mm")</f>
        <v>0:41</v>
      </c>
      <c r="K1631" t="s">
        <v>6</v>
      </c>
      <c r="L1631" s="1">
        <f>+(Tabla1[[#This Row],[Precio Unitario]]-Tabla1[[#This Row],[Costo Unitario]])*Tabla1[[#This Row],[Cantidad Ordenada]]</f>
        <v>14</v>
      </c>
      <c r="M1631" s="1">
        <f>+Tabla1[[#This Row],[Precio Unitario]]*Tabla1[[#This Row],[Cantidad Ordenada]]</f>
        <v>36</v>
      </c>
      <c r="N1631" s="2">
        <f>+Tabla1[[#This Row],[Ganancia neta]]/(Tabla1[[#This Row],[Ganacia Bruta]])</f>
        <v>0.3888888888888889</v>
      </c>
      <c r="O1631" s="1">
        <f>+Tabla1[[#This Row],[Costo Unitario]]*Tabla1[[#This Row],[Cantidad Ordenada]]</f>
        <v>22</v>
      </c>
    </row>
    <row r="1632" spans="1:15" x14ac:dyDescent="0.25">
      <c r="A1632">
        <v>663</v>
      </c>
      <c r="B1632">
        <v>3</v>
      </c>
      <c r="C1632" t="s">
        <v>24</v>
      </c>
      <c r="D1632" t="s">
        <v>48</v>
      </c>
      <c r="E1632" s="1">
        <v>10</v>
      </c>
      <c r="F1632" s="1">
        <v>18</v>
      </c>
      <c r="G1632">
        <v>2</v>
      </c>
      <c r="H1632">
        <v>40</v>
      </c>
      <c r="I1632">
        <f>+Tabla1[[#This Row],[Tiempo de Preparación]]/60</f>
        <v>0.66666666666666663</v>
      </c>
      <c r="J1632" s="9" t="str">
        <f>+TEXT(Tabla1[[#This Row],[Columna1]]/24, "h:mm")</f>
        <v>0:40</v>
      </c>
      <c r="K1632" t="s">
        <v>8</v>
      </c>
      <c r="L1632" s="1">
        <f>+(Tabla1[[#This Row],[Precio Unitario]]-Tabla1[[#This Row],[Costo Unitario]])*Tabla1[[#This Row],[Cantidad Ordenada]]</f>
        <v>16</v>
      </c>
      <c r="M1632" s="1">
        <f>+Tabla1[[#This Row],[Precio Unitario]]*Tabla1[[#This Row],[Cantidad Ordenada]]</f>
        <v>36</v>
      </c>
      <c r="N1632" s="2">
        <f>+Tabla1[[#This Row],[Ganancia neta]]/(Tabla1[[#This Row],[Ganacia Bruta]])</f>
        <v>0.44444444444444442</v>
      </c>
      <c r="O1632" s="1">
        <f>+Tabla1[[#This Row],[Costo Unitario]]*Tabla1[[#This Row],[Cantidad Ordenada]]</f>
        <v>20</v>
      </c>
    </row>
    <row r="1633" spans="1:15" x14ac:dyDescent="0.25">
      <c r="A1633">
        <v>663</v>
      </c>
      <c r="B1633">
        <v>3</v>
      </c>
      <c r="C1633" t="s">
        <v>13</v>
      </c>
      <c r="D1633" t="s">
        <v>37</v>
      </c>
      <c r="E1633" s="1">
        <v>17</v>
      </c>
      <c r="F1633" s="1">
        <v>29</v>
      </c>
      <c r="G1633">
        <v>2</v>
      </c>
      <c r="H1633">
        <v>5</v>
      </c>
      <c r="I1633">
        <f>+Tabla1[[#This Row],[Tiempo de Preparación]]/60</f>
        <v>8.3333333333333329E-2</v>
      </c>
      <c r="J1633" s="9" t="str">
        <f>+TEXT(Tabla1[[#This Row],[Columna1]]/24, "h:mm")</f>
        <v>0:05</v>
      </c>
      <c r="K1633" t="s">
        <v>8</v>
      </c>
      <c r="L1633" s="1">
        <f>+(Tabla1[[#This Row],[Precio Unitario]]-Tabla1[[#This Row],[Costo Unitario]])*Tabla1[[#This Row],[Cantidad Ordenada]]</f>
        <v>24</v>
      </c>
      <c r="M1633" s="1">
        <f>+Tabla1[[#This Row],[Precio Unitario]]*Tabla1[[#This Row],[Cantidad Ordenada]]</f>
        <v>58</v>
      </c>
      <c r="N1633" s="2">
        <f>+Tabla1[[#This Row],[Ganancia neta]]/(Tabla1[[#This Row],[Ganacia Bruta]])</f>
        <v>0.41379310344827586</v>
      </c>
      <c r="O1633" s="1">
        <f>+Tabla1[[#This Row],[Costo Unitario]]*Tabla1[[#This Row],[Cantidad Ordenada]]</f>
        <v>34</v>
      </c>
    </row>
    <row r="1634" spans="1:15" x14ac:dyDescent="0.25">
      <c r="A1634">
        <v>663</v>
      </c>
      <c r="B1634">
        <v>3</v>
      </c>
      <c r="C1634" t="s">
        <v>21</v>
      </c>
      <c r="D1634" t="s">
        <v>45</v>
      </c>
      <c r="E1634" s="1">
        <v>12</v>
      </c>
      <c r="F1634" s="1">
        <v>20</v>
      </c>
      <c r="G1634">
        <v>1</v>
      </c>
      <c r="H1634">
        <v>42</v>
      </c>
      <c r="I1634">
        <f>+Tabla1[[#This Row],[Tiempo de Preparación]]/60</f>
        <v>0.7</v>
      </c>
      <c r="J1634" s="9" t="str">
        <f>+TEXT(Tabla1[[#This Row],[Columna1]]/24, "h:mm")</f>
        <v>0:42</v>
      </c>
      <c r="K1634" t="s">
        <v>8</v>
      </c>
      <c r="L1634" s="1">
        <f>+(Tabla1[[#This Row],[Precio Unitario]]-Tabla1[[#This Row],[Costo Unitario]])*Tabla1[[#This Row],[Cantidad Ordenada]]</f>
        <v>8</v>
      </c>
      <c r="M1634" s="1">
        <f>+Tabla1[[#This Row],[Precio Unitario]]*Tabla1[[#This Row],[Cantidad Ordenada]]</f>
        <v>20</v>
      </c>
      <c r="N1634" s="2">
        <f>+Tabla1[[#This Row],[Ganancia neta]]/(Tabla1[[#This Row],[Ganacia Bruta]])</f>
        <v>0.4</v>
      </c>
      <c r="O1634" s="1">
        <f>+Tabla1[[#This Row],[Costo Unitario]]*Tabla1[[#This Row],[Cantidad Ordenada]]</f>
        <v>12</v>
      </c>
    </row>
    <row r="1635" spans="1:15" x14ac:dyDescent="0.25">
      <c r="A1635">
        <v>664</v>
      </c>
      <c r="B1635">
        <v>20</v>
      </c>
      <c r="C1635" t="s">
        <v>24</v>
      </c>
      <c r="D1635" t="s">
        <v>48</v>
      </c>
      <c r="E1635" s="1">
        <v>10</v>
      </c>
      <c r="F1635" s="1">
        <v>18</v>
      </c>
      <c r="G1635">
        <v>1</v>
      </c>
      <c r="H1635">
        <v>9</v>
      </c>
      <c r="I1635">
        <f>+Tabla1[[#This Row],[Tiempo de Preparación]]/60</f>
        <v>0.15</v>
      </c>
      <c r="J1635" s="9" t="str">
        <f>+TEXT(Tabla1[[#This Row],[Columna1]]/24, "h:mm")</f>
        <v>0:09</v>
      </c>
      <c r="K1635" t="s">
        <v>6</v>
      </c>
      <c r="L1635" s="1">
        <f>+(Tabla1[[#This Row],[Precio Unitario]]-Tabla1[[#This Row],[Costo Unitario]])*Tabla1[[#This Row],[Cantidad Ordenada]]</f>
        <v>8</v>
      </c>
      <c r="M1635" s="1">
        <f>+Tabla1[[#This Row],[Precio Unitario]]*Tabla1[[#This Row],[Cantidad Ordenada]]</f>
        <v>18</v>
      </c>
      <c r="N1635" s="2">
        <f>+Tabla1[[#This Row],[Ganancia neta]]/(Tabla1[[#This Row],[Ganacia Bruta]])</f>
        <v>0.44444444444444442</v>
      </c>
      <c r="O1635" s="1">
        <f>+Tabla1[[#This Row],[Costo Unitario]]*Tabla1[[#This Row],[Cantidad Ordenada]]</f>
        <v>10</v>
      </c>
    </row>
    <row r="1636" spans="1:15" x14ac:dyDescent="0.25">
      <c r="A1636">
        <v>664</v>
      </c>
      <c r="B1636">
        <v>20</v>
      </c>
      <c r="C1636" t="s">
        <v>16</v>
      </c>
      <c r="D1636" t="s">
        <v>40</v>
      </c>
      <c r="E1636" s="1">
        <v>11</v>
      </c>
      <c r="F1636" s="1">
        <v>19</v>
      </c>
      <c r="G1636">
        <v>2</v>
      </c>
      <c r="H1636">
        <v>42</v>
      </c>
      <c r="I1636">
        <f>+Tabla1[[#This Row],[Tiempo de Preparación]]/60</f>
        <v>0.7</v>
      </c>
      <c r="J1636" s="9" t="str">
        <f>+TEXT(Tabla1[[#This Row],[Columna1]]/24, "h:mm")</f>
        <v>0:42</v>
      </c>
      <c r="K1636" t="s">
        <v>6</v>
      </c>
      <c r="L1636" s="1">
        <f>+(Tabla1[[#This Row],[Precio Unitario]]-Tabla1[[#This Row],[Costo Unitario]])*Tabla1[[#This Row],[Cantidad Ordenada]]</f>
        <v>16</v>
      </c>
      <c r="M1636" s="1">
        <f>+Tabla1[[#This Row],[Precio Unitario]]*Tabla1[[#This Row],[Cantidad Ordenada]]</f>
        <v>38</v>
      </c>
      <c r="N1636" s="2">
        <f>+Tabla1[[#This Row],[Ganancia neta]]/(Tabla1[[#This Row],[Ganacia Bruta]])</f>
        <v>0.42105263157894735</v>
      </c>
      <c r="O1636" s="1">
        <f>+Tabla1[[#This Row],[Costo Unitario]]*Tabla1[[#This Row],[Cantidad Ordenada]]</f>
        <v>22</v>
      </c>
    </row>
    <row r="1637" spans="1:15" x14ac:dyDescent="0.25">
      <c r="A1637">
        <v>664</v>
      </c>
      <c r="B1637">
        <v>20</v>
      </c>
      <c r="C1637" t="s">
        <v>19</v>
      </c>
      <c r="D1637" t="s">
        <v>43</v>
      </c>
      <c r="E1637" s="1">
        <v>13</v>
      </c>
      <c r="F1637" s="1">
        <v>22</v>
      </c>
      <c r="G1637">
        <v>3</v>
      </c>
      <c r="H1637">
        <v>48</v>
      </c>
      <c r="I1637">
        <f>+Tabla1[[#This Row],[Tiempo de Preparación]]/60</f>
        <v>0.8</v>
      </c>
      <c r="J1637" s="9" t="str">
        <f>+TEXT(Tabla1[[#This Row],[Columna1]]/24, "h:mm")</f>
        <v>0:48</v>
      </c>
      <c r="K1637" t="s">
        <v>8</v>
      </c>
      <c r="L1637" s="1">
        <f>+(Tabla1[[#This Row],[Precio Unitario]]-Tabla1[[#This Row],[Costo Unitario]])*Tabla1[[#This Row],[Cantidad Ordenada]]</f>
        <v>27</v>
      </c>
      <c r="M1637" s="1">
        <f>+Tabla1[[#This Row],[Precio Unitario]]*Tabla1[[#This Row],[Cantidad Ordenada]]</f>
        <v>66</v>
      </c>
      <c r="N1637" s="2">
        <f>+Tabla1[[#This Row],[Ganancia neta]]/(Tabla1[[#This Row],[Ganacia Bruta]])</f>
        <v>0.40909090909090912</v>
      </c>
      <c r="O1637" s="1">
        <f>+Tabla1[[#This Row],[Costo Unitario]]*Tabla1[[#This Row],[Cantidad Ordenada]]</f>
        <v>39</v>
      </c>
    </row>
    <row r="1638" spans="1:15" x14ac:dyDescent="0.25">
      <c r="A1638">
        <v>665</v>
      </c>
      <c r="B1638">
        <v>6</v>
      </c>
      <c r="C1638" t="s">
        <v>26</v>
      </c>
      <c r="D1638" t="s">
        <v>50</v>
      </c>
      <c r="E1638" s="1">
        <v>15</v>
      </c>
      <c r="F1638" s="1">
        <v>25</v>
      </c>
      <c r="G1638">
        <v>3</v>
      </c>
      <c r="H1638">
        <v>25</v>
      </c>
      <c r="I1638">
        <f>+Tabla1[[#This Row],[Tiempo de Preparación]]/60</f>
        <v>0.41666666666666669</v>
      </c>
      <c r="J1638" s="9" t="str">
        <f>+TEXT(Tabla1[[#This Row],[Columna1]]/24, "h:mm")</f>
        <v>0:25</v>
      </c>
      <c r="K1638" t="s">
        <v>8</v>
      </c>
      <c r="L1638" s="1">
        <f>+(Tabla1[[#This Row],[Precio Unitario]]-Tabla1[[#This Row],[Costo Unitario]])*Tabla1[[#This Row],[Cantidad Ordenada]]</f>
        <v>30</v>
      </c>
      <c r="M1638" s="1">
        <f>+Tabla1[[#This Row],[Precio Unitario]]*Tabla1[[#This Row],[Cantidad Ordenada]]</f>
        <v>75</v>
      </c>
      <c r="N1638" s="2">
        <f>+Tabla1[[#This Row],[Ganancia neta]]/(Tabla1[[#This Row],[Ganacia Bruta]])</f>
        <v>0.4</v>
      </c>
      <c r="O1638" s="1">
        <f>+Tabla1[[#This Row],[Costo Unitario]]*Tabla1[[#This Row],[Cantidad Ordenada]]</f>
        <v>45</v>
      </c>
    </row>
    <row r="1639" spans="1:15" x14ac:dyDescent="0.25">
      <c r="A1639">
        <v>665</v>
      </c>
      <c r="B1639">
        <v>6</v>
      </c>
      <c r="C1639" t="s">
        <v>10</v>
      </c>
      <c r="D1639" t="s">
        <v>34</v>
      </c>
      <c r="E1639" s="1">
        <v>16</v>
      </c>
      <c r="F1639" s="1">
        <v>27</v>
      </c>
      <c r="G1639">
        <v>2</v>
      </c>
      <c r="H1639">
        <v>15</v>
      </c>
      <c r="I1639">
        <f>+Tabla1[[#This Row],[Tiempo de Preparación]]/60</f>
        <v>0.25</v>
      </c>
      <c r="J1639" s="9" t="str">
        <f>+TEXT(Tabla1[[#This Row],[Columna1]]/24, "h:mm")</f>
        <v>0:15</v>
      </c>
      <c r="K1639" t="s">
        <v>8</v>
      </c>
      <c r="L1639" s="1">
        <f>+(Tabla1[[#This Row],[Precio Unitario]]-Tabla1[[#This Row],[Costo Unitario]])*Tabla1[[#This Row],[Cantidad Ordenada]]</f>
        <v>22</v>
      </c>
      <c r="M1639" s="1">
        <f>+Tabla1[[#This Row],[Precio Unitario]]*Tabla1[[#This Row],[Cantidad Ordenada]]</f>
        <v>54</v>
      </c>
      <c r="N1639" s="2">
        <f>+Tabla1[[#This Row],[Ganancia neta]]/(Tabla1[[#This Row],[Ganacia Bruta]])</f>
        <v>0.40740740740740738</v>
      </c>
      <c r="O1639" s="1">
        <f>+Tabla1[[#This Row],[Costo Unitario]]*Tabla1[[#This Row],[Cantidad Ordenada]]</f>
        <v>32</v>
      </c>
    </row>
    <row r="1640" spans="1:15" x14ac:dyDescent="0.25">
      <c r="A1640">
        <v>666</v>
      </c>
      <c r="B1640">
        <v>8</v>
      </c>
      <c r="C1640" t="s">
        <v>21</v>
      </c>
      <c r="D1640" t="s">
        <v>45</v>
      </c>
      <c r="E1640" s="1">
        <v>12</v>
      </c>
      <c r="F1640" s="1">
        <v>20</v>
      </c>
      <c r="G1640">
        <v>2</v>
      </c>
      <c r="H1640">
        <v>27</v>
      </c>
      <c r="I1640">
        <f>+Tabla1[[#This Row],[Tiempo de Preparación]]/60</f>
        <v>0.45</v>
      </c>
      <c r="J1640" s="9" t="str">
        <f>+TEXT(Tabla1[[#This Row],[Columna1]]/24, "h:mm")</f>
        <v>0:27</v>
      </c>
      <c r="K1640" t="s">
        <v>8</v>
      </c>
      <c r="L1640" s="1">
        <f>+(Tabla1[[#This Row],[Precio Unitario]]-Tabla1[[#This Row],[Costo Unitario]])*Tabla1[[#This Row],[Cantidad Ordenada]]</f>
        <v>16</v>
      </c>
      <c r="M1640" s="1">
        <f>+Tabla1[[#This Row],[Precio Unitario]]*Tabla1[[#This Row],[Cantidad Ordenada]]</f>
        <v>40</v>
      </c>
      <c r="N1640" s="2">
        <f>+Tabla1[[#This Row],[Ganancia neta]]/(Tabla1[[#This Row],[Ganacia Bruta]])</f>
        <v>0.4</v>
      </c>
      <c r="O1640" s="1">
        <f>+Tabla1[[#This Row],[Costo Unitario]]*Tabla1[[#This Row],[Cantidad Ordenada]]</f>
        <v>24</v>
      </c>
    </row>
    <row r="1641" spans="1:15" x14ac:dyDescent="0.25">
      <c r="A1641">
        <v>667</v>
      </c>
      <c r="B1641">
        <v>6</v>
      </c>
      <c r="C1641" t="s">
        <v>12</v>
      </c>
      <c r="D1641" t="s">
        <v>36</v>
      </c>
      <c r="E1641" s="1">
        <v>22</v>
      </c>
      <c r="F1641" s="1">
        <v>36</v>
      </c>
      <c r="G1641">
        <v>1</v>
      </c>
      <c r="H1641">
        <v>12</v>
      </c>
      <c r="I1641">
        <f>+Tabla1[[#This Row],[Tiempo de Preparación]]/60</f>
        <v>0.2</v>
      </c>
      <c r="J1641" s="9" t="str">
        <f>+TEXT(Tabla1[[#This Row],[Columna1]]/24, "h:mm")</f>
        <v>0:12</v>
      </c>
      <c r="K1641" t="s">
        <v>6</v>
      </c>
      <c r="L1641" s="1">
        <f>+(Tabla1[[#This Row],[Precio Unitario]]-Tabla1[[#This Row],[Costo Unitario]])*Tabla1[[#This Row],[Cantidad Ordenada]]</f>
        <v>14</v>
      </c>
      <c r="M1641" s="1">
        <f>+Tabla1[[#This Row],[Precio Unitario]]*Tabla1[[#This Row],[Cantidad Ordenada]]</f>
        <v>36</v>
      </c>
      <c r="N1641" s="2">
        <f>+Tabla1[[#This Row],[Ganancia neta]]/(Tabla1[[#This Row],[Ganacia Bruta]])</f>
        <v>0.3888888888888889</v>
      </c>
      <c r="O1641" s="1">
        <f>+Tabla1[[#This Row],[Costo Unitario]]*Tabla1[[#This Row],[Cantidad Ordenada]]</f>
        <v>22</v>
      </c>
    </row>
    <row r="1642" spans="1:15" x14ac:dyDescent="0.25">
      <c r="A1642">
        <v>668</v>
      </c>
      <c r="B1642">
        <v>12</v>
      </c>
      <c r="C1642" t="s">
        <v>25</v>
      </c>
      <c r="D1642" t="s">
        <v>49</v>
      </c>
      <c r="E1642" s="1">
        <v>15</v>
      </c>
      <c r="F1642" s="1">
        <v>26</v>
      </c>
      <c r="G1642">
        <v>3</v>
      </c>
      <c r="H1642">
        <v>59</v>
      </c>
      <c r="I1642">
        <f>+Tabla1[[#This Row],[Tiempo de Preparación]]/60</f>
        <v>0.98333333333333328</v>
      </c>
      <c r="J1642" s="9" t="str">
        <f>+TEXT(Tabla1[[#This Row],[Columna1]]/24, "h:mm")</f>
        <v>0:59</v>
      </c>
      <c r="K1642" t="s">
        <v>6</v>
      </c>
      <c r="L1642" s="1">
        <f>+(Tabla1[[#This Row],[Precio Unitario]]-Tabla1[[#This Row],[Costo Unitario]])*Tabla1[[#This Row],[Cantidad Ordenada]]</f>
        <v>33</v>
      </c>
      <c r="M1642" s="1">
        <f>+Tabla1[[#This Row],[Precio Unitario]]*Tabla1[[#This Row],[Cantidad Ordenada]]</f>
        <v>78</v>
      </c>
      <c r="N1642" s="2">
        <f>+Tabla1[[#This Row],[Ganancia neta]]/(Tabla1[[#This Row],[Ganacia Bruta]])</f>
        <v>0.42307692307692307</v>
      </c>
      <c r="O1642" s="1">
        <f>+Tabla1[[#This Row],[Costo Unitario]]*Tabla1[[#This Row],[Cantidad Ordenada]]</f>
        <v>45</v>
      </c>
    </row>
    <row r="1643" spans="1:15" x14ac:dyDescent="0.25">
      <c r="A1643">
        <v>668</v>
      </c>
      <c r="B1643">
        <v>12</v>
      </c>
      <c r="C1643" t="s">
        <v>5</v>
      </c>
      <c r="D1643" t="s">
        <v>31</v>
      </c>
      <c r="E1643" s="1">
        <v>14</v>
      </c>
      <c r="F1643" s="1">
        <v>24</v>
      </c>
      <c r="G1643">
        <v>2</v>
      </c>
      <c r="H1643">
        <v>9</v>
      </c>
      <c r="I1643">
        <f>+Tabla1[[#This Row],[Tiempo de Preparación]]/60</f>
        <v>0.15</v>
      </c>
      <c r="J1643" s="9" t="str">
        <f>+TEXT(Tabla1[[#This Row],[Columna1]]/24, "h:mm")</f>
        <v>0:09</v>
      </c>
      <c r="K1643" t="s">
        <v>8</v>
      </c>
      <c r="L1643" s="1">
        <f>+(Tabla1[[#This Row],[Precio Unitario]]-Tabla1[[#This Row],[Costo Unitario]])*Tabla1[[#This Row],[Cantidad Ordenada]]</f>
        <v>20</v>
      </c>
      <c r="M1643" s="1">
        <f>+Tabla1[[#This Row],[Precio Unitario]]*Tabla1[[#This Row],[Cantidad Ordenada]]</f>
        <v>48</v>
      </c>
      <c r="N1643" s="2">
        <f>+Tabla1[[#This Row],[Ganancia neta]]/(Tabla1[[#This Row],[Ganacia Bruta]])</f>
        <v>0.41666666666666669</v>
      </c>
      <c r="O1643" s="1">
        <f>+Tabla1[[#This Row],[Costo Unitario]]*Tabla1[[#This Row],[Cantidad Ordenada]]</f>
        <v>28</v>
      </c>
    </row>
    <row r="1644" spans="1:15" x14ac:dyDescent="0.25">
      <c r="A1644">
        <v>668</v>
      </c>
      <c r="B1644">
        <v>12</v>
      </c>
      <c r="C1644" t="s">
        <v>26</v>
      </c>
      <c r="D1644" t="s">
        <v>50</v>
      </c>
      <c r="E1644" s="1">
        <v>15</v>
      </c>
      <c r="F1644" s="1">
        <v>25</v>
      </c>
      <c r="G1644">
        <v>3</v>
      </c>
      <c r="H1644">
        <v>47</v>
      </c>
      <c r="I1644">
        <f>+Tabla1[[#This Row],[Tiempo de Preparación]]/60</f>
        <v>0.78333333333333333</v>
      </c>
      <c r="J1644" s="9" t="str">
        <f>+TEXT(Tabla1[[#This Row],[Columna1]]/24, "h:mm")</f>
        <v>0:47</v>
      </c>
      <c r="K1644" t="s">
        <v>6</v>
      </c>
      <c r="L1644" s="1">
        <f>+(Tabla1[[#This Row],[Precio Unitario]]-Tabla1[[#This Row],[Costo Unitario]])*Tabla1[[#This Row],[Cantidad Ordenada]]</f>
        <v>30</v>
      </c>
      <c r="M1644" s="1">
        <f>+Tabla1[[#This Row],[Precio Unitario]]*Tabla1[[#This Row],[Cantidad Ordenada]]</f>
        <v>75</v>
      </c>
      <c r="N1644" s="2">
        <f>+Tabla1[[#This Row],[Ganancia neta]]/(Tabla1[[#This Row],[Ganacia Bruta]])</f>
        <v>0.4</v>
      </c>
      <c r="O1644" s="1">
        <f>+Tabla1[[#This Row],[Costo Unitario]]*Tabla1[[#This Row],[Cantidad Ordenada]]</f>
        <v>45</v>
      </c>
    </row>
    <row r="1645" spans="1:15" x14ac:dyDescent="0.25">
      <c r="A1645">
        <v>669</v>
      </c>
      <c r="B1645">
        <v>10</v>
      </c>
      <c r="C1645" t="s">
        <v>9</v>
      </c>
      <c r="D1645" t="s">
        <v>33</v>
      </c>
      <c r="E1645" s="1">
        <v>19</v>
      </c>
      <c r="F1645" s="1">
        <v>31</v>
      </c>
      <c r="G1645">
        <v>1</v>
      </c>
      <c r="H1645">
        <v>13</v>
      </c>
      <c r="I1645">
        <f>+Tabla1[[#This Row],[Tiempo de Preparación]]/60</f>
        <v>0.21666666666666667</v>
      </c>
      <c r="J1645" s="9" t="str">
        <f>+TEXT(Tabla1[[#This Row],[Columna1]]/24, "h:mm")</f>
        <v>0:13</v>
      </c>
      <c r="K1645" t="s">
        <v>8</v>
      </c>
      <c r="L1645" s="1">
        <f>+(Tabla1[[#This Row],[Precio Unitario]]-Tabla1[[#This Row],[Costo Unitario]])*Tabla1[[#This Row],[Cantidad Ordenada]]</f>
        <v>12</v>
      </c>
      <c r="M1645" s="1">
        <f>+Tabla1[[#This Row],[Precio Unitario]]*Tabla1[[#This Row],[Cantidad Ordenada]]</f>
        <v>31</v>
      </c>
      <c r="N1645" s="2">
        <f>+Tabla1[[#This Row],[Ganancia neta]]/(Tabla1[[#This Row],[Ganacia Bruta]])</f>
        <v>0.38709677419354838</v>
      </c>
      <c r="O1645" s="1">
        <f>+Tabla1[[#This Row],[Costo Unitario]]*Tabla1[[#This Row],[Cantidad Ordenada]]</f>
        <v>19</v>
      </c>
    </row>
    <row r="1646" spans="1:15" x14ac:dyDescent="0.25">
      <c r="A1646">
        <v>669</v>
      </c>
      <c r="B1646">
        <v>10</v>
      </c>
      <c r="C1646" t="s">
        <v>10</v>
      </c>
      <c r="D1646" t="s">
        <v>34</v>
      </c>
      <c r="E1646" s="1">
        <v>16</v>
      </c>
      <c r="F1646" s="1">
        <v>27</v>
      </c>
      <c r="G1646">
        <v>2</v>
      </c>
      <c r="H1646">
        <v>14</v>
      </c>
      <c r="I1646">
        <f>+Tabla1[[#This Row],[Tiempo de Preparación]]/60</f>
        <v>0.23333333333333334</v>
      </c>
      <c r="J1646" s="9" t="str">
        <f>+TEXT(Tabla1[[#This Row],[Columna1]]/24, "h:mm")</f>
        <v>0:14</v>
      </c>
      <c r="K1646" t="s">
        <v>8</v>
      </c>
      <c r="L1646" s="1">
        <f>+(Tabla1[[#This Row],[Precio Unitario]]-Tabla1[[#This Row],[Costo Unitario]])*Tabla1[[#This Row],[Cantidad Ordenada]]</f>
        <v>22</v>
      </c>
      <c r="M1646" s="1">
        <f>+Tabla1[[#This Row],[Precio Unitario]]*Tabla1[[#This Row],[Cantidad Ordenada]]</f>
        <v>54</v>
      </c>
      <c r="N1646" s="2">
        <f>+Tabla1[[#This Row],[Ganancia neta]]/(Tabla1[[#This Row],[Ganacia Bruta]])</f>
        <v>0.40740740740740738</v>
      </c>
      <c r="O1646" s="1">
        <f>+Tabla1[[#This Row],[Costo Unitario]]*Tabla1[[#This Row],[Cantidad Ordenada]]</f>
        <v>32</v>
      </c>
    </row>
    <row r="1647" spans="1:15" x14ac:dyDescent="0.25">
      <c r="A1647">
        <v>669</v>
      </c>
      <c r="B1647">
        <v>10</v>
      </c>
      <c r="C1647" t="s">
        <v>18</v>
      </c>
      <c r="D1647" t="s">
        <v>42</v>
      </c>
      <c r="E1647" s="1">
        <v>19</v>
      </c>
      <c r="F1647" s="1">
        <v>32</v>
      </c>
      <c r="G1647">
        <v>3</v>
      </c>
      <c r="H1647">
        <v>42</v>
      </c>
      <c r="I1647">
        <f>+Tabla1[[#This Row],[Tiempo de Preparación]]/60</f>
        <v>0.7</v>
      </c>
      <c r="J1647" s="9" t="str">
        <f>+TEXT(Tabla1[[#This Row],[Columna1]]/24, "h:mm")</f>
        <v>0:42</v>
      </c>
      <c r="K1647" t="s">
        <v>8</v>
      </c>
      <c r="L1647" s="1">
        <f>+(Tabla1[[#This Row],[Precio Unitario]]-Tabla1[[#This Row],[Costo Unitario]])*Tabla1[[#This Row],[Cantidad Ordenada]]</f>
        <v>39</v>
      </c>
      <c r="M1647" s="1">
        <f>+Tabla1[[#This Row],[Precio Unitario]]*Tabla1[[#This Row],[Cantidad Ordenada]]</f>
        <v>96</v>
      </c>
      <c r="N1647" s="2">
        <f>+Tabla1[[#This Row],[Ganancia neta]]/(Tabla1[[#This Row],[Ganacia Bruta]])</f>
        <v>0.40625</v>
      </c>
      <c r="O1647" s="1">
        <f>+Tabla1[[#This Row],[Costo Unitario]]*Tabla1[[#This Row],[Cantidad Ordenada]]</f>
        <v>57</v>
      </c>
    </row>
    <row r="1648" spans="1:15" x14ac:dyDescent="0.25">
      <c r="A1648">
        <v>670</v>
      </c>
      <c r="B1648">
        <v>16</v>
      </c>
      <c r="C1648" t="s">
        <v>22</v>
      </c>
      <c r="D1648" t="s">
        <v>46</v>
      </c>
      <c r="E1648" s="1">
        <v>14</v>
      </c>
      <c r="F1648" s="1">
        <v>23</v>
      </c>
      <c r="G1648">
        <v>1</v>
      </c>
      <c r="H1648">
        <v>26</v>
      </c>
      <c r="I1648">
        <f>+Tabla1[[#This Row],[Tiempo de Preparación]]/60</f>
        <v>0.43333333333333335</v>
      </c>
      <c r="J1648" s="9" t="str">
        <f>+TEXT(Tabla1[[#This Row],[Columna1]]/24, "h:mm")</f>
        <v>0:26</v>
      </c>
      <c r="K1648" t="s">
        <v>6</v>
      </c>
      <c r="L1648" s="1">
        <f>+(Tabla1[[#This Row],[Precio Unitario]]-Tabla1[[#This Row],[Costo Unitario]])*Tabla1[[#This Row],[Cantidad Ordenada]]</f>
        <v>9</v>
      </c>
      <c r="M1648" s="1">
        <f>+Tabla1[[#This Row],[Precio Unitario]]*Tabla1[[#This Row],[Cantidad Ordenada]]</f>
        <v>23</v>
      </c>
      <c r="N1648" s="2">
        <f>+Tabla1[[#This Row],[Ganancia neta]]/(Tabla1[[#This Row],[Ganacia Bruta]])</f>
        <v>0.39130434782608697</v>
      </c>
      <c r="O1648" s="1">
        <f>+Tabla1[[#This Row],[Costo Unitario]]*Tabla1[[#This Row],[Cantidad Ordenada]]</f>
        <v>14</v>
      </c>
    </row>
    <row r="1649" spans="1:15" x14ac:dyDescent="0.25">
      <c r="A1649">
        <v>670</v>
      </c>
      <c r="B1649">
        <v>16</v>
      </c>
      <c r="C1649" t="s">
        <v>17</v>
      </c>
      <c r="D1649" t="s">
        <v>41</v>
      </c>
      <c r="E1649" s="1">
        <v>21</v>
      </c>
      <c r="F1649" s="1">
        <v>35</v>
      </c>
      <c r="G1649">
        <v>1</v>
      </c>
      <c r="H1649">
        <v>17</v>
      </c>
      <c r="I1649">
        <f>+Tabla1[[#This Row],[Tiempo de Preparación]]/60</f>
        <v>0.28333333333333333</v>
      </c>
      <c r="J1649" s="9" t="str">
        <f>+TEXT(Tabla1[[#This Row],[Columna1]]/24, "h:mm")</f>
        <v>0:17</v>
      </c>
      <c r="K1649" t="s">
        <v>8</v>
      </c>
      <c r="L1649" s="1">
        <f>+(Tabla1[[#This Row],[Precio Unitario]]-Tabla1[[#This Row],[Costo Unitario]])*Tabla1[[#This Row],[Cantidad Ordenada]]</f>
        <v>14</v>
      </c>
      <c r="M1649" s="1">
        <f>+Tabla1[[#This Row],[Precio Unitario]]*Tabla1[[#This Row],[Cantidad Ordenada]]</f>
        <v>35</v>
      </c>
      <c r="N1649" s="2">
        <f>+Tabla1[[#This Row],[Ganancia neta]]/(Tabla1[[#This Row],[Ganacia Bruta]])</f>
        <v>0.4</v>
      </c>
      <c r="O1649" s="1">
        <f>+Tabla1[[#This Row],[Costo Unitario]]*Tabla1[[#This Row],[Cantidad Ordenada]]</f>
        <v>21</v>
      </c>
    </row>
    <row r="1650" spans="1:15" x14ac:dyDescent="0.25">
      <c r="A1650">
        <v>670</v>
      </c>
      <c r="B1650">
        <v>16</v>
      </c>
      <c r="C1650" t="s">
        <v>12</v>
      </c>
      <c r="D1650" t="s">
        <v>36</v>
      </c>
      <c r="E1650" s="1">
        <v>22</v>
      </c>
      <c r="F1650" s="1">
        <v>36</v>
      </c>
      <c r="G1650">
        <v>1</v>
      </c>
      <c r="H1650">
        <v>32</v>
      </c>
      <c r="I1650">
        <f>+Tabla1[[#This Row],[Tiempo de Preparación]]/60</f>
        <v>0.53333333333333333</v>
      </c>
      <c r="J1650" s="9" t="str">
        <f>+TEXT(Tabla1[[#This Row],[Columna1]]/24, "h:mm")</f>
        <v>0:32</v>
      </c>
      <c r="K1650" t="s">
        <v>6</v>
      </c>
      <c r="L1650" s="1">
        <f>+(Tabla1[[#This Row],[Precio Unitario]]-Tabla1[[#This Row],[Costo Unitario]])*Tabla1[[#This Row],[Cantidad Ordenada]]</f>
        <v>14</v>
      </c>
      <c r="M1650" s="1">
        <f>+Tabla1[[#This Row],[Precio Unitario]]*Tabla1[[#This Row],[Cantidad Ordenada]]</f>
        <v>36</v>
      </c>
      <c r="N1650" s="2">
        <f>+Tabla1[[#This Row],[Ganancia neta]]/(Tabla1[[#This Row],[Ganacia Bruta]])</f>
        <v>0.3888888888888889</v>
      </c>
      <c r="O1650" s="1">
        <f>+Tabla1[[#This Row],[Costo Unitario]]*Tabla1[[#This Row],[Cantidad Ordenada]]</f>
        <v>22</v>
      </c>
    </row>
    <row r="1651" spans="1:15" x14ac:dyDescent="0.25">
      <c r="A1651">
        <v>671</v>
      </c>
      <c r="B1651">
        <v>17</v>
      </c>
      <c r="C1651" t="s">
        <v>17</v>
      </c>
      <c r="D1651" t="s">
        <v>41</v>
      </c>
      <c r="E1651" s="1">
        <v>21</v>
      </c>
      <c r="F1651" s="1">
        <v>35</v>
      </c>
      <c r="G1651">
        <v>2</v>
      </c>
      <c r="H1651">
        <v>29</v>
      </c>
      <c r="I1651">
        <f>+Tabla1[[#This Row],[Tiempo de Preparación]]/60</f>
        <v>0.48333333333333334</v>
      </c>
      <c r="J1651" s="9" t="str">
        <f>+TEXT(Tabla1[[#This Row],[Columna1]]/24, "h:mm")</f>
        <v>0:29</v>
      </c>
      <c r="K1651" t="s">
        <v>8</v>
      </c>
      <c r="L1651" s="1">
        <f>+(Tabla1[[#This Row],[Precio Unitario]]-Tabla1[[#This Row],[Costo Unitario]])*Tabla1[[#This Row],[Cantidad Ordenada]]</f>
        <v>28</v>
      </c>
      <c r="M1651" s="1">
        <f>+Tabla1[[#This Row],[Precio Unitario]]*Tabla1[[#This Row],[Cantidad Ordenada]]</f>
        <v>70</v>
      </c>
      <c r="N1651" s="2">
        <f>+Tabla1[[#This Row],[Ganancia neta]]/(Tabla1[[#This Row],[Ganacia Bruta]])</f>
        <v>0.4</v>
      </c>
      <c r="O1651" s="1">
        <f>+Tabla1[[#This Row],[Costo Unitario]]*Tabla1[[#This Row],[Cantidad Ordenada]]</f>
        <v>42</v>
      </c>
    </row>
    <row r="1652" spans="1:15" x14ac:dyDescent="0.25">
      <c r="A1652">
        <v>671</v>
      </c>
      <c r="B1652">
        <v>17</v>
      </c>
      <c r="C1652" t="s">
        <v>26</v>
      </c>
      <c r="D1652" t="s">
        <v>50</v>
      </c>
      <c r="E1652" s="1">
        <v>15</v>
      </c>
      <c r="F1652" s="1">
        <v>25</v>
      </c>
      <c r="G1652">
        <v>2</v>
      </c>
      <c r="H1652">
        <v>32</v>
      </c>
      <c r="I1652">
        <f>+Tabla1[[#This Row],[Tiempo de Preparación]]/60</f>
        <v>0.53333333333333333</v>
      </c>
      <c r="J1652" s="9" t="str">
        <f>+TEXT(Tabla1[[#This Row],[Columna1]]/24, "h:mm")</f>
        <v>0:32</v>
      </c>
      <c r="K1652" t="s">
        <v>6</v>
      </c>
      <c r="L1652" s="1">
        <f>+(Tabla1[[#This Row],[Precio Unitario]]-Tabla1[[#This Row],[Costo Unitario]])*Tabla1[[#This Row],[Cantidad Ordenada]]</f>
        <v>20</v>
      </c>
      <c r="M1652" s="1">
        <f>+Tabla1[[#This Row],[Precio Unitario]]*Tabla1[[#This Row],[Cantidad Ordenada]]</f>
        <v>50</v>
      </c>
      <c r="N1652" s="2">
        <f>+Tabla1[[#This Row],[Ganancia neta]]/(Tabla1[[#This Row],[Ganacia Bruta]])</f>
        <v>0.4</v>
      </c>
      <c r="O1652" s="1">
        <f>+Tabla1[[#This Row],[Costo Unitario]]*Tabla1[[#This Row],[Cantidad Ordenada]]</f>
        <v>30</v>
      </c>
    </row>
    <row r="1653" spans="1:15" x14ac:dyDescent="0.25">
      <c r="A1653">
        <v>671</v>
      </c>
      <c r="B1653">
        <v>17</v>
      </c>
      <c r="C1653" t="s">
        <v>18</v>
      </c>
      <c r="D1653" t="s">
        <v>42</v>
      </c>
      <c r="E1653" s="1">
        <v>19</v>
      </c>
      <c r="F1653" s="1">
        <v>32</v>
      </c>
      <c r="G1653">
        <v>2</v>
      </c>
      <c r="H1653">
        <v>34</v>
      </c>
      <c r="I1653">
        <f>+Tabla1[[#This Row],[Tiempo de Preparación]]/60</f>
        <v>0.56666666666666665</v>
      </c>
      <c r="J1653" s="9" t="str">
        <f>+TEXT(Tabla1[[#This Row],[Columna1]]/24, "h:mm")</f>
        <v>0:34</v>
      </c>
      <c r="K1653" t="s">
        <v>6</v>
      </c>
      <c r="L1653" s="1">
        <f>+(Tabla1[[#This Row],[Precio Unitario]]-Tabla1[[#This Row],[Costo Unitario]])*Tabla1[[#This Row],[Cantidad Ordenada]]</f>
        <v>26</v>
      </c>
      <c r="M1653" s="1">
        <f>+Tabla1[[#This Row],[Precio Unitario]]*Tabla1[[#This Row],[Cantidad Ordenada]]</f>
        <v>64</v>
      </c>
      <c r="N1653" s="2">
        <f>+Tabla1[[#This Row],[Ganancia neta]]/(Tabla1[[#This Row],[Ganacia Bruta]])</f>
        <v>0.40625</v>
      </c>
      <c r="O1653" s="1">
        <f>+Tabla1[[#This Row],[Costo Unitario]]*Tabla1[[#This Row],[Cantidad Ordenada]]</f>
        <v>38</v>
      </c>
    </row>
    <row r="1654" spans="1:15" x14ac:dyDescent="0.25">
      <c r="A1654">
        <v>672</v>
      </c>
      <c r="B1654">
        <v>12</v>
      </c>
      <c r="C1654" t="s">
        <v>18</v>
      </c>
      <c r="D1654" t="s">
        <v>42</v>
      </c>
      <c r="E1654" s="1">
        <v>19</v>
      </c>
      <c r="F1654" s="1">
        <v>32</v>
      </c>
      <c r="G1654">
        <v>3</v>
      </c>
      <c r="H1654">
        <v>21</v>
      </c>
      <c r="I1654">
        <f>+Tabla1[[#This Row],[Tiempo de Preparación]]/60</f>
        <v>0.35</v>
      </c>
      <c r="J1654" s="9" t="str">
        <f>+TEXT(Tabla1[[#This Row],[Columna1]]/24, "h:mm")</f>
        <v>0:21</v>
      </c>
      <c r="K1654" t="s">
        <v>8</v>
      </c>
      <c r="L1654" s="1">
        <f>+(Tabla1[[#This Row],[Precio Unitario]]-Tabla1[[#This Row],[Costo Unitario]])*Tabla1[[#This Row],[Cantidad Ordenada]]</f>
        <v>39</v>
      </c>
      <c r="M1654" s="1">
        <f>+Tabla1[[#This Row],[Precio Unitario]]*Tabla1[[#This Row],[Cantidad Ordenada]]</f>
        <v>96</v>
      </c>
      <c r="N1654" s="2">
        <f>+Tabla1[[#This Row],[Ganancia neta]]/(Tabla1[[#This Row],[Ganacia Bruta]])</f>
        <v>0.40625</v>
      </c>
      <c r="O1654" s="1">
        <f>+Tabla1[[#This Row],[Costo Unitario]]*Tabla1[[#This Row],[Cantidad Ordenada]]</f>
        <v>57</v>
      </c>
    </row>
    <row r="1655" spans="1:15" x14ac:dyDescent="0.25">
      <c r="A1655">
        <v>672</v>
      </c>
      <c r="B1655">
        <v>12</v>
      </c>
      <c r="C1655" t="s">
        <v>23</v>
      </c>
      <c r="D1655" t="s">
        <v>47</v>
      </c>
      <c r="E1655" s="1">
        <v>13</v>
      </c>
      <c r="F1655" s="1">
        <v>21</v>
      </c>
      <c r="G1655">
        <v>2</v>
      </c>
      <c r="H1655">
        <v>15</v>
      </c>
      <c r="I1655">
        <f>+Tabla1[[#This Row],[Tiempo de Preparación]]/60</f>
        <v>0.25</v>
      </c>
      <c r="J1655" s="9" t="str">
        <f>+TEXT(Tabla1[[#This Row],[Columna1]]/24, "h:mm")</f>
        <v>0:15</v>
      </c>
      <c r="K1655" t="s">
        <v>8</v>
      </c>
      <c r="L1655" s="1">
        <f>+(Tabla1[[#This Row],[Precio Unitario]]-Tabla1[[#This Row],[Costo Unitario]])*Tabla1[[#This Row],[Cantidad Ordenada]]</f>
        <v>16</v>
      </c>
      <c r="M1655" s="1">
        <f>+Tabla1[[#This Row],[Precio Unitario]]*Tabla1[[#This Row],[Cantidad Ordenada]]</f>
        <v>42</v>
      </c>
      <c r="N1655" s="2">
        <f>+Tabla1[[#This Row],[Ganancia neta]]/(Tabla1[[#This Row],[Ganacia Bruta]])</f>
        <v>0.38095238095238093</v>
      </c>
      <c r="O1655" s="1">
        <f>+Tabla1[[#This Row],[Costo Unitario]]*Tabla1[[#This Row],[Cantidad Ordenada]]</f>
        <v>26</v>
      </c>
    </row>
    <row r="1656" spans="1:15" x14ac:dyDescent="0.25">
      <c r="A1656">
        <v>672</v>
      </c>
      <c r="B1656">
        <v>12</v>
      </c>
      <c r="C1656" t="s">
        <v>16</v>
      </c>
      <c r="D1656" t="s">
        <v>40</v>
      </c>
      <c r="E1656" s="1">
        <v>11</v>
      </c>
      <c r="F1656" s="1">
        <v>19</v>
      </c>
      <c r="G1656">
        <v>1</v>
      </c>
      <c r="H1656">
        <v>42</v>
      </c>
      <c r="I1656">
        <f>+Tabla1[[#This Row],[Tiempo de Preparación]]/60</f>
        <v>0.7</v>
      </c>
      <c r="J1656" s="9" t="str">
        <f>+TEXT(Tabla1[[#This Row],[Columna1]]/24, "h:mm")</f>
        <v>0:42</v>
      </c>
      <c r="K1656" t="s">
        <v>6</v>
      </c>
      <c r="L1656" s="1">
        <f>+(Tabla1[[#This Row],[Precio Unitario]]-Tabla1[[#This Row],[Costo Unitario]])*Tabla1[[#This Row],[Cantidad Ordenada]]</f>
        <v>8</v>
      </c>
      <c r="M1656" s="1">
        <f>+Tabla1[[#This Row],[Precio Unitario]]*Tabla1[[#This Row],[Cantidad Ordenada]]</f>
        <v>19</v>
      </c>
      <c r="N1656" s="2">
        <f>+Tabla1[[#This Row],[Ganancia neta]]/(Tabla1[[#This Row],[Ganacia Bruta]])</f>
        <v>0.42105263157894735</v>
      </c>
      <c r="O1656" s="1">
        <f>+Tabla1[[#This Row],[Costo Unitario]]*Tabla1[[#This Row],[Cantidad Ordenada]]</f>
        <v>11</v>
      </c>
    </row>
    <row r="1657" spans="1:15" x14ac:dyDescent="0.25">
      <c r="A1657">
        <v>673</v>
      </c>
      <c r="B1657">
        <v>20</v>
      </c>
      <c r="C1657" t="s">
        <v>11</v>
      </c>
      <c r="D1657" t="s">
        <v>35</v>
      </c>
      <c r="E1657" s="1">
        <v>25</v>
      </c>
      <c r="F1657" s="1">
        <v>40</v>
      </c>
      <c r="G1657">
        <v>2</v>
      </c>
      <c r="H1657">
        <v>13</v>
      </c>
      <c r="I1657">
        <f>+Tabla1[[#This Row],[Tiempo de Preparación]]/60</f>
        <v>0.21666666666666667</v>
      </c>
      <c r="J1657" s="9" t="str">
        <f>+TEXT(Tabla1[[#This Row],[Columna1]]/24, "h:mm")</f>
        <v>0:13</v>
      </c>
      <c r="K1657" t="s">
        <v>6</v>
      </c>
      <c r="L1657" s="1">
        <f>+(Tabla1[[#This Row],[Precio Unitario]]-Tabla1[[#This Row],[Costo Unitario]])*Tabla1[[#This Row],[Cantidad Ordenada]]</f>
        <v>30</v>
      </c>
      <c r="M1657" s="1">
        <f>+Tabla1[[#This Row],[Precio Unitario]]*Tabla1[[#This Row],[Cantidad Ordenada]]</f>
        <v>80</v>
      </c>
      <c r="N1657" s="2">
        <f>+Tabla1[[#This Row],[Ganancia neta]]/(Tabla1[[#This Row],[Ganacia Bruta]])</f>
        <v>0.375</v>
      </c>
      <c r="O1657" s="1">
        <f>+Tabla1[[#This Row],[Costo Unitario]]*Tabla1[[#This Row],[Cantidad Ordenada]]</f>
        <v>50</v>
      </c>
    </row>
    <row r="1658" spans="1:15" x14ac:dyDescent="0.25">
      <c r="A1658">
        <v>673</v>
      </c>
      <c r="B1658">
        <v>20</v>
      </c>
      <c r="C1658" t="s">
        <v>17</v>
      </c>
      <c r="D1658" t="s">
        <v>41</v>
      </c>
      <c r="E1658" s="1">
        <v>21</v>
      </c>
      <c r="F1658" s="1">
        <v>35</v>
      </c>
      <c r="G1658">
        <v>3</v>
      </c>
      <c r="H1658">
        <v>10</v>
      </c>
      <c r="I1658">
        <f>+Tabla1[[#This Row],[Tiempo de Preparación]]/60</f>
        <v>0.16666666666666666</v>
      </c>
      <c r="J1658" s="9" t="str">
        <f>+TEXT(Tabla1[[#This Row],[Columna1]]/24, "h:mm")</f>
        <v>0:10</v>
      </c>
      <c r="K1658" t="s">
        <v>6</v>
      </c>
      <c r="L1658" s="1">
        <f>+(Tabla1[[#This Row],[Precio Unitario]]-Tabla1[[#This Row],[Costo Unitario]])*Tabla1[[#This Row],[Cantidad Ordenada]]</f>
        <v>42</v>
      </c>
      <c r="M1658" s="1">
        <f>+Tabla1[[#This Row],[Precio Unitario]]*Tabla1[[#This Row],[Cantidad Ordenada]]</f>
        <v>105</v>
      </c>
      <c r="N1658" s="2">
        <f>+Tabla1[[#This Row],[Ganancia neta]]/(Tabla1[[#This Row],[Ganacia Bruta]])</f>
        <v>0.4</v>
      </c>
      <c r="O1658" s="1">
        <f>+Tabla1[[#This Row],[Costo Unitario]]*Tabla1[[#This Row],[Cantidad Ordenada]]</f>
        <v>63</v>
      </c>
    </row>
    <row r="1659" spans="1:15" x14ac:dyDescent="0.25">
      <c r="A1659">
        <v>673</v>
      </c>
      <c r="B1659">
        <v>20</v>
      </c>
      <c r="C1659" t="s">
        <v>7</v>
      </c>
      <c r="D1659" t="s">
        <v>32</v>
      </c>
      <c r="E1659" s="1">
        <v>18</v>
      </c>
      <c r="F1659" s="1">
        <v>30</v>
      </c>
      <c r="G1659">
        <v>1</v>
      </c>
      <c r="H1659">
        <v>25</v>
      </c>
      <c r="I1659">
        <f>+Tabla1[[#This Row],[Tiempo de Preparación]]/60</f>
        <v>0.41666666666666669</v>
      </c>
      <c r="J1659" s="9" t="str">
        <f>+TEXT(Tabla1[[#This Row],[Columna1]]/24, "h:mm")</f>
        <v>0:25</v>
      </c>
      <c r="K1659" t="s">
        <v>6</v>
      </c>
      <c r="L1659" s="1">
        <f>+(Tabla1[[#This Row],[Precio Unitario]]-Tabla1[[#This Row],[Costo Unitario]])*Tabla1[[#This Row],[Cantidad Ordenada]]</f>
        <v>12</v>
      </c>
      <c r="M1659" s="1">
        <f>+Tabla1[[#This Row],[Precio Unitario]]*Tabla1[[#This Row],[Cantidad Ordenada]]</f>
        <v>30</v>
      </c>
      <c r="N1659" s="2">
        <f>+Tabla1[[#This Row],[Ganancia neta]]/(Tabla1[[#This Row],[Ganacia Bruta]])</f>
        <v>0.4</v>
      </c>
      <c r="O1659" s="1">
        <f>+Tabla1[[#This Row],[Costo Unitario]]*Tabla1[[#This Row],[Cantidad Ordenada]]</f>
        <v>18</v>
      </c>
    </row>
    <row r="1660" spans="1:15" x14ac:dyDescent="0.25">
      <c r="A1660">
        <v>673</v>
      </c>
      <c r="B1660">
        <v>20</v>
      </c>
      <c r="C1660" t="s">
        <v>26</v>
      </c>
      <c r="D1660" t="s">
        <v>50</v>
      </c>
      <c r="E1660" s="1">
        <v>15</v>
      </c>
      <c r="F1660" s="1">
        <v>25</v>
      </c>
      <c r="G1660">
        <v>2</v>
      </c>
      <c r="H1660">
        <v>45</v>
      </c>
      <c r="I1660">
        <f>+Tabla1[[#This Row],[Tiempo de Preparación]]/60</f>
        <v>0.75</v>
      </c>
      <c r="J1660" s="9" t="str">
        <f>+TEXT(Tabla1[[#This Row],[Columna1]]/24, "h:mm")</f>
        <v>0:45</v>
      </c>
      <c r="K1660" t="s">
        <v>8</v>
      </c>
      <c r="L1660" s="1">
        <f>+(Tabla1[[#This Row],[Precio Unitario]]-Tabla1[[#This Row],[Costo Unitario]])*Tabla1[[#This Row],[Cantidad Ordenada]]</f>
        <v>20</v>
      </c>
      <c r="M1660" s="1">
        <f>+Tabla1[[#This Row],[Precio Unitario]]*Tabla1[[#This Row],[Cantidad Ordenada]]</f>
        <v>50</v>
      </c>
      <c r="N1660" s="2">
        <f>+Tabla1[[#This Row],[Ganancia neta]]/(Tabla1[[#This Row],[Ganacia Bruta]])</f>
        <v>0.4</v>
      </c>
      <c r="O1660" s="1">
        <f>+Tabla1[[#This Row],[Costo Unitario]]*Tabla1[[#This Row],[Cantidad Ordenada]]</f>
        <v>30</v>
      </c>
    </row>
    <row r="1661" spans="1:15" x14ac:dyDescent="0.25">
      <c r="A1661">
        <v>674</v>
      </c>
      <c r="B1661">
        <v>1</v>
      </c>
      <c r="C1661" t="s">
        <v>16</v>
      </c>
      <c r="D1661" t="s">
        <v>40</v>
      </c>
      <c r="E1661" s="1">
        <v>11</v>
      </c>
      <c r="F1661" s="1">
        <v>19</v>
      </c>
      <c r="G1661">
        <v>3</v>
      </c>
      <c r="H1661">
        <v>11</v>
      </c>
      <c r="I1661">
        <f>+Tabla1[[#This Row],[Tiempo de Preparación]]/60</f>
        <v>0.18333333333333332</v>
      </c>
      <c r="J1661" s="9" t="str">
        <f>+TEXT(Tabla1[[#This Row],[Columna1]]/24, "h:mm")</f>
        <v>0:11</v>
      </c>
      <c r="K1661" t="s">
        <v>6</v>
      </c>
      <c r="L1661" s="1">
        <f>+(Tabla1[[#This Row],[Precio Unitario]]-Tabla1[[#This Row],[Costo Unitario]])*Tabla1[[#This Row],[Cantidad Ordenada]]</f>
        <v>24</v>
      </c>
      <c r="M1661" s="1">
        <f>+Tabla1[[#This Row],[Precio Unitario]]*Tabla1[[#This Row],[Cantidad Ordenada]]</f>
        <v>57</v>
      </c>
      <c r="N1661" s="2">
        <f>+Tabla1[[#This Row],[Ganancia neta]]/(Tabla1[[#This Row],[Ganacia Bruta]])</f>
        <v>0.42105263157894735</v>
      </c>
      <c r="O1661" s="1">
        <f>+Tabla1[[#This Row],[Costo Unitario]]*Tabla1[[#This Row],[Cantidad Ordenada]]</f>
        <v>33</v>
      </c>
    </row>
    <row r="1662" spans="1:15" x14ac:dyDescent="0.25">
      <c r="A1662">
        <v>674</v>
      </c>
      <c r="B1662">
        <v>1</v>
      </c>
      <c r="C1662" t="s">
        <v>24</v>
      </c>
      <c r="D1662" t="s">
        <v>48</v>
      </c>
      <c r="E1662" s="1">
        <v>10</v>
      </c>
      <c r="F1662" s="1">
        <v>18</v>
      </c>
      <c r="G1662">
        <v>2</v>
      </c>
      <c r="H1662">
        <v>12</v>
      </c>
      <c r="I1662">
        <f>+Tabla1[[#This Row],[Tiempo de Preparación]]/60</f>
        <v>0.2</v>
      </c>
      <c r="J1662" s="9" t="str">
        <f>+TEXT(Tabla1[[#This Row],[Columna1]]/24, "h:mm")</f>
        <v>0:12</v>
      </c>
      <c r="K1662" t="s">
        <v>6</v>
      </c>
      <c r="L1662" s="1">
        <f>+(Tabla1[[#This Row],[Precio Unitario]]-Tabla1[[#This Row],[Costo Unitario]])*Tabla1[[#This Row],[Cantidad Ordenada]]</f>
        <v>16</v>
      </c>
      <c r="M1662" s="1">
        <f>+Tabla1[[#This Row],[Precio Unitario]]*Tabla1[[#This Row],[Cantidad Ordenada]]</f>
        <v>36</v>
      </c>
      <c r="N1662" s="2">
        <f>+Tabla1[[#This Row],[Ganancia neta]]/(Tabla1[[#This Row],[Ganacia Bruta]])</f>
        <v>0.44444444444444442</v>
      </c>
      <c r="O1662" s="1">
        <f>+Tabla1[[#This Row],[Costo Unitario]]*Tabla1[[#This Row],[Cantidad Ordenada]]</f>
        <v>20</v>
      </c>
    </row>
    <row r="1663" spans="1:15" x14ac:dyDescent="0.25">
      <c r="A1663">
        <v>674</v>
      </c>
      <c r="B1663">
        <v>1</v>
      </c>
      <c r="C1663" t="s">
        <v>9</v>
      </c>
      <c r="D1663" t="s">
        <v>33</v>
      </c>
      <c r="E1663" s="1">
        <v>19</v>
      </c>
      <c r="F1663" s="1">
        <v>31</v>
      </c>
      <c r="G1663">
        <v>3</v>
      </c>
      <c r="H1663">
        <v>7</v>
      </c>
      <c r="I1663">
        <f>+Tabla1[[#This Row],[Tiempo de Preparación]]/60</f>
        <v>0.11666666666666667</v>
      </c>
      <c r="J1663" s="9" t="str">
        <f>+TEXT(Tabla1[[#This Row],[Columna1]]/24, "h:mm")</f>
        <v>0:07</v>
      </c>
      <c r="K1663" t="s">
        <v>8</v>
      </c>
      <c r="L1663" s="1">
        <f>+(Tabla1[[#This Row],[Precio Unitario]]-Tabla1[[#This Row],[Costo Unitario]])*Tabla1[[#This Row],[Cantidad Ordenada]]</f>
        <v>36</v>
      </c>
      <c r="M1663" s="1">
        <f>+Tabla1[[#This Row],[Precio Unitario]]*Tabla1[[#This Row],[Cantidad Ordenada]]</f>
        <v>93</v>
      </c>
      <c r="N1663" s="2">
        <f>+Tabla1[[#This Row],[Ganancia neta]]/(Tabla1[[#This Row],[Ganacia Bruta]])</f>
        <v>0.38709677419354838</v>
      </c>
      <c r="O1663" s="1">
        <f>+Tabla1[[#This Row],[Costo Unitario]]*Tabla1[[#This Row],[Cantidad Ordenada]]</f>
        <v>57</v>
      </c>
    </row>
    <row r="1664" spans="1:15" x14ac:dyDescent="0.25">
      <c r="A1664">
        <v>674</v>
      </c>
      <c r="B1664">
        <v>1</v>
      </c>
      <c r="C1664" t="s">
        <v>23</v>
      </c>
      <c r="D1664" t="s">
        <v>47</v>
      </c>
      <c r="E1664" s="1">
        <v>13</v>
      </c>
      <c r="F1664" s="1">
        <v>21</v>
      </c>
      <c r="G1664">
        <v>1</v>
      </c>
      <c r="H1664">
        <v>35</v>
      </c>
      <c r="I1664">
        <f>+Tabla1[[#This Row],[Tiempo de Preparación]]/60</f>
        <v>0.58333333333333337</v>
      </c>
      <c r="J1664" s="9" t="str">
        <f>+TEXT(Tabla1[[#This Row],[Columna1]]/24, "h:mm")</f>
        <v>0:35</v>
      </c>
      <c r="K1664" t="s">
        <v>6</v>
      </c>
      <c r="L1664" s="1">
        <f>+(Tabla1[[#This Row],[Precio Unitario]]-Tabla1[[#This Row],[Costo Unitario]])*Tabla1[[#This Row],[Cantidad Ordenada]]</f>
        <v>8</v>
      </c>
      <c r="M1664" s="1">
        <f>+Tabla1[[#This Row],[Precio Unitario]]*Tabla1[[#This Row],[Cantidad Ordenada]]</f>
        <v>21</v>
      </c>
      <c r="N1664" s="2">
        <f>+Tabla1[[#This Row],[Ganancia neta]]/(Tabla1[[#This Row],[Ganacia Bruta]])</f>
        <v>0.38095238095238093</v>
      </c>
      <c r="O1664" s="1">
        <f>+Tabla1[[#This Row],[Costo Unitario]]*Tabla1[[#This Row],[Cantidad Ordenada]]</f>
        <v>13</v>
      </c>
    </row>
    <row r="1665" spans="1:15" x14ac:dyDescent="0.25">
      <c r="A1665">
        <v>675</v>
      </c>
      <c r="B1665">
        <v>5</v>
      </c>
      <c r="C1665" t="s">
        <v>26</v>
      </c>
      <c r="D1665" t="s">
        <v>50</v>
      </c>
      <c r="E1665" s="1">
        <v>15</v>
      </c>
      <c r="F1665" s="1">
        <v>25</v>
      </c>
      <c r="G1665">
        <v>1</v>
      </c>
      <c r="H1665">
        <v>8</v>
      </c>
      <c r="I1665">
        <f>+Tabla1[[#This Row],[Tiempo de Preparación]]/60</f>
        <v>0.13333333333333333</v>
      </c>
      <c r="J1665" s="9" t="str">
        <f>+TEXT(Tabla1[[#This Row],[Columna1]]/24, "h:mm")</f>
        <v>0:08</v>
      </c>
      <c r="K1665" t="s">
        <v>6</v>
      </c>
      <c r="L1665" s="1">
        <f>+(Tabla1[[#This Row],[Precio Unitario]]-Tabla1[[#This Row],[Costo Unitario]])*Tabla1[[#This Row],[Cantidad Ordenada]]</f>
        <v>10</v>
      </c>
      <c r="M1665" s="1">
        <f>+Tabla1[[#This Row],[Precio Unitario]]*Tabla1[[#This Row],[Cantidad Ordenada]]</f>
        <v>25</v>
      </c>
      <c r="N1665" s="2">
        <f>+Tabla1[[#This Row],[Ganancia neta]]/(Tabla1[[#This Row],[Ganacia Bruta]])</f>
        <v>0.4</v>
      </c>
      <c r="O1665" s="1">
        <f>+Tabla1[[#This Row],[Costo Unitario]]*Tabla1[[#This Row],[Cantidad Ordenada]]</f>
        <v>15</v>
      </c>
    </row>
    <row r="1666" spans="1:15" x14ac:dyDescent="0.25">
      <c r="A1666">
        <v>675</v>
      </c>
      <c r="B1666">
        <v>5</v>
      </c>
      <c r="C1666" t="s">
        <v>21</v>
      </c>
      <c r="D1666" t="s">
        <v>45</v>
      </c>
      <c r="E1666" s="1">
        <v>12</v>
      </c>
      <c r="F1666" s="1">
        <v>20</v>
      </c>
      <c r="G1666">
        <v>3</v>
      </c>
      <c r="H1666">
        <v>54</v>
      </c>
      <c r="I1666">
        <f>+Tabla1[[#This Row],[Tiempo de Preparación]]/60</f>
        <v>0.9</v>
      </c>
      <c r="J1666" s="9" t="str">
        <f>+TEXT(Tabla1[[#This Row],[Columna1]]/24, "h:mm")</f>
        <v>0:54</v>
      </c>
      <c r="K1666" t="s">
        <v>8</v>
      </c>
      <c r="L1666" s="1">
        <f>+(Tabla1[[#This Row],[Precio Unitario]]-Tabla1[[#This Row],[Costo Unitario]])*Tabla1[[#This Row],[Cantidad Ordenada]]</f>
        <v>24</v>
      </c>
      <c r="M1666" s="1">
        <f>+Tabla1[[#This Row],[Precio Unitario]]*Tabla1[[#This Row],[Cantidad Ordenada]]</f>
        <v>60</v>
      </c>
      <c r="N1666" s="2">
        <f>+Tabla1[[#This Row],[Ganancia neta]]/(Tabla1[[#This Row],[Ganacia Bruta]])</f>
        <v>0.4</v>
      </c>
      <c r="O1666" s="1">
        <f>+Tabla1[[#This Row],[Costo Unitario]]*Tabla1[[#This Row],[Cantidad Ordenada]]</f>
        <v>36</v>
      </c>
    </row>
    <row r="1667" spans="1:15" x14ac:dyDescent="0.25">
      <c r="A1667">
        <v>675</v>
      </c>
      <c r="B1667">
        <v>5</v>
      </c>
      <c r="C1667" t="s">
        <v>12</v>
      </c>
      <c r="D1667" t="s">
        <v>36</v>
      </c>
      <c r="E1667" s="1">
        <v>22</v>
      </c>
      <c r="F1667" s="1">
        <v>36</v>
      </c>
      <c r="G1667">
        <v>3</v>
      </c>
      <c r="H1667">
        <v>59</v>
      </c>
      <c r="I1667">
        <f>+Tabla1[[#This Row],[Tiempo de Preparación]]/60</f>
        <v>0.98333333333333328</v>
      </c>
      <c r="J1667" s="9" t="str">
        <f>+TEXT(Tabla1[[#This Row],[Columna1]]/24, "h:mm")</f>
        <v>0:59</v>
      </c>
      <c r="K1667" t="s">
        <v>6</v>
      </c>
      <c r="L1667" s="1">
        <f>+(Tabla1[[#This Row],[Precio Unitario]]-Tabla1[[#This Row],[Costo Unitario]])*Tabla1[[#This Row],[Cantidad Ordenada]]</f>
        <v>42</v>
      </c>
      <c r="M1667" s="1">
        <f>+Tabla1[[#This Row],[Precio Unitario]]*Tabla1[[#This Row],[Cantidad Ordenada]]</f>
        <v>108</v>
      </c>
      <c r="N1667" s="2">
        <f>+Tabla1[[#This Row],[Ganancia neta]]/(Tabla1[[#This Row],[Ganacia Bruta]])</f>
        <v>0.3888888888888889</v>
      </c>
      <c r="O1667" s="1">
        <f>+Tabla1[[#This Row],[Costo Unitario]]*Tabla1[[#This Row],[Cantidad Ordenada]]</f>
        <v>66</v>
      </c>
    </row>
    <row r="1668" spans="1:15" x14ac:dyDescent="0.25">
      <c r="A1668">
        <v>676</v>
      </c>
      <c r="B1668">
        <v>7</v>
      </c>
      <c r="C1668" t="s">
        <v>9</v>
      </c>
      <c r="D1668" t="s">
        <v>33</v>
      </c>
      <c r="E1668" s="1">
        <v>19</v>
      </c>
      <c r="F1668" s="1">
        <v>31</v>
      </c>
      <c r="G1668">
        <v>1</v>
      </c>
      <c r="H1668">
        <v>45</v>
      </c>
      <c r="I1668">
        <f>+Tabla1[[#This Row],[Tiempo de Preparación]]/60</f>
        <v>0.75</v>
      </c>
      <c r="J1668" s="9" t="str">
        <f>+TEXT(Tabla1[[#This Row],[Columna1]]/24, "h:mm")</f>
        <v>0:45</v>
      </c>
      <c r="K1668" t="s">
        <v>6</v>
      </c>
      <c r="L1668" s="1">
        <f>+(Tabla1[[#This Row],[Precio Unitario]]-Tabla1[[#This Row],[Costo Unitario]])*Tabla1[[#This Row],[Cantidad Ordenada]]</f>
        <v>12</v>
      </c>
      <c r="M1668" s="1">
        <f>+Tabla1[[#This Row],[Precio Unitario]]*Tabla1[[#This Row],[Cantidad Ordenada]]</f>
        <v>31</v>
      </c>
      <c r="N1668" s="2">
        <f>+Tabla1[[#This Row],[Ganancia neta]]/(Tabla1[[#This Row],[Ganacia Bruta]])</f>
        <v>0.38709677419354838</v>
      </c>
      <c r="O1668" s="1">
        <f>+Tabla1[[#This Row],[Costo Unitario]]*Tabla1[[#This Row],[Cantidad Ordenada]]</f>
        <v>19</v>
      </c>
    </row>
    <row r="1669" spans="1:15" x14ac:dyDescent="0.25">
      <c r="A1669">
        <v>676</v>
      </c>
      <c r="B1669">
        <v>7</v>
      </c>
      <c r="C1669" t="s">
        <v>22</v>
      </c>
      <c r="D1669" t="s">
        <v>46</v>
      </c>
      <c r="E1669" s="1">
        <v>14</v>
      </c>
      <c r="F1669" s="1">
        <v>23</v>
      </c>
      <c r="G1669">
        <v>1</v>
      </c>
      <c r="H1669">
        <v>40</v>
      </c>
      <c r="I1669">
        <f>+Tabla1[[#This Row],[Tiempo de Preparación]]/60</f>
        <v>0.66666666666666663</v>
      </c>
      <c r="J1669" s="9" t="str">
        <f>+TEXT(Tabla1[[#This Row],[Columna1]]/24, "h:mm")</f>
        <v>0:40</v>
      </c>
      <c r="K1669" t="s">
        <v>8</v>
      </c>
      <c r="L1669" s="1">
        <f>+(Tabla1[[#This Row],[Precio Unitario]]-Tabla1[[#This Row],[Costo Unitario]])*Tabla1[[#This Row],[Cantidad Ordenada]]</f>
        <v>9</v>
      </c>
      <c r="M1669" s="1">
        <f>+Tabla1[[#This Row],[Precio Unitario]]*Tabla1[[#This Row],[Cantidad Ordenada]]</f>
        <v>23</v>
      </c>
      <c r="N1669" s="2">
        <f>+Tabla1[[#This Row],[Ganancia neta]]/(Tabla1[[#This Row],[Ganacia Bruta]])</f>
        <v>0.39130434782608697</v>
      </c>
      <c r="O1669" s="1">
        <f>+Tabla1[[#This Row],[Costo Unitario]]*Tabla1[[#This Row],[Cantidad Ordenada]]</f>
        <v>14</v>
      </c>
    </row>
    <row r="1670" spans="1:15" x14ac:dyDescent="0.25">
      <c r="A1670">
        <v>676</v>
      </c>
      <c r="B1670">
        <v>7</v>
      </c>
      <c r="C1670" t="s">
        <v>15</v>
      </c>
      <c r="D1670" t="s">
        <v>39</v>
      </c>
      <c r="E1670" s="1">
        <v>16</v>
      </c>
      <c r="F1670" s="1">
        <v>28</v>
      </c>
      <c r="G1670">
        <v>1</v>
      </c>
      <c r="H1670">
        <v>12</v>
      </c>
      <c r="I1670">
        <f>+Tabla1[[#This Row],[Tiempo de Preparación]]/60</f>
        <v>0.2</v>
      </c>
      <c r="J1670" s="9" t="str">
        <f>+TEXT(Tabla1[[#This Row],[Columna1]]/24, "h:mm")</f>
        <v>0:12</v>
      </c>
      <c r="K1670" t="s">
        <v>8</v>
      </c>
      <c r="L1670" s="1">
        <f>+(Tabla1[[#This Row],[Precio Unitario]]-Tabla1[[#This Row],[Costo Unitario]])*Tabla1[[#This Row],[Cantidad Ordenada]]</f>
        <v>12</v>
      </c>
      <c r="M1670" s="1">
        <f>+Tabla1[[#This Row],[Precio Unitario]]*Tabla1[[#This Row],[Cantidad Ordenada]]</f>
        <v>28</v>
      </c>
      <c r="N1670" s="2">
        <f>+Tabla1[[#This Row],[Ganancia neta]]/(Tabla1[[#This Row],[Ganacia Bruta]])</f>
        <v>0.42857142857142855</v>
      </c>
      <c r="O1670" s="1">
        <f>+Tabla1[[#This Row],[Costo Unitario]]*Tabla1[[#This Row],[Cantidad Ordenada]]</f>
        <v>16</v>
      </c>
    </row>
    <row r="1671" spans="1:15" x14ac:dyDescent="0.25">
      <c r="A1671">
        <v>676</v>
      </c>
      <c r="B1671">
        <v>7</v>
      </c>
      <c r="C1671" t="s">
        <v>23</v>
      </c>
      <c r="D1671" t="s">
        <v>47</v>
      </c>
      <c r="E1671" s="1">
        <v>13</v>
      </c>
      <c r="F1671" s="1">
        <v>21</v>
      </c>
      <c r="G1671">
        <v>2</v>
      </c>
      <c r="H1671">
        <v>24</v>
      </c>
      <c r="I1671">
        <f>+Tabla1[[#This Row],[Tiempo de Preparación]]/60</f>
        <v>0.4</v>
      </c>
      <c r="J1671" s="9" t="str">
        <f>+TEXT(Tabla1[[#This Row],[Columna1]]/24, "h:mm")</f>
        <v>0:24</v>
      </c>
      <c r="K1671" t="s">
        <v>6</v>
      </c>
      <c r="L1671" s="1">
        <f>+(Tabla1[[#This Row],[Precio Unitario]]-Tabla1[[#This Row],[Costo Unitario]])*Tabla1[[#This Row],[Cantidad Ordenada]]</f>
        <v>16</v>
      </c>
      <c r="M1671" s="1">
        <f>+Tabla1[[#This Row],[Precio Unitario]]*Tabla1[[#This Row],[Cantidad Ordenada]]</f>
        <v>42</v>
      </c>
      <c r="N1671" s="2">
        <f>+Tabla1[[#This Row],[Ganancia neta]]/(Tabla1[[#This Row],[Ganacia Bruta]])</f>
        <v>0.38095238095238093</v>
      </c>
      <c r="O1671" s="1">
        <f>+Tabla1[[#This Row],[Costo Unitario]]*Tabla1[[#This Row],[Cantidad Ordenada]]</f>
        <v>26</v>
      </c>
    </row>
    <row r="1672" spans="1:15" x14ac:dyDescent="0.25">
      <c r="A1672">
        <v>677</v>
      </c>
      <c r="B1672">
        <v>14</v>
      </c>
      <c r="C1672" t="s">
        <v>21</v>
      </c>
      <c r="D1672" t="s">
        <v>45</v>
      </c>
      <c r="E1672" s="1">
        <v>12</v>
      </c>
      <c r="F1672" s="1">
        <v>20</v>
      </c>
      <c r="G1672">
        <v>2</v>
      </c>
      <c r="H1672">
        <v>55</v>
      </c>
      <c r="I1672">
        <f>+Tabla1[[#This Row],[Tiempo de Preparación]]/60</f>
        <v>0.91666666666666663</v>
      </c>
      <c r="J1672" s="9" t="str">
        <f>+TEXT(Tabla1[[#This Row],[Columna1]]/24, "h:mm")</f>
        <v>0:55</v>
      </c>
      <c r="K1672" t="s">
        <v>6</v>
      </c>
      <c r="L1672" s="1">
        <f>+(Tabla1[[#This Row],[Precio Unitario]]-Tabla1[[#This Row],[Costo Unitario]])*Tabla1[[#This Row],[Cantidad Ordenada]]</f>
        <v>16</v>
      </c>
      <c r="M1672" s="1">
        <f>+Tabla1[[#This Row],[Precio Unitario]]*Tabla1[[#This Row],[Cantidad Ordenada]]</f>
        <v>40</v>
      </c>
      <c r="N1672" s="2">
        <f>+Tabla1[[#This Row],[Ganancia neta]]/(Tabla1[[#This Row],[Ganacia Bruta]])</f>
        <v>0.4</v>
      </c>
      <c r="O1672" s="1">
        <f>+Tabla1[[#This Row],[Costo Unitario]]*Tabla1[[#This Row],[Cantidad Ordenada]]</f>
        <v>24</v>
      </c>
    </row>
    <row r="1673" spans="1:15" x14ac:dyDescent="0.25">
      <c r="A1673">
        <v>677</v>
      </c>
      <c r="B1673">
        <v>14</v>
      </c>
      <c r="C1673" t="s">
        <v>17</v>
      </c>
      <c r="D1673" t="s">
        <v>41</v>
      </c>
      <c r="E1673" s="1">
        <v>21</v>
      </c>
      <c r="F1673" s="1">
        <v>35</v>
      </c>
      <c r="G1673">
        <v>2</v>
      </c>
      <c r="H1673">
        <v>59</v>
      </c>
      <c r="I1673">
        <f>+Tabla1[[#This Row],[Tiempo de Preparación]]/60</f>
        <v>0.98333333333333328</v>
      </c>
      <c r="J1673" s="9" t="str">
        <f>+TEXT(Tabla1[[#This Row],[Columna1]]/24, "h:mm")</f>
        <v>0:59</v>
      </c>
      <c r="K1673" t="s">
        <v>8</v>
      </c>
      <c r="L1673" s="1">
        <f>+(Tabla1[[#This Row],[Precio Unitario]]-Tabla1[[#This Row],[Costo Unitario]])*Tabla1[[#This Row],[Cantidad Ordenada]]</f>
        <v>28</v>
      </c>
      <c r="M1673" s="1">
        <f>+Tabla1[[#This Row],[Precio Unitario]]*Tabla1[[#This Row],[Cantidad Ordenada]]</f>
        <v>70</v>
      </c>
      <c r="N1673" s="2">
        <f>+Tabla1[[#This Row],[Ganancia neta]]/(Tabla1[[#This Row],[Ganacia Bruta]])</f>
        <v>0.4</v>
      </c>
      <c r="O1673" s="1">
        <f>+Tabla1[[#This Row],[Costo Unitario]]*Tabla1[[#This Row],[Cantidad Ordenada]]</f>
        <v>42</v>
      </c>
    </row>
    <row r="1674" spans="1:15" x14ac:dyDescent="0.25">
      <c r="A1674">
        <v>677</v>
      </c>
      <c r="B1674">
        <v>14</v>
      </c>
      <c r="C1674" t="s">
        <v>20</v>
      </c>
      <c r="D1674" t="s">
        <v>44</v>
      </c>
      <c r="E1674" s="1">
        <v>20</v>
      </c>
      <c r="F1674" s="1">
        <v>34</v>
      </c>
      <c r="G1674">
        <v>1</v>
      </c>
      <c r="H1674">
        <v>34</v>
      </c>
      <c r="I1674">
        <f>+Tabla1[[#This Row],[Tiempo de Preparación]]/60</f>
        <v>0.56666666666666665</v>
      </c>
      <c r="J1674" s="9" t="str">
        <f>+TEXT(Tabla1[[#This Row],[Columna1]]/24, "h:mm")</f>
        <v>0:34</v>
      </c>
      <c r="K1674" t="s">
        <v>8</v>
      </c>
      <c r="L1674" s="1">
        <f>+(Tabla1[[#This Row],[Precio Unitario]]-Tabla1[[#This Row],[Costo Unitario]])*Tabla1[[#This Row],[Cantidad Ordenada]]</f>
        <v>14</v>
      </c>
      <c r="M1674" s="1">
        <f>+Tabla1[[#This Row],[Precio Unitario]]*Tabla1[[#This Row],[Cantidad Ordenada]]</f>
        <v>34</v>
      </c>
      <c r="N1674" s="2">
        <f>+Tabla1[[#This Row],[Ganancia neta]]/(Tabla1[[#This Row],[Ganacia Bruta]])</f>
        <v>0.41176470588235292</v>
      </c>
      <c r="O1674" s="1">
        <f>+Tabla1[[#This Row],[Costo Unitario]]*Tabla1[[#This Row],[Cantidad Ordenada]]</f>
        <v>20</v>
      </c>
    </row>
    <row r="1675" spans="1:15" x14ac:dyDescent="0.25">
      <c r="A1675">
        <v>678</v>
      </c>
      <c r="B1675">
        <v>19</v>
      </c>
      <c r="C1675" t="s">
        <v>13</v>
      </c>
      <c r="D1675" t="s">
        <v>37</v>
      </c>
      <c r="E1675" s="1">
        <v>17</v>
      </c>
      <c r="F1675" s="1">
        <v>29</v>
      </c>
      <c r="G1675">
        <v>1</v>
      </c>
      <c r="H1675">
        <v>27</v>
      </c>
      <c r="I1675">
        <f>+Tabla1[[#This Row],[Tiempo de Preparación]]/60</f>
        <v>0.45</v>
      </c>
      <c r="J1675" s="9" t="str">
        <f>+TEXT(Tabla1[[#This Row],[Columna1]]/24, "h:mm")</f>
        <v>0:27</v>
      </c>
      <c r="K1675" t="s">
        <v>6</v>
      </c>
      <c r="L1675" s="1">
        <f>+(Tabla1[[#This Row],[Precio Unitario]]-Tabla1[[#This Row],[Costo Unitario]])*Tabla1[[#This Row],[Cantidad Ordenada]]</f>
        <v>12</v>
      </c>
      <c r="M1675" s="1">
        <f>+Tabla1[[#This Row],[Precio Unitario]]*Tabla1[[#This Row],[Cantidad Ordenada]]</f>
        <v>29</v>
      </c>
      <c r="N1675" s="2">
        <f>+Tabla1[[#This Row],[Ganancia neta]]/(Tabla1[[#This Row],[Ganacia Bruta]])</f>
        <v>0.41379310344827586</v>
      </c>
      <c r="O1675" s="1">
        <f>+Tabla1[[#This Row],[Costo Unitario]]*Tabla1[[#This Row],[Cantidad Ordenada]]</f>
        <v>17</v>
      </c>
    </row>
    <row r="1676" spans="1:15" x14ac:dyDescent="0.25">
      <c r="A1676">
        <v>678</v>
      </c>
      <c r="B1676">
        <v>19</v>
      </c>
      <c r="C1676" t="s">
        <v>16</v>
      </c>
      <c r="D1676" t="s">
        <v>40</v>
      </c>
      <c r="E1676" s="1">
        <v>11</v>
      </c>
      <c r="F1676" s="1">
        <v>19</v>
      </c>
      <c r="G1676">
        <v>3</v>
      </c>
      <c r="H1676">
        <v>37</v>
      </c>
      <c r="I1676">
        <f>+Tabla1[[#This Row],[Tiempo de Preparación]]/60</f>
        <v>0.6166666666666667</v>
      </c>
      <c r="J1676" s="9" t="str">
        <f>+TEXT(Tabla1[[#This Row],[Columna1]]/24, "h:mm")</f>
        <v>0:37</v>
      </c>
      <c r="K1676" t="s">
        <v>8</v>
      </c>
      <c r="L1676" s="1">
        <f>+(Tabla1[[#This Row],[Precio Unitario]]-Tabla1[[#This Row],[Costo Unitario]])*Tabla1[[#This Row],[Cantidad Ordenada]]</f>
        <v>24</v>
      </c>
      <c r="M1676" s="1">
        <f>+Tabla1[[#This Row],[Precio Unitario]]*Tabla1[[#This Row],[Cantidad Ordenada]]</f>
        <v>57</v>
      </c>
      <c r="N1676" s="2">
        <f>+Tabla1[[#This Row],[Ganancia neta]]/(Tabla1[[#This Row],[Ganacia Bruta]])</f>
        <v>0.42105263157894735</v>
      </c>
      <c r="O1676" s="1">
        <f>+Tabla1[[#This Row],[Costo Unitario]]*Tabla1[[#This Row],[Cantidad Ordenada]]</f>
        <v>33</v>
      </c>
    </row>
    <row r="1677" spans="1:15" x14ac:dyDescent="0.25">
      <c r="A1677">
        <v>678</v>
      </c>
      <c r="B1677">
        <v>19</v>
      </c>
      <c r="C1677" t="s">
        <v>17</v>
      </c>
      <c r="D1677" t="s">
        <v>41</v>
      </c>
      <c r="E1677" s="1">
        <v>21</v>
      </c>
      <c r="F1677" s="1">
        <v>35</v>
      </c>
      <c r="G1677">
        <v>2</v>
      </c>
      <c r="H1677">
        <v>37</v>
      </c>
      <c r="I1677">
        <f>+Tabla1[[#This Row],[Tiempo de Preparación]]/60</f>
        <v>0.6166666666666667</v>
      </c>
      <c r="J1677" s="9" t="str">
        <f>+TEXT(Tabla1[[#This Row],[Columna1]]/24, "h:mm")</f>
        <v>0:37</v>
      </c>
      <c r="K1677" t="s">
        <v>8</v>
      </c>
      <c r="L1677" s="1">
        <f>+(Tabla1[[#This Row],[Precio Unitario]]-Tabla1[[#This Row],[Costo Unitario]])*Tabla1[[#This Row],[Cantidad Ordenada]]</f>
        <v>28</v>
      </c>
      <c r="M1677" s="1">
        <f>+Tabla1[[#This Row],[Precio Unitario]]*Tabla1[[#This Row],[Cantidad Ordenada]]</f>
        <v>70</v>
      </c>
      <c r="N1677" s="2">
        <f>+Tabla1[[#This Row],[Ganancia neta]]/(Tabla1[[#This Row],[Ganacia Bruta]])</f>
        <v>0.4</v>
      </c>
      <c r="O1677" s="1">
        <f>+Tabla1[[#This Row],[Costo Unitario]]*Tabla1[[#This Row],[Cantidad Ordenada]]</f>
        <v>42</v>
      </c>
    </row>
    <row r="1678" spans="1:15" x14ac:dyDescent="0.25">
      <c r="A1678">
        <v>678</v>
      </c>
      <c r="B1678">
        <v>19</v>
      </c>
      <c r="C1678" t="s">
        <v>5</v>
      </c>
      <c r="D1678" t="s">
        <v>31</v>
      </c>
      <c r="E1678" s="1">
        <v>14</v>
      </c>
      <c r="F1678" s="1">
        <v>24</v>
      </c>
      <c r="G1678">
        <v>2</v>
      </c>
      <c r="H1678">
        <v>20</v>
      </c>
      <c r="I1678">
        <f>+Tabla1[[#This Row],[Tiempo de Preparación]]/60</f>
        <v>0.33333333333333331</v>
      </c>
      <c r="J1678" s="9" t="str">
        <f>+TEXT(Tabla1[[#This Row],[Columna1]]/24, "h:mm")</f>
        <v>0:20</v>
      </c>
      <c r="K1678" t="s">
        <v>8</v>
      </c>
      <c r="L1678" s="1">
        <f>+(Tabla1[[#This Row],[Precio Unitario]]-Tabla1[[#This Row],[Costo Unitario]])*Tabla1[[#This Row],[Cantidad Ordenada]]</f>
        <v>20</v>
      </c>
      <c r="M1678" s="1">
        <f>+Tabla1[[#This Row],[Precio Unitario]]*Tabla1[[#This Row],[Cantidad Ordenada]]</f>
        <v>48</v>
      </c>
      <c r="N1678" s="2">
        <f>+Tabla1[[#This Row],[Ganancia neta]]/(Tabla1[[#This Row],[Ganacia Bruta]])</f>
        <v>0.41666666666666669</v>
      </c>
      <c r="O1678" s="1">
        <f>+Tabla1[[#This Row],[Costo Unitario]]*Tabla1[[#This Row],[Cantidad Ordenada]]</f>
        <v>28</v>
      </c>
    </row>
    <row r="1679" spans="1:15" x14ac:dyDescent="0.25">
      <c r="A1679">
        <v>679</v>
      </c>
      <c r="B1679">
        <v>9</v>
      </c>
      <c r="C1679" t="s">
        <v>23</v>
      </c>
      <c r="D1679" t="s">
        <v>47</v>
      </c>
      <c r="E1679" s="1">
        <v>13</v>
      </c>
      <c r="F1679" s="1">
        <v>21</v>
      </c>
      <c r="G1679">
        <v>2</v>
      </c>
      <c r="H1679">
        <v>27</v>
      </c>
      <c r="I1679">
        <f>+Tabla1[[#This Row],[Tiempo de Preparación]]/60</f>
        <v>0.45</v>
      </c>
      <c r="J1679" s="9" t="str">
        <f>+TEXT(Tabla1[[#This Row],[Columna1]]/24, "h:mm")</f>
        <v>0:27</v>
      </c>
      <c r="K1679" t="s">
        <v>8</v>
      </c>
      <c r="L1679" s="1">
        <f>+(Tabla1[[#This Row],[Precio Unitario]]-Tabla1[[#This Row],[Costo Unitario]])*Tabla1[[#This Row],[Cantidad Ordenada]]</f>
        <v>16</v>
      </c>
      <c r="M1679" s="1">
        <f>+Tabla1[[#This Row],[Precio Unitario]]*Tabla1[[#This Row],[Cantidad Ordenada]]</f>
        <v>42</v>
      </c>
      <c r="N1679" s="2">
        <f>+Tabla1[[#This Row],[Ganancia neta]]/(Tabla1[[#This Row],[Ganacia Bruta]])</f>
        <v>0.38095238095238093</v>
      </c>
      <c r="O1679" s="1">
        <f>+Tabla1[[#This Row],[Costo Unitario]]*Tabla1[[#This Row],[Cantidad Ordenada]]</f>
        <v>26</v>
      </c>
    </row>
    <row r="1680" spans="1:15" x14ac:dyDescent="0.25">
      <c r="A1680">
        <v>679</v>
      </c>
      <c r="B1680">
        <v>9</v>
      </c>
      <c r="C1680" t="s">
        <v>25</v>
      </c>
      <c r="D1680" t="s">
        <v>49</v>
      </c>
      <c r="E1680" s="1">
        <v>15</v>
      </c>
      <c r="F1680" s="1">
        <v>26</v>
      </c>
      <c r="G1680">
        <v>1</v>
      </c>
      <c r="H1680">
        <v>11</v>
      </c>
      <c r="I1680">
        <f>+Tabla1[[#This Row],[Tiempo de Preparación]]/60</f>
        <v>0.18333333333333332</v>
      </c>
      <c r="J1680" s="9" t="str">
        <f>+TEXT(Tabla1[[#This Row],[Columna1]]/24, "h:mm")</f>
        <v>0:11</v>
      </c>
      <c r="K1680" t="s">
        <v>8</v>
      </c>
      <c r="L1680" s="1">
        <f>+(Tabla1[[#This Row],[Precio Unitario]]-Tabla1[[#This Row],[Costo Unitario]])*Tabla1[[#This Row],[Cantidad Ordenada]]</f>
        <v>11</v>
      </c>
      <c r="M1680" s="1">
        <f>+Tabla1[[#This Row],[Precio Unitario]]*Tabla1[[#This Row],[Cantidad Ordenada]]</f>
        <v>26</v>
      </c>
      <c r="N1680" s="2">
        <f>+Tabla1[[#This Row],[Ganancia neta]]/(Tabla1[[#This Row],[Ganacia Bruta]])</f>
        <v>0.42307692307692307</v>
      </c>
      <c r="O1680" s="1">
        <f>+Tabla1[[#This Row],[Costo Unitario]]*Tabla1[[#This Row],[Cantidad Ordenada]]</f>
        <v>15</v>
      </c>
    </row>
    <row r="1681" spans="1:15" x14ac:dyDescent="0.25">
      <c r="A1681">
        <v>679</v>
      </c>
      <c r="B1681">
        <v>9</v>
      </c>
      <c r="C1681" t="s">
        <v>15</v>
      </c>
      <c r="D1681" t="s">
        <v>39</v>
      </c>
      <c r="E1681" s="1">
        <v>16</v>
      </c>
      <c r="F1681" s="1">
        <v>28</v>
      </c>
      <c r="G1681">
        <v>2</v>
      </c>
      <c r="H1681">
        <v>16</v>
      </c>
      <c r="I1681">
        <f>+Tabla1[[#This Row],[Tiempo de Preparación]]/60</f>
        <v>0.26666666666666666</v>
      </c>
      <c r="J1681" s="9" t="str">
        <f>+TEXT(Tabla1[[#This Row],[Columna1]]/24, "h:mm")</f>
        <v>0:16</v>
      </c>
      <c r="K1681" t="s">
        <v>8</v>
      </c>
      <c r="L1681" s="1">
        <f>+(Tabla1[[#This Row],[Precio Unitario]]-Tabla1[[#This Row],[Costo Unitario]])*Tabla1[[#This Row],[Cantidad Ordenada]]</f>
        <v>24</v>
      </c>
      <c r="M1681" s="1">
        <f>+Tabla1[[#This Row],[Precio Unitario]]*Tabla1[[#This Row],[Cantidad Ordenada]]</f>
        <v>56</v>
      </c>
      <c r="N1681" s="2">
        <f>+Tabla1[[#This Row],[Ganancia neta]]/(Tabla1[[#This Row],[Ganacia Bruta]])</f>
        <v>0.42857142857142855</v>
      </c>
      <c r="O1681" s="1">
        <f>+Tabla1[[#This Row],[Costo Unitario]]*Tabla1[[#This Row],[Cantidad Ordenada]]</f>
        <v>32</v>
      </c>
    </row>
    <row r="1682" spans="1:15" x14ac:dyDescent="0.25">
      <c r="A1682">
        <v>679</v>
      </c>
      <c r="B1682">
        <v>9</v>
      </c>
      <c r="C1682" t="s">
        <v>26</v>
      </c>
      <c r="D1682" t="s">
        <v>50</v>
      </c>
      <c r="E1682" s="1">
        <v>15</v>
      </c>
      <c r="F1682" s="1">
        <v>25</v>
      </c>
      <c r="G1682">
        <v>3</v>
      </c>
      <c r="H1682">
        <v>52</v>
      </c>
      <c r="I1682">
        <f>+Tabla1[[#This Row],[Tiempo de Preparación]]/60</f>
        <v>0.8666666666666667</v>
      </c>
      <c r="J1682" s="9" t="str">
        <f>+TEXT(Tabla1[[#This Row],[Columna1]]/24, "h:mm")</f>
        <v>0:52</v>
      </c>
      <c r="K1682" t="s">
        <v>8</v>
      </c>
      <c r="L1682" s="1">
        <f>+(Tabla1[[#This Row],[Precio Unitario]]-Tabla1[[#This Row],[Costo Unitario]])*Tabla1[[#This Row],[Cantidad Ordenada]]</f>
        <v>30</v>
      </c>
      <c r="M1682" s="1">
        <f>+Tabla1[[#This Row],[Precio Unitario]]*Tabla1[[#This Row],[Cantidad Ordenada]]</f>
        <v>75</v>
      </c>
      <c r="N1682" s="2">
        <f>+Tabla1[[#This Row],[Ganancia neta]]/(Tabla1[[#This Row],[Ganacia Bruta]])</f>
        <v>0.4</v>
      </c>
      <c r="O1682" s="1">
        <f>+Tabla1[[#This Row],[Costo Unitario]]*Tabla1[[#This Row],[Cantidad Ordenada]]</f>
        <v>45</v>
      </c>
    </row>
    <row r="1683" spans="1:15" x14ac:dyDescent="0.25">
      <c r="A1683">
        <v>680</v>
      </c>
      <c r="B1683">
        <v>5</v>
      </c>
      <c r="C1683" t="s">
        <v>24</v>
      </c>
      <c r="D1683" t="s">
        <v>48</v>
      </c>
      <c r="E1683" s="1">
        <v>10</v>
      </c>
      <c r="F1683" s="1">
        <v>18</v>
      </c>
      <c r="G1683">
        <v>2</v>
      </c>
      <c r="H1683">
        <v>6</v>
      </c>
      <c r="I1683">
        <f>+Tabla1[[#This Row],[Tiempo de Preparación]]/60</f>
        <v>0.1</v>
      </c>
      <c r="J1683" s="9" t="str">
        <f>+TEXT(Tabla1[[#This Row],[Columna1]]/24, "h:mm")</f>
        <v>0:06</v>
      </c>
      <c r="K1683" t="s">
        <v>8</v>
      </c>
      <c r="L1683" s="1">
        <f>+(Tabla1[[#This Row],[Precio Unitario]]-Tabla1[[#This Row],[Costo Unitario]])*Tabla1[[#This Row],[Cantidad Ordenada]]</f>
        <v>16</v>
      </c>
      <c r="M1683" s="1">
        <f>+Tabla1[[#This Row],[Precio Unitario]]*Tabla1[[#This Row],[Cantidad Ordenada]]</f>
        <v>36</v>
      </c>
      <c r="N1683" s="2">
        <f>+Tabla1[[#This Row],[Ganancia neta]]/(Tabla1[[#This Row],[Ganacia Bruta]])</f>
        <v>0.44444444444444442</v>
      </c>
      <c r="O1683" s="1">
        <f>+Tabla1[[#This Row],[Costo Unitario]]*Tabla1[[#This Row],[Cantidad Ordenada]]</f>
        <v>20</v>
      </c>
    </row>
    <row r="1684" spans="1:15" x14ac:dyDescent="0.25">
      <c r="A1684">
        <v>680</v>
      </c>
      <c r="B1684">
        <v>5</v>
      </c>
      <c r="C1684" t="s">
        <v>21</v>
      </c>
      <c r="D1684" t="s">
        <v>45</v>
      </c>
      <c r="E1684" s="1">
        <v>12</v>
      </c>
      <c r="F1684" s="1">
        <v>20</v>
      </c>
      <c r="G1684">
        <v>3</v>
      </c>
      <c r="H1684">
        <v>49</v>
      </c>
      <c r="I1684">
        <f>+Tabla1[[#This Row],[Tiempo de Preparación]]/60</f>
        <v>0.81666666666666665</v>
      </c>
      <c r="J1684" s="9" t="str">
        <f>+TEXT(Tabla1[[#This Row],[Columna1]]/24, "h:mm")</f>
        <v>0:49</v>
      </c>
      <c r="K1684" t="s">
        <v>8</v>
      </c>
      <c r="L1684" s="1">
        <f>+(Tabla1[[#This Row],[Precio Unitario]]-Tabla1[[#This Row],[Costo Unitario]])*Tabla1[[#This Row],[Cantidad Ordenada]]</f>
        <v>24</v>
      </c>
      <c r="M1684" s="1">
        <f>+Tabla1[[#This Row],[Precio Unitario]]*Tabla1[[#This Row],[Cantidad Ordenada]]</f>
        <v>60</v>
      </c>
      <c r="N1684" s="2">
        <f>+Tabla1[[#This Row],[Ganancia neta]]/(Tabla1[[#This Row],[Ganacia Bruta]])</f>
        <v>0.4</v>
      </c>
      <c r="O1684" s="1">
        <f>+Tabla1[[#This Row],[Costo Unitario]]*Tabla1[[#This Row],[Cantidad Ordenada]]</f>
        <v>36</v>
      </c>
    </row>
    <row r="1685" spans="1:15" x14ac:dyDescent="0.25">
      <c r="A1685">
        <v>680</v>
      </c>
      <c r="B1685">
        <v>5</v>
      </c>
      <c r="C1685" t="s">
        <v>14</v>
      </c>
      <c r="D1685" t="s">
        <v>38</v>
      </c>
      <c r="E1685" s="1">
        <v>20</v>
      </c>
      <c r="F1685" s="1">
        <v>33</v>
      </c>
      <c r="G1685">
        <v>2</v>
      </c>
      <c r="H1685">
        <v>56</v>
      </c>
      <c r="I1685">
        <f>+Tabla1[[#This Row],[Tiempo de Preparación]]/60</f>
        <v>0.93333333333333335</v>
      </c>
      <c r="J1685" s="9" t="str">
        <f>+TEXT(Tabla1[[#This Row],[Columna1]]/24, "h:mm")</f>
        <v>0:56</v>
      </c>
      <c r="K1685" t="s">
        <v>6</v>
      </c>
      <c r="L1685" s="1">
        <f>+(Tabla1[[#This Row],[Precio Unitario]]-Tabla1[[#This Row],[Costo Unitario]])*Tabla1[[#This Row],[Cantidad Ordenada]]</f>
        <v>26</v>
      </c>
      <c r="M1685" s="1">
        <f>+Tabla1[[#This Row],[Precio Unitario]]*Tabla1[[#This Row],[Cantidad Ordenada]]</f>
        <v>66</v>
      </c>
      <c r="N1685" s="2">
        <f>+Tabla1[[#This Row],[Ganancia neta]]/(Tabla1[[#This Row],[Ganacia Bruta]])</f>
        <v>0.39393939393939392</v>
      </c>
      <c r="O1685" s="1">
        <f>+Tabla1[[#This Row],[Costo Unitario]]*Tabla1[[#This Row],[Cantidad Ordenada]]</f>
        <v>40</v>
      </c>
    </row>
    <row r="1686" spans="1:15" x14ac:dyDescent="0.25">
      <c r="A1686">
        <v>681</v>
      </c>
      <c r="B1686">
        <v>2</v>
      </c>
      <c r="C1686" t="s">
        <v>14</v>
      </c>
      <c r="D1686" t="s">
        <v>38</v>
      </c>
      <c r="E1686" s="1">
        <v>20</v>
      </c>
      <c r="F1686" s="1">
        <v>33</v>
      </c>
      <c r="G1686">
        <v>1</v>
      </c>
      <c r="H1686">
        <v>44</v>
      </c>
      <c r="I1686">
        <f>+Tabla1[[#This Row],[Tiempo de Preparación]]/60</f>
        <v>0.73333333333333328</v>
      </c>
      <c r="J1686" s="9" t="str">
        <f>+TEXT(Tabla1[[#This Row],[Columna1]]/24, "h:mm")</f>
        <v>0:44</v>
      </c>
      <c r="K1686" t="s">
        <v>6</v>
      </c>
      <c r="L1686" s="1">
        <f>+(Tabla1[[#This Row],[Precio Unitario]]-Tabla1[[#This Row],[Costo Unitario]])*Tabla1[[#This Row],[Cantidad Ordenada]]</f>
        <v>13</v>
      </c>
      <c r="M1686" s="1">
        <f>+Tabla1[[#This Row],[Precio Unitario]]*Tabla1[[#This Row],[Cantidad Ordenada]]</f>
        <v>33</v>
      </c>
      <c r="N1686" s="2">
        <f>+Tabla1[[#This Row],[Ganancia neta]]/(Tabla1[[#This Row],[Ganacia Bruta]])</f>
        <v>0.39393939393939392</v>
      </c>
      <c r="O1686" s="1">
        <f>+Tabla1[[#This Row],[Costo Unitario]]*Tabla1[[#This Row],[Cantidad Ordenada]]</f>
        <v>20</v>
      </c>
    </row>
    <row r="1687" spans="1:15" x14ac:dyDescent="0.25">
      <c r="A1687">
        <v>681</v>
      </c>
      <c r="B1687">
        <v>2</v>
      </c>
      <c r="C1687" t="s">
        <v>23</v>
      </c>
      <c r="D1687" t="s">
        <v>47</v>
      </c>
      <c r="E1687" s="1">
        <v>13</v>
      </c>
      <c r="F1687" s="1">
        <v>21</v>
      </c>
      <c r="G1687">
        <v>2</v>
      </c>
      <c r="H1687">
        <v>21</v>
      </c>
      <c r="I1687">
        <f>+Tabla1[[#This Row],[Tiempo de Preparación]]/60</f>
        <v>0.35</v>
      </c>
      <c r="J1687" s="9" t="str">
        <f>+TEXT(Tabla1[[#This Row],[Columna1]]/24, "h:mm")</f>
        <v>0:21</v>
      </c>
      <c r="K1687" t="s">
        <v>8</v>
      </c>
      <c r="L1687" s="1">
        <f>+(Tabla1[[#This Row],[Precio Unitario]]-Tabla1[[#This Row],[Costo Unitario]])*Tabla1[[#This Row],[Cantidad Ordenada]]</f>
        <v>16</v>
      </c>
      <c r="M1687" s="1">
        <f>+Tabla1[[#This Row],[Precio Unitario]]*Tabla1[[#This Row],[Cantidad Ordenada]]</f>
        <v>42</v>
      </c>
      <c r="N1687" s="2">
        <f>+Tabla1[[#This Row],[Ganancia neta]]/(Tabla1[[#This Row],[Ganacia Bruta]])</f>
        <v>0.38095238095238093</v>
      </c>
      <c r="O1687" s="1">
        <f>+Tabla1[[#This Row],[Costo Unitario]]*Tabla1[[#This Row],[Cantidad Ordenada]]</f>
        <v>26</v>
      </c>
    </row>
    <row r="1688" spans="1:15" x14ac:dyDescent="0.25">
      <c r="A1688">
        <v>682</v>
      </c>
      <c r="B1688">
        <v>1</v>
      </c>
      <c r="C1688" t="s">
        <v>22</v>
      </c>
      <c r="D1688" t="s">
        <v>46</v>
      </c>
      <c r="E1688" s="1">
        <v>14</v>
      </c>
      <c r="F1688" s="1">
        <v>23</v>
      </c>
      <c r="G1688">
        <v>1</v>
      </c>
      <c r="H1688">
        <v>43</v>
      </c>
      <c r="I1688">
        <f>+Tabla1[[#This Row],[Tiempo de Preparación]]/60</f>
        <v>0.71666666666666667</v>
      </c>
      <c r="J1688" s="9" t="str">
        <f>+TEXT(Tabla1[[#This Row],[Columna1]]/24, "h:mm")</f>
        <v>0:43</v>
      </c>
      <c r="K1688" t="s">
        <v>6</v>
      </c>
      <c r="L1688" s="1">
        <f>+(Tabla1[[#This Row],[Precio Unitario]]-Tabla1[[#This Row],[Costo Unitario]])*Tabla1[[#This Row],[Cantidad Ordenada]]</f>
        <v>9</v>
      </c>
      <c r="M1688" s="1">
        <f>+Tabla1[[#This Row],[Precio Unitario]]*Tabla1[[#This Row],[Cantidad Ordenada]]</f>
        <v>23</v>
      </c>
      <c r="N1688" s="2">
        <f>+Tabla1[[#This Row],[Ganancia neta]]/(Tabla1[[#This Row],[Ganacia Bruta]])</f>
        <v>0.39130434782608697</v>
      </c>
      <c r="O1688" s="1">
        <f>+Tabla1[[#This Row],[Costo Unitario]]*Tabla1[[#This Row],[Cantidad Ordenada]]</f>
        <v>14</v>
      </c>
    </row>
    <row r="1689" spans="1:15" x14ac:dyDescent="0.25">
      <c r="A1689">
        <v>683</v>
      </c>
      <c r="B1689">
        <v>2</v>
      </c>
      <c r="C1689" t="s">
        <v>19</v>
      </c>
      <c r="D1689" t="s">
        <v>43</v>
      </c>
      <c r="E1689" s="1">
        <v>13</v>
      </c>
      <c r="F1689" s="1">
        <v>22</v>
      </c>
      <c r="G1689">
        <v>1</v>
      </c>
      <c r="H1689">
        <v>25</v>
      </c>
      <c r="I1689">
        <f>+Tabla1[[#This Row],[Tiempo de Preparación]]/60</f>
        <v>0.41666666666666669</v>
      </c>
      <c r="J1689" s="9" t="str">
        <f>+TEXT(Tabla1[[#This Row],[Columna1]]/24, "h:mm")</f>
        <v>0:25</v>
      </c>
      <c r="K1689" t="s">
        <v>8</v>
      </c>
      <c r="L1689" s="1">
        <f>+(Tabla1[[#This Row],[Precio Unitario]]-Tabla1[[#This Row],[Costo Unitario]])*Tabla1[[#This Row],[Cantidad Ordenada]]</f>
        <v>9</v>
      </c>
      <c r="M1689" s="1">
        <f>+Tabla1[[#This Row],[Precio Unitario]]*Tabla1[[#This Row],[Cantidad Ordenada]]</f>
        <v>22</v>
      </c>
      <c r="N1689" s="2">
        <f>+Tabla1[[#This Row],[Ganancia neta]]/(Tabla1[[#This Row],[Ganacia Bruta]])</f>
        <v>0.40909090909090912</v>
      </c>
      <c r="O1689" s="1">
        <f>+Tabla1[[#This Row],[Costo Unitario]]*Tabla1[[#This Row],[Cantidad Ordenada]]</f>
        <v>13</v>
      </c>
    </row>
    <row r="1690" spans="1:15" x14ac:dyDescent="0.25">
      <c r="A1690">
        <v>683</v>
      </c>
      <c r="B1690">
        <v>2</v>
      </c>
      <c r="C1690" t="s">
        <v>21</v>
      </c>
      <c r="D1690" t="s">
        <v>45</v>
      </c>
      <c r="E1690" s="1">
        <v>12</v>
      </c>
      <c r="F1690" s="1">
        <v>20</v>
      </c>
      <c r="G1690">
        <v>2</v>
      </c>
      <c r="H1690">
        <v>35</v>
      </c>
      <c r="I1690">
        <f>+Tabla1[[#This Row],[Tiempo de Preparación]]/60</f>
        <v>0.58333333333333337</v>
      </c>
      <c r="J1690" s="9" t="str">
        <f>+TEXT(Tabla1[[#This Row],[Columna1]]/24, "h:mm")</f>
        <v>0:35</v>
      </c>
      <c r="K1690" t="s">
        <v>6</v>
      </c>
      <c r="L1690" s="1">
        <f>+(Tabla1[[#This Row],[Precio Unitario]]-Tabla1[[#This Row],[Costo Unitario]])*Tabla1[[#This Row],[Cantidad Ordenada]]</f>
        <v>16</v>
      </c>
      <c r="M1690" s="1">
        <f>+Tabla1[[#This Row],[Precio Unitario]]*Tabla1[[#This Row],[Cantidad Ordenada]]</f>
        <v>40</v>
      </c>
      <c r="N1690" s="2">
        <f>+Tabla1[[#This Row],[Ganancia neta]]/(Tabla1[[#This Row],[Ganacia Bruta]])</f>
        <v>0.4</v>
      </c>
      <c r="O1690" s="1">
        <f>+Tabla1[[#This Row],[Costo Unitario]]*Tabla1[[#This Row],[Cantidad Ordenada]]</f>
        <v>24</v>
      </c>
    </row>
    <row r="1691" spans="1:15" x14ac:dyDescent="0.25">
      <c r="A1691">
        <v>683</v>
      </c>
      <c r="B1691">
        <v>2</v>
      </c>
      <c r="C1691" t="s">
        <v>11</v>
      </c>
      <c r="D1691" t="s">
        <v>35</v>
      </c>
      <c r="E1691" s="1">
        <v>25</v>
      </c>
      <c r="F1691" s="1">
        <v>40</v>
      </c>
      <c r="G1691">
        <v>1</v>
      </c>
      <c r="H1691">
        <v>6</v>
      </c>
      <c r="I1691">
        <f>+Tabla1[[#This Row],[Tiempo de Preparación]]/60</f>
        <v>0.1</v>
      </c>
      <c r="J1691" s="9" t="str">
        <f>+TEXT(Tabla1[[#This Row],[Columna1]]/24, "h:mm")</f>
        <v>0:06</v>
      </c>
      <c r="K1691" t="s">
        <v>8</v>
      </c>
      <c r="L1691" s="1">
        <f>+(Tabla1[[#This Row],[Precio Unitario]]-Tabla1[[#This Row],[Costo Unitario]])*Tabla1[[#This Row],[Cantidad Ordenada]]</f>
        <v>15</v>
      </c>
      <c r="M1691" s="1">
        <f>+Tabla1[[#This Row],[Precio Unitario]]*Tabla1[[#This Row],[Cantidad Ordenada]]</f>
        <v>40</v>
      </c>
      <c r="N1691" s="2">
        <f>+Tabla1[[#This Row],[Ganancia neta]]/(Tabla1[[#This Row],[Ganacia Bruta]])</f>
        <v>0.375</v>
      </c>
      <c r="O1691" s="1">
        <f>+Tabla1[[#This Row],[Costo Unitario]]*Tabla1[[#This Row],[Cantidad Ordenada]]</f>
        <v>25</v>
      </c>
    </row>
    <row r="1692" spans="1:15" x14ac:dyDescent="0.25">
      <c r="A1692">
        <v>683</v>
      </c>
      <c r="B1692">
        <v>2</v>
      </c>
      <c r="C1692" t="s">
        <v>9</v>
      </c>
      <c r="D1692" t="s">
        <v>33</v>
      </c>
      <c r="E1692" s="1">
        <v>19</v>
      </c>
      <c r="F1692" s="1">
        <v>31</v>
      </c>
      <c r="G1692">
        <v>2</v>
      </c>
      <c r="H1692">
        <v>16</v>
      </c>
      <c r="I1692">
        <f>+Tabla1[[#This Row],[Tiempo de Preparación]]/60</f>
        <v>0.26666666666666666</v>
      </c>
      <c r="J1692" s="9" t="str">
        <f>+TEXT(Tabla1[[#This Row],[Columna1]]/24, "h:mm")</f>
        <v>0:16</v>
      </c>
      <c r="K1692" t="s">
        <v>8</v>
      </c>
      <c r="L1692" s="1">
        <f>+(Tabla1[[#This Row],[Precio Unitario]]-Tabla1[[#This Row],[Costo Unitario]])*Tabla1[[#This Row],[Cantidad Ordenada]]</f>
        <v>24</v>
      </c>
      <c r="M1692" s="1">
        <f>+Tabla1[[#This Row],[Precio Unitario]]*Tabla1[[#This Row],[Cantidad Ordenada]]</f>
        <v>62</v>
      </c>
      <c r="N1692" s="2">
        <f>+Tabla1[[#This Row],[Ganancia neta]]/(Tabla1[[#This Row],[Ganacia Bruta]])</f>
        <v>0.38709677419354838</v>
      </c>
      <c r="O1692" s="1">
        <f>+Tabla1[[#This Row],[Costo Unitario]]*Tabla1[[#This Row],[Cantidad Ordenada]]</f>
        <v>38</v>
      </c>
    </row>
    <row r="1693" spans="1:15" x14ac:dyDescent="0.25">
      <c r="A1693">
        <v>684</v>
      </c>
      <c r="B1693">
        <v>10</v>
      </c>
      <c r="C1693" t="s">
        <v>12</v>
      </c>
      <c r="D1693" t="s">
        <v>36</v>
      </c>
      <c r="E1693" s="1">
        <v>22</v>
      </c>
      <c r="F1693" s="1">
        <v>36</v>
      </c>
      <c r="G1693">
        <v>1</v>
      </c>
      <c r="H1693">
        <v>38</v>
      </c>
      <c r="I1693">
        <f>+Tabla1[[#This Row],[Tiempo de Preparación]]/60</f>
        <v>0.6333333333333333</v>
      </c>
      <c r="J1693" s="9" t="str">
        <f>+TEXT(Tabla1[[#This Row],[Columna1]]/24, "h:mm")</f>
        <v>0:38</v>
      </c>
      <c r="K1693" t="s">
        <v>6</v>
      </c>
      <c r="L1693" s="1">
        <f>+(Tabla1[[#This Row],[Precio Unitario]]-Tabla1[[#This Row],[Costo Unitario]])*Tabla1[[#This Row],[Cantidad Ordenada]]</f>
        <v>14</v>
      </c>
      <c r="M1693" s="1">
        <f>+Tabla1[[#This Row],[Precio Unitario]]*Tabla1[[#This Row],[Cantidad Ordenada]]</f>
        <v>36</v>
      </c>
      <c r="N1693" s="2">
        <f>+Tabla1[[#This Row],[Ganancia neta]]/(Tabla1[[#This Row],[Ganacia Bruta]])</f>
        <v>0.3888888888888889</v>
      </c>
      <c r="O1693" s="1">
        <f>+Tabla1[[#This Row],[Costo Unitario]]*Tabla1[[#This Row],[Cantidad Ordenada]]</f>
        <v>22</v>
      </c>
    </row>
    <row r="1694" spans="1:15" x14ac:dyDescent="0.25">
      <c r="A1694">
        <v>684</v>
      </c>
      <c r="B1694">
        <v>10</v>
      </c>
      <c r="C1694" t="s">
        <v>9</v>
      </c>
      <c r="D1694" t="s">
        <v>33</v>
      </c>
      <c r="E1694" s="1">
        <v>19</v>
      </c>
      <c r="F1694" s="1">
        <v>31</v>
      </c>
      <c r="G1694">
        <v>1</v>
      </c>
      <c r="H1694">
        <v>10</v>
      </c>
      <c r="I1694">
        <f>+Tabla1[[#This Row],[Tiempo de Preparación]]/60</f>
        <v>0.16666666666666666</v>
      </c>
      <c r="J1694" s="9" t="str">
        <f>+TEXT(Tabla1[[#This Row],[Columna1]]/24, "h:mm")</f>
        <v>0:10</v>
      </c>
      <c r="K1694" t="s">
        <v>8</v>
      </c>
      <c r="L1694" s="1">
        <f>+(Tabla1[[#This Row],[Precio Unitario]]-Tabla1[[#This Row],[Costo Unitario]])*Tabla1[[#This Row],[Cantidad Ordenada]]</f>
        <v>12</v>
      </c>
      <c r="M1694" s="1">
        <f>+Tabla1[[#This Row],[Precio Unitario]]*Tabla1[[#This Row],[Cantidad Ordenada]]</f>
        <v>31</v>
      </c>
      <c r="N1694" s="2">
        <f>+Tabla1[[#This Row],[Ganancia neta]]/(Tabla1[[#This Row],[Ganacia Bruta]])</f>
        <v>0.38709677419354838</v>
      </c>
      <c r="O1694" s="1">
        <f>+Tabla1[[#This Row],[Costo Unitario]]*Tabla1[[#This Row],[Cantidad Ordenada]]</f>
        <v>19</v>
      </c>
    </row>
    <row r="1695" spans="1:15" x14ac:dyDescent="0.25">
      <c r="A1695">
        <v>684</v>
      </c>
      <c r="B1695">
        <v>10</v>
      </c>
      <c r="C1695" t="s">
        <v>25</v>
      </c>
      <c r="D1695" t="s">
        <v>49</v>
      </c>
      <c r="E1695" s="1">
        <v>15</v>
      </c>
      <c r="F1695" s="1">
        <v>26</v>
      </c>
      <c r="G1695">
        <v>1</v>
      </c>
      <c r="H1695">
        <v>25</v>
      </c>
      <c r="I1695">
        <f>+Tabla1[[#This Row],[Tiempo de Preparación]]/60</f>
        <v>0.41666666666666669</v>
      </c>
      <c r="J1695" s="9" t="str">
        <f>+TEXT(Tabla1[[#This Row],[Columna1]]/24, "h:mm")</f>
        <v>0:25</v>
      </c>
      <c r="K1695" t="s">
        <v>6</v>
      </c>
      <c r="L1695" s="1">
        <f>+(Tabla1[[#This Row],[Precio Unitario]]-Tabla1[[#This Row],[Costo Unitario]])*Tabla1[[#This Row],[Cantidad Ordenada]]</f>
        <v>11</v>
      </c>
      <c r="M1695" s="1">
        <f>+Tabla1[[#This Row],[Precio Unitario]]*Tabla1[[#This Row],[Cantidad Ordenada]]</f>
        <v>26</v>
      </c>
      <c r="N1695" s="2">
        <f>+Tabla1[[#This Row],[Ganancia neta]]/(Tabla1[[#This Row],[Ganacia Bruta]])</f>
        <v>0.42307692307692307</v>
      </c>
      <c r="O1695" s="1">
        <f>+Tabla1[[#This Row],[Costo Unitario]]*Tabla1[[#This Row],[Cantidad Ordenada]]</f>
        <v>15</v>
      </c>
    </row>
    <row r="1696" spans="1:15" x14ac:dyDescent="0.25">
      <c r="A1696">
        <v>684</v>
      </c>
      <c r="B1696">
        <v>10</v>
      </c>
      <c r="C1696" t="s">
        <v>13</v>
      </c>
      <c r="D1696" t="s">
        <v>37</v>
      </c>
      <c r="E1696" s="1">
        <v>17</v>
      </c>
      <c r="F1696" s="1">
        <v>29</v>
      </c>
      <c r="G1696">
        <v>3</v>
      </c>
      <c r="H1696">
        <v>37</v>
      </c>
      <c r="I1696">
        <f>+Tabla1[[#This Row],[Tiempo de Preparación]]/60</f>
        <v>0.6166666666666667</v>
      </c>
      <c r="J1696" s="9" t="str">
        <f>+TEXT(Tabla1[[#This Row],[Columna1]]/24, "h:mm")</f>
        <v>0:37</v>
      </c>
      <c r="K1696" t="s">
        <v>6</v>
      </c>
      <c r="L1696" s="1">
        <f>+(Tabla1[[#This Row],[Precio Unitario]]-Tabla1[[#This Row],[Costo Unitario]])*Tabla1[[#This Row],[Cantidad Ordenada]]</f>
        <v>36</v>
      </c>
      <c r="M1696" s="1">
        <f>+Tabla1[[#This Row],[Precio Unitario]]*Tabla1[[#This Row],[Cantidad Ordenada]]</f>
        <v>87</v>
      </c>
      <c r="N1696" s="2">
        <f>+Tabla1[[#This Row],[Ganancia neta]]/(Tabla1[[#This Row],[Ganacia Bruta]])</f>
        <v>0.41379310344827586</v>
      </c>
      <c r="O1696" s="1">
        <f>+Tabla1[[#This Row],[Costo Unitario]]*Tabla1[[#This Row],[Cantidad Ordenada]]</f>
        <v>51</v>
      </c>
    </row>
    <row r="1697" spans="1:15" x14ac:dyDescent="0.25">
      <c r="A1697">
        <v>685</v>
      </c>
      <c r="B1697">
        <v>5</v>
      </c>
      <c r="C1697" t="s">
        <v>10</v>
      </c>
      <c r="D1697" t="s">
        <v>34</v>
      </c>
      <c r="E1697" s="1">
        <v>16</v>
      </c>
      <c r="F1697" s="1">
        <v>27</v>
      </c>
      <c r="G1697">
        <v>2</v>
      </c>
      <c r="H1697">
        <v>17</v>
      </c>
      <c r="I1697">
        <f>+Tabla1[[#This Row],[Tiempo de Preparación]]/60</f>
        <v>0.28333333333333333</v>
      </c>
      <c r="J1697" s="9" t="str">
        <f>+TEXT(Tabla1[[#This Row],[Columna1]]/24, "h:mm")</f>
        <v>0:17</v>
      </c>
      <c r="K1697" t="s">
        <v>8</v>
      </c>
      <c r="L1697" s="1">
        <f>+(Tabla1[[#This Row],[Precio Unitario]]-Tabla1[[#This Row],[Costo Unitario]])*Tabla1[[#This Row],[Cantidad Ordenada]]</f>
        <v>22</v>
      </c>
      <c r="M1697" s="1">
        <f>+Tabla1[[#This Row],[Precio Unitario]]*Tabla1[[#This Row],[Cantidad Ordenada]]</f>
        <v>54</v>
      </c>
      <c r="N1697" s="2">
        <f>+Tabla1[[#This Row],[Ganancia neta]]/(Tabla1[[#This Row],[Ganacia Bruta]])</f>
        <v>0.40740740740740738</v>
      </c>
      <c r="O1697" s="1">
        <f>+Tabla1[[#This Row],[Costo Unitario]]*Tabla1[[#This Row],[Cantidad Ordenada]]</f>
        <v>32</v>
      </c>
    </row>
    <row r="1698" spans="1:15" x14ac:dyDescent="0.25">
      <c r="A1698">
        <v>686</v>
      </c>
      <c r="B1698">
        <v>10</v>
      </c>
      <c r="C1698" t="s">
        <v>9</v>
      </c>
      <c r="D1698" t="s">
        <v>33</v>
      </c>
      <c r="E1698" s="1">
        <v>19</v>
      </c>
      <c r="F1698" s="1">
        <v>31</v>
      </c>
      <c r="G1698">
        <v>2</v>
      </c>
      <c r="H1698">
        <v>37</v>
      </c>
      <c r="I1698">
        <f>+Tabla1[[#This Row],[Tiempo de Preparación]]/60</f>
        <v>0.6166666666666667</v>
      </c>
      <c r="J1698" s="9" t="str">
        <f>+TEXT(Tabla1[[#This Row],[Columna1]]/24, "h:mm")</f>
        <v>0:37</v>
      </c>
      <c r="K1698" t="s">
        <v>6</v>
      </c>
      <c r="L1698" s="1">
        <f>+(Tabla1[[#This Row],[Precio Unitario]]-Tabla1[[#This Row],[Costo Unitario]])*Tabla1[[#This Row],[Cantidad Ordenada]]</f>
        <v>24</v>
      </c>
      <c r="M1698" s="1">
        <f>+Tabla1[[#This Row],[Precio Unitario]]*Tabla1[[#This Row],[Cantidad Ordenada]]</f>
        <v>62</v>
      </c>
      <c r="N1698" s="2">
        <f>+Tabla1[[#This Row],[Ganancia neta]]/(Tabla1[[#This Row],[Ganacia Bruta]])</f>
        <v>0.38709677419354838</v>
      </c>
      <c r="O1698" s="1">
        <f>+Tabla1[[#This Row],[Costo Unitario]]*Tabla1[[#This Row],[Cantidad Ordenada]]</f>
        <v>38</v>
      </c>
    </row>
    <row r="1699" spans="1:15" x14ac:dyDescent="0.25">
      <c r="A1699">
        <v>686</v>
      </c>
      <c r="B1699">
        <v>10</v>
      </c>
      <c r="C1699" t="s">
        <v>21</v>
      </c>
      <c r="D1699" t="s">
        <v>45</v>
      </c>
      <c r="E1699" s="1">
        <v>12</v>
      </c>
      <c r="F1699" s="1">
        <v>20</v>
      </c>
      <c r="G1699">
        <v>2</v>
      </c>
      <c r="H1699">
        <v>21</v>
      </c>
      <c r="I1699">
        <f>+Tabla1[[#This Row],[Tiempo de Preparación]]/60</f>
        <v>0.35</v>
      </c>
      <c r="J1699" s="9" t="str">
        <f>+TEXT(Tabla1[[#This Row],[Columna1]]/24, "h:mm")</f>
        <v>0:21</v>
      </c>
      <c r="K1699" t="s">
        <v>8</v>
      </c>
      <c r="L1699" s="1">
        <f>+(Tabla1[[#This Row],[Precio Unitario]]-Tabla1[[#This Row],[Costo Unitario]])*Tabla1[[#This Row],[Cantidad Ordenada]]</f>
        <v>16</v>
      </c>
      <c r="M1699" s="1">
        <f>+Tabla1[[#This Row],[Precio Unitario]]*Tabla1[[#This Row],[Cantidad Ordenada]]</f>
        <v>40</v>
      </c>
      <c r="N1699" s="2">
        <f>+Tabla1[[#This Row],[Ganancia neta]]/(Tabla1[[#This Row],[Ganacia Bruta]])</f>
        <v>0.4</v>
      </c>
      <c r="O1699" s="1">
        <f>+Tabla1[[#This Row],[Costo Unitario]]*Tabla1[[#This Row],[Cantidad Ordenada]]</f>
        <v>24</v>
      </c>
    </row>
    <row r="1700" spans="1:15" x14ac:dyDescent="0.25">
      <c r="A1700">
        <v>687</v>
      </c>
      <c r="B1700">
        <v>2</v>
      </c>
      <c r="C1700" t="s">
        <v>12</v>
      </c>
      <c r="D1700" t="s">
        <v>36</v>
      </c>
      <c r="E1700" s="1">
        <v>22</v>
      </c>
      <c r="F1700" s="1">
        <v>36</v>
      </c>
      <c r="G1700">
        <v>2</v>
      </c>
      <c r="H1700">
        <v>29</v>
      </c>
      <c r="I1700">
        <f>+Tabla1[[#This Row],[Tiempo de Preparación]]/60</f>
        <v>0.48333333333333334</v>
      </c>
      <c r="J1700" s="9" t="str">
        <f>+TEXT(Tabla1[[#This Row],[Columna1]]/24, "h:mm")</f>
        <v>0:29</v>
      </c>
      <c r="K1700" t="s">
        <v>6</v>
      </c>
      <c r="L1700" s="1">
        <f>+(Tabla1[[#This Row],[Precio Unitario]]-Tabla1[[#This Row],[Costo Unitario]])*Tabla1[[#This Row],[Cantidad Ordenada]]</f>
        <v>28</v>
      </c>
      <c r="M1700" s="1">
        <f>+Tabla1[[#This Row],[Precio Unitario]]*Tabla1[[#This Row],[Cantidad Ordenada]]</f>
        <v>72</v>
      </c>
      <c r="N1700" s="2">
        <f>+Tabla1[[#This Row],[Ganancia neta]]/(Tabla1[[#This Row],[Ganacia Bruta]])</f>
        <v>0.3888888888888889</v>
      </c>
      <c r="O1700" s="1">
        <f>+Tabla1[[#This Row],[Costo Unitario]]*Tabla1[[#This Row],[Cantidad Ordenada]]</f>
        <v>44</v>
      </c>
    </row>
    <row r="1701" spans="1:15" x14ac:dyDescent="0.25">
      <c r="A1701">
        <v>688</v>
      </c>
      <c r="B1701">
        <v>3</v>
      </c>
      <c r="C1701" t="s">
        <v>13</v>
      </c>
      <c r="D1701" t="s">
        <v>37</v>
      </c>
      <c r="E1701" s="1">
        <v>17</v>
      </c>
      <c r="F1701" s="1">
        <v>29</v>
      </c>
      <c r="G1701">
        <v>1</v>
      </c>
      <c r="H1701">
        <v>14</v>
      </c>
      <c r="I1701">
        <f>+Tabla1[[#This Row],[Tiempo de Preparación]]/60</f>
        <v>0.23333333333333334</v>
      </c>
      <c r="J1701" s="9" t="str">
        <f>+TEXT(Tabla1[[#This Row],[Columna1]]/24, "h:mm")</f>
        <v>0:14</v>
      </c>
      <c r="K1701" t="s">
        <v>8</v>
      </c>
      <c r="L1701" s="1">
        <f>+(Tabla1[[#This Row],[Precio Unitario]]-Tabla1[[#This Row],[Costo Unitario]])*Tabla1[[#This Row],[Cantidad Ordenada]]</f>
        <v>12</v>
      </c>
      <c r="M1701" s="1">
        <f>+Tabla1[[#This Row],[Precio Unitario]]*Tabla1[[#This Row],[Cantidad Ordenada]]</f>
        <v>29</v>
      </c>
      <c r="N1701" s="2">
        <f>+Tabla1[[#This Row],[Ganancia neta]]/(Tabla1[[#This Row],[Ganacia Bruta]])</f>
        <v>0.41379310344827586</v>
      </c>
      <c r="O1701" s="1">
        <f>+Tabla1[[#This Row],[Costo Unitario]]*Tabla1[[#This Row],[Cantidad Ordenada]]</f>
        <v>17</v>
      </c>
    </row>
    <row r="1702" spans="1:15" x14ac:dyDescent="0.25">
      <c r="A1702">
        <v>689</v>
      </c>
      <c r="B1702">
        <v>14</v>
      </c>
      <c r="C1702" t="s">
        <v>22</v>
      </c>
      <c r="D1702" t="s">
        <v>46</v>
      </c>
      <c r="E1702" s="1">
        <v>14</v>
      </c>
      <c r="F1702" s="1">
        <v>23</v>
      </c>
      <c r="G1702">
        <v>3</v>
      </c>
      <c r="H1702">
        <v>16</v>
      </c>
      <c r="I1702">
        <f>+Tabla1[[#This Row],[Tiempo de Preparación]]/60</f>
        <v>0.26666666666666666</v>
      </c>
      <c r="J1702" s="9" t="str">
        <f>+TEXT(Tabla1[[#This Row],[Columna1]]/24, "h:mm")</f>
        <v>0:16</v>
      </c>
      <c r="K1702" t="s">
        <v>6</v>
      </c>
      <c r="L1702" s="1">
        <f>+(Tabla1[[#This Row],[Precio Unitario]]-Tabla1[[#This Row],[Costo Unitario]])*Tabla1[[#This Row],[Cantidad Ordenada]]</f>
        <v>27</v>
      </c>
      <c r="M1702" s="1">
        <f>+Tabla1[[#This Row],[Precio Unitario]]*Tabla1[[#This Row],[Cantidad Ordenada]]</f>
        <v>69</v>
      </c>
      <c r="N1702" s="2">
        <f>+Tabla1[[#This Row],[Ganancia neta]]/(Tabla1[[#This Row],[Ganacia Bruta]])</f>
        <v>0.39130434782608697</v>
      </c>
      <c r="O1702" s="1">
        <f>+Tabla1[[#This Row],[Costo Unitario]]*Tabla1[[#This Row],[Cantidad Ordenada]]</f>
        <v>42</v>
      </c>
    </row>
    <row r="1703" spans="1:15" x14ac:dyDescent="0.25">
      <c r="A1703">
        <v>689</v>
      </c>
      <c r="B1703">
        <v>14</v>
      </c>
      <c r="C1703" t="s">
        <v>26</v>
      </c>
      <c r="D1703" t="s">
        <v>50</v>
      </c>
      <c r="E1703" s="1">
        <v>15</v>
      </c>
      <c r="F1703" s="1">
        <v>25</v>
      </c>
      <c r="G1703">
        <v>3</v>
      </c>
      <c r="H1703">
        <v>7</v>
      </c>
      <c r="I1703">
        <f>+Tabla1[[#This Row],[Tiempo de Preparación]]/60</f>
        <v>0.11666666666666667</v>
      </c>
      <c r="J1703" s="9" t="str">
        <f>+TEXT(Tabla1[[#This Row],[Columna1]]/24, "h:mm")</f>
        <v>0:07</v>
      </c>
      <c r="K1703" t="s">
        <v>6</v>
      </c>
      <c r="L1703" s="1">
        <f>+(Tabla1[[#This Row],[Precio Unitario]]-Tabla1[[#This Row],[Costo Unitario]])*Tabla1[[#This Row],[Cantidad Ordenada]]</f>
        <v>30</v>
      </c>
      <c r="M1703" s="1">
        <f>+Tabla1[[#This Row],[Precio Unitario]]*Tabla1[[#This Row],[Cantidad Ordenada]]</f>
        <v>75</v>
      </c>
      <c r="N1703" s="2">
        <f>+Tabla1[[#This Row],[Ganancia neta]]/(Tabla1[[#This Row],[Ganacia Bruta]])</f>
        <v>0.4</v>
      </c>
      <c r="O1703" s="1">
        <f>+Tabla1[[#This Row],[Costo Unitario]]*Tabla1[[#This Row],[Cantidad Ordenada]]</f>
        <v>45</v>
      </c>
    </row>
    <row r="1704" spans="1:15" x14ac:dyDescent="0.25">
      <c r="A1704">
        <v>689</v>
      </c>
      <c r="B1704">
        <v>14</v>
      </c>
      <c r="C1704" t="s">
        <v>23</v>
      </c>
      <c r="D1704" t="s">
        <v>47</v>
      </c>
      <c r="E1704" s="1">
        <v>13</v>
      </c>
      <c r="F1704" s="1">
        <v>21</v>
      </c>
      <c r="G1704">
        <v>1</v>
      </c>
      <c r="H1704">
        <v>6</v>
      </c>
      <c r="I1704">
        <f>+Tabla1[[#This Row],[Tiempo de Preparación]]/60</f>
        <v>0.1</v>
      </c>
      <c r="J1704" s="9" t="str">
        <f>+TEXT(Tabla1[[#This Row],[Columna1]]/24, "h:mm")</f>
        <v>0:06</v>
      </c>
      <c r="K1704" t="s">
        <v>8</v>
      </c>
      <c r="L1704" s="1">
        <f>+(Tabla1[[#This Row],[Precio Unitario]]-Tabla1[[#This Row],[Costo Unitario]])*Tabla1[[#This Row],[Cantidad Ordenada]]</f>
        <v>8</v>
      </c>
      <c r="M1704" s="1">
        <f>+Tabla1[[#This Row],[Precio Unitario]]*Tabla1[[#This Row],[Cantidad Ordenada]]</f>
        <v>21</v>
      </c>
      <c r="N1704" s="2">
        <f>+Tabla1[[#This Row],[Ganancia neta]]/(Tabla1[[#This Row],[Ganacia Bruta]])</f>
        <v>0.38095238095238093</v>
      </c>
      <c r="O1704" s="1">
        <f>+Tabla1[[#This Row],[Costo Unitario]]*Tabla1[[#This Row],[Cantidad Ordenada]]</f>
        <v>13</v>
      </c>
    </row>
    <row r="1705" spans="1:15" x14ac:dyDescent="0.25">
      <c r="A1705">
        <v>690</v>
      </c>
      <c r="B1705">
        <v>15</v>
      </c>
      <c r="C1705" t="s">
        <v>11</v>
      </c>
      <c r="D1705" t="s">
        <v>35</v>
      </c>
      <c r="E1705" s="1">
        <v>25</v>
      </c>
      <c r="F1705" s="1">
        <v>40</v>
      </c>
      <c r="G1705">
        <v>1</v>
      </c>
      <c r="H1705">
        <v>49</v>
      </c>
      <c r="I1705">
        <f>+Tabla1[[#This Row],[Tiempo de Preparación]]/60</f>
        <v>0.81666666666666665</v>
      </c>
      <c r="J1705" s="9" t="str">
        <f>+TEXT(Tabla1[[#This Row],[Columna1]]/24, "h:mm")</f>
        <v>0:49</v>
      </c>
      <c r="K1705" t="s">
        <v>6</v>
      </c>
      <c r="L1705" s="1">
        <f>+(Tabla1[[#This Row],[Precio Unitario]]-Tabla1[[#This Row],[Costo Unitario]])*Tabla1[[#This Row],[Cantidad Ordenada]]</f>
        <v>15</v>
      </c>
      <c r="M1705" s="1">
        <f>+Tabla1[[#This Row],[Precio Unitario]]*Tabla1[[#This Row],[Cantidad Ordenada]]</f>
        <v>40</v>
      </c>
      <c r="N1705" s="2">
        <f>+Tabla1[[#This Row],[Ganancia neta]]/(Tabla1[[#This Row],[Ganacia Bruta]])</f>
        <v>0.375</v>
      </c>
      <c r="O1705" s="1">
        <f>+Tabla1[[#This Row],[Costo Unitario]]*Tabla1[[#This Row],[Cantidad Ordenada]]</f>
        <v>25</v>
      </c>
    </row>
    <row r="1706" spans="1:15" x14ac:dyDescent="0.25">
      <c r="A1706">
        <v>690</v>
      </c>
      <c r="B1706">
        <v>15</v>
      </c>
      <c r="C1706" t="s">
        <v>9</v>
      </c>
      <c r="D1706" t="s">
        <v>33</v>
      </c>
      <c r="E1706" s="1">
        <v>19</v>
      </c>
      <c r="F1706" s="1">
        <v>31</v>
      </c>
      <c r="G1706">
        <v>2</v>
      </c>
      <c r="H1706">
        <v>16</v>
      </c>
      <c r="I1706">
        <f>+Tabla1[[#This Row],[Tiempo de Preparación]]/60</f>
        <v>0.26666666666666666</v>
      </c>
      <c r="J1706" s="9" t="str">
        <f>+TEXT(Tabla1[[#This Row],[Columna1]]/24, "h:mm")</f>
        <v>0:16</v>
      </c>
      <c r="K1706" t="s">
        <v>6</v>
      </c>
      <c r="L1706" s="1">
        <f>+(Tabla1[[#This Row],[Precio Unitario]]-Tabla1[[#This Row],[Costo Unitario]])*Tabla1[[#This Row],[Cantidad Ordenada]]</f>
        <v>24</v>
      </c>
      <c r="M1706" s="1">
        <f>+Tabla1[[#This Row],[Precio Unitario]]*Tabla1[[#This Row],[Cantidad Ordenada]]</f>
        <v>62</v>
      </c>
      <c r="N1706" s="2">
        <f>+Tabla1[[#This Row],[Ganancia neta]]/(Tabla1[[#This Row],[Ganacia Bruta]])</f>
        <v>0.38709677419354838</v>
      </c>
      <c r="O1706" s="1">
        <f>+Tabla1[[#This Row],[Costo Unitario]]*Tabla1[[#This Row],[Cantidad Ordenada]]</f>
        <v>38</v>
      </c>
    </row>
    <row r="1707" spans="1:15" x14ac:dyDescent="0.25">
      <c r="A1707">
        <v>690</v>
      </c>
      <c r="B1707">
        <v>15</v>
      </c>
      <c r="C1707" t="s">
        <v>15</v>
      </c>
      <c r="D1707" t="s">
        <v>39</v>
      </c>
      <c r="E1707" s="1">
        <v>16</v>
      </c>
      <c r="F1707" s="1">
        <v>28</v>
      </c>
      <c r="G1707">
        <v>2</v>
      </c>
      <c r="H1707">
        <v>54</v>
      </c>
      <c r="I1707">
        <f>+Tabla1[[#This Row],[Tiempo de Preparación]]/60</f>
        <v>0.9</v>
      </c>
      <c r="J1707" s="9" t="str">
        <f>+TEXT(Tabla1[[#This Row],[Columna1]]/24, "h:mm")</f>
        <v>0:54</v>
      </c>
      <c r="K1707" t="s">
        <v>6</v>
      </c>
      <c r="L1707" s="1">
        <f>+(Tabla1[[#This Row],[Precio Unitario]]-Tabla1[[#This Row],[Costo Unitario]])*Tabla1[[#This Row],[Cantidad Ordenada]]</f>
        <v>24</v>
      </c>
      <c r="M1707" s="1">
        <f>+Tabla1[[#This Row],[Precio Unitario]]*Tabla1[[#This Row],[Cantidad Ordenada]]</f>
        <v>56</v>
      </c>
      <c r="N1707" s="2">
        <f>+Tabla1[[#This Row],[Ganancia neta]]/(Tabla1[[#This Row],[Ganacia Bruta]])</f>
        <v>0.42857142857142855</v>
      </c>
      <c r="O1707" s="1">
        <f>+Tabla1[[#This Row],[Costo Unitario]]*Tabla1[[#This Row],[Cantidad Ordenada]]</f>
        <v>32</v>
      </c>
    </row>
    <row r="1708" spans="1:15" x14ac:dyDescent="0.25">
      <c r="A1708">
        <v>690</v>
      </c>
      <c r="B1708">
        <v>15</v>
      </c>
      <c r="C1708" t="s">
        <v>14</v>
      </c>
      <c r="D1708" t="s">
        <v>38</v>
      </c>
      <c r="E1708" s="1">
        <v>20</v>
      </c>
      <c r="F1708" s="1">
        <v>33</v>
      </c>
      <c r="G1708">
        <v>1</v>
      </c>
      <c r="H1708">
        <v>24</v>
      </c>
      <c r="I1708">
        <f>+Tabla1[[#This Row],[Tiempo de Preparación]]/60</f>
        <v>0.4</v>
      </c>
      <c r="J1708" s="9" t="str">
        <f>+TEXT(Tabla1[[#This Row],[Columna1]]/24, "h:mm")</f>
        <v>0:24</v>
      </c>
      <c r="K1708" t="s">
        <v>6</v>
      </c>
      <c r="L1708" s="1">
        <f>+(Tabla1[[#This Row],[Precio Unitario]]-Tabla1[[#This Row],[Costo Unitario]])*Tabla1[[#This Row],[Cantidad Ordenada]]</f>
        <v>13</v>
      </c>
      <c r="M1708" s="1">
        <f>+Tabla1[[#This Row],[Precio Unitario]]*Tabla1[[#This Row],[Cantidad Ordenada]]</f>
        <v>33</v>
      </c>
      <c r="N1708" s="2">
        <f>+Tabla1[[#This Row],[Ganancia neta]]/(Tabla1[[#This Row],[Ganacia Bruta]])</f>
        <v>0.39393939393939392</v>
      </c>
      <c r="O1708" s="1">
        <f>+Tabla1[[#This Row],[Costo Unitario]]*Tabla1[[#This Row],[Cantidad Ordenada]]</f>
        <v>20</v>
      </c>
    </row>
    <row r="1709" spans="1:15" x14ac:dyDescent="0.25">
      <c r="A1709">
        <v>691</v>
      </c>
      <c r="B1709">
        <v>19</v>
      </c>
      <c r="C1709" t="s">
        <v>19</v>
      </c>
      <c r="D1709" t="s">
        <v>43</v>
      </c>
      <c r="E1709" s="1">
        <v>13</v>
      </c>
      <c r="F1709" s="1">
        <v>22</v>
      </c>
      <c r="G1709">
        <v>3</v>
      </c>
      <c r="H1709">
        <v>34</v>
      </c>
      <c r="I1709">
        <f>+Tabla1[[#This Row],[Tiempo de Preparación]]/60</f>
        <v>0.56666666666666665</v>
      </c>
      <c r="J1709" s="9" t="str">
        <f>+TEXT(Tabla1[[#This Row],[Columna1]]/24, "h:mm")</f>
        <v>0:34</v>
      </c>
      <c r="K1709" t="s">
        <v>6</v>
      </c>
      <c r="L1709" s="1">
        <f>+(Tabla1[[#This Row],[Precio Unitario]]-Tabla1[[#This Row],[Costo Unitario]])*Tabla1[[#This Row],[Cantidad Ordenada]]</f>
        <v>27</v>
      </c>
      <c r="M1709" s="1">
        <f>+Tabla1[[#This Row],[Precio Unitario]]*Tabla1[[#This Row],[Cantidad Ordenada]]</f>
        <v>66</v>
      </c>
      <c r="N1709" s="2">
        <f>+Tabla1[[#This Row],[Ganancia neta]]/(Tabla1[[#This Row],[Ganacia Bruta]])</f>
        <v>0.40909090909090912</v>
      </c>
      <c r="O1709" s="1">
        <f>+Tabla1[[#This Row],[Costo Unitario]]*Tabla1[[#This Row],[Cantidad Ordenada]]</f>
        <v>39</v>
      </c>
    </row>
    <row r="1710" spans="1:15" x14ac:dyDescent="0.25">
      <c r="A1710">
        <v>692</v>
      </c>
      <c r="B1710">
        <v>9</v>
      </c>
      <c r="C1710" t="s">
        <v>17</v>
      </c>
      <c r="D1710" t="s">
        <v>41</v>
      </c>
      <c r="E1710" s="1">
        <v>21</v>
      </c>
      <c r="F1710" s="1">
        <v>35</v>
      </c>
      <c r="G1710">
        <v>3</v>
      </c>
      <c r="H1710">
        <v>33</v>
      </c>
      <c r="I1710">
        <f>+Tabla1[[#This Row],[Tiempo de Preparación]]/60</f>
        <v>0.55000000000000004</v>
      </c>
      <c r="J1710" s="9" t="str">
        <f>+TEXT(Tabla1[[#This Row],[Columna1]]/24, "h:mm")</f>
        <v>0:33</v>
      </c>
      <c r="K1710" t="s">
        <v>8</v>
      </c>
      <c r="L1710" s="1">
        <f>+(Tabla1[[#This Row],[Precio Unitario]]-Tabla1[[#This Row],[Costo Unitario]])*Tabla1[[#This Row],[Cantidad Ordenada]]</f>
        <v>42</v>
      </c>
      <c r="M1710" s="1">
        <f>+Tabla1[[#This Row],[Precio Unitario]]*Tabla1[[#This Row],[Cantidad Ordenada]]</f>
        <v>105</v>
      </c>
      <c r="N1710" s="2">
        <f>+Tabla1[[#This Row],[Ganancia neta]]/(Tabla1[[#This Row],[Ganacia Bruta]])</f>
        <v>0.4</v>
      </c>
      <c r="O1710" s="1">
        <f>+Tabla1[[#This Row],[Costo Unitario]]*Tabla1[[#This Row],[Cantidad Ordenada]]</f>
        <v>63</v>
      </c>
    </row>
    <row r="1711" spans="1:15" x14ac:dyDescent="0.25">
      <c r="A1711">
        <v>692</v>
      </c>
      <c r="B1711">
        <v>9</v>
      </c>
      <c r="C1711" t="s">
        <v>7</v>
      </c>
      <c r="D1711" t="s">
        <v>32</v>
      </c>
      <c r="E1711" s="1">
        <v>18</v>
      </c>
      <c r="F1711" s="1">
        <v>30</v>
      </c>
      <c r="G1711">
        <v>1</v>
      </c>
      <c r="H1711">
        <v>49</v>
      </c>
      <c r="I1711">
        <f>+Tabla1[[#This Row],[Tiempo de Preparación]]/60</f>
        <v>0.81666666666666665</v>
      </c>
      <c r="J1711" s="9" t="str">
        <f>+TEXT(Tabla1[[#This Row],[Columna1]]/24, "h:mm")</f>
        <v>0:49</v>
      </c>
      <c r="K1711" t="s">
        <v>6</v>
      </c>
      <c r="L1711" s="1">
        <f>+(Tabla1[[#This Row],[Precio Unitario]]-Tabla1[[#This Row],[Costo Unitario]])*Tabla1[[#This Row],[Cantidad Ordenada]]</f>
        <v>12</v>
      </c>
      <c r="M1711" s="1">
        <f>+Tabla1[[#This Row],[Precio Unitario]]*Tabla1[[#This Row],[Cantidad Ordenada]]</f>
        <v>30</v>
      </c>
      <c r="N1711" s="2">
        <f>+Tabla1[[#This Row],[Ganancia neta]]/(Tabla1[[#This Row],[Ganacia Bruta]])</f>
        <v>0.4</v>
      </c>
      <c r="O1711" s="1">
        <f>+Tabla1[[#This Row],[Costo Unitario]]*Tabla1[[#This Row],[Cantidad Ordenada]]</f>
        <v>18</v>
      </c>
    </row>
    <row r="1712" spans="1:15" x14ac:dyDescent="0.25">
      <c r="A1712">
        <v>692</v>
      </c>
      <c r="B1712">
        <v>9</v>
      </c>
      <c r="C1712" t="s">
        <v>24</v>
      </c>
      <c r="D1712" t="s">
        <v>48</v>
      </c>
      <c r="E1712" s="1">
        <v>10</v>
      </c>
      <c r="F1712" s="1">
        <v>18</v>
      </c>
      <c r="G1712">
        <v>1</v>
      </c>
      <c r="H1712">
        <v>11</v>
      </c>
      <c r="I1712">
        <f>+Tabla1[[#This Row],[Tiempo de Preparación]]/60</f>
        <v>0.18333333333333332</v>
      </c>
      <c r="J1712" s="9" t="str">
        <f>+TEXT(Tabla1[[#This Row],[Columna1]]/24, "h:mm")</f>
        <v>0:11</v>
      </c>
      <c r="K1712" t="s">
        <v>6</v>
      </c>
      <c r="L1712" s="1">
        <f>+(Tabla1[[#This Row],[Precio Unitario]]-Tabla1[[#This Row],[Costo Unitario]])*Tabla1[[#This Row],[Cantidad Ordenada]]</f>
        <v>8</v>
      </c>
      <c r="M1712" s="1">
        <f>+Tabla1[[#This Row],[Precio Unitario]]*Tabla1[[#This Row],[Cantidad Ordenada]]</f>
        <v>18</v>
      </c>
      <c r="N1712" s="2">
        <f>+Tabla1[[#This Row],[Ganancia neta]]/(Tabla1[[#This Row],[Ganacia Bruta]])</f>
        <v>0.44444444444444442</v>
      </c>
      <c r="O1712" s="1">
        <f>+Tabla1[[#This Row],[Costo Unitario]]*Tabla1[[#This Row],[Cantidad Ordenada]]</f>
        <v>10</v>
      </c>
    </row>
    <row r="1713" spans="1:15" x14ac:dyDescent="0.25">
      <c r="A1713">
        <v>692</v>
      </c>
      <c r="B1713">
        <v>9</v>
      </c>
      <c r="C1713" t="s">
        <v>21</v>
      </c>
      <c r="D1713" t="s">
        <v>45</v>
      </c>
      <c r="E1713" s="1">
        <v>12</v>
      </c>
      <c r="F1713" s="1">
        <v>20</v>
      </c>
      <c r="G1713">
        <v>1</v>
      </c>
      <c r="H1713">
        <v>7</v>
      </c>
      <c r="I1713">
        <f>+Tabla1[[#This Row],[Tiempo de Preparación]]/60</f>
        <v>0.11666666666666667</v>
      </c>
      <c r="J1713" s="9" t="str">
        <f>+TEXT(Tabla1[[#This Row],[Columna1]]/24, "h:mm")</f>
        <v>0:07</v>
      </c>
      <c r="K1713" t="s">
        <v>6</v>
      </c>
      <c r="L1713" s="1">
        <f>+(Tabla1[[#This Row],[Precio Unitario]]-Tabla1[[#This Row],[Costo Unitario]])*Tabla1[[#This Row],[Cantidad Ordenada]]</f>
        <v>8</v>
      </c>
      <c r="M1713" s="1">
        <f>+Tabla1[[#This Row],[Precio Unitario]]*Tabla1[[#This Row],[Cantidad Ordenada]]</f>
        <v>20</v>
      </c>
      <c r="N1713" s="2">
        <f>+Tabla1[[#This Row],[Ganancia neta]]/(Tabla1[[#This Row],[Ganacia Bruta]])</f>
        <v>0.4</v>
      </c>
      <c r="O1713" s="1">
        <f>+Tabla1[[#This Row],[Costo Unitario]]*Tabla1[[#This Row],[Cantidad Ordenada]]</f>
        <v>12</v>
      </c>
    </row>
    <row r="1714" spans="1:15" x14ac:dyDescent="0.25">
      <c r="A1714">
        <v>693</v>
      </c>
      <c r="B1714">
        <v>15</v>
      </c>
      <c r="C1714" t="s">
        <v>12</v>
      </c>
      <c r="D1714" t="s">
        <v>36</v>
      </c>
      <c r="E1714" s="1">
        <v>22</v>
      </c>
      <c r="F1714" s="1">
        <v>36</v>
      </c>
      <c r="G1714">
        <v>1</v>
      </c>
      <c r="H1714">
        <v>20</v>
      </c>
      <c r="I1714">
        <f>+Tabla1[[#This Row],[Tiempo de Preparación]]/60</f>
        <v>0.33333333333333331</v>
      </c>
      <c r="J1714" s="9" t="str">
        <f>+TEXT(Tabla1[[#This Row],[Columna1]]/24, "h:mm")</f>
        <v>0:20</v>
      </c>
      <c r="K1714" t="s">
        <v>6</v>
      </c>
      <c r="L1714" s="1">
        <f>+(Tabla1[[#This Row],[Precio Unitario]]-Tabla1[[#This Row],[Costo Unitario]])*Tabla1[[#This Row],[Cantidad Ordenada]]</f>
        <v>14</v>
      </c>
      <c r="M1714" s="1">
        <f>+Tabla1[[#This Row],[Precio Unitario]]*Tabla1[[#This Row],[Cantidad Ordenada]]</f>
        <v>36</v>
      </c>
      <c r="N1714" s="2">
        <f>+Tabla1[[#This Row],[Ganancia neta]]/(Tabla1[[#This Row],[Ganacia Bruta]])</f>
        <v>0.3888888888888889</v>
      </c>
      <c r="O1714" s="1">
        <f>+Tabla1[[#This Row],[Costo Unitario]]*Tabla1[[#This Row],[Cantidad Ordenada]]</f>
        <v>22</v>
      </c>
    </row>
    <row r="1715" spans="1:15" x14ac:dyDescent="0.25">
      <c r="A1715">
        <v>693</v>
      </c>
      <c r="B1715">
        <v>15</v>
      </c>
      <c r="C1715" t="s">
        <v>23</v>
      </c>
      <c r="D1715" t="s">
        <v>47</v>
      </c>
      <c r="E1715" s="1">
        <v>13</v>
      </c>
      <c r="F1715" s="1">
        <v>21</v>
      </c>
      <c r="G1715">
        <v>2</v>
      </c>
      <c r="H1715">
        <v>24</v>
      </c>
      <c r="I1715">
        <f>+Tabla1[[#This Row],[Tiempo de Preparación]]/60</f>
        <v>0.4</v>
      </c>
      <c r="J1715" s="9" t="str">
        <f>+TEXT(Tabla1[[#This Row],[Columna1]]/24, "h:mm")</f>
        <v>0:24</v>
      </c>
      <c r="K1715" t="s">
        <v>6</v>
      </c>
      <c r="L1715" s="1">
        <f>+(Tabla1[[#This Row],[Precio Unitario]]-Tabla1[[#This Row],[Costo Unitario]])*Tabla1[[#This Row],[Cantidad Ordenada]]</f>
        <v>16</v>
      </c>
      <c r="M1715" s="1">
        <f>+Tabla1[[#This Row],[Precio Unitario]]*Tabla1[[#This Row],[Cantidad Ordenada]]</f>
        <v>42</v>
      </c>
      <c r="N1715" s="2">
        <f>+Tabla1[[#This Row],[Ganancia neta]]/(Tabla1[[#This Row],[Ganacia Bruta]])</f>
        <v>0.38095238095238093</v>
      </c>
      <c r="O1715" s="1">
        <f>+Tabla1[[#This Row],[Costo Unitario]]*Tabla1[[#This Row],[Cantidad Ordenada]]</f>
        <v>26</v>
      </c>
    </row>
    <row r="1716" spans="1:15" x14ac:dyDescent="0.25">
      <c r="A1716">
        <v>694</v>
      </c>
      <c r="B1716">
        <v>5</v>
      </c>
      <c r="C1716" t="s">
        <v>21</v>
      </c>
      <c r="D1716" t="s">
        <v>45</v>
      </c>
      <c r="E1716" s="1">
        <v>12</v>
      </c>
      <c r="F1716" s="1">
        <v>20</v>
      </c>
      <c r="G1716">
        <v>3</v>
      </c>
      <c r="H1716">
        <v>20</v>
      </c>
      <c r="I1716">
        <f>+Tabla1[[#This Row],[Tiempo de Preparación]]/60</f>
        <v>0.33333333333333331</v>
      </c>
      <c r="J1716" s="9" t="str">
        <f>+TEXT(Tabla1[[#This Row],[Columna1]]/24, "h:mm")</f>
        <v>0:20</v>
      </c>
      <c r="K1716" t="s">
        <v>6</v>
      </c>
      <c r="L1716" s="1">
        <f>+(Tabla1[[#This Row],[Precio Unitario]]-Tabla1[[#This Row],[Costo Unitario]])*Tabla1[[#This Row],[Cantidad Ordenada]]</f>
        <v>24</v>
      </c>
      <c r="M1716" s="1">
        <f>+Tabla1[[#This Row],[Precio Unitario]]*Tabla1[[#This Row],[Cantidad Ordenada]]</f>
        <v>60</v>
      </c>
      <c r="N1716" s="2">
        <f>+Tabla1[[#This Row],[Ganancia neta]]/(Tabla1[[#This Row],[Ganacia Bruta]])</f>
        <v>0.4</v>
      </c>
      <c r="O1716" s="1">
        <f>+Tabla1[[#This Row],[Costo Unitario]]*Tabla1[[#This Row],[Cantidad Ordenada]]</f>
        <v>36</v>
      </c>
    </row>
    <row r="1717" spans="1:15" x14ac:dyDescent="0.25">
      <c r="A1717">
        <v>694</v>
      </c>
      <c r="B1717">
        <v>5</v>
      </c>
      <c r="C1717" t="s">
        <v>24</v>
      </c>
      <c r="D1717" t="s">
        <v>48</v>
      </c>
      <c r="E1717" s="1">
        <v>10</v>
      </c>
      <c r="F1717" s="1">
        <v>18</v>
      </c>
      <c r="G1717">
        <v>2</v>
      </c>
      <c r="H1717">
        <v>26</v>
      </c>
      <c r="I1717">
        <f>+Tabla1[[#This Row],[Tiempo de Preparación]]/60</f>
        <v>0.43333333333333335</v>
      </c>
      <c r="J1717" s="9" t="str">
        <f>+TEXT(Tabla1[[#This Row],[Columna1]]/24, "h:mm")</f>
        <v>0:26</v>
      </c>
      <c r="K1717" t="s">
        <v>8</v>
      </c>
      <c r="L1717" s="1">
        <f>+(Tabla1[[#This Row],[Precio Unitario]]-Tabla1[[#This Row],[Costo Unitario]])*Tabla1[[#This Row],[Cantidad Ordenada]]</f>
        <v>16</v>
      </c>
      <c r="M1717" s="1">
        <f>+Tabla1[[#This Row],[Precio Unitario]]*Tabla1[[#This Row],[Cantidad Ordenada]]</f>
        <v>36</v>
      </c>
      <c r="N1717" s="2">
        <f>+Tabla1[[#This Row],[Ganancia neta]]/(Tabla1[[#This Row],[Ganacia Bruta]])</f>
        <v>0.44444444444444442</v>
      </c>
      <c r="O1717" s="1">
        <f>+Tabla1[[#This Row],[Costo Unitario]]*Tabla1[[#This Row],[Cantidad Ordenada]]</f>
        <v>20</v>
      </c>
    </row>
    <row r="1718" spans="1:15" x14ac:dyDescent="0.25">
      <c r="A1718">
        <v>694</v>
      </c>
      <c r="B1718">
        <v>5</v>
      </c>
      <c r="C1718" t="s">
        <v>11</v>
      </c>
      <c r="D1718" t="s">
        <v>35</v>
      </c>
      <c r="E1718" s="1">
        <v>25</v>
      </c>
      <c r="F1718" s="1">
        <v>40</v>
      </c>
      <c r="G1718">
        <v>1</v>
      </c>
      <c r="H1718">
        <v>40</v>
      </c>
      <c r="I1718">
        <f>+Tabla1[[#This Row],[Tiempo de Preparación]]/60</f>
        <v>0.66666666666666663</v>
      </c>
      <c r="J1718" s="9" t="str">
        <f>+TEXT(Tabla1[[#This Row],[Columna1]]/24, "h:mm")</f>
        <v>0:40</v>
      </c>
      <c r="K1718" t="s">
        <v>6</v>
      </c>
      <c r="L1718" s="1">
        <f>+(Tabla1[[#This Row],[Precio Unitario]]-Tabla1[[#This Row],[Costo Unitario]])*Tabla1[[#This Row],[Cantidad Ordenada]]</f>
        <v>15</v>
      </c>
      <c r="M1718" s="1">
        <f>+Tabla1[[#This Row],[Precio Unitario]]*Tabla1[[#This Row],[Cantidad Ordenada]]</f>
        <v>40</v>
      </c>
      <c r="N1718" s="2">
        <f>+Tabla1[[#This Row],[Ganancia neta]]/(Tabla1[[#This Row],[Ganacia Bruta]])</f>
        <v>0.375</v>
      </c>
      <c r="O1718" s="1">
        <f>+Tabla1[[#This Row],[Costo Unitario]]*Tabla1[[#This Row],[Cantidad Ordenada]]</f>
        <v>25</v>
      </c>
    </row>
    <row r="1719" spans="1:15" x14ac:dyDescent="0.25">
      <c r="A1719">
        <v>694</v>
      </c>
      <c r="B1719">
        <v>5</v>
      </c>
      <c r="C1719" t="s">
        <v>23</v>
      </c>
      <c r="D1719" t="s">
        <v>47</v>
      </c>
      <c r="E1719" s="1">
        <v>13</v>
      </c>
      <c r="F1719" s="1">
        <v>21</v>
      </c>
      <c r="G1719">
        <v>1</v>
      </c>
      <c r="H1719">
        <v>42</v>
      </c>
      <c r="I1719">
        <f>+Tabla1[[#This Row],[Tiempo de Preparación]]/60</f>
        <v>0.7</v>
      </c>
      <c r="J1719" s="9" t="str">
        <f>+TEXT(Tabla1[[#This Row],[Columna1]]/24, "h:mm")</f>
        <v>0:42</v>
      </c>
      <c r="K1719" t="s">
        <v>8</v>
      </c>
      <c r="L1719" s="1">
        <f>+(Tabla1[[#This Row],[Precio Unitario]]-Tabla1[[#This Row],[Costo Unitario]])*Tabla1[[#This Row],[Cantidad Ordenada]]</f>
        <v>8</v>
      </c>
      <c r="M1719" s="1">
        <f>+Tabla1[[#This Row],[Precio Unitario]]*Tabla1[[#This Row],[Cantidad Ordenada]]</f>
        <v>21</v>
      </c>
      <c r="N1719" s="2">
        <f>+Tabla1[[#This Row],[Ganancia neta]]/(Tabla1[[#This Row],[Ganacia Bruta]])</f>
        <v>0.38095238095238093</v>
      </c>
      <c r="O1719" s="1">
        <f>+Tabla1[[#This Row],[Costo Unitario]]*Tabla1[[#This Row],[Cantidad Ordenada]]</f>
        <v>13</v>
      </c>
    </row>
    <row r="1720" spans="1:15" x14ac:dyDescent="0.25">
      <c r="A1720">
        <v>695</v>
      </c>
      <c r="B1720">
        <v>9</v>
      </c>
      <c r="C1720" t="s">
        <v>15</v>
      </c>
      <c r="D1720" t="s">
        <v>39</v>
      </c>
      <c r="E1720" s="1">
        <v>16</v>
      </c>
      <c r="F1720" s="1">
        <v>28</v>
      </c>
      <c r="G1720">
        <v>2</v>
      </c>
      <c r="H1720">
        <v>30</v>
      </c>
      <c r="I1720">
        <f>+Tabla1[[#This Row],[Tiempo de Preparación]]/60</f>
        <v>0.5</v>
      </c>
      <c r="J1720" s="9" t="str">
        <f>+TEXT(Tabla1[[#This Row],[Columna1]]/24, "h:mm")</f>
        <v>0:30</v>
      </c>
      <c r="K1720" t="s">
        <v>8</v>
      </c>
      <c r="L1720" s="1">
        <f>+(Tabla1[[#This Row],[Precio Unitario]]-Tabla1[[#This Row],[Costo Unitario]])*Tabla1[[#This Row],[Cantidad Ordenada]]</f>
        <v>24</v>
      </c>
      <c r="M1720" s="1">
        <f>+Tabla1[[#This Row],[Precio Unitario]]*Tabla1[[#This Row],[Cantidad Ordenada]]</f>
        <v>56</v>
      </c>
      <c r="N1720" s="2">
        <f>+Tabla1[[#This Row],[Ganancia neta]]/(Tabla1[[#This Row],[Ganacia Bruta]])</f>
        <v>0.42857142857142855</v>
      </c>
      <c r="O1720" s="1">
        <f>+Tabla1[[#This Row],[Costo Unitario]]*Tabla1[[#This Row],[Cantidad Ordenada]]</f>
        <v>32</v>
      </c>
    </row>
    <row r="1721" spans="1:15" x14ac:dyDescent="0.25">
      <c r="A1721">
        <v>695</v>
      </c>
      <c r="B1721">
        <v>9</v>
      </c>
      <c r="C1721" t="s">
        <v>7</v>
      </c>
      <c r="D1721" t="s">
        <v>32</v>
      </c>
      <c r="E1721" s="1">
        <v>18</v>
      </c>
      <c r="F1721" s="1">
        <v>30</v>
      </c>
      <c r="G1721">
        <v>2</v>
      </c>
      <c r="H1721">
        <v>7</v>
      </c>
      <c r="I1721">
        <f>+Tabla1[[#This Row],[Tiempo de Preparación]]/60</f>
        <v>0.11666666666666667</v>
      </c>
      <c r="J1721" s="9" t="str">
        <f>+TEXT(Tabla1[[#This Row],[Columna1]]/24, "h:mm")</f>
        <v>0:07</v>
      </c>
      <c r="K1721" t="s">
        <v>8</v>
      </c>
      <c r="L1721" s="1">
        <f>+(Tabla1[[#This Row],[Precio Unitario]]-Tabla1[[#This Row],[Costo Unitario]])*Tabla1[[#This Row],[Cantidad Ordenada]]</f>
        <v>24</v>
      </c>
      <c r="M1721" s="1">
        <f>+Tabla1[[#This Row],[Precio Unitario]]*Tabla1[[#This Row],[Cantidad Ordenada]]</f>
        <v>60</v>
      </c>
      <c r="N1721" s="2">
        <f>+Tabla1[[#This Row],[Ganancia neta]]/(Tabla1[[#This Row],[Ganacia Bruta]])</f>
        <v>0.4</v>
      </c>
      <c r="O1721" s="1">
        <f>+Tabla1[[#This Row],[Costo Unitario]]*Tabla1[[#This Row],[Cantidad Ordenada]]</f>
        <v>36</v>
      </c>
    </row>
    <row r="1722" spans="1:15" x14ac:dyDescent="0.25">
      <c r="A1722">
        <v>696</v>
      </c>
      <c r="B1722">
        <v>2</v>
      </c>
      <c r="C1722" t="s">
        <v>22</v>
      </c>
      <c r="D1722" t="s">
        <v>46</v>
      </c>
      <c r="E1722" s="1">
        <v>14</v>
      </c>
      <c r="F1722" s="1">
        <v>23</v>
      </c>
      <c r="G1722">
        <v>2</v>
      </c>
      <c r="H1722">
        <v>23</v>
      </c>
      <c r="I1722">
        <f>+Tabla1[[#This Row],[Tiempo de Preparación]]/60</f>
        <v>0.38333333333333336</v>
      </c>
      <c r="J1722" s="9" t="str">
        <f>+TEXT(Tabla1[[#This Row],[Columna1]]/24, "h:mm")</f>
        <v>0:23</v>
      </c>
      <c r="K1722" t="s">
        <v>6</v>
      </c>
      <c r="L1722" s="1">
        <f>+(Tabla1[[#This Row],[Precio Unitario]]-Tabla1[[#This Row],[Costo Unitario]])*Tabla1[[#This Row],[Cantidad Ordenada]]</f>
        <v>18</v>
      </c>
      <c r="M1722" s="1">
        <f>+Tabla1[[#This Row],[Precio Unitario]]*Tabla1[[#This Row],[Cantidad Ordenada]]</f>
        <v>46</v>
      </c>
      <c r="N1722" s="2">
        <f>+Tabla1[[#This Row],[Ganancia neta]]/(Tabla1[[#This Row],[Ganacia Bruta]])</f>
        <v>0.39130434782608697</v>
      </c>
      <c r="O1722" s="1">
        <f>+Tabla1[[#This Row],[Costo Unitario]]*Tabla1[[#This Row],[Cantidad Ordenada]]</f>
        <v>28</v>
      </c>
    </row>
    <row r="1723" spans="1:15" x14ac:dyDescent="0.25">
      <c r="A1723">
        <v>697</v>
      </c>
      <c r="B1723">
        <v>4</v>
      </c>
      <c r="C1723" t="s">
        <v>22</v>
      </c>
      <c r="D1723" t="s">
        <v>46</v>
      </c>
      <c r="E1723" s="1">
        <v>14</v>
      </c>
      <c r="F1723" s="1">
        <v>23</v>
      </c>
      <c r="G1723">
        <v>2</v>
      </c>
      <c r="H1723">
        <v>24</v>
      </c>
      <c r="I1723">
        <f>+Tabla1[[#This Row],[Tiempo de Preparación]]/60</f>
        <v>0.4</v>
      </c>
      <c r="J1723" s="9" t="str">
        <f>+TEXT(Tabla1[[#This Row],[Columna1]]/24, "h:mm")</f>
        <v>0:24</v>
      </c>
      <c r="K1723" t="s">
        <v>6</v>
      </c>
      <c r="L1723" s="1">
        <f>+(Tabla1[[#This Row],[Precio Unitario]]-Tabla1[[#This Row],[Costo Unitario]])*Tabla1[[#This Row],[Cantidad Ordenada]]</f>
        <v>18</v>
      </c>
      <c r="M1723" s="1">
        <f>+Tabla1[[#This Row],[Precio Unitario]]*Tabla1[[#This Row],[Cantidad Ordenada]]</f>
        <v>46</v>
      </c>
      <c r="N1723" s="2">
        <f>+Tabla1[[#This Row],[Ganancia neta]]/(Tabla1[[#This Row],[Ganacia Bruta]])</f>
        <v>0.39130434782608697</v>
      </c>
      <c r="O1723" s="1">
        <f>+Tabla1[[#This Row],[Costo Unitario]]*Tabla1[[#This Row],[Cantidad Ordenada]]</f>
        <v>28</v>
      </c>
    </row>
    <row r="1724" spans="1:15" x14ac:dyDescent="0.25">
      <c r="A1724">
        <v>697</v>
      </c>
      <c r="B1724">
        <v>4</v>
      </c>
      <c r="C1724" t="s">
        <v>14</v>
      </c>
      <c r="D1724" t="s">
        <v>38</v>
      </c>
      <c r="E1724" s="1">
        <v>20</v>
      </c>
      <c r="F1724" s="1">
        <v>33</v>
      </c>
      <c r="G1724">
        <v>2</v>
      </c>
      <c r="H1724">
        <v>41</v>
      </c>
      <c r="I1724">
        <f>+Tabla1[[#This Row],[Tiempo de Preparación]]/60</f>
        <v>0.68333333333333335</v>
      </c>
      <c r="J1724" s="9" t="str">
        <f>+TEXT(Tabla1[[#This Row],[Columna1]]/24, "h:mm")</f>
        <v>0:41</v>
      </c>
      <c r="K1724" t="s">
        <v>8</v>
      </c>
      <c r="L1724" s="1">
        <f>+(Tabla1[[#This Row],[Precio Unitario]]-Tabla1[[#This Row],[Costo Unitario]])*Tabla1[[#This Row],[Cantidad Ordenada]]</f>
        <v>26</v>
      </c>
      <c r="M1724" s="1">
        <f>+Tabla1[[#This Row],[Precio Unitario]]*Tabla1[[#This Row],[Cantidad Ordenada]]</f>
        <v>66</v>
      </c>
      <c r="N1724" s="2">
        <f>+Tabla1[[#This Row],[Ganancia neta]]/(Tabla1[[#This Row],[Ganacia Bruta]])</f>
        <v>0.39393939393939392</v>
      </c>
      <c r="O1724" s="1">
        <f>+Tabla1[[#This Row],[Costo Unitario]]*Tabla1[[#This Row],[Cantidad Ordenada]]</f>
        <v>40</v>
      </c>
    </row>
    <row r="1725" spans="1:15" x14ac:dyDescent="0.25">
      <c r="A1725">
        <v>697</v>
      </c>
      <c r="B1725">
        <v>4</v>
      </c>
      <c r="C1725" t="s">
        <v>7</v>
      </c>
      <c r="D1725" t="s">
        <v>32</v>
      </c>
      <c r="E1725" s="1">
        <v>18</v>
      </c>
      <c r="F1725" s="1">
        <v>30</v>
      </c>
      <c r="G1725">
        <v>2</v>
      </c>
      <c r="H1725">
        <v>35</v>
      </c>
      <c r="I1725">
        <f>+Tabla1[[#This Row],[Tiempo de Preparación]]/60</f>
        <v>0.58333333333333337</v>
      </c>
      <c r="J1725" s="9" t="str">
        <f>+TEXT(Tabla1[[#This Row],[Columna1]]/24, "h:mm")</f>
        <v>0:35</v>
      </c>
      <c r="K1725" t="s">
        <v>8</v>
      </c>
      <c r="L1725" s="1">
        <f>+(Tabla1[[#This Row],[Precio Unitario]]-Tabla1[[#This Row],[Costo Unitario]])*Tabla1[[#This Row],[Cantidad Ordenada]]</f>
        <v>24</v>
      </c>
      <c r="M1725" s="1">
        <f>+Tabla1[[#This Row],[Precio Unitario]]*Tabla1[[#This Row],[Cantidad Ordenada]]</f>
        <v>60</v>
      </c>
      <c r="N1725" s="2">
        <f>+Tabla1[[#This Row],[Ganancia neta]]/(Tabla1[[#This Row],[Ganacia Bruta]])</f>
        <v>0.4</v>
      </c>
      <c r="O1725" s="1">
        <f>+Tabla1[[#This Row],[Costo Unitario]]*Tabla1[[#This Row],[Cantidad Ordenada]]</f>
        <v>36</v>
      </c>
    </row>
    <row r="1726" spans="1:15" x14ac:dyDescent="0.25">
      <c r="A1726">
        <v>697</v>
      </c>
      <c r="B1726">
        <v>4</v>
      </c>
      <c r="C1726" t="s">
        <v>10</v>
      </c>
      <c r="D1726" t="s">
        <v>34</v>
      </c>
      <c r="E1726" s="1">
        <v>16</v>
      </c>
      <c r="F1726" s="1">
        <v>27</v>
      </c>
      <c r="G1726">
        <v>1</v>
      </c>
      <c r="H1726">
        <v>7</v>
      </c>
      <c r="I1726">
        <f>+Tabla1[[#This Row],[Tiempo de Preparación]]/60</f>
        <v>0.11666666666666667</v>
      </c>
      <c r="J1726" s="9" t="str">
        <f>+TEXT(Tabla1[[#This Row],[Columna1]]/24, "h:mm")</f>
        <v>0:07</v>
      </c>
      <c r="K1726" t="s">
        <v>6</v>
      </c>
      <c r="L1726" s="1">
        <f>+(Tabla1[[#This Row],[Precio Unitario]]-Tabla1[[#This Row],[Costo Unitario]])*Tabla1[[#This Row],[Cantidad Ordenada]]</f>
        <v>11</v>
      </c>
      <c r="M1726" s="1">
        <f>+Tabla1[[#This Row],[Precio Unitario]]*Tabla1[[#This Row],[Cantidad Ordenada]]</f>
        <v>27</v>
      </c>
      <c r="N1726" s="2">
        <f>+Tabla1[[#This Row],[Ganancia neta]]/(Tabla1[[#This Row],[Ganacia Bruta]])</f>
        <v>0.40740740740740738</v>
      </c>
      <c r="O1726" s="1">
        <f>+Tabla1[[#This Row],[Costo Unitario]]*Tabla1[[#This Row],[Cantidad Ordenada]]</f>
        <v>16</v>
      </c>
    </row>
    <row r="1727" spans="1:15" x14ac:dyDescent="0.25">
      <c r="A1727">
        <v>698</v>
      </c>
      <c r="B1727">
        <v>19</v>
      </c>
      <c r="C1727" t="s">
        <v>10</v>
      </c>
      <c r="D1727" t="s">
        <v>34</v>
      </c>
      <c r="E1727" s="1">
        <v>16</v>
      </c>
      <c r="F1727" s="1">
        <v>27</v>
      </c>
      <c r="G1727">
        <v>1</v>
      </c>
      <c r="H1727">
        <v>55</v>
      </c>
      <c r="I1727">
        <f>+Tabla1[[#This Row],[Tiempo de Preparación]]/60</f>
        <v>0.91666666666666663</v>
      </c>
      <c r="J1727" s="9" t="str">
        <f>+TEXT(Tabla1[[#This Row],[Columna1]]/24, "h:mm")</f>
        <v>0:55</v>
      </c>
      <c r="K1727" t="s">
        <v>8</v>
      </c>
      <c r="L1727" s="1">
        <f>+(Tabla1[[#This Row],[Precio Unitario]]-Tabla1[[#This Row],[Costo Unitario]])*Tabla1[[#This Row],[Cantidad Ordenada]]</f>
        <v>11</v>
      </c>
      <c r="M1727" s="1">
        <f>+Tabla1[[#This Row],[Precio Unitario]]*Tabla1[[#This Row],[Cantidad Ordenada]]</f>
        <v>27</v>
      </c>
      <c r="N1727" s="2">
        <f>+Tabla1[[#This Row],[Ganancia neta]]/(Tabla1[[#This Row],[Ganacia Bruta]])</f>
        <v>0.40740740740740738</v>
      </c>
      <c r="O1727" s="1">
        <f>+Tabla1[[#This Row],[Costo Unitario]]*Tabla1[[#This Row],[Cantidad Ordenada]]</f>
        <v>16</v>
      </c>
    </row>
    <row r="1728" spans="1:15" x14ac:dyDescent="0.25">
      <c r="A1728">
        <v>698</v>
      </c>
      <c r="B1728">
        <v>19</v>
      </c>
      <c r="C1728" t="s">
        <v>25</v>
      </c>
      <c r="D1728" t="s">
        <v>49</v>
      </c>
      <c r="E1728" s="1">
        <v>15</v>
      </c>
      <c r="F1728" s="1">
        <v>26</v>
      </c>
      <c r="G1728">
        <v>1</v>
      </c>
      <c r="H1728">
        <v>12</v>
      </c>
      <c r="I1728">
        <f>+Tabla1[[#This Row],[Tiempo de Preparación]]/60</f>
        <v>0.2</v>
      </c>
      <c r="J1728" s="9" t="str">
        <f>+TEXT(Tabla1[[#This Row],[Columna1]]/24, "h:mm")</f>
        <v>0:12</v>
      </c>
      <c r="K1728" t="s">
        <v>8</v>
      </c>
      <c r="L1728" s="1">
        <f>+(Tabla1[[#This Row],[Precio Unitario]]-Tabla1[[#This Row],[Costo Unitario]])*Tabla1[[#This Row],[Cantidad Ordenada]]</f>
        <v>11</v>
      </c>
      <c r="M1728" s="1">
        <f>+Tabla1[[#This Row],[Precio Unitario]]*Tabla1[[#This Row],[Cantidad Ordenada]]</f>
        <v>26</v>
      </c>
      <c r="N1728" s="2">
        <f>+Tabla1[[#This Row],[Ganancia neta]]/(Tabla1[[#This Row],[Ganacia Bruta]])</f>
        <v>0.42307692307692307</v>
      </c>
      <c r="O1728" s="1">
        <f>+Tabla1[[#This Row],[Costo Unitario]]*Tabla1[[#This Row],[Cantidad Ordenada]]</f>
        <v>15</v>
      </c>
    </row>
    <row r="1729" spans="1:15" x14ac:dyDescent="0.25">
      <c r="A1729">
        <v>698</v>
      </c>
      <c r="B1729">
        <v>19</v>
      </c>
      <c r="C1729" t="s">
        <v>22</v>
      </c>
      <c r="D1729" t="s">
        <v>46</v>
      </c>
      <c r="E1729" s="1">
        <v>14</v>
      </c>
      <c r="F1729" s="1">
        <v>23</v>
      </c>
      <c r="G1729">
        <v>3</v>
      </c>
      <c r="H1729">
        <v>19</v>
      </c>
      <c r="I1729">
        <f>+Tabla1[[#This Row],[Tiempo de Preparación]]/60</f>
        <v>0.31666666666666665</v>
      </c>
      <c r="J1729" s="9" t="str">
        <f>+TEXT(Tabla1[[#This Row],[Columna1]]/24, "h:mm")</f>
        <v>0:19</v>
      </c>
      <c r="K1729" t="s">
        <v>8</v>
      </c>
      <c r="L1729" s="1">
        <f>+(Tabla1[[#This Row],[Precio Unitario]]-Tabla1[[#This Row],[Costo Unitario]])*Tabla1[[#This Row],[Cantidad Ordenada]]</f>
        <v>27</v>
      </c>
      <c r="M1729" s="1">
        <f>+Tabla1[[#This Row],[Precio Unitario]]*Tabla1[[#This Row],[Cantidad Ordenada]]</f>
        <v>69</v>
      </c>
      <c r="N1729" s="2">
        <f>+Tabla1[[#This Row],[Ganancia neta]]/(Tabla1[[#This Row],[Ganacia Bruta]])</f>
        <v>0.39130434782608697</v>
      </c>
      <c r="O1729" s="1">
        <f>+Tabla1[[#This Row],[Costo Unitario]]*Tabla1[[#This Row],[Cantidad Ordenada]]</f>
        <v>42</v>
      </c>
    </row>
    <row r="1730" spans="1:15" x14ac:dyDescent="0.25">
      <c r="A1730">
        <v>698</v>
      </c>
      <c r="B1730">
        <v>19</v>
      </c>
      <c r="C1730" t="s">
        <v>23</v>
      </c>
      <c r="D1730" t="s">
        <v>47</v>
      </c>
      <c r="E1730" s="1">
        <v>13</v>
      </c>
      <c r="F1730" s="1">
        <v>21</v>
      </c>
      <c r="G1730">
        <v>3</v>
      </c>
      <c r="H1730">
        <v>15</v>
      </c>
      <c r="I1730">
        <f>+Tabla1[[#This Row],[Tiempo de Preparación]]/60</f>
        <v>0.25</v>
      </c>
      <c r="J1730" s="9" t="str">
        <f>+TEXT(Tabla1[[#This Row],[Columna1]]/24, "h:mm")</f>
        <v>0:15</v>
      </c>
      <c r="K1730" t="s">
        <v>8</v>
      </c>
      <c r="L1730" s="1">
        <f>+(Tabla1[[#This Row],[Precio Unitario]]-Tabla1[[#This Row],[Costo Unitario]])*Tabla1[[#This Row],[Cantidad Ordenada]]</f>
        <v>24</v>
      </c>
      <c r="M1730" s="1">
        <f>+Tabla1[[#This Row],[Precio Unitario]]*Tabla1[[#This Row],[Cantidad Ordenada]]</f>
        <v>63</v>
      </c>
      <c r="N1730" s="2">
        <f>+Tabla1[[#This Row],[Ganancia neta]]/(Tabla1[[#This Row],[Ganacia Bruta]])</f>
        <v>0.38095238095238093</v>
      </c>
      <c r="O1730" s="1">
        <f>+Tabla1[[#This Row],[Costo Unitario]]*Tabla1[[#This Row],[Cantidad Ordenada]]</f>
        <v>39</v>
      </c>
    </row>
    <row r="1731" spans="1:15" x14ac:dyDescent="0.25">
      <c r="A1731">
        <v>699</v>
      </c>
      <c r="B1731">
        <v>8</v>
      </c>
      <c r="C1731" t="s">
        <v>13</v>
      </c>
      <c r="D1731" t="s">
        <v>37</v>
      </c>
      <c r="E1731" s="1">
        <v>17</v>
      </c>
      <c r="F1731" s="1">
        <v>29</v>
      </c>
      <c r="G1731">
        <v>2</v>
      </c>
      <c r="H1731">
        <v>11</v>
      </c>
      <c r="I1731">
        <f>+Tabla1[[#This Row],[Tiempo de Preparación]]/60</f>
        <v>0.18333333333333332</v>
      </c>
      <c r="J1731" s="9" t="str">
        <f>+TEXT(Tabla1[[#This Row],[Columna1]]/24, "h:mm")</f>
        <v>0:11</v>
      </c>
      <c r="K1731" t="s">
        <v>8</v>
      </c>
      <c r="L1731" s="1">
        <f>+(Tabla1[[#This Row],[Precio Unitario]]-Tabla1[[#This Row],[Costo Unitario]])*Tabla1[[#This Row],[Cantidad Ordenada]]</f>
        <v>24</v>
      </c>
      <c r="M1731" s="1">
        <f>+Tabla1[[#This Row],[Precio Unitario]]*Tabla1[[#This Row],[Cantidad Ordenada]]</f>
        <v>58</v>
      </c>
      <c r="N1731" s="2">
        <f>+Tabla1[[#This Row],[Ganancia neta]]/(Tabla1[[#This Row],[Ganacia Bruta]])</f>
        <v>0.41379310344827586</v>
      </c>
      <c r="O1731" s="1">
        <f>+Tabla1[[#This Row],[Costo Unitario]]*Tabla1[[#This Row],[Cantidad Ordenada]]</f>
        <v>34</v>
      </c>
    </row>
    <row r="1732" spans="1:15" x14ac:dyDescent="0.25">
      <c r="A1732">
        <v>700</v>
      </c>
      <c r="B1732">
        <v>8</v>
      </c>
      <c r="C1732" t="s">
        <v>20</v>
      </c>
      <c r="D1732" t="s">
        <v>44</v>
      </c>
      <c r="E1732" s="1">
        <v>20</v>
      </c>
      <c r="F1732" s="1">
        <v>34</v>
      </c>
      <c r="G1732">
        <v>3</v>
      </c>
      <c r="H1732">
        <v>37</v>
      </c>
      <c r="I1732">
        <f>+Tabla1[[#This Row],[Tiempo de Preparación]]/60</f>
        <v>0.6166666666666667</v>
      </c>
      <c r="J1732" s="9" t="str">
        <f>+TEXT(Tabla1[[#This Row],[Columna1]]/24, "h:mm")</f>
        <v>0:37</v>
      </c>
      <c r="K1732" t="s">
        <v>8</v>
      </c>
      <c r="L1732" s="1">
        <f>+(Tabla1[[#This Row],[Precio Unitario]]-Tabla1[[#This Row],[Costo Unitario]])*Tabla1[[#This Row],[Cantidad Ordenada]]</f>
        <v>42</v>
      </c>
      <c r="M1732" s="1">
        <f>+Tabla1[[#This Row],[Precio Unitario]]*Tabla1[[#This Row],[Cantidad Ordenada]]</f>
        <v>102</v>
      </c>
      <c r="N1732" s="2">
        <f>+Tabla1[[#This Row],[Ganancia neta]]/(Tabla1[[#This Row],[Ganacia Bruta]])</f>
        <v>0.41176470588235292</v>
      </c>
      <c r="O1732" s="1">
        <f>+Tabla1[[#This Row],[Costo Unitario]]*Tabla1[[#This Row],[Cantidad Ordenada]]</f>
        <v>60</v>
      </c>
    </row>
    <row r="1733" spans="1:15" x14ac:dyDescent="0.25">
      <c r="A1733">
        <v>700</v>
      </c>
      <c r="B1733">
        <v>8</v>
      </c>
      <c r="C1733" t="s">
        <v>25</v>
      </c>
      <c r="D1733" t="s">
        <v>49</v>
      </c>
      <c r="E1733" s="1">
        <v>15</v>
      </c>
      <c r="F1733" s="1">
        <v>26</v>
      </c>
      <c r="G1733">
        <v>3</v>
      </c>
      <c r="H1733">
        <v>35</v>
      </c>
      <c r="I1733">
        <f>+Tabla1[[#This Row],[Tiempo de Preparación]]/60</f>
        <v>0.58333333333333337</v>
      </c>
      <c r="J1733" s="9" t="str">
        <f>+TEXT(Tabla1[[#This Row],[Columna1]]/24, "h:mm")</f>
        <v>0:35</v>
      </c>
      <c r="K1733" t="s">
        <v>8</v>
      </c>
      <c r="L1733" s="1">
        <f>+(Tabla1[[#This Row],[Precio Unitario]]-Tabla1[[#This Row],[Costo Unitario]])*Tabla1[[#This Row],[Cantidad Ordenada]]</f>
        <v>33</v>
      </c>
      <c r="M1733" s="1">
        <f>+Tabla1[[#This Row],[Precio Unitario]]*Tabla1[[#This Row],[Cantidad Ordenada]]</f>
        <v>78</v>
      </c>
      <c r="N1733" s="2">
        <f>+Tabla1[[#This Row],[Ganancia neta]]/(Tabla1[[#This Row],[Ganacia Bruta]])</f>
        <v>0.42307692307692307</v>
      </c>
      <c r="O1733" s="1">
        <f>+Tabla1[[#This Row],[Costo Unitario]]*Tabla1[[#This Row],[Cantidad Ordenada]]</f>
        <v>45</v>
      </c>
    </row>
    <row r="1734" spans="1:15" x14ac:dyDescent="0.25">
      <c r="A1734">
        <v>700</v>
      </c>
      <c r="B1734">
        <v>8</v>
      </c>
      <c r="C1734" t="s">
        <v>10</v>
      </c>
      <c r="D1734" t="s">
        <v>34</v>
      </c>
      <c r="E1734" s="1">
        <v>16</v>
      </c>
      <c r="F1734" s="1">
        <v>27</v>
      </c>
      <c r="G1734">
        <v>2</v>
      </c>
      <c r="H1734">
        <v>14</v>
      </c>
      <c r="I1734">
        <f>+Tabla1[[#This Row],[Tiempo de Preparación]]/60</f>
        <v>0.23333333333333334</v>
      </c>
      <c r="J1734" s="9" t="str">
        <f>+TEXT(Tabla1[[#This Row],[Columna1]]/24, "h:mm")</f>
        <v>0:14</v>
      </c>
      <c r="K1734" t="s">
        <v>8</v>
      </c>
      <c r="L1734" s="1">
        <f>+(Tabla1[[#This Row],[Precio Unitario]]-Tabla1[[#This Row],[Costo Unitario]])*Tabla1[[#This Row],[Cantidad Ordenada]]</f>
        <v>22</v>
      </c>
      <c r="M1734" s="1">
        <f>+Tabla1[[#This Row],[Precio Unitario]]*Tabla1[[#This Row],[Cantidad Ordenada]]</f>
        <v>54</v>
      </c>
      <c r="N1734" s="2">
        <f>+Tabla1[[#This Row],[Ganancia neta]]/(Tabla1[[#This Row],[Ganacia Bruta]])</f>
        <v>0.40740740740740738</v>
      </c>
      <c r="O1734" s="1">
        <f>+Tabla1[[#This Row],[Costo Unitario]]*Tabla1[[#This Row],[Cantidad Ordenada]]</f>
        <v>32</v>
      </c>
    </row>
    <row r="1735" spans="1:15" x14ac:dyDescent="0.25">
      <c r="A1735">
        <v>701</v>
      </c>
      <c r="B1735">
        <v>19</v>
      </c>
      <c r="C1735" t="s">
        <v>14</v>
      </c>
      <c r="D1735" t="s">
        <v>38</v>
      </c>
      <c r="E1735" s="1">
        <v>20</v>
      </c>
      <c r="F1735" s="1">
        <v>33</v>
      </c>
      <c r="G1735">
        <v>2</v>
      </c>
      <c r="H1735">
        <v>42</v>
      </c>
      <c r="I1735">
        <f>+Tabla1[[#This Row],[Tiempo de Preparación]]/60</f>
        <v>0.7</v>
      </c>
      <c r="J1735" s="9" t="str">
        <f>+TEXT(Tabla1[[#This Row],[Columna1]]/24, "h:mm")</f>
        <v>0:42</v>
      </c>
      <c r="K1735" t="s">
        <v>8</v>
      </c>
      <c r="L1735" s="1">
        <f>+(Tabla1[[#This Row],[Precio Unitario]]-Tabla1[[#This Row],[Costo Unitario]])*Tabla1[[#This Row],[Cantidad Ordenada]]</f>
        <v>26</v>
      </c>
      <c r="M1735" s="1">
        <f>+Tabla1[[#This Row],[Precio Unitario]]*Tabla1[[#This Row],[Cantidad Ordenada]]</f>
        <v>66</v>
      </c>
      <c r="N1735" s="2">
        <f>+Tabla1[[#This Row],[Ganancia neta]]/(Tabla1[[#This Row],[Ganacia Bruta]])</f>
        <v>0.39393939393939392</v>
      </c>
      <c r="O1735" s="1">
        <f>+Tabla1[[#This Row],[Costo Unitario]]*Tabla1[[#This Row],[Cantidad Ordenada]]</f>
        <v>40</v>
      </c>
    </row>
    <row r="1736" spans="1:15" x14ac:dyDescent="0.25">
      <c r="A1736">
        <v>701</v>
      </c>
      <c r="B1736">
        <v>19</v>
      </c>
      <c r="C1736" t="s">
        <v>24</v>
      </c>
      <c r="D1736" t="s">
        <v>48</v>
      </c>
      <c r="E1736" s="1">
        <v>10</v>
      </c>
      <c r="F1736" s="1">
        <v>18</v>
      </c>
      <c r="G1736">
        <v>2</v>
      </c>
      <c r="H1736">
        <v>55</v>
      </c>
      <c r="I1736">
        <f>+Tabla1[[#This Row],[Tiempo de Preparación]]/60</f>
        <v>0.91666666666666663</v>
      </c>
      <c r="J1736" s="9" t="str">
        <f>+TEXT(Tabla1[[#This Row],[Columna1]]/24, "h:mm")</f>
        <v>0:55</v>
      </c>
      <c r="K1736" t="s">
        <v>8</v>
      </c>
      <c r="L1736" s="1">
        <f>+(Tabla1[[#This Row],[Precio Unitario]]-Tabla1[[#This Row],[Costo Unitario]])*Tabla1[[#This Row],[Cantidad Ordenada]]</f>
        <v>16</v>
      </c>
      <c r="M1736" s="1">
        <f>+Tabla1[[#This Row],[Precio Unitario]]*Tabla1[[#This Row],[Cantidad Ordenada]]</f>
        <v>36</v>
      </c>
      <c r="N1736" s="2">
        <f>+Tabla1[[#This Row],[Ganancia neta]]/(Tabla1[[#This Row],[Ganacia Bruta]])</f>
        <v>0.44444444444444442</v>
      </c>
      <c r="O1736" s="1">
        <f>+Tabla1[[#This Row],[Costo Unitario]]*Tabla1[[#This Row],[Cantidad Ordenada]]</f>
        <v>20</v>
      </c>
    </row>
    <row r="1737" spans="1:15" x14ac:dyDescent="0.25">
      <c r="A1737">
        <v>702</v>
      </c>
      <c r="B1737">
        <v>13</v>
      </c>
      <c r="C1737" t="s">
        <v>24</v>
      </c>
      <c r="D1737" t="s">
        <v>48</v>
      </c>
      <c r="E1737" s="1">
        <v>10</v>
      </c>
      <c r="F1737" s="1">
        <v>18</v>
      </c>
      <c r="G1737">
        <v>2</v>
      </c>
      <c r="H1737">
        <v>59</v>
      </c>
      <c r="I1737">
        <f>+Tabla1[[#This Row],[Tiempo de Preparación]]/60</f>
        <v>0.98333333333333328</v>
      </c>
      <c r="J1737" s="9" t="str">
        <f>+TEXT(Tabla1[[#This Row],[Columna1]]/24, "h:mm")</f>
        <v>0:59</v>
      </c>
      <c r="K1737" t="s">
        <v>6</v>
      </c>
      <c r="L1737" s="1">
        <f>+(Tabla1[[#This Row],[Precio Unitario]]-Tabla1[[#This Row],[Costo Unitario]])*Tabla1[[#This Row],[Cantidad Ordenada]]</f>
        <v>16</v>
      </c>
      <c r="M1737" s="1">
        <f>+Tabla1[[#This Row],[Precio Unitario]]*Tabla1[[#This Row],[Cantidad Ordenada]]</f>
        <v>36</v>
      </c>
      <c r="N1737" s="2">
        <f>+Tabla1[[#This Row],[Ganancia neta]]/(Tabla1[[#This Row],[Ganacia Bruta]])</f>
        <v>0.44444444444444442</v>
      </c>
      <c r="O1737" s="1">
        <f>+Tabla1[[#This Row],[Costo Unitario]]*Tabla1[[#This Row],[Cantidad Ordenada]]</f>
        <v>20</v>
      </c>
    </row>
    <row r="1738" spans="1:15" x14ac:dyDescent="0.25">
      <c r="A1738">
        <v>702</v>
      </c>
      <c r="B1738">
        <v>13</v>
      </c>
      <c r="C1738" t="s">
        <v>23</v>
      </c>
      <c r="D1738" t="s">
        <v>47</v>
      </c>
      <c r="E1738" s="1">
        <v>13</v>
      </c>
      <c r="F1738" s="1">
        <v>21</v>
      </c>
      <c r="G1738">
        <v>1</v>
      </c>
      <c r="H1738">
        <v>36</v>
      </c>
      <c r="I1738">
        <f>+Tabla1[[#This Row],[Tiempo de Preparación]]/60</f>
        <v>0.6</v>
      </c>
      <c r="J1738" s="9" t="str">
        <f>+TEXT(Tabla1[[#This Row],[Columna1]]/24, "h:mm")</f>
        <v>0:36</v>
      </c>
      <c r="K1738" t="s">
        <v>6</v>
      </c>
      <c r="L1738" s="1">
        <f>+(Tabla1[[#This Row],[Precio Unitario]]-Tabla1[[#This Row],[Costo Unitario]])*Tabla1[[#This Row],[Cantidad Ordenada]]</f>
        <v>8</v>
      </c>
      <c r="M1738" s="1">
        <f>+Tabla1[[#This Row],[Precio Unitario]]*Tabla1[[#This Row],[Cantidad Ordenada]]</f>
        <v>21</v>
      </c>
      <c r="N1738" s="2">
        <f>+Tabla1[[#This Row],[Ganancia neta]]/(Tabla1[[#This Row],[Ganacia Bruta]])</f>
        <v>0.38095238095238093</v>
      </c>
      <c r="O1738" s="1">
        <f>+Tabla1[[#This Row],[Costo Unitario]]*Tabla1[[#This Row],[Cantidad Ordenada]]</f>
        <v>13</v>
      </c>
    </row>
    <row r="1739" spans="1:15" x14ac:dyDescent="0.25">
      <c r="A1739">
        <v>702</v>
      </c>
      <c r="B1739">
        <v>13</v>
      </c>
      <c r="C1739" t="s">
        <v>10</v>
      </c>
      <c r="D1739" t="s">
        <v>34</v>
      </c>
      <c r="E1739" s="1">
        <v>16</v>
      </c>
      <c r="F1739" s="1">
        <v>27</v>
      </c>
      <c r="G1739">
        <v>2</v>
      </c>
      <c r="H1739">
        <v>29</v>
      </c>
      <c r="I1739">
        <f>+Tabla1[[#This Row],[Tiempo de Preparación]]/60</f>
        <v>0.48333333333333334</v>
      </c>
      <c r="J1739" s="9" t="str">
        <f>+TEXT(Tabla1[[#This Row],[Columna1]]/24, "h:mm")</f>
        <v>0:29</v>
      </c>
      <c r="K1739" t="s">
        <v>8</v>
      </c>
      <c r="L1739" s="1">
        <f>+(Tabla1[[#This Row],[Precio Unitario]]-Tabla1[[#This Row],[Costo Unitario]])*Tabla1[[#This Row],[Cantidad Ordenada]]</f>
        <v>22</v>
      </c>
      <c r="M1739" s="1">
        <f>+Tabla1[[#This Row],[Precio Unitario]]*Tabla1[[#This Row],[Cantidad Ordenada]]</f>
        <v>54</v>
      </c>
      <c r="N1739" s="2">
        <f>+Tabla1[[#This Row],[Ganancia neta]]/(Tabla1[[#This Row],[Ganacia Bruta]])</f>
        <v>0.40740740740740738</v>
      </c>
      <c r="O1739" s="1">
        <f>+Tabla1[[#This Row],[Costo Unitario]]*Tabla1[[#This Row],[Cantidad Ordenada]]</f>
        <v>32</v>
      </c>
    </row>
    <row r="1740" spans="1:15" x14ac:dyDescent="0.25">
      <c r="A1740">
        <v>702</v>
      </c>
      <c r="B1740">
        <v>13</v>
      </c>
      <c r="C1740" t="s">
        <v>15</v>
      </c>
      <c r="D1740" t="s">
        <v>39</v>
      </c>
      <c r="E1740" s="1">
        <v>16</v>
      </c>
      <c r="F1740" s="1">
        <v>28</v>
      </c>
      <c r="G1740">
        <v>3</v>
      </c>
      <c r="H1740">
        <v>31</v>
      </c>
      <c r="I1740">
        <f>+Tabla1[[#This Row],[Tiempo de Preparación]]/60</f>
        <v>0.51666666666666672</v>
      </c>
      <c r="J1740" s="9" t="str">
        <f>+TEXT(Tabla1[[#This Row],[Columna1]]/24, "h:mm")</f>
        <v>0:31</v>
      </c>
      <c r="K1740" t="s">
        <v>6</v>
      </c>
      <c r="L1740" s="1">
        <f>+(Tabla1[[#This Row],[Precio Unitario]]-Tabla1[[#This Row],[Costo Unitario]])*Tabla1[[#This Row],[Cantidad Ordenada]]</f>
        <v>36</v>
      </c>
      <c r="M1740" s="1">
        <f>+Tabla1[[#This Row],[Precio Unitario]]*Tabla1[[#This Row],[Cantidad Ordenada]]</f>
        <v>84</v>
      </c>
      <c r="N1740" s="2">
        <f>+Tabla1[[#This Row],[Ganancia neta]]/(Tabla1[[#This Row],[Ganacia Bruta]])</f>
        <v>0.42857142857142855</v>
      </c>
      <c r="O1740" s="1">
        <f>+Tabla1[[#This Row],[Costo Unitario]]*Tabla1[[#This Row],[Cantidad Ordenada]]</f>
        <v>48</v>
      </c>
    </row>
    <row r="1741" spans="1:15" x14ac:dyDescent="0.25">
      <c r="A1741">
        <v>703</v>
      </c>
      <c r="B1741">
        <v>9</v>
      </c>
      <c r="C1741" t="s">
        <v>23</v>
      </c>
      <c r="D1741" t="s">
        <v>47</v>
      </c>
      <c r="E1741" s="1">
        <v>13</v>
      </c>
      <c r="F1741" s="1">
        <v>21</v>
      </c>
      <c r="G1741">
        <v>3</v>
      </c>
      <c r="H1741">
        <v>29</v>
      </c>
      <c r="I1741">
        <f>+Tabla1[[#This Row],[Tiempo de Preparación]]/60</f>
        <v>0.48333333333333334</v>
      </c>
      <c r="J1741" s="9" t="str">
        <f>+TEXT(Tabla1[[#This Row],[Columna1]]/24, "h:mm")</f>
        <v>0:29</v>
      </c>
      <c r="K1741" t="s">
        <v>8</v>
      </c>
      <c r="L1741" s="1">
        <f>+(Tabla1[[#This Row],[Precio Unitario]]-Tabla1[[#This Row],[Costo Unitario]])*Tabla1[[#This Row],[Cantidad Ordenada]]</f>
        <v>24</v>
      </c>
      <c r="M1741" s="1">
        <f>+Tabla1[[#This Row],[Precio Unitario]]*Tabla1[[#This Row],[Cantidad Ordenada]]</f>
        <v>63</v>
      </c>
      <c r="N1741" s="2">
        <f>+Tabla1[[#This Row],[Ganancia neta]]/(Tabla1[[#This Row],[Ganacia Bruta]])</f>
        <v>0.38095238095238093</v>
      </c>
      <c r="O1741" s="1">
        <f>+Tabla1[[#This Row],[Costo Unitario]]*Tabla1[[#This Row],[Cantidad Ordenada]]</f>
        <v>39</v>
      </c>
    </row>
    <row r="1742" spans="1:15" x14ac:dyDescent="0.25">
      <c r="A1742">
        <v>704</v>
      </c>
      <c r="B1742">
        <v>13</v>
      </c>
      <c r="C1742" t="s">
        <v>24</v>
      </c>
      <c r="D1742" t="s">
        <v>48</v>
      </c>
      <c r="E1742" s="1">
        <v>10</v>
      </c>
      <c r="F1742" s="1">
        <v>18</v>
      </c>
      <c r="G1742">
        <v>1</v>
      </c>
      <c r="H1742">
        <v>38</v>
      </c>
      <c r="I1742">
        <f>+Tabla1[[#This Row],[Tiempo de Preparación]]/60</f>
        <v>0.6333333333333333</v>
      </c>
      <c r="J1742" s="9" t="str">
        <f>+TEXT(Tabla1[[#This Row],[Columna1]]/24, "h:mm")</f>
        <v>0:38</v>
      </c>
      <c r="K1742" t="s">
        <v>6</v>
      </c>
      <c r="L1742" s="1">
        <f>+(Tabla1[[#This Row],[Precio Unitario]]-Tabla1[[#This Row],[Costo Unitario]])*Tabla1[[#This Row],[Cantidad Ordenada]]</f>
        <v>8</v>
      </c>
      <c r="M1742" s="1">
        <f>+Tabla1[[#This Row],[Precio Unitario]]*Tabla1[[#This Row],[Cantidad Ordenada]]</f>
        <v>18</v>
      </c>
      <c r="N1742" s="2">
        <f>+Tabla1[[#This Row],[Ganancia neta]]/(Tabla1[[#This Row],[Ganacia Bruta]])</f>
        <v>0.44444444444444442</v>
      </c>
      <c r="O1742" s="1">
        <f>+Tabla1[[#This Row],[Costo Unitario]]*Tabla1[[#This Row],[Cantidad Ordenada]]</f>
        <v>10</v>
      </c>
    </row>
    <row r="1743" spans="1:15" x14ac:dyDescent="0.25">
      <c r="A1743">
        <v>705</v>
      </c>
      <c r="B1743">
        <v>12</v>
      </c>
      <c r="C1743" t="s">
        <v>21</v>
      </c>
      <c r="D1743" t="s">
        <v>45</v>
      </c>
      <c r="E1743" s="1">
        <v>12</v>
      </c>
      <c r="F1743" s="1">
        <v>20</v>
      </c>
      <c r="G1743">
        <v>3</v>
      </c>
      <c r="H1743">
        <v>25</v>
      </c>
      <c r="I1743">
        <f>+Tabla1[[#This Row],[Tiempo de Preparación]]/60</f>
        <v>0.41666666666666669</v>
      </c>
      <c r="J1743" s="9" t="str">
        <f>+TEXT(Tabla1[[#This Row],[Columna1]]/24, "h:mm")</f>
        <v>0:25</v>
      </c>
      <c r="K1743" t="s">
        <v>8</v>
      </c>
      <c r="L1743" s="1">
        <f>+(Tabla1[[#This Row],[Precio Unitario]]-Tabla1[[#This Row],[Costo Unitario]])*Tabla1[[#This Row],[Cantidad Ordenada]]</f>
        <v>24</v>
      </c>
      <c r="M1743" s="1">
        <f>+Tabla1[[#This Row],[Precio Unitario]]*Tabla1[[#This Row],[Cantidad Ordenada]]</f>
        <v>60</v>
      </c>
      <c r="N1743" s="2">
        <f>+Tabla1[[#This Row],[Ganancia neta]]/(Tabla1[[#This Row],[Ganacia Bruta]])</f>
        <v>0.4</v>
      </c>
      <c r="O1743" s="1">
        <f>+Tabla1[[#This Row],[Costo Unitario]]*Tabla1[[#This Row],[Cantidad Ordenada]]</f>
        <v>36</v>
      </c>
    </row>
    <row r="1744" spans="1:15" x14ac:dyDescent="0.25">
      <c r="A1744">
        <v>705</v>
      </c>
      <c r="B1744">
        <v>12</v>
      </c>
      <c r="C1744" t="s">
        <v>25</v>
      </c>
      <c r="D1744" t="s">
        <v>49</v>
      </c>
      <c r="E1744" s="1">
        <v>15</v>
      </c>
      <c r="F1744" s="1">
        <v>26</v>
      </c>
      <c r="G1744">
        <v>2</v>
      </c>
      <c r="H1744">
        <v>8</v>
      </c>
      <c r="I1744">
        <f>+Tabla1[[#This Row],[Tiempo de Preparación]]/60</f>
        <v>0.13333333333333333</v>
      </c>
      <c r="J1744" s="9" t="str">
        <f>+TEXT(Tabla1[[#This Row],[Columna1]]/24, "h:mm")</f>
        <v>0:08</v>
      </c>
      <c r="K1744" t="s">
        <v>6</v>
      </c>
      <c r="L1744" s="1">
        <f>+(Tabla1[[#This Row],[Precio Unitario]]-Tabla1[[#This Row],[Costo Unitario]])*Tabla1[[#This Row],[Cantidad Ordenada]]</f>
        <v>22</v>
      </c>
      <c r="M1744" s="1">
        <f>+Tabla1[[#This Row],[Precio Unitario]]*Tabla1[[#This Row],[Cantidad Ordenada]]</f>
        <v>52</v>
      </c>
      <c r="N1744" s="2">
        <f>+Tabla1[[#This Row],[Ganancia neta]]/(Tabla1[[#This Row],[Ganacia Bruta]])</f>
        <v>0.42307692307692307</v>
      </c>
      <c r="O1744" s="1">
        <f>+Tabla1[[#This Row],[Costo Unitario]]*Tabla1[[#This Row],[Cantidad Ordenada]]</f>
        <v>30</v>
      </c>
    </row>
    <row r="1745" spans="1:15" x14ac:dyDescent="0.25">
      <c r="A1745">
        <v>706</v>
      </c>
      <c r="B1745">
        <v>20</v>
      </c>
      <c r="C1745" t="s">
        <v>24</v>
      </c>
      <c r="D1745" t="s">
        <v>48</v>
      </c>
      <c r="E1745" s="1">
        <v>10</v>
      </c>
      <c r="F1745" s="1">
        <v>18</v>
      </c>
      <c r="G1745">
        <v>3</v>
      </c>
      <c r="H1745">
        <v>33</v>
      </c>
      <c r="I1745">
        <f>+Tabla1[[#This Row],[Tiempo de Preparación]]/60</f>
        <v>0.55000000000000004</v>
      </c>
      <c r="J1745" s="9" t="str">
        <f>+TEXT(Tabla1[[#This Row],[Columna1]]/24, "h:mm")</f>
        <v>0:33</v>
      </c>
      <c r="K1745" t="s">
        <v>8</v>
      </c>
      <c r="L1745" s="1">
        <f>+(Tabla1[[#This Row],[Precio Unitario]]-Tabla1[[#This Row],[Costo Unitario]])*Tabla1[[#This Row],[Cantidad Ordenada]]</f>
        <v>24</v>
      </c>
      <c r="M1745" s="1">
        <f>+Tabla1[[#This Row],[Precio Unitario]]*Tabla1[[#This Row],[Cantidad Ordenada]]</f>
        <v>54</v>
      </c>
      <c r="N1745" s="2">
        <f>+Tabla1[[#This Row],[Ganancia neta]]/(Tabla1[[#This Row],[Ganacia Bruta]])</f>
        <v>0.44444444444444442</v>
      </c>
      <c r="O1745" s="1">
        <f>+Tabla1[[#This Row],[Costo Unitario]]*Tabla1[[#This Row],[Cantidad Ordenada]]</f>
        <v>30</v>
      </c>
    </row>
    <row r="1746" spans="1:15" x14ac:dyDescent="0.25">
      <c r="A1746">
        <v>707</v>
      </c>
      <c r="B1746">
        <v>15</v>
      </c>
      <c r="C1746" t="s">
        <v>18</v>
      </c>
      <c r="D1746" t="s">
        <v>42</v>
      </c>
      <c r="E1746" s="1">
        <v>19</v>
      </c>
      <c r="F1746" s="1">
        <v>32</v>
      </c>
      <c r="G1746">
        <v>1</v>
      </c>
      <c r="H1746">
        <v>31</v>
      </c>
      <c r="I1746">
        <f>+Tabla1[[#This Row],[Tiempo de Preparación]]/60</f>
        <v>0.51666666666666672</v>
      </c>
      <c r="J1746" s="9" t="str">
        <f>+TEXT(Tabla1[[#This Row],[Columna1]]/24, "h:mm")</f>
        <v>0:31</v>
      </c>
      <c r="K1746" t="s">
        <v>6</v>
      </c>
      <c r="L1746" s="1">
        <f>+(Tabla1[[#This Row],[Precio Unitario]]-Tabla1[[#This Row],[Costo Unitario]])*Tabla1[[#This Row],[Cantidad Ordenada]]</f>
        <v>13</v>
      </c>
      <c r="M1746" s="1">
        <f>+Tabla1[[#This Row],[Precio Unitario]]*Tabla1[[#This Row],[Cantidad Ordenada]]</f>
        <v>32</v>
      </c>
      <c r="N1746" s="2">
        <f>+Tabla1[[#This Row],[Ganancia neta]]/(Tabla1[[#This Row],[Ganacia Bruta]])</f>
        <v>0.40625</v>
      </c>
      <c r="O1746" s="1">
        <f>+Tabla1[[#This Row],[Costo Unitario]]*Tabla1[[#This Row],[Cantidad Ordenada]]</f>
        <v>19</v>
      </c>
    </row>
    <row r="1747" spans="1:15" x14ac:dyDescent="0.25">
      <c r="A1747">
        <v>707</v>
      </c>
      <c r="B1747">
        <v>15</v>
      </c>
      <c r="C1747" t="s">
        <v>23</v>
      </c>
      <c r="D1747" t="s">
        <v>47</v>
      </c>
      <c r="E1747" s="1">
        <v>13</v>
      </c>
      <c r="F1747" s="1">
        <v>21</v>
      </c>
      <c r="G1747">
        <v>1</v>
      </c>
      <c r="H1747">
        <v>42</v>
      </c>
      <c r="I1747">
        <f>+Tabla1[[#This Row],[Tiempo de Preparación]]/60</f>
        <v>0.7</v>
      </c>
      <c r="J1747" s="9" t="str">
        <f>+TEXT(Tabla1[[#This Row],[Columna1]]/24, "h:mm")</f>
        <v>0:42</v>
      </c>
      <c r="K1747" t="s">
        <v>8</v>
      </c>
      <c r="L1747" s="1">
        <f>+(Tabla1[[#This Row],[Precio Unitario]]-Tabla1[[#This Row],[Costo Unitario]])*Tabla1[[#This Row],[Cantidad Ordenada]]</f>
        <v>8</v>
      </c>
      <c r="M1747" s="1">
        <f>+Tabla1[[#This Row],[Precio Unitario]]*Tabla1[[#This Row],[Cantidad Ordenada]]</f>
        <v>21</v>
      </c>
      <c r="N1747" s="2">
        <f>+Tabla1[[#This Row],[Ganancia neta]]/(Tabla1[[#This Row],[Ganacia Bruta]])</f>
        <v>0.38095238095238093</v>
      </c>
      <c r="O1747" s="1">
        <f>+Tabla1[[#This Row],[Costo Unitario]]*Tabla1[[#This Row],[Cantidad Ordenada]]</f>
        <v>13</v>
      </c>
    </row>
    <row r="1748" spans="1:15" x14ac:dyDescent="0.25">
      <c r="A1748">
        <v>707</v>
      </c>
      <c r="B1748">
        <v>15</v>
      </c>
      <c r="C1748" t="s">
        <v>7</v>
      </c>
      <c r="D1748" t="s">
        <v>32</v>
      </c>
      <c r="E1748" s="1">
        <v>18</v>
      </c>
      <c r="F1748" s="1">
        <v>30</v>
      </c>
      <c r="G1748">
        <v>2</v>
      </c>
      <c r="H1748">
        <v>53</v>
      </c>
      <c r="I1748">
        <f>+Tabla1[[#This Row],[Tiempo de Preparación]]/60</f>
        <v>0.8833333333333333</v>
      </c>
      <c r="J1748" s="9" t="str">
        <f>+TEXT(Tabla1[[#This Row],[Columna1]]/24, "h:mm")</f>
        <v>0:53</v>
      </c>
      <c r="K1748" t="s">
        <v>6</v>
      </c>
      <c r="L1748" s="1">
        <f>+(Tabla1[[#This Row],[Precio Unitario]]-Tabla1[[#This Row],[Costo Unitario]])*Tabla1[[#This Row],[Cantidad Ordenada]]</f>
        <v>24</v>
      </c>
      <c r="M1748" s="1">
        <f>+Tabla1[[#This Row],[Precio Unitario]]*Tabla1[[#This Row],[Cantidad Ordenada]]</f>
        <v>60</v>
      </c>
      <c r="N1748" s="2">
        <f>+Tabla1[[#This Row],[Ganancia neta]]/(Tabla1[[#This Row],[Ganacia Bruta]])</f>
        <v>0.4</v>
      </c>
      <c r="O1748" s="1">
        <f>+Tabla1[[#This Row],[Costo Unitario]]*Tabla1[[#This Row],[Cantidad Ordenada]]</f>
        <v>36</v>
      </c>
    </row>
    <row r="1749" spans="1:15" x14ac:dyDescent="0.25">
      <c r="A1749">
        <v>707</v>
      </c>
      <c r="B1749">
        <v>15</v>
      </c>
      <c r="C1749" t="s">
        <v>12</v>
      </c>
      <c r="D1749" t="s">
        <v>36</v>
      </c>
      <c r="E1749" s="1">
        <v>22</v>
      </c>
      <c r="F1749" s="1">
        <v>36</v>
      </c>
      <c r="G1749">
        <v>2</v>
      </c>
      <c r="H1749">
        <v>11</v>
      </c>
      <c r="I1749">
        <f>+Tabla1[[#This Row],[Tiempo de Preparación]]/60</f>
        <v>0.18333333333333332</v>
      </c>
      <c r="J1749" s="9" t="str">
        <f>+TEXT(Tabla1[[#This Row],[Columna1]]/24, "h:mm")</f>
        <v>0:11</v>
      </c>
      <c r="K1749" t="s">
        <v>6</v>
      </c>
      <c r="L1749" s="1">
        <f>+(Tabla1[[#This Row],[Precio Unitario]]-Tabla1[[#This Row],[Costo Unitario]])*Tabla1[[#This Row],[Cantidad Ordenada]]</f>
        <v>28</v>
      </c>
      <c r="M1749" s="1">
        <f>+Tabla1[[#This Row],[Precio Unitario]]*Tabla1[[#This Row],[Cantidad Ordenada]]</f>
        <v>72</v>
      </c>
      <c r="N1749" s="2">
        <f>+Tabla1[[#This Row],[Ganancia neta]]/(Tabla1[[#This Row],[Ganacia Bruta]])</f>
        <v>0.3888888888888889</v>
      </c>
      <c r="O1749" s="1">
        <f>+Tabla1[[#This Row],[Costo Unitario]]*Tabla1[[#This Row],[Cantidad Ordenada]]</f>
        <v>44</v>
      </c>
    </row>
    <row r="1750" spans="1:15" x14ac:dyDescent="0.25">
      <c r="A1750">
        <v>708</v>
      </c>
      <c r="B1750">
        <v>5</v>
      </c>
      <c r="C1750" t="s">
        <v>10</v>
      </c>
      <c r="D1750" t="s">
        <v>34</v>
      </c>
      <c r="E1750" s="1">
        <v>16</v>
      </c>
      <c r="F1750" s="1">
        <v>27</v>
      </c>
      <c r="G1750">
        <v>2</v>
      </c>
      <c r="H1750">
        <v>24</v>
      </c>
      <c r="I1750">
        <f>+Tabla1[[#This Row],[Tiempo de Preparación]]/60</f>
        <v>0.4</v>
      </c>
      <c r="J1750" s="9" t="str">
        <f>+TEXT(Tabla1[[#This Row],[Columna1]]/24, "h:mm")</f>
        <v>0:24</v>
      </c>
      <c r="K1750" t="s">
        <v>8</v>
      </c>
      <c r="L1750" s="1">
        <f>+(Tabla1[[#This Row],[Precio Unitario]]-Tabla1[[#This Row],[Costo Unitario]])*Tabla1[[#This Row],[Cantidad Ordenada]]</f>
        <v>22</v>
      </c>
      <c r="M1750" s="1">
        <f>+Tabla1[[#This Row],[Precio Unitario]]*Tabla1[[#This Row],[Cantidad Ordenada]]</f>
        <v>54</v>
      </c>
      <c r="N1750" s="2">
        <f>+Tabla1[[#This Row],[Ganancia neta]]/(Tabla1[[#This Row],[Ganacia Bruta]])</f>
        <v>0.40740740740740738</v>
      </c>
      <c r="O1750" s="1">
        <f>+Tabla1[[#This Row],[Costo Unitario]]*Tabla1[[#This Row],[Cantidad Ordenada]]</f>
        <v>32</v>
      </c>
    </row>
    <row r="1751" spans="1:15" x14ac:dyDescent="0.25">
      <c r="A1751">
        <v>709</v>
      </c>
      <c r="B1751">
        <v>8</v>
      </c>
      <c r="C1751" t="s">
        <v>23</v>
      </c>
      <c r="D1751" t="s">
        <v>47</v>
      </c>
      <c r="E1751" s="1">
        <v>13</v>
      </c>
      <c r="F1751" s="1">
        <v>21</v>
      </c>
      <c r="G1751">
        <v>2</v>
      </c>
      <c r="H1751">
        <v>7</v>
      </c>
      <c r="I1751">
        <f>+Tabla1[[#This Row],[Tiempo de Preparación]]/60</f>
        <v>0.11666666666666667</v>
      </c>
      <c r="J1751" s="9" t="str">
        <f>+TEXT(Tabla1[[#This Row],[Columna1]]/24, "h:mm")</f>
        <v>0:07</v>
      </c>
      <c r="K1751" t="s">
        <v>6</v>
      </c>
      <c r="L1751" s="1">
        <f>+(Tabla1[[#This Row],[Precio Unitario]]-Tabla1[[#This Row],[Costo Unitario]])*Tabla1[[#This Row],[Cantidad Ordenada]]</f>
        <v>16</v>
      </c>
      <c r="M1751" s="1">
        <f>+Tabla1[[#This Row],[Precio Unitario]]*Tabla1[[#This Row],[Cantidad Ordenada]]</f>
        <v>42</v>
      </c>
      <c r="N1751" s="2">
        <f>+Tabla1[[#This Row],[Ganancia neta]]/(Tabla1[[#This Row],[Ganacia Bruta]])</f>
        <v>0.38095238095238093</v>
      </c>
      <c r="O1751" s="1">
        <f>+Tabla1[[#This Row],[Costo Unitario]]*Tabla1[[#This Row],[Cantidad Ordenada]]</f>
        <v>26</v>
      </c>
    </row>
    <row r="1752" spans="1:15" x14ac:dyDescent="0.25">
      <c r="A1752">
        <v>709</v>
      </c>
      <c r="B1752">
        <v>8</v>
      </c>
      <c r="C1752" t="s">
        <v>17</v>
      </c>
      <c r="D1752" t="s">
        <v>41</v>
      </c>
      <c r="E1752" s="1">
        <v>21</v>
      </c>
      <c r="F1752" s="1">
        <v>35</v>
      </c>
      <c r="G1752">
        <v>1</v>
      </c>
      <c r="H1752">
        <v>33</v>
      </c>
      <c r="I1752">
        <f>+Tabla1[[#This Row],[Tiempo de Preparación]]/60</f>
        <v>0.55000000000000004</v>
      </c>
      <c r="J1752" s="9" t="str">
        <f>+TEXT(Tabla1[[#This Row],[Columna1]]/24, "h:mm")</f>
        <v>0:33</v>
      </c>
      <c r="K1752" t="s">
        <v>8</v>
      </c>
      <c r="L1752" s="1">
        <f>+(Tabla1[[#This Row],[Precio Unitario]]-Tabla1[[#This Row],[Costo Unitario]])*Tabla1[[#This Row],[Cantidad Ordenada]]</f>
        <v>14</v>
      </c>
      <c r="M1752" s="1">
        <f>+Tabla1[[#This Row],[Precio Unitario]]*Tabla1[[#This Row],[Cantidad Ordenada]]</f>
        <v>35</v>
      </c>
      <c r="N1752" s="2">
        <f>+Tabla1[[#This Row],[Ganancia neta]]/(Tabla1[[#This Row],[Ganacia Bruta]])</f>
        <v>0.4</v>
      </c>
      <c r="O1752" s="1">
        <f>+Tabla1[[#This Row],[Costo Unitario]]*Tabla1[[#This Row],[Cantidad Ordenada]]</f>
        <v>21</v>
      </c>
    </row>
    <row r="1753" spans="1:15" x14ac:dyDescent="0.25">
      <c r="A1753">
        <v>709</v>
      </c>
      <c r="B1753">
        <v>8</v>
      </c>
      <c r="C1753" t="s">
        <v>14</v>
      </c>
      <c r="D1753" t="s">
        <v>38</v>
      </c>
      <c r="E1753" s="1">
        <v>20</v>
      </c>
      <c r="F1753" s="1">
        <v>33</v>
      </c>
      <c r="G1753">
        <v>2</v>
      </c>
      <c r="H1753">
        <v>27</v>
      </c>
      <c r="I1753">
        <f>+Tabla1[[#This Row],[Tiempo de Preparación]]/60</f>
        <v>0.45</v>
      </c>
      <c r="J1753" s="9" t="str">
        <f>+TEXT(Tabla1[[#This Row],[Columna1]]/24, "h:mm")</f>
        <v>0:27</v>
      </c>
      <c r="K1753" t="s">
        <v>8</v>
      </c>
      <c r="L1753" s="1">
        <f>+(Tabla1[[#This Row],[Precio Unitario]]-Tabla1[[#This Row],[Costo Unitario]])*Tabla1[[#This Row],[Cantidad Ordenada]]</f>
        <v>26</v>
      </c>
      <c r="M1753" s="1">
        <f>+Tabla1[[#This Row],[Precio Unitario]]*Tabla1[[#This Row],[Cantidad Ordenada]]</f>
        <v>66</v>
      </c>
      <c r="N1753" s="2">
        <f>+Tabla1[[#This Row],[Ganancia neta]]/(Tabla1[[#This Row],[Ganacia Bruta]])</f>
        <v>0.39393939393939392</v>
      </c>
      <c r="O1753" s="1">
        <f>+Tabla1[[#This Row],[Costo Unitario]]*Tabla1[[#This Row],[Cantidad Ordenada]]</f>
        <v>40</v>
      </c>
    </row>
    <row r="1754" spans="1:15" x14ac:dyDescent="0.25">
      <c r="A1754">
        <v>709</v>
      </c>
      <c r="B1754">
        <v>8</v>
      </c>
      <c r="C1754" t="s">
        <v>26</v>
      </c>
      <c r="D1754" t="s">
        <v>50</v>
      </c>
      <c r="E1754" s="1">
        <v>15</v>
      </c>
      <c r="F1754" s="1">
        <v>25</v>
      </c>
      <c r="G1754">
        <v>2</v>
      </c>
      <c r="H1754">
        <v>31</v>
      </c>
      <c r="I1754">
        <f>+Tabla1[[#This Row],[Tiempo de Preparación]]/60</f>
        <v>0.51666666666666672</v>
      </c>
      <c r="J1754" s="9" t="str">
        <f>+TEXT(Tabla1[[#This Row],[Columna1]]/24, "h:mm")</f>
        <v>0:31</v>
      </c>
      <c r="K1754" t="s">
        <v>6</v>
      </c>
      <c r="L1754" s="1">
        <f>+(Tabla1[[#This Row],[Precio Unitario]]-Tabla1[[#This Row],[Costo Unitario]])*Tabla1[[#This Row],[Cantidad Ordenada]]</f>
        <v>20</v>
      </c>
      <c r="M1754" s="1">
        <f>+Tabla1[[#This Row],[Precio Unitario]]*Tabla1[[#This Row],[Cantidad Ordenada]]</f>
        <v>50</v>
      </c>
      <c r="N1754" s="2">
        <f>+Tabla1[[#This Row],[Ganancia neta]]/(Tabla1[[#This Row],[Ganacia Bruta]])</f>
        <v>0.4</v>
      </c>
      <c r="O1754" s="1">
        <f>+Tabla1[[#This Row],[Costo Unitario]]*Tabla1[[#This Row],[Cantidad Ordenada]]</f>
        <v>30</v>
      </c>
    </row>
    <row r="1755" spans="1:15" x14ac:dyDescent="0.25">
      <c r="A1755">
        <v>710</v>
      </c>
      <c r="B1755">
        <v>18</v>
      </c>
      <c r="C1755" t="s">
        <v>21</v>
      </c>
      <c r="D1755" t="s">
        <v>45</v>
      </c>
      <c r="E1755" s="1">
        <v>12</v>
      </c>
      <c r="F1755" s="1">
        <v>20</v>
      </c>
      <c r="G1755">
        <v>2</v>
      </c>
      <c r="H1755">
        <v>32</v>
      </c>
      <c r="I1755">
        <f>+Tabla1[[#This Row],[Tiempo de Preparación]]/60</f>
        <v>0.53333333333333333</v>
      </c>
      <c r="J1755" s="9" t="str">
        <f>+TEXT(Tabla1[[#This Row],[Columna1]]/24, "h:mm")</f>
        <v>0:32</v>
      </c>
      <c r="K1755" t="s">
        <v>6</v>
      </c>
      <c r="L1755" s="1">
        <f>+(Tabla1[[#This Row],[Precio Unitario]]-Tabla1[[#This Row],[Costo Unitario]])*Tabla1[[#This Row],[Cantidad Ordenada]]</f>
        <v>16</v>
      </c>
      <c r="M1755" s="1">
        <f>+Tabla1[[#This Row],[Precio Unitario]]*Tabla1[[#This Row],[Cantidad Ordenada]]</f>
        <v>40</v>
      </c>
      <c r="N1755" s="2">
        <f>+Tabla1[[#This Row],[Ganancia neta]]/(Tabla1[[#This Row],[Ganacia Bruta]])</f>
        <v>0.4</v>
      </c>
      <c r="O1755" s="1">
        <f>+Tabla1[[#This Row],[Costo Unitario]]*Tabla1[[#This Row],[Cantidad Ordenada]]</f>
        <v>24</v>
      </c>
    </row>
    <row r="1756" spans="1:15" x14ac:dyDescent="0.25">
      <c r="A1756">
        <v>710</v>
      </c>
      <c r="B1756">
        <v>18</v>
      </c>
      <c r="C1756" t="s">
        <v>16</v>
      </c>
      <c r="D1756" t="s">
        <v>40</v>
      </c>
      <c r="E1756" s="1">
        <v>11</v>
      </c>
      <c r="F1756" s="1">
        <v>19</v>
      </c>
      <c r="G1756">
        <v>3</v>
      </c>
      <c r="H1756">
        <v>45</v>
      </c>
      <c r="I1756">
        <f>+Tabla1[[#This Row],[Tiempo de Preparación]]/60</f>
        <v>0.75</v>
      </c>
      <c r="J1756" s="9" t="str">
        <f>+TEXT(Tabla1[[#This Row],[Columna1]]/24, "h:mm")</f>
        <v>0:45</v>
      </c>
      <c r="K1756" t="s">
        <v>8</v>
      </c>
      <c r="L1756" s="1">
        <f>+(Tabla1[[#This Row],[Precio Unitario]]-Tabla1[[#This Row],[Costo Unitario]])*Tabla1[[#This Row],[Cantidad Ordenada]]</f>
        <v>24</v>
      </c>
      <c r="M1756" s="1">
        <f>+Tabla1[[#This Row],[Precio Unitario]]*Tabla1[[#This Row],[Cantidad Ordenada]]</f>
        <v>57</v>
      </c>
      <c r="N1756" s="2">
        <f>+Tabla1[[#This Row],[Ganancia neta]]/(Tabla1[[#This Row],[Ganacia Bruta]])</f>
        <v>0.42105263157894735</v>
      </c>
      <c r="O1756" s="1">
        <f>+Tabla1[[#This Row],[Costo Unitario]]*Tabla1[[#This Row],[Cantidad Ordenada]]</f>
        <v>33</v>
      </c>
    </row>
    <row r="1757" spans="1:15" x14ac:dyDescent="0.25">
      <c r="A1757">
        <v>710</v>
      </c>
      <c r="B1757">
        <v>18</v>
      </c>
      <c r="C1757" t="s">
        <v>24</v>
      </c>
      <c r="D1757" t="s">
        <v>48</v>
      </c>
      <c r="E1757" s="1">
        <v>10</v>
      </c>
      <c r="F1757" s="1">
        <v>18</v>
      </c>
      <c r="G1757">
        <v>1</v>
      </c>
      <c r="H1757">
        <v>20</v>
      </c>
      <c r="I1757">
        <f>+Tabla1[[#This Row],[Tiempo de Preparación]]/60</f>
        <v>0.33333333333333331</v>
      </c>
      <c r="J1757" s="9" t="str">
        <f>+TEXT(Tabla1[[#This Row],[Columna1]]/24, "h:mm")</f>
        <v>0:20</v>
      </c>
      <c r="K1757" t="s">
        <v>8</v>
      </c>
      <c r="L1757" s="1">
        <f>+(Tabla1[[#This Row],[Precio Unitario]]-Tabla1[[#This Row],[Costo Unitario]])*Tabla1[[#This Row],[Cantidad Ordenada]]</f>
        <v>8</v>
      </c>
      <c r="M1757" s="1">
        <f>+Tabla1[[#This Row],[Precio Unitario]]*Tabla1[[#This Row],[Cantidad Ordenada]]</f>
        <v>18</v>
      </c>
      <c r="N1757" s="2">
        <f>+Tabla1[[#This Row],[Ganancia neta]]/(Tabla1[[#This Row],[Ganacia Bruta]])</f>
        <v>0.44444444444444442</v>
      </c>
      <c r="O1757" s="1">
        <f>+Tabla1[[#This Row],[Costo Unitario]]*Tabla1[[#This Row],[Cantidad Ordenada]]</f>
        <v>10</v>
      </c>
    </row>
    <row r="1758" spans="1:15" x14ac:dyDescent="0.25">
      <c r="A1758">
        <v>710</v>
      </c>
      <c r="B1758">
        <v>18</v>
      </c>
      <c r="C1758" t="s">
        <v>22</v>
      </c>
      <c r="D1758" t="s">
        <v>46</v>
      </c>
      <c r="E1758" s="1">
        <v>14</v>
      </c>
      <c r="F1758" s="1">
        <v>23</v>
      </c>
      <c r="G1758">
        <v>1</v>
      </c>
      <c r="H1758">
        <v>43</v>
      </c>
      <c r="I1758">
        <f>+Tabla1[[#This Row],[Tiempo de Preparación]]/60</f>
        <v>0.71666666666666667</v>
      </c>
      <c r="J1758" s="9" t="str">
        <f>+TEXT(Tabla1[[#This Row],[Columna1]]/24, "h:mm")</f>
        <v>0:43</v>
      </c>
      <c r="K1758" t="s">
        <v>8</v>
      </c>
      <c r="L1758" s="1">
        <f>+(Tabla1[[#This Row],[Precio Unitario]]-Tabla1[[#This Row],[Costo Unitario]])*Tabla1[[#This Row],[Cantidad Ordenada]]</f>
        <v>9</v>
      </c>
      <c r="M1758" s="1">
        <f>+Tabla1[[#This Row],[Precio Unitario]]*Tabla1[[#This Row],[Cantidad Ordenada]]</f>
        <v>23</v>
      </c>
      <c r="N1758" s="2">
        <f>+Tabla1[[#This Row],[Ganancia neta]]/(Tabla1[[#This Row],[Ganacia Bruta]])</f>
        <v>0.39130434782608697</v>
      </c>
      <c r="O1758" s="1">
        <f>+Tabla1[[#This Row],[Costo Unitario]]*Tabla1[[#This Row],[Cantidad Ordenada]]</f>
        <v>14</v>
      </c>
    </row>
    <row r="1759" spans="1:15" x14ac:dyDescent="0.25">
      <c r="A1759">
        <v>711</v>
      </c>
      <c r="B1759">
        <v>20</v>
      </c>
      <c r="C1759" t="s">
        <v>20</v>
      </c>
      <c r="D1759" t="s">
        <v>44</v>
      </c>
      <c r="E1759" s="1">
        <v>20</v>
      </c>
      <c r="F1759" s="1">
        <v>34</v>
      </c>
      <c r="G1759">
        <v>3</v>
      </c>
      <c r="H1759">
        <v>43</v>
      </c>
      <c r="I1759">
        <f>+Tabla1[[#This Row],[Tiempo de Preparación]]/60</f>
        <v>0.71666666666666667</v>
      </c>
      <c r="J1759" s="9" t="str">
        <f>+TEXT(Tabla1[[#This Row],[Columna1]]/24, "h:mm")</f>
        <v>0:43</v>
      </c>
      <c r="K1759" t="s">
        <v>6</v>
      </c>
      <c r="L1759" s="1">
        <f>+(Tabla1[[#This Row],[Precio Unitario]]-Tabla1[[#This Row],[Costo Unitario]])*Tabla1[[#This Row],[Cantidad Ordenada]]</f>
        <v>42</v>
      </c>
      <c r="M1759" s="1">
        <f>+Tabla1[[#This Row],[Precio Unitario]]*Tabla1[[#This Row],[Cantidad Ordenada]]</f>
        <v>102</v>
      </c>
      <c r="N1759" s="2">
        <f>+Tabla1[[#This Row],[Ganancia neta]]/(Tabla1[[#This Row],[Ganacia Bruta]])</f>
        <v>0.41176470588235292</v>
      </c>
      <c r="O1759" s="1">
        <f>+Tabla1[[#This Row],[Costo Unitario]]*Tabla1[[#This Row],[Cantidad Ordenada]]</f>
        <v>60</v>
      </c>
    </row>
    <row r="1760" spans="1:15" x14ac:dyDescent="0.25">
      <c r="A1760">
        <v>711</v>
      </c>
      <c r="B1760">
        <v>20</v>
      </c>
      <c r="C1760" t="s">
        <v>18</v>
      </c>
      <c r="D1760" t="s">
        <v>42</v>
      </c>
      <c r="E1760" s="1">
        <v>19</v>
      </c>
      <c r="F1760" s="1">
        <v>32</v>
      </c>
      <c r="G1760">
        <v>2</v>
      </c>
      <c r="H1760">
        <v>16</v>
      </c>
      <c r="I1760">
        <f>+Tabla1[[#This Row],[Tiempo de Preparación]]/60</f>
        <v>0.26666666666666666</v>
      </c>
      <c r="J1760" s="9" t="str">
        <f>+TEXT(Tabla1[[#This Row],[Columna1]]/24, "h:mm")</f>
        <v>0:16</v>
      </c>
      <c r="K1760" t="s">
        <v>8</v>
      </c>
      <c r="L1760" s="1">
        <f>+(Tabla1[[#This Row],[Precio Unitario]]-Tabla1[[#This Row],[Costo Unitario]])*Tabla1[[#This Row],[Cantidad Ordenada]]</f>
        <v>26</v>
      </c>
      <c r="M1760" s="1">
        <f>+Tabla1[[#This Row],[Precio Unitario]]*Tabla1[[#This Row],[Cantidad Ordenada]]</f>
        <v>64</v>
      </c>
      <c r="N1760" s="2">
        <f>+Tabla1[[#This Row],[Ganancia neta]]/(Tabla1[[#This Row],[Ganacia Bruta]])</f>
        <v>0.40625</v>
      </c>
      <c r="O1760" s="1">
        <f>+Tabla1[[#This Row],[Costo Unitario]]*Tabla1[[#This Row],[Cantidad Ordenada]]</f>
        <v>38</v>
      </c>
    </row>
    <row r="1761" spans="1:15" x14ac:dyDescent="0.25">
      <c r="A1761">
        <v>712</v>
      </c>
      <c r="B1761">
        <v>10</v>
      </c>
      <c r="C1761" t="s">
        <v>5</v>
      </c>
      <c r="D1761" t="s">
        <v>31</v>
      </c>
      <c r="E1761" s="1">
        <v>14</v>
      </c>
      <c r="F1761" s="1">
        <v>24</v>
      </c>
      <c r="G1761">
        <v>2</v>
      </c>
      <c r="H1761">
        <v>49</v>
      </c>
      <c r="I1761">
        <f>+Tabla1[[#This Row],[Tiempo de Preparación]]/60</f>
        <v>0.81666666666666665</v>
      </c>
      <c r="J1761" s="9" t="str">
        <f>+TEXT(Tabla1[[#This Row],[Columna1]]/24, "h:mm")</f>
        <v>0:49</v>
      </c>
      <c r="K1761" t="s">
        <v>6</v>
      </c>
      <c r="L1761" s="1">
        <f>+(Tabla1[[#This Row],[Precio Unitario]]-Tabla1[[#This Row],[Costo Unitario]])*Tabla1[[#This Row],[Cantidad Ordenada]]</f>
        <v>20</v>
      </c>
      <c r="M1761" s="1">
        <f>+Tabla1[[#This Row],[Precio Unitario]]*Tabla1[[#This Row],[Cantidad Ordenada]]</f>
        <v>48</v>
      </c>
      <c r="N1761" s="2">
        <f>+Tabla1[[#This Row],[Ganancia neta]]/(Tabla1[[#This Row],[Ganacia Bruta]])</f>
        <v>0.41666666666666669</v>
      </c>
      <c r="O1761" s="1">
        <f>+Tabla1[[#This Row],[Costo Unitario]]*Tabla1[[#This Row],[Cantidad Ordenada]]</f>
        <v>28</v>
      </c>
    </row>
    <row r="1762" spans="1:15" x14ac:dyDescent="0.25">
      <c r="A1762">
        <v>713</v>
      </c>
      <c r="B1762">
        <v>6</v>
      </c>
      <c r="C1762" t="s">
        <v>14</v>
      </c>
      <c r="D1762" t="s">
        <v>38</v>
      </c>
      <c r="E1762" s="1">
        <v>20</v>
      </c>
      <c r="F1762" s="1">
        <v>33</v>
      </c>
      <c r="G1762">
        <v>3</v>
      </c>
      <c r="H1762">
        <v>41</v>
      </c>
      <c r="I1762">
        <f>+Tabla1[[#This Row],[Tiempo de Preparación]]/60</f>
        <v>0.68333333333333335</v>
      </c>
      <c r="J1762" s="9" t="str">
        <f>+TEXT(Tabla1[[#This Row],[Columna1]]/24, "h:mm")</f>
        <v>0:41</v>
      </c>
      <c r="K1762" t="s">
        <v>8</v>
      </c>
      <c r="L1762" s="1">
        <f>+(Tabla1[[#This Row],[Precio Unitario]]-Tabla1[[#This Row],[Costo Unitario]])*Tabla1[[#This Row],[Cantidad Ordenada]]</f>
        <v>39</v>
      </c>
      <c r="M1762" s="1">
        <f>+Tabla1[[#This Row],[Precio Unitario]]*Tabla1[[#This Row],[Cantidad Ordenada]]</f>
        <v>99</v>
      </c>
      <c r="N1762" s="2">
        <f>+Tabla1[[#This Row],[Ganancia neta]]/(Tabla1[[#This Row],[Ganacia Bruta]])</f>
        <v>0.39393939393939392</v>
      </c>
      <c r="O1762" s="1">
        <f>+Tabla1[[#This Row],[Costo Unitario]]*Tabla1[[#This Row],[Cantidad Ordenada]]</f>
        <v>60</v>
      </c>
    </row>
    <row r="1763" spans="1:15" x14ac:dyDescent="0.25">
      <c r="A1763">
        <v>713</v>
      </c>
      <c r="B1763">
        <v>6</v>
      </c>
      <c r="C1763" t="s">
        <v>13</v>
      </c>
      <c r="D1763" t="s">
        <v>37</v>
      </c>
      <c r="E1763" s="1">
        <v>17</v>
      </c>
      <c r="F1763" s="1">
        <v>29</v>
      </c>
      <c r="G1763">
        <v>3</v>
      </c>
      <c r="H1763">
        <v>14</v>
      </c>
      <c r="I1763">
        <f>+Tabla1[[#This Row],[Tiempo de Preparación]]/60</f>
        <v>0.23333333333333334</v>
      </c>
      <c r="J1763" s="9" t="str">
        <f>+TEXT(Tabla1[[#This Row],[Columna1]]/24, "h:mm")</f>
        <v>0:14</v>
      </c>
      <c r="K1763" t="s">
        <v>8</v>
      </c>
      <c r="L1763" s="1">
        <f>+(Tabla1[[#This Row],[Precio Unitario]]-Tabla1[[#This Row],[Costo Unitario]])*Tabla1[[#This Row],[Cantidad Ordenada]]</f>
        <v>36</v>
      </c>
      <c r="M1763" s="1">
        <f>+Tabla1[[#This Row],[Precio Unitario]]*Tabla1[[#This Row],[Cantidad Ordenada]]</f>
        <v>87</v>
      </c>
      <c r="N1763" s="2">
        <f>+Tabla1[[#This Row],[Ganancia neta]]/(Tabla1[[#This Row],[Ganacia Bruta]])</f>
        <v>0.41379310344827586</v>
      </c>
      <c r="O1763" s="1">
        <f>+Tabla1[[#This Row],[Costo Unitario]]*Tabla1[[#This Row],[Cantidad Ordenada]]</f>
        <v>51</v>
      </c>
    </row>
    <row r="1764" spans="1:15" x14ac:dyDescent="0.25">
      <c r="A1764">
        <v>713</v>
      </c>
      <c r="B1764">
        <v>6</v>
      </c>
      <c r="C1764" t="s">
        <v>18</v>
      </c>
      <c r="D1764" t="s">
        <v>42</v>
      </c>
      <c r="E1764" s="1">
        <v>19</v>
      </c>
      <c r="F1764" s="1">
        <v>32</v>
      </c>
      <c r="G1764">
        <v>3</v>
      </c>
      <c r="H1764">
        <v>45</v>
      </c>
      <c r="I1764">
        <f>+Tabla1[[#This Row],[Tiempo de Preparación]]/60</f>
        <v>0.75</v>
      </c>
      <c r="J1764" s="9" t="str">
        <f>+TEXT(Tabla1[[#This Row],[Columna1]]/24, "h:mm")</f>
        <v>0:45</v>
      </c>
      <c r="K1764" t="s">
        <v>6</v>
      </c>
      <c r="L1764" s="1">
        <f>+(Tabla1[[#This Row],[Precio Unitario]]-Tabla1[[#This Row],[Costo Unitario]])*Tabla1[[#This Row],[Cantidad Ordenada]]</f>
        <v>39</v>
      </c>
      <c r="M1764" s="1">
        <f>+Tabla1[[#This Row],[Precio Unitario]]*Tabla1[[#This Row],[Cantidad Ordenada]]</f>
        <v>96</v>
      </c>
      <c r="N1764" s="2">
        <f>+Tabla1[[#This Row],[Ganancia neta]]/(Tabla1[[#This Row],[Ganacia Bruta]])</f>
        <v>0.40625</v>
      </c>
      <c r="O1764" s="1">
        <f>+Tabla1[[#This Row],[Costo Unitario]]*Tabla1[[#This Row],[Cantidad Ordenada]]</f>
        <v>57</v>
      </c>
    </row>
    <row r="1765" spans="1:15" x14ac:dyDescent="0.25">
      <c r="A1765">
        <v>713</v>
      </c>
      <c r="B1765">
        <v>6</v>
      </c>
      <c r="C1765" t="s">
        <v>25</v>
      </c>
      <c r="D1765" t="s">
        <v>49</v>
      </c>
      <c r="E1765" s="1">
        <v>15</v>
      </c>
      <c r="F1765" s="1">
        <v>26</v>
      </c>
      <c r="G1765">
        <v>3</v>
      </c>
      <c r="H1765">
        <v>25</v>
      </c>
      <c r="I1765">
        <f>+Tabla1[[#This Row],[Tiempo de Preparación]]/60</f>
        <v>0.41666666666666669</v>
      </c>
      <c r="J1765" s="9" t="str">
        <f>+TEXT(Tabla1[[#This Row],[Columna1]]/24, "h:mm")</f>
        <v>0:25</v>
      </c>
      <c r="K1765" t="s">
        <v>6</v>
      </c>
      <c r="L1765" s="1">
        <f>+(Tabla1[[#This Row],[Precio Unitario]]-Tabla1[[#This Row],[Costo Unitario]])*Tabla1[[#This Row],[Cantidad Ordenada]]</f>
        <v>33</v>
      </c>
      <c r="M1765" s="1">
        <f>+Tabla1[[#This Row],[Precio Unitario]]*Tabla1[[#This Row],[Cantidad Ordenada]]</f>
        <v>78</v>
      </c>
      <c r="N1765" s="2">
        <f>+Tabla1[[#This Row],[Ganancia neta]]/(Tabla1[[#This Row],[Ganacia Bruta]])</f>
        <v>0.42307692307692307</v>
      </c>
      <c r="O1765" s="1">
        <f>+Tabla1[[#This Row],[Costo Unitario]]*Tabla1[[#This Row],[Cantidad Ordenada]]</f>
        <v>45</v>
      </c>
    </row>
    <row r="1766" spans="1:15" x14ac:dyDescent="0.25">
      <c r="A1766">
        <v>714</v>
      </c>
      <c r="B1766">
        <v>19</v>
      </c>
      <c r="C1766" t="s">
        <v>20</v>
      </c>
      <c r="D1766" t="s">
        <v>44</v>
      </c>
      <c r="E1766" s="1">
        <v>20</v>
      </c>
      <c r="F1766" s="1">
        <v>34</v>
      </c>
      <c r="G1766">
        <v>3</v>
      </c>
      <c r="H1766">
        <v>17</v>
      </c>
      <c r="I1766">
        <f>+Tabla1[[#This Row],[Tiempo de Preparación]]/60</f>
        <v>0.28333333333333333</v>
      </c>
      <c r="J1766" s="9" t="str">
        <f>+TEXT(Tabla1[[#This Row],[Columna1]]/24, "h:mm")</f>
        <v>0:17</v>
      </c>
      <c r="K1766" t="s">
        <v>8</v>
      </c>
      <c r="L1766" s="1">
        <f>+(Tabla1[[#This Row],[Precio Unitario]]-Tabla1[[#This Row],[Costo Unitario]])*Tabla1[[#This Row],[Cantidad Ordenada]]</f>
        <v>42</v>
      </c>
      <c r="M1766" s="1">
        <f>+Tabla1[[#This Row],[Precio Unitario]]*Tabla1[[#This Row],[Cantidad Ordenada]]</f>
        <v>102</v>
      </c>
      <c r="N1766" s="2">
        <f>+Tabla1[[#This Row],[Ganancia neta]]/(Tabla1[[#This Row],[Ganacia Bruta]])</f>
        <v>0.41176470588235292</v>
      </c>
      <c r="O1766" s="1">
        <f>+Tabla1[[#This Row],[Costo Unitario]]*Tabla1[[#This Row],[Cantidad Ordenada]]</f>
        <v>60</v>
      </c>
    </row>
    <row r="1767" spans="1:15" x14ac:dyDescent="0.25">
      <c r="A1767">
        <v>714</v>
      </c>
      <c r="B1767">
        <v>19</v>
      </c>
      <c r="C1767" t="s">
        <v>7</v>
      </c>
      <c r="D1767" t="s">
        <v>32</v>
      </c>
      <c r="E1767" s="1">
        <v>18</v>
      </c>
      <c r="F1767" s="1">
        <v>30</v>
      </c>
      <c r="G1767">
        <v>3</v>
      </c>
      <c r="H1767">
        <v>17</v>
      </c>
      <c r="I1767">
        <f>+Tabla1[[#This Row],[Tiempo de Preparación]]/60</f>
        <v>0.28333333333333333</v>
      </c>
      <c r="J1767" s="9" t="str">
        <f>+TEXT(Tabla1[[#This Row],[Columna1]]/24, "h:mm")</f>
        <v>0:17</v>
      </c>
      <c r="K1767" t="s">
        <v>8</v>
      </c>
      <c r="L1767" s="1">
        <f>+(Tabla1[[#This Row],[Precio Unitario]]-Tabla1[[#This Row],[Costo Unitario]])*Tabla1[[#This Row],[Cantidad Ordenada]]</f>
        <v>36</v>
      </c>
      <c r="M1767" s="1">
        <f>+Tabla1[[#This Row],[Precio Unitario]]*Tabla1[[#This Row],[Cantidad Ordenada]]</f>
        <v>90</v>
      </c>
      <c r="N1767" s="2">
        <f>+Tabla1[[#This Row],[Ganancia neta]]/(Tabla1[[#This Row],[Ganacia Bruta]])</f>
        <v>0.4</v>
      </c>
      <c r="O1767" s="1">
        <f>+Tabla1[[#This Row],[Costo Unitario]]*Tabla1[[#This Row],[Cantidad Ordenada]]</f>
        <v>54</v>
      </c>
    </row>
    <row r="1768" spans="1:15" x14ac:dyDescent="0.25">
      <c r="A1768">
        <v>714</v>
      </c>
      <c r="B1768">
        <v>19</v>
      </c>
      <c r="C1768" t="s">
        <v>14</v>
      </c>
      <c r="D1768" t="s">
        <v>38</v>
      </c>
      <c r="E1768" s="1">
        <v>20</v>
      </c>
      <c r="F1768" s="1">
        <v>33</v>
      </c>
      <c r="G1768">
        <v>1</v>
      </c>
      <c r="H1768">
        <v>29</v>
      </c>
      <c r="I1768">
        <f>+Tabla1[[#This Row],[Tiempo de Preparación]]/60</f>
        <v>0.48333333333333334</v>
      </c>
      <c r="J1768" s="9" t="str">
        <f>+TEXT(Tabla1[[#This Row],[Columna1]]/24, "h:mm")</f>
        <v>0:29</v>
      </c>
      <c r="K1768" t="s">
        <v>8</v>
      </c>
      <c r="L1768" s="1">
        <f>+(Tabla1[[#This Row],[Precio Unitario]]-Tabla1[[#This Row],[Costo Unitario]])*Tabla1[[#This Row],[Cantidad Ordenada]]</f>
        <v>13</v>
      </c>
      <c r="M1768" s="1">
        <f>+Tabla1[[#This Row],[Precio Unitario]]*Tabla1[[#This Row],[Cantidad Ordenada]]</f>
        <v>33</v>
      </c>
      <c r="N1768" s="2">
        <f>+Tabla1[[#This Row],[Ganancia neta]]/(Tabla1[[#This Row],[Ganacia Bruta]])</f>
        <v>0.39393939393939392</v>
      </c>
      <c r="O1768" s="1">
        <f>+Tabla1[[#This Row],[Costo Unitario]]*Tabla1[[#This Row],[Cantidad Ordenada]]</f>
        <v>20</v>
      </c>
    </row>
    <row r="1769" spans="1:15" x14ac:dyDescent="0.25">
      <c r="A1769">
        <v>715</v>
      </c>
      <c r="B1769">
        <v>12</v>
      </c>
      <c r="C1769" t="s">
        <v>7</v>
      </c>
      <c r="D1769" t="s">
        <v>32</v>
      </c>
      <c r="E1769" s="1">
        <v>18</v>
      </c>
      <c r="F1769" s="1">
        <v>30</v>
      </c>
      <c r="G1769">
        <v>3</v>
      </c>
      <c r="H1769">
        <v>35</v>
      </c>
      <c r="I1769">
        <f>+Tabla1[[#This Row],[Tiempo de Preparación]]/60</f>
        <v>0.58333333333333337</v>
      </c>
      <c r="J1769" s="9" t="str">
        <f>+TEXT(Tabla1[[#This Row],[Columna1]]/24, "h:mm")</f>
        <v>0:35</v>
      </c>
      <c r="K1769" t="s">
        <v>6</v>
      </c>
      <c r="L1769" s="1">
        <f>+(Tabla1[[#This Row],[Precio Unitario]]-Tabla1[[#This Row],[Costo Unitario]])*Tabla1[[#This Row],[Cantidad Ordenada]]</f>
        <v>36</v>
      </c>
      <c r="M1769" s="1">
        <f>+Tabla1[[#This Row],[Precio Unitario]]*Tabla1[[#This Row],[Cantidad Ordenada]]</f>
        <v>90</v>
      </c>
      <c r="N1769" s="2">
        <f>+Tabla1[[#This Row],[Ganancia neta]]/(Tabla1[[#This Row],[Ganacia Bruta]])</f>
        <v>0.4</v>
      </c>
      <c r="O1769" s="1">
        <f>+Tabla1[[#This Row],[Costo Unitario]]*Tabla1[[#This Row],[Cantidad Ordenada]]</f>
        <v>54</v>
      </c>
    </row>
    <row r="1770" spans="1:15" x14ac:dyDescent="0.25">
      <c r="A1770">
        <v>715</v>
      </c>
      <c r="B1770">
        <v>12</v>
      </c>
      <c r="C1770" t="s">
        <v>10</v>
      </c>
      <c r="D1770" t="s">
        <v>34</v>
      </c>
      <c r="E1770" s="1">
        <v>16</v>
      </c>
      <c r="F1770" s="1">
        <v>27</v>
      </c>
      <c r="G1770">
        <v>1</v>
      </c>
      <c r="H1770">
        <v>14</v>
      </c>
      <c r="I1770">
        <f>+Tabla1[[#This Row],[Tiempo de Preparación]]/60</f>
        <v>0.23333333333333334</v>
      </c>
      <c r="J1770" s="9" t="str">
        <f>+TEXT(Tabla1[[#This Row],[Columna1]]/24, "h:mm")</f>
        <v>0:14</v>
      </c>
      <c r="K1770" t="s">
        <v>6</v>
      </c>
      <c r="L1770" s="1">
        <f>+(Tabla1[[#This Row],[Precio Unitario]]-Tabla1[[#This Row],[Costo Unitario]])*Tabla1[[#This Row],[Cantidad Ordenada]]</f>
        <v>11</v>
      </c>
      <c r="M1770" s="1">
        <f>+Tabla1[[#This Row],[Precio Unitario]]*Tabla1[[#This Row],[Cantidad Ordenada]]</f>
        <v>27</v>
      </c>
      <c r="N1770" s="2">
        <f>+Tabla1[[#This Row],[Ganancia neta]]/(Tabla1[[#This Row],[Ganacia Bruta]])</f>
        <v>0.40740740740740738</v>
      </c>
      <c r="O1770" s="1">
        <f>+Tabla1[[#This Row],[Costo Unitario]]*Tabla1[[#This Row],[Cantidad Ordenada]]</f>
        <v>16</v>
      </c>
    </row>
    <row r="1771" spans="1:15" x14ac:dyDescent="0.25">
      <c r="A1771">
        <v>715</v>
      </c>
      <c r="B1771">
        <v>12</v>
      </c>
      <c r="C1771" t="s">
        <v>26</v>
      </c>
      <c r="D1771" t="s">
        <v>50</v>
      </c>
      <c r="E1771" s="1">
        <v>15</v>
      </c>
      <c r="F1771" s="1">
        <v>25</v>
      </c>
      <c r="G1771">
        <v>3</v>
      </c>
      <c r="H1771">
        <v>38</v>
      </c>
      <c r="I1771">
        <f>+Tabla1[[#This Row],[Tiempo de Preparación]]/60</f>
        <v>0.6333333333333333</v>
      </c>
      <c r="J1771" s="9" t="str">
        <f>+TEXT(Tabla1[[#This Row],[Columna1]]/24, "h:mm")</f>
        <v>0:38</v>
      </c>
      <c r="K1771" t="s">
        <v>6</v>
      </c>
      <c r="L1771" s="1">
        <f>+(Tabla1[[#This Row],[Precio Unitario]]-Tabla1[[#This Row],[Costo Unitario]])*Tabla1[[#This Row],[Cantidad Ordenada]]</f>
        <v>30</v>
      </c>
      <c r="M1771" s="1">
        <f>+Tabla1[[#This Row],[Precio Unitario]]*Tabla1[[#This Row],[Cantidad Ordenada]]</f>
        <v>75</v>
      </c>
      <c r="N1771" s="2">
        <f>+Tabla1[[#This Row],[Ganancia neta]]/(Tabla1[[#This Row],[Ganacia Bruta]])</f>
        <v>0.4</v>
      </c>
      <c r="O1771" s="1">
        <f>+Tabla1[[#This Row],[Costo Unitario]]*Tabla1[[#This Row],[Cantidad Ordenada]]</f>
        <v>45</v>
      </c>
    </row>
    <row r="1772" spans="1:15" x14ac:dyDescent="0.25">
      <c r="A1772">
        <v>715</v>
      </c>
      <c r="B1772">
        <v>12</v>
      </c>
      <c r="C1772" t="s">
        <v>24</v>
      </c>
      <c r="D1772" t="s">
        <v>48</v>
      </c>
      <c r="E1772" s="1">
        <v>10</v>
      </c>
      <c r="F1772" s="1">
        <v>18</v>
      </c>
      <c r="G1772">
        <v>3</v>
      </c>
      <c r="H1772">
        <v>49</v>
      </c>
      <c r="I1772">
        <f>+Tabla1[[#This Row],[Tiempo de Preparación]]/60</f>
        <v>0.81666666666666665</v>
      </c>
      <c r="J1772" s="9" t="str">
        <f>+TEXT(Tabla1[[#This Row],[Columna1]]/24, "h:mm")</f>
        <v>0:49</v>
      </c>
      <c r="K1772" t="s">
        <v>8</v>
      </c>
      <c r="L1772" s="1">
        <f>+(Tabla1[[#This Row],[Precio Unitario]]-Tabla1[[#This Row],[Costo Unitario]])*Tabla1[[#This Row],[Cantidad Ordenada]]</f>
        <v>24</v>
      </c>
      <c r="M1772" s="1">
        <f>+Tabla1[[#This Row],[Precio Unitario]]*Tabla1[[#This Row],[Cantidad Ordenada]]</f>
        <v>54</v>
      </c>
      <c r="N1772" s="2">
        <f>+Tabla1[[#This Row],[Ganancia neta]]/(Tabla1[[#This Row],[Ganacia Bruta]])</f>
        <v>0.44444444444444442</v>
      </c>
      <c r="O1772" s="1">
        <f>+Tabla1[[#This Row],[Costo Unitario]]*Tabla1[[#This Row],[Cantidad Ordenada]]</f>
        <v>30</v>
      </c>
    </row>
    <row r="1773" spans="1:15" x14ac:dyDescent="0.25">
      <c r="A1773">
        <v>716</v>
      </c>
      <c r="B1773">
        <v>12</v>
      </c>
      <c r="C1773" t="s">
        <v>23</v>
      </c>
      <c r="D1773" t="s">
        <v>47</v>
      </c>
      <c r="E1773" s="1">
        <v>13</v>
      </c>
      <c r="F1773" s="1">
        <v>21</v>
      </c>
      <c r="G1773">
        <v>3</v>
      </c>
      <c r="H1773">
        <v>12</v>
      </c>
      <c r="I1773">
        <f>+Tabla1[[#This Row],[Tiempo de Preparación]]/60</f>
        <v>0.2</v>
      </c>
      <c r="J1773" s="9" t="str">
        <f>+TEXT(Tabla1[[#This Row],[Columna1]]/24, "h:mm")</f>
        <v>0:12</v>
      </c>
      <c r="K1773" t="s">
        <v>6</v>
      </c>
      <c r="L1773" s="1">
        <f>+(Tabla1[[#This Row],[Precio Unitario]]-Tabla1[[#This Row],[Costo Unitario]])*Tabla1[[#This Row],[Cantidad Ordenada]]</f>
        <v>24</v>
      </c>
      <c r="M1773" s="1">
        <f>+Tabla1[[#This Row],[Precio Unitario]]*Tabla1[[#This Row],[Cantidad Ordenada]]</f>
        <v>63</v>
      </c>
      <c r="N1773" s="2">
        <f>+Tabla1[[#This Row],[Ganancia neta]]/(Tabla1[[#This Row],[Ganacia Bruta]])</f>
        <v>0.38095238095238093</v>
      </c>
      <c r="O1773" s="1">
        <f>+Tabla1[[#This Row],[Costo Unitario]]*Tabla1[[#This Row],[Cantidad Ordenada]]</f>
        <v>39</v>
      </c>
    </row>
    <row r="1774" spans="1:15" x14ac:dyDescent="0.25">
      <c r="A1774">
        <v>716</v>
      </c>
      <c r="B1774">
        <v>12</v>
      </c>
      <c r="C1774" t="s">
        <v>26</v>
      </c>
      <c r="D1774" t="s">
        <v>50</v>
      </c>
      <c r="E1774" s="1">
        <v>15</v>
      </c>
      <c r="F1774" s="1">
        <v>25</v>
      </c>
      <c r="G1774">
        <v>3</v>
      </c>
      <c r="H1774">
        <v>48</v>
      </c>
      <c r="I1774">
        <f>+Tabla1[[#This Row],[Tiempo de Preparación]]/60</f>
        <v>0.8</v>
      </c>
      <c r="J1774" s="9" t="str">
        <f>+TEXT(Tabla1[[#This Row],[Columna1]]/24, "h:mm")</f>
        <v>0:48</v>
      </c>
      <c r="K1774" t="s">
        <v>6</v>
      </c>
      <c r="L1774" s="1">
        <f>+(Tabla1[[#This Row],[Precio Unitario]]-Tabla1[[#This Row],[Costo Unitario]])*Tabla1[[#This Row],[Cantidad Ordenada]]</f>
        <v>30</v>
      </c>
      <c r="M1774" s="1">
        <f>+Tabla1[[#This Row],[Precio Unitario]]*Tabla1[[#This Row],[Cantidad Ordenada]]</f>
        <v>75</v>
      </c>
      <c r="N1774" s="2">
        <f>+Tabla1[[#This Row],[Ganancia neta]]/(Tabla1[[#This Row],[Ganacia Bruta]])</f>
        <v>0.4</v>
      </c>
      <c r="O1774" s="1">
        <f>+Tabla1[[#This Row],[Costo Unitario]]*Tabla1[[#This Row],[Cantidad Ordenada]]</f>
        <v>45</v>
      </c>
    </row>
    <row r="1775" spans="1:15" x14ac:dyDescent="0.25">
      <c r="A1775">
        <v>716</v>
      </c>
      <c r="B1775">
        <v>12</v>
      </c>
      <c r="C1775" t="s">
        <v>9</v>
      </c>
      <c r="D1775" t="s">
        <v>33</v>
      </c>
      <c r="E1775" s="1">
        <v>19</v>
      </c>
      <c r="F1775" s="1">
        <v>31</v>
      </c>
      <c r="G1775">
        <v>3</v>
      </c>
      <c r="H1775">
        <v>30</v>
      </c>
      <c r="I1775">
        <f>+Tabla1[[#This Row],[Tiempo de Preparación]]/60</f>
        <v>0.5</v>
      </c>
      <c r="J1775" s="9" t="str">
        <f>+TEXT(Tabla1[[#This Row],[Columna1]]/24, "h:mm")</f>
        <v>0:30</v>
      </c>
      <c r="K1775" t="s">
        <v>8</v>
      </c>
      <c r="L1775" s="1">
        <f>+(Tabla1[[#This Row],[Precio Unitario]]-Tabla1[[#This Row],[Costo Unitario]])*Tabla1[[#This Row],[Cantidad Ordenada]]</f>
        <v>36</v>
      </c>
      <c r="M1775" s="1">
        <f>+Tabla1[[#This Row],[Precio Unitario]]*Tabla1[[#This Row],[Cantidad Ordenada]]</f>
        <v>93</v>
      </c>
      <c r="N1775" s="2">
        <f>+Tabla1[[#This Row],[Ganancia neta]]/(Tabla1[[#This Row],[Ganacia Bruta]])</f>
        <v>0.38709677419354838</v>
      </c>
      <c r="O1775" s="1">
        <f>+Tabla1[[#This Row],[Costo Unitario]]*Tabla1[[#This Row],[Cantidad Ordenada]]</f>
        <v>57</v>
      </c>
    </row>
    <row r="1776" spans="1:15" x14ac:dyDescent="0.25">
      <c r="A1776">
        <v>717</v>
      </c>
      <c r="B1776">
        <v>8</v>
      </c>
      <c r="C1776" t="s">
        <v>19</v>
      </c>
      <c r="D1776" t="s">
        <v>43</v>
      </c>
      <c r="E1776" s="1">
        <v>13</v>
      </c>
      <c r="F1776" s="1">
        <v>22</v>
      </c>
      <c r="G1776">
        <v>2</v>
      </c>
      <c r="H1776">
        <v>23</v>
      </c>
      <c r="I1776">
        <f>+Tabla1[[#This Row],[Tiempo de Preparación]]/60</f>
        <v>0.38333333333333336</v>
      </c>
      <c r="J1776" s="9" t="str">
        <f>+TEXT(Tabla1[[#This Row],[Columna1]]/24, "h:mm")</f>
        <v>0:23</v>
      </c>
      <c r="K1776" t="s">
        <v>8</v>
      </c>
      <c r="L1776" s="1">
        <f>+(Tabla1[[#This Row],[Precio Unitario]]-Tabla1[[#This Row],[Costo Unitario]])*Tabla1[[#This Row],[Cantidad Ordenada]]</f>
        <v>18</v>
      </c>
      <c r="M1776" s="1">
        <f>+Tabla1[[#This Row],[Precio Unitario]]*Tabla1[[#This Row],[Cantidad Ordenada]]</f>
        <v>44</v>
      </c>
      <c r="N1776" s="2">
        <f>+Tabla1[[#This Row],[Ganancia neta]]/(Tabla1[[#This Row],[Ganacia Bruta]])</f>
        <v>0.40909090909090912</v>
      </c>
      <c r="O1776" s="1">
        <f>+Tabla1[[#This Row],[Costo Unitario]]*Tabla1[[#This Row],[Cantidad Ordenada]]</f>
        <v>26</v>
      </c>
    </row>
    <row r="1777" spans="1:15" x14ac:dyDescent="0.25">
      <c r="A1777">
        <v>717</v>
      </c>
      <c r="B1777">
        <v>8</v>
      </c>
      <c r="C1777" t="s">
        <v>7</v>
      </c>
      <c r="D1777" t="s">
        <v>32</v>
      </c>
      <c r="E1777" s="1">
        <v>18</v>
      </c>
      <c r="F1777" s="1">
        <v>30</v>
      </c>
      <c r="G1777">
        <v>1</v>
      </c>
      <c r="H1777">
        <v>36</v>
      </c>
      <c r="I1777">
        <f>+Tabla1[[#This Row],[Tiempo de Preparación]]/60</f>
        <v>0.6</v>
      </c>
      <c r="J1777" s="9" t="str">
        <f>+TEXT(Tabla1[[#This Row],[Columna1]]/24, "h:mm")</f>
        <v>0:36</v>
      </c>
      <c r="K1777" t="s">
        <v>8</v>
      </c>
      <c r="L1777" s="1">
        <f>+(Tabla1[[#This Row],[Precio Unitario]]-Tabla1[[#This Row],[Costo Unitario]])*Tabla1[[#This Row],[Cantidad Ordenada]]</f>
        <v>12</v>
      </c>
      <c r="M1777" s="1">
        <f>+Tabla1[[#This Row],[Precio Unitario]]*Tabla1[[#This Row],[Cantidad Ordenada]]</f>
        <v>30</v>
      </c>
      <c r="N1777" s="2">
        <f>+Tabla1[[#This Row],[Ganancia neta]]/(Tabla1[[#This Row],[Ganacia Bruta]])</f>
        <v>0.4</v>
      </c>
      <c r="O1777" s="1">
        <f>+Tabla1[[#This Row],[Costo Unitario]]*Tabla1[[#This Row],[Cantidad Ordenada]]</f>
        <v>18</v>
      </c>
    </row>
    <row r="1778" spans="1:15" x14ac:dyDescent="0.25">
      <c r="A1778">
        <v>717</v>
      </c>
      <c r="B1778">
        <v>8</v>
      </c>
      <c r="C1778" t="s">
        <v>10</v>
      </c>
      <c r="D1778" t="s">
        <v>34</v>
      </c>
      <c r="E1778" s="1">
        <v>16</v>
      </c>
      <c r="F1778" s="1">
        <v>27</v>
      </c>
      <c r="G1778">
        <v>3</v>
      </c>
      <c r="H1778">
        <v>13</v>
      </c>
      <c r="I1778">
        <f>+Tabla1[[#This Row],[Tiempo de Preparación]]/60</f>
        <v>0.21666666666666667</v>
      </c>
      <c r="J1778" s="9" t="str">
        <f>+TEXT(Tabla1[[#This Row],[Columna1]]/24, "h:mm")</f>
        <v>0:13</v>
      </c>
      <c r="K1778" t="s">
        <v>8</v>
      </c>
      <c r="L1778" s="1">
        <f>+(Tabla1[[#This Row],[Precio Unitario]]-Tabla1[[#This Row],[Costo Unitario]])*Tabla1[[#This Row],[Cantidad Ordenada]]</f>
        <v>33</v>
      </c>
      <c r="M1778" s="1">
        <f>+Tabla1[[#This Row],[Precio Unitario]]*Tabla1[[#This Row],[Cantidad Ordenada]]</f>
        <v>81</v>
      </c>
      <c r="N1778" s="2">
        <f>+Tabla1[[#This Row],[Ganancia neta]]/(Tabla1[[#This Row],[Ganacia Bruta]])</f>
        <v>0.40740740740740738</v>
      </c>
      <c r="O1778" s="1">
        <f>+Tabla1[[#This Row],[Costo Unitario]]*Tabla1[[#This Row],[Cantidad Ordenada]]</f>
        <v>48</v>
      </c>
    </row>
    <row r="1779" spans="1:15" x14ac:dyDescent="0.25">
      <c r="A1779">
        <v>718</v>
      </c>
      <c r="B1779">
        <v>7</v>
      </c>
      <c r="C1779" t="s">
        <v>21</v>
      </c>
      <c r="D1779" t="s">
        <v>45</v>
      </c>
      <c r="E1779" s="1">
        <v>12</v>
      </c>
      <c r="F1779" s="1">
        <v>20</v>
      </c>
      <c r="G1779">
        <v>1</v>
      </c>
      <c r="H1779">
        <v>58</v>
      </c>
      <c r="I1779">
        <f>+Tabla1[[#This Row],[Tiempo de Preparación]]/60</f>
        <v>0.96666666666666667</v>
      </c>
      <c r="J1779" s="9" t="str">
        <f>+TEXT(Tabla1[[#This Row],[Columna1]]/24, "h:mm")</f>
        <v>0:58</v>
      </c>
      <c r="K1779" t="s">
        <v>8</v>
      </c>
      <c r="L1779" s="1">
        <f>+(Tabla1[[#This Row],[Precio Unitario]]-Tabla1[[#This Row],[Costo Unitario]])*Tabla1[[#This Row],[Cantidad Ordenada]]</f>
        <v>8</v>
      </c>
      <c r="M1779" s="1">
        <f>+Tabla1[[#This Row],[Precio Unitario]]*Tabla1[[#This Row],[Cantidad Ordenada]]</f>
        <v>20</v>
      </c>
      <c r="N1779" s="2">
        <f>+Tabla1[[#This Row],[Ganancia neta]]/(Tabla1[[#This Row],[Ganacia Bruta]])</f>
        <v>0.4</v>
      </c>
      <c r="O1779" s="1">
        <f>+Tabla1[[#This Row],[Costo Unitario]]*Tabla1[[#This Row],[Cantidad Ordenada]]</f>
        <v>12</v>
      </c>
    </row>
    <row r="1780" spans="1:15" x14ac:dyDescent="0.25">
      <c r="A1780">
        <v>719</v>
      </c>
      <c r="B1780">
        <v>16</v>
      </c>
      <c r="C1780" t="s">
        <v>11</v>
      </c>
      <c r="D1780" t="s">
        <v>35</v>
      </c>
      <c r="E1780" s="1">
        <v>25</v>
      </c>
      <c r="F1780" s="1">
        <v>40</v>
      </c>
      <c r="G1780">
        <v>1</v>
      </c>
      <c r="H1780">
        <v>15</v>
      </c>
      <c r="I1780">
        <f>+Tabla1[[#This Row],[Tiempo de Preparación]]/60</f>
        <v>0.25</v>
      </c>
      <c r="J1780" s="9" t="str">
        <f>+TEXT(Tabla1[[#This Row],[Columna1]]/24, "h:mm")</f>
        <v>0:15</v>
      </c>
      <c r="K1780" t="s">
        <v>6</v>
      </c>
      <c r="L1780" s="1">
        <f>+(Tabla1[[#This Row],[Precio Unitario]]-Tabla1[[#This Row],[Costo Unitario]])*Tabla1[[#This Row],[Cantidad Ordenada]]</f>
        <v>15</v>
      </c>
      <c r="M1780" s="1">
        <f>+Tabla1[[#This Row],[Precio Unitario]]*Tabla1[[#This Row],[Cantidad Ordenada]]</f>
        <v>40</v>
      </c>
      <c r="N1780" s="2">
        <f>+Tabla1[[#This Row],[Ganancia neta]]/(Tabla1[[#This Row],[Ganacia Bruta]])</f>
        <v>0.375</v>
      </c>
      <c r="O1780" s="1">
        <f>+Tabla1[[#This Row],[Costo Unitario]]*Tabla1[[#This Row],[Cantidad Ordenada]]</f>
        <v>25</v>
      </c>
    </row>
    <row r="1781" spans="1:15" x14ac:dyDescent="0.25">
      <c r="A1781">
        <v>719</v>
      </c>
      <c r="B1781">
        <v>16</v>
      </c>
      <c r="C1781" t="s">
        <v>16</v>
      </c>
      <c r="D1781" t="s">
        <v>40</v>
      </c>
      <c r="E1781" s="1">
        <v>11</v>
      </c>
      <c r="F1781" s="1">
        <v>19</v>
      </c>
      <c r="G1781">
        <v>2</v>
      </c>
      <c r="H1781">
        <v>34</v>
      </c>
      <c r="I1781">
        <f>+Tabla1[[#This Row],[Tiempo de Preparación]]/60</f>
        <v>0.56666666666666665</v>
      </c>
      <c r="J1781" s="9" t="str">
        <f>+TEXT(Tabla1[[#This Row],[Columna1]]/24, "h:mm")</f>
        <v>0:34</v>
      </c>
      <c r="K1781" t="s">
        <v>6</v>
      </c>
      <c r="L1781" s="1">
        <f>+(Tabla1[[#This Row],[Precio Unitario]]-Tabla1[[#This Row],[Costo Unitario]])*Tabla1[[#This Row],[Cantidad Ordenada]]</f>
        <v>16</v>
      </c>
      <c r="M1781" s="1">
        <f>+Tabla1[[#This Row],[Precio Unitario]]*Tabla1[[#This Row],[Cantidad Ordenada]]</f>
        <v>38</v>
      </c>
      <c r="N1781" s="2">
        <f>+Tabla1[[#This Row],[Ganancia neta]]/(Tabla1[[#This Row],[Ganacia Bruta]])</f>
        <v>0.42105263157894735</v>
      </c>
      <c r="O1781" s="1">
        <f>+Tabla1[[#This Row],[Costo Unitario]]*Tabla1[[#This Row],[Cantidad Ordenada]]</f>
        <v>22</v>
      </c>
    </row>
    <row r="1782" spans="1:15" x14ac:dyDescent="0.25">
      <c r="A1782">
        <v>719</v>
      </c>
      <c r="B1782">
        <v>16</v>
      </c>
      <c r="C1782" t="s">
        <v>13</v>
      </c>
      <c r="D1782" t="s">
        <v>37</v>
      </c>
      <c r="E1782" s="1">
        <v>17</v>
      </c>
      <c r="F1782" s="1">
        <v>29</v>
      </c>
      <c r="G1782">
        <v>1</v>
      </c>
      <c r="H1782">
        <v>21</v>
      </c>
      <c r="I1782">
        <f>+Tabla1[[#This Row],[Tiempo de Preparación]]/60</f>
        <v>0.35</v>
      </c>
      <c r="J1782" s="9" t="str">
        <f>+TEXT(Tabla1[[#This Row],[Columna1]]/24, "h:mm")</f>
        <v>0:21</v>
      </c>
      <c r="K1782" t="s">
        <v>6</v>
      </c>
      <c r="L1782" s="1">
        <f>+(Tabla1[[#This Row],[Precio Unitario]]-Tabla1[[#This Row],[Costo Unitario]])*Tabla1[[#This Row],[Cantidad Ordenada]]</f>
        <v>12</v>
      </c>
      <c r="M1782" s="1">
        <f>+Tabla1[[#This Row],[Precio Unitario]]*Tabla1[[#This Row],[Cantidad Ordenada]]</f>
        <v>29</v>
      </c>
      <c r="N1782" s="2">
        <f>+Tabla1[[#This Row],[Ganancia neta]]/(Tabla1[[#This Row],[Ganacia Bruta]])</f>
        <v>0.41379310344827586</v>
      </c>
      <c r="O1782" s="1">
        <f>+Tabla1[[#This Row],[Costo Unitario]]*Tabla1[[#This Row],[Cantidad Ordenada]]</f>
        <v>17</v>
      </c>
    </row>
    <row r="1783" spans="1:15" x14ac:dyDescent="0.25">
      <c r="A1783">
        <v>720</v>
      </c>
      <c r="B1783">
        <v>4</v>
      </c>
      <c r="C1783" t="s">
        <v>14</v>
      </c>
      <c r="D1783" t="s">
        <v>38</v>
      </c>
      <c r="E1783" s="1">
        <v>20</v>
      </c>
      <c r="F1783" s="1">
        <v>33</v>
      </c>
      <c r="G1783">
        <v>1</v>
      </c>
      <c r="H1783">
        <v>36</v>
      </c>
      <c r="I1783">
        <f>+Tabla1[[#This Row],[Tiempo de Preparación]]/60</f>
        <v>0.6</v>
      </c>
      <c r="J1783" s="9" t="str">
        <f>+TEXT(Tabla1[[#This Row],[Columna1]]/24, "h:mm")</f>
        <v>0:36</v>
      </c>
      <c r="K1783" t="s">
        <v>6</v>
      </c>
      <c r="L1783" s="1">
        <f>+(Tabla1[[#This Row],[Precio Unitario]]-Tabla1[[#This Row],[Costo Unitario]])*Tabla1[[#This Row],[Cantidad Ordenada]]</f>
        <v>13</v>
      </c>
      <c r="M1783" s="1">
        <f>+Tabla1[[#This Row],[Precio Unitario]]*Tabla1[[#This Row],[Cantidad Ordenada]]</f>
        <v>33</v>
      </c>
      <c r="N1783" s="2">
        <f>+Tabla1[[#This Row],[Ganancia neta]]/(Tabla1[[#This Row],[Ganacia Bruta]])</f>
        <v>0.39393939393939392</v>
      </c>
      <c r="O1783" s="1">
        <f>+Tabla1[[#This Row],[Costo Unitario]]*Tabla1[[#This Row],[Cantidad Ordenada]]</f>
        <v>20</v>
      </c>
    </row>
    <row r="1784" spans="1:15" x14ac:dyDescent="0.25">
      <c r="A1784">
        <v>720</v>
      </c>
      <c r="B1784">
        <v>4</v>
      </c>
      <c r="C1784" t="s">
        <v>13</v>
      </c>
      <c r="D1784" t="s">
        <v>37</v>
      </c>
      <c r="E1784" s="1">
        <v>17</v>
      </c>
      <c r="F1784" s="1">
        <v>29</v>
      </c>
      <c r="G1784">
        <v>3</v>
      </c>
      <c r="H1784">
        <v>44</v>
      </c>
      <c r="I1784">
        <f>+Tabla1[[#This Row],[Tiempo de Preparación]]/60</f>
        <v>0.73333333333333328</v>
      </c>
      <c r="J1784" s="9" t="str">
        <f>+TEXT(Tabla1[[#This Row],[Columna1]]/24, "h:mm")</f>
        <v>0:44</v>
      </c>
      <c r="K1784" t="s">
        <v>8</v>
      </c>
      <c r="L1784" s="1">
        <f>+(Tabla1[[#This Row],[Precio Unitario]]-Tabla1[[#This Row],[Costo Unitario]])*Tabla1[[#This Row],[Cantidad Ordenada]]</f>
        <v>36</v>
      </c>
      <c r="M1784" s="1">
        <f>+Tabla1[[#This Row],[Precio Unitario]]*Tabla1[[#This Row],[Cantidad Ordenada]]</f>
        <v>87</v>
      </c>
      <c r="N1784" s="2">
        <f>+Tabla1[[#This Row],[Ganancia neta]]/(Tabla1[[#This Row],[Ganacia Bruta]])</f>
        <v>0.41379310344827586</v>
      </c>
      <c r="O1784" s="1">
        <f>+Tabla1[[#This Row],[Costo Unitario]]*Tabla1[[#This Row],[Cantidad Ordenada]]</f>
        <v>51</v>
      </c>
    </row>
    <row r="1785" spans="1:15" x14ac:dyDescent="0.25">
      <c r="A1785">
        <v>720</v>
      </c>
      <c r="B1785">
        <v>4</v>
      </c>
      <c r="C1785" t="s">
        <v>5</v>
      </c>
      <c r="D1785" t="s">
        <v>31</v>
      </c>
      <c r="E1785" s="1">
        <v>14</v>
      </c>
      <c r="F1785" s="1">
        <v>24</v>
      </c>
      <c r="G1785">
        <v>2</v>
      </c>
      <c r="H1785">
        <v>53</v>
      </c>
      <c r="I1785">
        <f>+Tabla1[[#This Row],[Tiempo de Preparación]]/60</f>
        <v>0.8833333333333333</v>
      </c>
      <c r="J1785" s="9" t="str">
        <f>+TEXT(Tabla1[[#This Row],[Columna1]]/24, "h:mm")</f>
        <v>0:53</v>
      </c>
      <c r="K1785" t="s">
        <v>8</v>
      </c>
      <c r="L1785" s="1">
        <f>+(Tabla1[[#This Row],[Precio Unitario]]-Tabla1[[#This Row],[Costo Unitario]])*Tabla1[[#This Row],[Cantidad Ordenada]]</f>
        <v>20</v>
      </c>
      <c r="M1785" s="1">
        <f>+Tabla1[[#This Row],[Precio Unitario]]*Tabla1[[#This Row],[Cantidad Ordenada]]</f>
        <v>48</v>
      </c>
      <c r="N1785" s="2">
        <f>+Tabla1[[#This Row],[Ganancia neta]]/(Tabla1[[#This Row],[Ganacia Bruta]])</f>
        <v>0.41666666666666669</v>
      </c>
      <c r="O1785" s="1">
        <f>+Tabla1[[#This Row],[Costo Unitario]]*Tabla1[[#This Row],[Cantidad Ordenada]]</f>
        <v>28</v>
      </c>
    </row>
    <row r="1786" spans="1:15" x14ac:dyDescent="0.25">
      <c r="A1786">
        <v>721</v>
      </c>
      <c r="B1786">
        <v>6</v>
      </c>
      <c r="C1786" t="s">
        <v>13</v>
      </c>
      <c r="D1786" t="s">
        <v>37</v>
      </c>
      <c r="E1786" s="1">
        <v>17</v>
      </c>
      <c r="F1786" s="1">
        <v>29</v>
      </c>
      <c r="G1786">
        <v>1</v>
      </c>
      <c r="H1786">
        <v>20</v>
      </c>
      <c r="I1786">
        <f>+Tabla1[[#This Row],[Tiempo de Preparación]]/60</f>
        <v>0.33333333333333331</v>
      </c>
      <c r="J1786" s="9" t="str">
        <f>+TEXT(Tabla1[[#This Row],[Columna1]]/24, "h:mm")</f>
        <v>0:20</v>
      </c>
      <c r="K1786" t="s">
        <v>8</v>
      </c>
      <c r="L1786" s="1">
        <f>+(Tabla1[[#This Row],[Precio Unitario]]-Tabla1[[#This Row],[Costo Unitario]])*Tabla1[[#This Row],[Cantidad Ordenada]]</f>
        <v>12</v>
      </c>
      <c r="M1786" s="1">
        <f>+Tabla1[[#This Row],[Precio Unitario]]*Tabla1[[#This Row],[Cantidad Ordenada]]</f>
        <v>29</v>
      </c>
      <c r="N1786" s="2">
        <f>+Tabla1[[#This Row],[Ganancia neta]]/(Tabla1[[#This Row],[Ganacia Bruta]])</f>
        <v>0.41379310344827586</v>
      </c>
      <c r="O1786" s="1">
        <f>+Tabla1[[#This Row],[Costo Unitario]]*Tabla1[[#This Row],[Cantidad Ordenada]]</f>
        <v>17</v>
      </c>
    </row>
    <row r="1787" spans="1:15" x14ac:dyDescent="0.25">
      <c r="A1787">
        <v>721</v>
      </c>
      <c r="B1787">
        <v>6</v>
      </c>
      <c r="C1787" t="s">
        <v>12</v>
      </c>
      <c r="D1787" t="s">
        <v>36</v>
      </c>
      <c r="E1787" s="1">
        <v>22</v>
      </c>
      <c r="F1787" s="1">
        <v>36</v>
      </c>
      <c r="G1787">
        <v>1</v>
      </c>
      <c r="H1787">
        <v>15</v>
      </c>
      <c r="I1787">
        <f>+Tabla1[[#This Row],[Tiempo de Preparación]]/60</f>
        <v>0.25</v>
      </c>
      <c r="J1787" s="9" t="str">
        <f>+TEXT(Tabla1[[#This Row],[Columna1]]/24, "h:mm")</f>
        <v>0:15</v>
      </c>
      <c r="K1787" t="s">
        <v>8</v>
      </c>
      <c r="L1787" s="1">
        <f>+(Tabla1[[#This Row],[Precio Unitario]]-Tabla1[[#This Row],[Costo Unitario]])*Tabla1[[#This Row],[Cantidad Ordenada]]</f>
        <v>14</v>
      </c>
      <c r="M1787" s="1">
        <f>+Tabla1[[#This Row],[Precio Unitario]]*Tabla1[[#This Row],[Cantidad Ordenada]]</f>
        <v>36</v>
      </c>
      <c r="N1787" s="2">
        <f>+Tabla1[[#This Row],[Ganancia neta]]/(Tabla1[[#This Row],[Ganacia Bruta]])</f>
        <v>0.3888888888888889</v>
      </c>
      <c r="O1787" s="1">
        <f>+Tabla1[[#This Row],[Costo Unitario]]*Tabla1[[#This Row],[Cantidad Ordenada]]</f>
        <v>22</v>
      </c>
    </row>
    <row r="1788" spans="1:15" x14ac:dyDescent="0.25">
      <c r="A1788">
        <v>721</v>
      </c>
      <c r="B1788">
        <v>6</v>
      </c>
      <c r="C1788" t="s">
        <v>5</v>
      </c>
      <c r="D1788" t="s">
        <v>31</v>
      </c>
      <c r="E1788" s="1">
        <v>14</v>
      </c>
      <c r="F1788" s="1">
        <v>24</v>
      </c>
      <c r="G1788">
        <v>3</v>
      </c>
      <c r="H1788">
        <v>44</v>
      </c>
      <c r="I1788">
        <f>+Tabla1[[#This Row],[Tiempo de Preparación]]/60</f>
        <v>0.73333333333333328</v>
      </c>
      <c r="J1788" s="9" t="str">
        <f>+TEXT(Tabla1[[#This Row],[Columna1]]/24, "h:mm")</f>
        <v>0:44</v>
      </c>
      <c r="K1788" t="s">
        <v>6</v>
      </c>
      <c r="L1788" s="1">
        <f>+(Tabla1[[#This Row],[Precio Unitario]]-Tabla1[[#This Row],[Costo Unitario]])*Tabla1[[#This Row],[Cantidad Ordenada]]</f>
        <v>30</v>
      </c>
      <c r="M1788" s="1">
        <f>+Tabla1[[#This Row],[Precio Unitario]]*Tabla1[[#This Row],[Cantidad Ordenada]]</f>
        <v>72</v>
      </c>
      <c r="N1788" s="2">
        <f>+Tabla1[[#This Row],[Ganancia neta]]/(Tabla1[[#This Row],[Ganacia Bruta]])</f>
        <v>0.41666666666666669</v>
      </c>
      <c r="O1788" s="1">
        <f>+Tabla1[[#This Row],[Costo Unitario]]*Tabla1[[#This Row],[Cantidad Ordenada]]</f>
        <v>42</v>
      </c>
    </row>
    <row r="1789" spans="1:15" x14ac:dyDescent="0.25">
      <c r="A1789">
        <v>721</v>
      </c>
      <c r="B1789">
        <v>6</v>
      </c>
      <c r="C1789" t="s">
        <v>10</v>
      </c>
      <c r="D1789" t="s">
        <v>34</v>
      </c>
      <c r="E1789" s="1">
        <v>16</v>
      </c>
      <c r="F1789" s="1">
        <v>27</v>
      </c>
      <c r="G1789">
        <v>3</v>
      </c>
      <c r="H1789">
        <v>54</v>
      </c>
      <c r="I1789">
        <f>+Tabla1[[#This Row],[Tiempo de Preparación]]/60</f>
        <v>0.9</v>
      </c>
      <c r="J1789" s="9" t="str">
        <f>+TEXT(Tabla1[[#This Row],[Columna1]]/24, "h:mm")</f>
        <v>0:54</v>
      </c>
      <c r="K1789" t="s">
        <v>8</v>
      </c>
      <c r="L1789" s="1">
        <f>+(Tabla1[[#This Row],[Precio Unitario]]-Tabla1[[#This Row],[Costo Unitario]])*Tabla1[[#This Row],[Cantidad Ordenada]]</f>
        <v>33</v>
      </c>
      <c r="M1789" s="1">
        <f>+Tabla1[[#This Row],[Precio Unitario]]*Tabla1[[#This Row],[Cantidad Ordenada]]</f>
        <v>81</v>
      </c>
      <c r="N1789" s="2">
        <f>+Tabla1[[#This Row],[Ganancia neta]]/(Tabla1[[#This Row],[Ganacia Bruta]])</f>
        <v>0.40740740740740738</v>
      </c>
      <c r="O1789" s="1">
        <f>+Tabla1[[#This Row],[Costo Unitario]]*Tabla1[[#This Row],[Cantidad Ordenada]]</f>
        <v>48</v>
      </c>
    </row>
    <row r="1790" spans="1:15" x14ac:dyDescent="0.25">
      <c r="A1790">
        <v>722</v>
      </c>
      <c r="B1790">
        <v>13</v>
      </c>
      <c r="C1790" t="s">
        <v>23</v>
      </c>
      <c r="D1790" t="s">
        <v>47</v>
      </c>
      <c r="E1790" s="1">
        <v>13</v>
      </c>
      <c r="F1790" s="1">
        <v>21</v>
      </c>
      <c r="G1790">
        <v>3</v>
      </c>
      <c r="H1790">
        <v>43</v>
      </c>
      <c r="I1790">
        <f>+Tabla1[[#This Row],[Tiempo de Preparación]]/60</f>
        <v>0.71666666666666667</v>
      </c>
      <c r="J1790" s="9" t="str">
        <f>+TEXT(Tabla1[[#This Row],[Columna1]]/24, "h:mm")</f>
        <v>0:43</v>
      </c>
      <c r="K1790" t="s">
        <v>6</v>
      </c>
      <c r="L1790" s="1">
        <f>+(Tabla1[[#This Row],[Precio Unitario]]-Tabla1[[#This Row],[Costo Unitario]])*Tabla1[[#This Row],[Cantidad Ordenada]]</f>
        <v>24</v>
      </c>
      <c r="M1790" s="1">
        <f>+Tabla1[[#This Row],[Precio Unitario]]*Tabla1[[#This Row],[Cantidad Ordenada]]</f>
        <v>63</v>
      </c>
      <c r="N1790" s="2">
        <f>+Tabla1[[#This Row],[Ganancia neta]]/(Tabla1[[#This Row],[Ganacia Bruta]])</f>
        <v>0.38095238095238093</v>
      </c>
      <c r="O1790" s="1">
        <f>+Tabla1[[#This Row],[Costo Unitario]]*Tabla1[[#This Row],[Cantidad Ordenada]]</f>
        <v>39</v>
      </c>
    </row>
    <row r="1791" spans="1:15" x14ac:dyDescent="0.25">
      <c r="A1791">
        <v>722</v>
      </c>
      <c r="B1791">
        <v>13</v>
      </c>
      <c r="C1791" t="s">
        <v>19</v>
      </c>
      <c r="D1791" t="s">
        <v>43</v>
      </c>
      <c r="E1791" s="1">
        <v>13</v>
      </c>
      <c r="F1791" s="1">
        <v>22</v>
      </c>
      <c r="G1791">
        <v>1</v>
      </c>
      <c r="H1791">
        <v>16</v>
      </c>
      <c r="I1791">
        <f>+Tabla1[[#This Row],[Tiempo de Preparación]]/60</f>
        <v>0.26666666666666666</v>
      </c>
      <c r="J1791" s="9" t="str">
        <f>+TEXT(Tabla1[[#This Row],[Columna1]]/24, "h:mm")</f>
        <v>0:16</v>
      </c>
      <c r="K1791" t="s">
        <v>6</v>
      </c>
      <c r="L1791" s="1">
        <f>+(Tabla1[[#This Row],[Precio Unitario]]-Tabla1[[#This Row],[Costo Unitario]])*Tabla1[[#This Row],[Cantidad Ordenada]]</f>
        <v>9</v>
      </c>
      <c r="M1791" s="1">
        <f>+Tabla1[[#This Row],[Precio Unitario]]*Tabla1[[#This Row],[Cantidad Ordenada]]</f>
        <v>22</v>
      </c>
      <c r="N1791" s="2">
        <f>+Tabla1[[#This Row],[Ganancia neta]]/(Tabla1[[#This Row],[Ganacia Bruta]])</f>
        <v>0.40909090909090912</v>
      </c>
      <c r="O1791" s="1">
        <f>+Tabla1[[#This Row],[Costo Unitario]]*Tabla1[[#This Row],[Cantidad Ordenada]]</f>
        <v>13</v>
      </c>
    </row>
    <row r="1792" spans="1:15" x14ac:dyDescent="0.25">
      <c r="A1792">
        <v>723</v>
      </c>
      <c r="B1792">
        <v>12</v>
      </c>
      <c r="C1792" t="s">
        <v>15</v>
      </c>
      <c r="D1792" t="s">
        <v>39</v>
      </c>
      <c r="E1792" s="1">
        <v>16</v>
      </c>
      <c r="F1792" s="1">
        <v>28</v>
      </c>
      <c r="G1792">
        <v>2</v>
      </c>
      <c r="H1792">
        <v>22</v>
      </c>
      <c r="I1792">
        <f>+Tabla1[[#This Row],[Tiempo de Preparación]]/60</f>
        <v>0.36666666666666664</v>
      </c>
      <c r="J1792" s="9" t="str">
        <f>+TEXT(Tabla1[[#This Row],[Columna1]]/24, "h:mm")</f>
        <v>0:22</v>
      </c>
      <c r="K1792" t="s">
        <v>6</v>
      </c>
      <c r="L1792" s="1">
        <f>+(Tabla1[[#This Row],[Precio Unitario]]-Tabla1[[#This Row],[Costo Unitario]])*Tabla1[[#This Row],[Cantidad Ordenada]]</f>
        <v>24</v>
      </c>
      <c r="M1792" s="1">
        <f>+Tabla1[[#This Row],[Precio Unitario]]*Tabla1[[#This Row],[Cantidad Ordenada]]</f>
        <v>56</v>
      </c>
      <c r="N1792" s="2">
        <f>+Tabla1[[#This Row],[Ganancia neta]]/(Tabla1[[#This Row],[Ganacia Bruta]])</f>
        <v>0.42857142857142855</v>
      </c>
      <c r="O1792" s="1">
        <f>+Tabla1[[#This Row],[Costo Unitario]]*Tabla1[[#This Row],[Cantidad Ordenada]]</f>
        <v>32</v>
      </c>
    </row>
    <row r="1793" spans="1:15" x14ac:dyDescent="0.25">
      <c r="A1793">
        <v>723</v>
      </c>
      <c r="B1793">
        <v>12</v>
      </c>
      <c r="C1793" t="s">
        <v>17</v>
      </c>
      <c r="D1793" t="s">
        <v>41</v>
      </c>
      <c r="E1793" s="1">
        <v>21</v>
      </c>
      <c r="F1793" s="1">
        <v>35</v>
      </c>
      <c r="G1793">
        <v>2</v>
      </c>
      <c r="H1793">
        <v>9</v>
      </c>
      <c r="I1793">
        <f>+Tabla1[[#This Row],[Tiempo de Preparación]]/60</f>
        <v>0.15</v>
      </c>
      <c r="J1793" s="9" t="str">
        <f>+TEXT(Tabla1[[#This Row],[Columna1]]/24, "h:mm")</f>
        <v>0:09</v>
      </c>
      <c r="K1793" t="s">
        <v>6</v>
      </c>
      <c r="L1793" s="1">
        <f>+(Tabla1[[#This Row],[Precio Unitario]]-Tabla1[[#This Row],[Costo Unitario]])*Tabla1[[#This Row],[Cantidad Ordenada]]</f>
        <v>28</v>
      </c>
      <c r="M1793" s="1">
        <f>+Tabla1[[#This Row],[Precio Unitario]]*Tabla1[[#This Row],[Cantidad Ordenada]]</f>
        <v>70</v>
      </c>
      <c r="N1793" s="2">
        <f>+Tabla1[[#This Row],[Ganancia neta]]/(Tabla1[[#This Row],[Ganacia Bruta]])</f>
        <v>0.4</v>
      </c>
      <c r="O1793" s="1">
        <f>+Tabla1[[#This Row],[Costo Unitario]]*Tabla1[[#This Row],[Cantidad Ordenada]]</f>
        <v>42</v>
      </c>
    </row>
    <row r="1794" spans="1:15" x14ac:dyDescent="0.25">
      <c r="A1794">
        <v>724</v>
      </c>
      <c r="B1794">
        <v>8</v>
      </c>
      <c r="C1794" t="s">
        <v>19</v>
      </c>
      <c r="D1794" t="s">
        <v>43</v>
      </c>
      <c r="E1794" s="1">
        <v>13</v>
      </c>
      <c r="F1794" s="1">
        <v>22</v>
      </c>
      <c r="G1794">
        <v>3</v>
      </c>
      <c r="H1794">
        <v>56</v>
      </c>
      <c r="I1794">
        <f>+Tabla1[[#This Row],[Tiempo de Preparación]]/60</f>
        <v>0.93333333333333335</v>
      </c>
      <c r="J1794" s="9" t="str">
        <f>+TEXT(Tabla1[[#This Row],[Columna1]]/24, "h:mm")</f>
        <v>0:56</v>
      </c>
      <c r="K1794" t="s">
        <v>6</v>
      </c>
      <c r="L1794" s="1">
        <f>+(Tabla1[[#This Row],[Precio Unitario]]-Tabla1[[#This Row],[Costo Unitario]])*Tabla1[[#This Row],[Cantidad Ordenada]]</f>
        <v>27</v>
      </c>
      <c r="M1794" s="1">
        <f>+Tabla1[[#This Row],[Precio Unitario]]*Tabla1[[#This Row],[Cantidad Ordenada]]</f>
        <v>66</v>
      </c>
      <c r="N1794" s="2">
        <f>+Tabla1[[#This Row],[Ganancia neta]]/(Tabla1[[#This Row],[Ganacia Bruta]])</f>
        <v>0.40909090909090912</v>
      </c>
      <c r="O1794" s="1">
        <f>+Tabla1[[#This Row],[Costo Unitario]]*Tabla1[[#This Row],[Cantidad Ordenada]]</f>
        <v>39</v>
      </c>
    </row>
    <row r="1795" spans="1:15" x14ac:dyDescent="0.25">
      <c r="A1795">
        <v>725</v>
      </c>
      <c r="B1795">
        <v>10</v>
      </c>
      <c r="C1795" t="s">
        <v>20</v>
      </c>
      <c r="D1795" t="s">
        <v>44</v>
      </c>
      <c r="E1795" s="1">
        <v>20</v>
      </c>
      <c r="F1795" s="1">
        <v>34</v>
      </c>
      <c r="G1795">
        <v>3</v>
      </c>
      <c r="H1795">
        <v>30</v>
      </c>
      <c r="I1795">
        <f>+Tabla1[[#This Row],[Tiempo de Preparación]]/60</f>
        <v>0.5</v>
      </c>
      <c r="J1795" s="9" t="str">
        <f>+TEXT(Tabla1[[#This Row],[Columna1]]/24, "h:mm")</f>
        <v>0:30</v>
      </c>
      <c r="K1795" t="s">
        <v>6</v>
      </c>
      <c r="L1795" s="1">
        <f>+(Tabla1[[#This Row],[Precio Unitario]]-Tabla1[[#This Row],[Costo Unitario]])*Tabla1[[#This Row],[Cantidad Ordenada]]</f>
        <v>42</v>
      </c>
      <c r="M1795" s="1">
        <f>+Tabla1[[#This Row],[Precio Unitario]]*Tabla1[[#This Row],[Cantidad Ordenada]]</f>
        <v>102</v>
      </c>
      <c r="N1795" s="2">
        <f>+Tabla1[[#This Row],[Ganancia neta]]/(Tabla1[[#This Row],[Ganacia Bruta]])</f>
        <v>0.41176470588235292</v>
      </c>
      <c r="O1795" s="1">
        <f>+Tabla1[[#This Row],[Costo Unitario]]*Tabla1[[#This Row],[Cantidad Ordenada]]</f>
        <v>60</v>
      </c>
    </row>
    <row r="1796" spans="1:15" x14ac:dyDescent="0.25">
      <c r="A1796">
        <v>725</v>
      </c>
      <c r="B1796">
        <v>10</v>
      </c>
      <c r="C1796" t="s">
        <v>19</v>
      </c>
      <c r="D1796" t="s">
        <v>43</v>
      </c>
      <c r="E1796" s="1">
        <v>13</v>
      </c>
      <c r="F1796" s="1">
        <v>22</v>
      </c>
      <c r="G1796">
        <v>3</v>
      </c>
      <c r="H1796">
        <v>55</v>
      </c>
      <c r="I1796">
        <f>+Tabla1[[#This Row],[Tiempo de Preparación]]/60</f>
        <v>0.91666666666666663</v>
      </c>
      <c r="J1796" s="9" t="str">
        <f>+TEXT(Tabla1[[#This Row],[Columna1]]/24, "h:mm")</f>
        <v>0:55</v>
      </c>
      <c r="K1796" t="s">
        <v>6</v>
      </c>
      <c r="L1796" s="1">
        <f>+(Tabla1[[#This Row],[Precio Unitario]]-Tabla1[[#This Row],[Costo Unitario]])*Tabla1[[#This Row],[Cantidad Ordenada]]</f>
        <v>27</v>
      </c>
      <c r="M1796" s="1">
        <f>+Tabla1[[#This Row],[Precio Unitario]]*Tabla1[[#This Row],[Cantidad Ordenada]]</f>
        <v>66</v>
      </c>
      <c r="N1796" s="2">
        <f>+Tabla1[[#This Row],[Ganancia neta]]/(Tabla1[[#This Row],[Ganacia Bruta]])</f>
        <v>0.40909090909090912</v>
      </c>
      <c r="O1796" s="1">
        <f>+Tabla1[[#This Row],[Costo Unitario]]*Tabla1[[#This Row],[Cantidad Ordenada]]</f>
        <v>39</v>
      </c>
    </row>
    <row r="1797" spans="1:15" x14ac:dyDescent="0.25">
      <c r="A1797">
        <v>726</v>
      </c>
      <c r="B1797">
        <v>11</v>
      </c>
      <c r="C1797" t="s">
        <v>19</v>
      </c>
      <c r="D1797" t="s">
        <v>43</v>
      </c>
      <c r="E1797" s="1">
        <v>13</v>
      </c>
      <c r="F1797" s="1">
        <v>22</v>
      </c>
      <c r="G1797">
        <v>2</v>
      </c>
      <c r="H1797">
        <v>6</v>
      </c>
      <c r="I1797">
        <f>+Tabla1[[#This Row],[Tiempo de Preparación]]/60</f>
        <v>0.1</v>
      </c>
      <c r="J1797" s="9" t="str">
        <f>+TEXT(Tabla1[[#This Row],[Columna1]]/24, "h:mm")</f>
        <v>0:06</v>
      </c>
      <c r="K1797" t="s">
        <v>6</v>
      </c>
      <c r="L1797" s="1">
        <f>+(Tabla1[[#This Row],[Precio Unitario]]-Tabla1[[#This Row],[Costo Unitario]])*Tabla1[[#This Row],[Cantidad Ordenada]]</f>
        <v>18</v>
      </c>
      <c r="M1797" s="1">
        <f>+Tabla1[[#This Row],[Precio Unitario]]*Tabla1[[#This Row],[Cantidad Ordenada]]</f>
        <v>44</v>
      </c>
      <c r="N1797" s="2">
        <f>+Tabla1[[#This Row],[Ganancia neta]]/(Tabla1[[#This Row],[Ganacia Bruta]])</f>
        <v>0.40909090909090912</v>
      </c>
      <c r="O1797" s="1">
        <f>+Tabla1[[#This Row],[Costo Unitario]]*Tabla1[[#This Row],[Cantidad Ordenada]]</f>
        <v>26</v>
      </c>
    </row>
    <row r="1798" spans="1:15" x14ac:dyDescent="0.25">
      <c r="A1798">
        <v>726</v>
      </c>
      <c r="B1798">
        <v>11</v>
      </c>
      <c r="C1798" t="s">
        <v>12</v>
      </c>
      <c r="D1798" t="s">
        <v>36</v>
      </c>
      <c r="E1798" s="1">
        <v>22</v>
      </c>
      <c r="F1798" s="1">
        <v>36</v>
      </c>
      <c r="G1798">
        <v>1</v>
      </c>
      <c r="H1798">
        <v>13</v>
      </c>
      <c r="I1798">
        <f>+Tabla1[[#This Row],[Tiempo de Preparación]]/60</f>
        <v>0.21666666666666667</v>
      </c>
      <c r="J1798" s="9" t="str">
        <f>+TEXT(Tabla1[[#This Row],[Columna1]]/24, "h:mm")</f>
        <v>0:13</v>
      </c>
      <c r="K1798" t="s">
        <v>6</v>
      </c>
      <c r="L1798" s="1">
        <f>+(Tabla1[[#This Row],[Precio Unitario]]-Tabla1[[#This Row],[Costo Unitario]])*Tabla1[[#This Row],[Cantidad Ordenada]]</f>
        <v>14</v>
      </c>
      <c r="M1798" s="1">
        <f>+Tabla1[[#This Row],[Precio Unitario]]*Tabla1[[#This Row],[Cantidad Ordenada]]</f>
        <v>36</v>
      </c>
      <c r="N1798" s="2">
        <f>+Tabla1[[#This Row],[Ganancia neta]]/(Tabla1[[#This Row],[Ganacia Bruta]])</f>
        <v>0.3888888888888889</v>
      </c>
      <c r="O1798" s="1">
        <f>+Tabla1[[#This Row],[Costo Unitario]]*Tabla1[[#This Row],[Cantidad Ordenada]]</f>
        <v>22</v>
      </c>
    </row>
    <row r="1799" spans="1:15" x14ac:dyDescent="0.25">
      <c r="A1799">
        <v>726</v>
      </c>
      <c r="B1799">
        <v>11</v>
      </c>
      <c r="C1799" t="s">
        <v>22</v>
      </c>
      <c r="D1799" t="s">
        <v>46</v>
      </c>
      <c r="E1799" s="1">
        <v>14</v>
      </c>
      <c r="F1799" s="1">
        <v>23</v>
      </c>
      <c r="G1799">
        <v>2</v>
      </c>
      <c r="H1799">
        <v>55</v>
      </c>
      <c r="I1799">
        <f>+Tabla1[[#This Row],[Tiempo de Preparación]]/60</f>
        <v>0.91666666666666663</v>
      </c>
      <c r="J1799" s="9" t="str">
        <f>+TEXT(Tabla1[[#This Row],[Columna1]]/24, "h:mm")</f>
        <v>0:55</v>
      </c>
      <c r="K1799" t="s">
        <v>6</v>
      </c>
      <c r="L1799" s="1">
        <f>+(Tabla1[[#This Row],[Precio Unitario]]-Tabla1[[#This Row],[Costo Unitario]])*Tabla1[[#This Row],[Cantidad Ordenada]]</f>
        <v>18</v>
      </c>
      <c r="M1799" s="1">
        <f>+Tabla1[[#This Row],[Precio Unitario]]*Tabla1[[#This Row],[Cantidad Ordenada]]</f>
        <v>46</v>
      </c>
      <c r="N1799" s="2">
        <f>+Tabla1[[#This Row],[Ganancia neta]]/(Tabla1[[#This Row],[Ganacia Bruta]])</f>
        <v>0.39130434782608697</v>
      </c>
      <c r="O1799" s="1">
        <f>+Tabla1[[#This Row],[Costo Unitario]]*Tabla1[[#This Row],[Cantidad Ordenada]]</f>
        <v>28</v>
      </c>
    </row>
    <row r="1800" spans="1:15" x14ac:dyDescent="0.25">
      <c r="A1800">
        <v>727</v>
      </c>
      <c r="B1800">
        <v>17</v>
      </c>
      <c r="C1800" t="s">
        <v>21</v>
      </c>
      <c r="D1800" t="s">
        <v>45</v>
      </c>
      <c r="E1800" s="1">
        <v>12</v>
      </c>
      <c r="F1800" s="1">
        <v>20</v>
      </c>
      <c r="G1800">
        <v>2</v>
      </c>
      <c r="H1800">
        <v>21</v>
      </c>
      <c r="I1800">
        <f>+Tabla1[[#This Row],[Tiempo de Preparación]]/60</f>
        <v>0.35</v>
      </c>
      <c r="J1800" s="9" t="str">
        <f>+TEXT(Tabla1[[#This Row],[Columna1]]/24, "h:mm")</f>
        <v>0:21</v>
      </c>
      <c r="K1800" t="s">
        <v>8</v>
      </c>
      <c r="L1800" s="1">
        <f>+(Tabla1[[#This Row],[Precio Unitario]]-Tabla1[[#This Row],[Costo Unitario]])*Tabla1[[#This Row],[Cantidad Ordenada]]</f>
        <v>16</v>
      </c>
      <c r="M1800" s="1">
        <f>+Tabla1[[#This Row],[Precio Unitario]]*Tabla1[[#This Row],[Cantidad Ordenada]]</f>
        <v>40</v>
      </c>
      <c r="N1800" s="2">
        <f>+Tabla1[[#This Row],[Ganancia neta]]/(Tabla1[[#This Row],[Ganacia Bruta]])</f>
        <v>0.4</v>
      </c>
      <c r="O1800" s="1">
        <f>+Tabla1[[#This Row],[Costo Unitario]]*Tabla1[[#This Row],[Cantidad Ordenada]]</f>
        <v>24</v>
      </c>
    </row>
    <row r="1801" spans="1:15" x14ac:dyDescent="0.25">
      <c r="A1801">
        <v>728</v>
      </c>
      <c r="B1801">
        <v>9</v>
      </c>
      <c r="C1801" t="s">
        <v>24</v>
      </c>
      <c r="D1801" t="s">
        <v>48</v>
      </c>
      <c r="E1801" s="1">
        <v>10</v>
      </c>
      <c r="F1801" s="1">
        <v>18</v>
      </c>
      <c r="G1801">
        <v>1</v>
      </c>
      <c r="H1801">
        <v>42</v>
      </c>
      <c r="I1801">
        <f>+Tabla1[[#This Row],[Tiempo de Preparación]]/60</f>
        <v>0.7</v>
      </c>
      <c r="J1801" s="9" t="str">
        <f>+TEXT(Tabla1[[#This Row],[Columna1]]/24, "h:mm")</f>
        <v>0:42</v>
      </c>
      <c r="K1801" t="s">
        <v>6</v>
      </c>
      <c r="L1801" s="1">
        <f>+(Tabla1[[#This Row],[Precio Unitario]]-Tabla1[[#This Row],[Costo Unitario]])*Tabla1[[#This Row],[Cantidad Ordenada]]</f>
        <v>8</v>
      </c>
      <c r="M1801" s="1">
        <f>+Tabla1[[#This Row],[Precio Unitario]]*Tabla1[[#This Row],[Cantidad Ordenada]]</f>
        <v>18</v>
      </c>
      <c r="N1801" s="2">
        <f>+Tabla1[[#This Row],[Ganancia neta]]/(Tabla1[[#This Row],[Ganacia Bruta]])</f>
        <v>0.44444444444444442</v>
      </c>
      <c r="O1801" s="1">
        <f>+Tabla1[[#This Row],[Costo Unitario]]*Tabla1[[#This Row],[Cantidad Ordenada]]</f>
        <v>10</v>
      </c>
    </row>
    <row r="1802" spans="1:15" x14ac:dyDescent="0.25">
      <c r="A1802">
        <v>728</v>
      </c>
      <c r="B1802">
        <v>9</v>
      </c>
      <c r="C1802" t="s">
        <v>10</v>
      </c>
      <c r="D1802" t="s">
        <v>34</v>
      </c>
      <c r="E1802" s="1">
        <v>16</v>
      </c>
      <c r="F1802" s="1">
        <v>27</v>
      </c>
      <c r="G1802">
        <v>3</v>
      </c>
      <c r="H1802">
        <v>8</v>
      </c>
      <c r="I1802">
        <f>+Tabla1[[#This Row],[Tiempo de Preparación]]/60</f>
        <v>0.13333333333333333</v>
      </c>
      <c r="J1802" s="9" t="str">
        <f>+TEXT(Tabla1[[#This Row],[Columna1]]/24, "h:mm")</f>
        <v>0:08</v>
      </c>
      <c r="K1802" t="s">
        <v>6</v>
      </c>
      <c r="L1802" s="1">
        <f>+(Tabla1[[#This Row],[Precio Unitario]]-Tabla1[[#This Row],[Costo Unitario]])*Tabla1[[#This Row],[Cantidad Ordenada]]</f>
        <v>33</v>
      </c>
      <c r="M1802" s="1">
        <f>+Tabla1[[#This Row],[Precio Unitario]]*Tabla1[[#This Row],[Cantidad Ordenada]]</f>
        <v>81</v>
      </c>
      <c r="N1802" s="2">
        <f>+Tabla1[[#This Row],[Ganancia neta]]/(Tabla1[[#This Row],[Ganacia Bruta]])</f>
        <v>0.40740740740740738</v>
      </c>
      <c r="O1802" s="1">
        <f>+Tabla1[[#This Row],[Costo Unitario]]*Tabla1[[#This Row],[Cantidad Ordenada]]</f>
        <v>48</v>
      </c>
    </row>
    <row r="1803" spans="1:15" x14ac:dyDescent="0.25">
      <c r="A1803">
        <v>728</v>
      </c>
      <c r="B1803">
        <v>9</v>
      </c>
      <c r="C1803" t="s">
        <v>18</v>
      </c>
      <c r="D1803" t="s">
        <v>42</v>
      </c>
      <c r="E1803" s="1">
        <v>19</v>
      </c>
      <c r="F1803" s="1">
        <v>32</v>
      </c>
      <c r="G1803">
        <v>3</v>
      </c>
      <c r="H1803">
        <v>22</v>
      </c>
      <c r="I1803">
        <f>+Tabla1[[#This Row],[Tiempo de Preparación]]/60</f>
        <v>0.36666666666666664</v>
      </c>
      <c r="J1803" s="9" t="str">
        <f>+TEXT(Tabla1[[#This Row],[Columna1]]/24, "h:mm")</f>
        <v>0:22</v>
      </c>
      <c r="K1803" t="s">
        <v>6</v>
      </c>
      <c r="L1803" s="1">
        <f>+(Tabla1[[#This Row],[Precio Unitario]]-Tabla1[[#This Row],[Costo Unitario]])*Tabla1[[#This Row],[Cantidad Ordenada]]</f>
        <v>39</v>
      </c>
      <c r="M1803" s="1">
        <f>+Tabla1[[#This Row],[Precio Unitario]]*Tabla1[[#This Row],[Cantidad Ordenada]]</f>
        <v>96</v>
      </c>
      <c r="N1803" s="2">
        <f>+Tabla1[[#This Row],[Ganancia neta]]/(Tabla1[[#This Row],[Ganacia Bruta]])</f>
        <v>0.40625</v>
      </c>
      <c r="O1803" s="1">
        <f>+Tabla1[[#This Row],[Costo Unitario]]*Tabla1[[#This Row],[Cantidad Ordenada]]</f>
        <v>57</v>
      </c>
    </row>
    <row r="1804" spans="1:15" x14ac:dyDescent="0.25">
      <c r="A1804">
        <v>729</v>
      </c>
      <c r="B1804">
        <v>20</v>
      </c>
      <c r="C1804" t="s">
        <v>20</v>
      </c>
      <c r="D1804" t="s">
        <v>44</v>
      </c>
      <c r="E1804" s="1">
        <v>20</v>
      </c>
      <c r="F1804" s="1">
        <v>34</v>
      </c>
      <c r="G1804">
        <v>2</v>
      </c>
      <c r="H1804">
        <v>57</v>
      </c>
      <c r="I1804">
        <f>+Tabla1[[#This Row],[Tiempo de Preparación]]/60</f>
        <v>0.95</v>
      </c>
      <c r="J1804" s="9" t="str">
        <f>+TEXT(Tabla1[[#This Row],[Columna1]]/24, "h:mm")</f>
        <v>0:57</v>
      </c>
      <c r="K1804" t="s">
        <v>6</v>
      </c>
      <c r="L1804" s="1">
        <f>+(Tabla1[[#This Row],[Precio Unitario]]-Tabla1[[#This Row],[Costo Unitario]])*Tabla1[[#This Row],[Cantidad Ordenada]]</f>
        <v>28</v>
      </c>
      <c r="M1804" s="1">
        <f>+Tabla1[[#This Row],[Precio Unitario]]*Tabla1[[#This Row],[Cantidad Ordenada]]</f>
        <v>68</v>
      </c>
      <c r="N1804" s="2">
        <f>+Tabla1[[#This Row],[Ganancia neta]]/(Tabla1[[#This Row],[Ganacia Bruta]])</f>
        <v>0.41176470588235292</v>
      </c>
      <c r="O1804" s="1">
        <f>+Tabla1[[#This Row],[Costo Unitario]]*Tabla1[[#This Row],[Cantidad Ordenada]]</f>
        <v>40</v>
      </c>
    </row>
    <row r="1805" spans="1:15" x14ac:dyDescent="0.25">
      <c r="A1805">
        <v>729</v>
      </c>
      <c r="B1805">
        <v>20</v>
      </c>
      <c r="C1805" t="s">
        <v>21</v>
      </c>
      <c r="D1805" t="s">
        <v>45</v>
      </c>
      <c r="E1805" s="1">
        <v>12</v>
      </c>
      <c r="F1805" s="1">
        <v>20</v>
      </c>
      <c r="G1805">
        <v>3</v>
      </c>
      <c r="H1805">
        <v>8</v>
      </c>
      <c r="I1805">
        <f>+Tabla1[[#This Row],[Tiempo de Preparación]]/60</f>
        <v>0.13333333333333333</v>
      </c>
      <c r="J1805" s="9" t="str">
        <f>+TEXT(Tabla1[[#This Row],[Columna1]]/24, "h:mm")</f>
        <v>0:08</v>
      </c>
      <c r="K1805" t="s">
        <v>8</v>
      </c>
      <c r="L1805" s="1">
        <f>+(Tabla1[[#This Row],[Precio Unitario]]-Tabla1[[#This Row],[Costo Unitario]])*Tabla1[[#This Row],[Cantidad Ordenada]]</f>
        <v>24</v>
      </c>
      <c r="M1805" s="1">
        <f>+Tabla1[[#This Row],[Precio Unitario]]*Tabla1[[#This Row],[Cantidad Ordenada]]</f>
        <v>60</v>
      </c>
      <c r="N1805" s="2">
        <f>+Tabla1[[#This Row],[Ganancia neta]]/(Tabla1[[#This Row],[Ganacia Bruta]])</f>
        <v>0.4</v>
      </c>
      <c r="O1805" s="1">
        <f>+Tabla1[[#This Row],[Costo Unitario]]*Tabla1[[#This Row],[Cantidad Ordenada]]</f>
        <v>36</v>
      </c>
    </row>
    <row r="1806" spans="1:15" x14ac:dyDescent="0.25">
      <c r="A1806">
        <v>730</v>
      </c>
      <c r="B1806">
        <v>8</v>
      </c>
      <c r="C1806" t="s">
        <v>7</v>
      </c>
      <c r="D1806" t="s">
        <v>32</v>
      </c>
      <c r="E1806" s="1">
        <v>18</v>
      </c>
      <c r="F1806" s="1">
        <v>30</v>
      </c>
      <c r="G1806">
        <v>3</v>
      </c>
      <c r="H1806">
        <v>32</v>
      </c>
      <c r="I1806">
        <f>+Tabla1[[#This Row],[Tiempo de Preparación]]/60</f>
        <v>0.53333333333333333</v>
      </c>
      <c r="J1806" s="9" t="str">
        <f>+TEXT(Tabla1[[#This Row],[Columna1]]/24, "h:mm")</f>
        <v>0:32</v>
      </c>
      <c r="K1806" t="s">
        <v>8</v>
      </c>
      <c r="L1806" s="1">
        <f>+(Tabla1[[#This Row],[Precio Unitario]]-Tabla1[[#This Row],[Costo Unitario]])*Tabla1[[#This Row],[Cantidad Ordenada]]</f>
        <v>36</v>
      </c>
      <c r="M1806" s="1">
        <f>+Tabla1[[#This Row],[Precio Unitario]]*Tabla1[[#This Row],[Cantidad Ordenada]]</f>
        <v>90</v>
      </c>
      <c r="N1806" s="2">
        <f>+Tabla1[[#This Row],[Ganancia neta]]/(Tabla1[[#This Row],[Ganacia Bruta]])</f>
        <v>0.4</v>
      </c>
      <c r="O1806" s="1">
        <f>+Tabla1[[#This Row],[Costo Unitario]]*Tabla1[[#This Row],[Cantidad Ordenada]]</f>
        <v>54</v>
      </c>
    </row>
    <row r="1807" spans="1:15" x14ac:dyDescent="0.25">
      <c r="A1807">
        <v>730</v>
      </c>
      <c r="B1807">
        <v>8</v>
      </c>
      <c r="C1807" t="s">
        <v>5</v>
      </c>
      <c r="D1807" t="s">
        <v>31</v>
      </c>
      <c r="E1807" s="1">
        <v>14</v>
      </c>
      <c r="F1807" s="1">
        <v>24</v>
      </c>
      <c r="G1807">
        <v>1</v>
      </c>
      <c r="H1807">
        <v>47</v>
      </c>
      <c r="I1807">
        <f>+Tabla1[[#This Row],[Tiempo de Preparación]]/60</f>
        <v>0.78333333333333333</v>
      </c>
      <c r="J1807" s="9" t="str">
        <f>+TEXT(Tabla1[[#This Row],[Columna1]]/24, "h:mm")</f>
        <v>0:47</v>
      </c>
      <c r="K1807" t="s">
        <v>8</v>
      </c>
      <c r="L1807" s="1">
        <f>+(Tabla1[[#This Row],[Precio Unitario]]-Tabla1[[#This Row],[Costo Unitario]])*Tabla1[[#This Row],[Cantidad Ordenada]]</f>
        <v>10</v>
      </c>
      <c r="M1807" s="1">
        <f>+Tabla1[[#This Row],[Precio Unitario]]*Tabla1[[#This Row],[Cantidad Ordenada]]</f>
        <v>24</v>
      </c>
      <c r="N1807" s="2">
        <f>+Tabla1[[#This Row],[Ganancia neta]]/(Tabla1[[#This Row],[Ganacia Bruta]])</f>
        <v>0.41666666666666669</v>
      </c>
      <c r="O1807" s="1">
        <f>+Tabla1[[#This Row],[Costo Unitario]]*Tabla1[[#This Row],[Cantidad Ordenada]]</f>
        <v>14</v>
      </c>
    </row>
    <row r="1808" spans="1:15" x14ac:dyDescent="0.25">
      <c r="A1808">
        <v>731</v>
      </c>
      <c r="B1808">
        <v>17</v>
      </c>
      <c r="C1808" t="s">
        <v>18</v>
      </c>
      <c r="D1808" t="s">
        <v>42</v>
      </c>
      <c r="E1808" s="1">
        <v>19</v>
      </c>
      <c r="F1808" s="1">
        <v>32</v>
      </c>
      <c r="G1808">
        <v>2</v>
      </c>
      <c r="H1808">
        <v>47</v>
      </c>
      <c r="I1808">
        <f>+Tabla1[[#This Row],[Tiempo de Preparación]]/60</f>
        <v>0.78333333333333333</v>
      </c>
      <c r="J1808" s="9" t="str">
        <f>+TEXT(Tabla1[[#This Row],[Columna1]]/24, "h:mm")</f>
        <v>0:47</v>
      </c>
      <c r="K1808" t="s">
        <v>8</v>
      </c>
      <c r="L1808" s="1">
        <f>+(Tabla1[[#This Row],[Precio Unitario]]-Tabla1[[#This Row],[Costo Unitario]])*Tabla1[[#This Row],[Cantidad Ordenada]]</f>
        <v>26</v>
      </c>
      <c r="M1808" s="1">
        <f>+Tabla1[[#This Row],[Precio Unitario]]*Tabla1[[#This Row],[Cantidad Ordenada]]</f>
        <v>64</v>
      </c>
      <c r="N1808" s="2">
        <f>+Tabla1[[#This Row],[Ganancia neta]]/(Tabla1[[#This Row],[Ganacia Bruta]])</f>
        <v>0.40625</v>
      </c>
      <c r="O1808" s="1">
        <f>+Tabla1[[#This Row],[Costo Unitario]]*Tabla1[[#This Row],[Cantidad Ordenada]]</f>
        <v>38</v>
      </c>
    </row>
    <row r="1809" spans="1:15" x14ac:dyDescent="0.25">
      <c r="A1809">
        <v>732</v>
      </c>
      <c r="B1809">
        <v>12</v>
      </c>
      <c r="C1809" t="s">
        <v>11</v>
      </c>
      <c r="D1809" t="s">
        <v>35</v>
      </c>
      <c r="E1809" s="1">
        <v>25</v>
      </c>
      <c r="F1809" s="1">
        <v>40</v>
      </c>
      <c r="G1809">
        <v>3</v>
      </c>
      <c r="H1809">
        <v>29</v>
      </c>
      <c r="I1809">
        <f>+Tabla1[[#This Row],[Tiempo de Preparación]]/60</f>
        <v>0.48333333333333334</v>
      </c>
      <c r="J1809" s="9" t="str">
        <f>+TEXT(Tabla1[[#This Row],[Columna1]]/24, "h:mm")</f>
        <v>0:29</v>
      </c>
      <c r="K1809" t="s">
        <v>6</v>
      </c>
      <c r="L1809" s="1">
        <f>+(Tabla1[[#This Row],[Precio Unitario]]-Tabla1[[#This Row],[Costo Unitario]])*Tabla1[[#This Row],[Cantidad Ordenada]]</f>
        <v>45</v>
      </c>
      <c r="M1809" s="1">
        <f>+Tabla1[[#This Row],[Precio Unitario]]*Tabla1[[#This Row],[Cantidad Ordenada]]</f>
        <v>120</v>
      </c>
      <c r="N1809" s="2">
        <f>+Tabla1[[#This Row],[Ganancia neta]]/(Tabla1[[#This Row],[Ganacia Bruta]])</f>
        <v>0.375</v>
      </c>
      <c r="O1809" s="1">
        <f>+Tabla1[[#This Row],[Costo Unitario]]*Tabla1[[#This Row],[Cantidad Ordenada]]</f>
        <v>75</v>
      </c>
    </row>
    <row r="1810" spans="1:15" x14ac:dyDescent="0.25">
      <c r="A1810">
        <v>732</v>
      </c>
      <c r="B1810">
        <v>12</v>
      </c>
      <c r="C1810" t="s">
        <v>25</v>
      </c>
      <c r="D1810" t="s">
        <v>49</v>
      </c>
      <c r="E1810" s="1">
        <v>15</v>
      </c>
      <c r="F1810" s="1">
        <v>26</v>
      </c>
      <c r="G1810">
        <v>3</v>
      </c>
      <c r="H1810">
        <v>36</v>
      </c>
      <c r="I1810">
        <f>+Tabla1[[#This Row],[Tiempo de Preparación]]/60</f>
        <v>0.6</v>
      </c>
      <c r="J1810" s="9" t="str">
        <f>+TEXT(Tabla1[[#This Row],[Columna1]]/24, "h:mm")</f>
        <v>0:36</v>
      </c>
      <c r="K1810" t="s">
        <v>8</v>
      </c>
      <c r="L1810" s="1">
        <f>+(Tabla1[[#This Row],[Precio Unitario]]-Tabla1[[#This Row],[Costo Unitario]])*Tabla1[[#This Row],[Cantidad Ordenada]]</f>
        <v>33</v>
      </c>
      <c r="M1810" s="1">
        <f>+Tabla1[[#This Row],[Precio Unitario]]*Tabla1[[#This Row],[Cantidad Ordenada]]</f>
        <v>78</v>
      </c>
      <c r="N1810" s="2">
        <f>+Tabla1[[#This Row],[Ganancia neta]]/(Tabla1[[#This Row],[Ganacia Bruta]])</f>
        <v>0.42307692307692307</v>
      </c>
      <c r="O1810" s="1">
        <f>+Tabla1[[#This Row],[Costo Unitario]]*Tabla1[[#This Row],[Cantidad Ordenada]]</f>
        <v>45</v>
      </c>
    </row>
    <row r="1811" spans="1:15" x14ac:dyDescent="0.25">
      <c r="A1811">
        <v>732</v>
      </c>
      <c r="B1811">
        <v>12</v>
      </c>
      <c r="C1811" t="s">
        <v>12</v>
      </c>
      <c r="D1811" t="s">
        <v>36</v>
      </c>
      <c r="E1811" s="1">
        <v>22</v>
      </c>
      <c r="F1811" s="1">
        <v>36</v>
      </c>
      <c r="G1811">
        <v>3</v>
      </c>
      <c r="H1811">
        <v>56</v>
      </c>
      <c r="I1811">
        <f>+Tabla1[[#This Row],[Tiempo de Preparación]]/60</f>
        <v>0.93333333333333335</v>
      </c>
      <c r="J1811" s="9" t="str">
        <f>+TEXT(Tabla1[[#This Row],[Columna1]]/24, "h:mm")</f>
        <v>0:56</v>
      </c>
      <c r="K1811" t="s">
        <v>8</v>
      </c>
      <c r="L1811" s="1">
        <f>+(Tabla1[[#This Row],[Precio Unitario]]-Tabla1[[#This Row],[Costo Unitario]])*Tabla1[[#This Row],[Cantidad Ordenada]]</f>
        <v>42</v>
      </c>
      <c r="M1811" s="1">
        <f>+Tabla1[[#This Row],[Precio Unitario]]*Tabla1[[#This Row],[Cantidad Ordenada]]</f>
        <v>108</v>
      </c>
      <c r="N1811" s="2">
        <f>+Tabla1[[#This Row],[Ganancia neta]]/(Tabla1[[#This Row],[Ganacia Bruta]])</f>
        <v>0.3888888888888889</v>
      </c>
      <c r="O1811" s="1">
        <f>+Tabla1[[#This Row],[Costo Unitario]]*Tabla1[[#This Row],[Cantidad Ordenada]]</f>
        <v>66</v>
      </c>
    </row>
    <row r="1812" spans="1:15" x14ac:dyDescent="0.25">
      <c r="A1812">
        <v>733</v>
      </c>
      <c r="B1812">
        <v>14</v>
      </c>
      <c r="C1812" t="s">
        <v>12</v>
      </c>
      <c r="D1812" t="s">
        <v>36</v>
      </c>
      <c r="E1812" s="1">
        <v>22</v>
      </c>
      <c r="F1812" s="1">
        <v>36</v>
      </c>
      <c r="G1812">
        <v>3</v>
      </c>
      <c r="H1812">
        <v>31</v>
      </c>
      <c r="I1812">
        <f>+Tabla1[[#This Row],[Tiempo de Preparación]]/60</f>
        <v>0.51666666666666672</v>
      </c>
      <c r="J1812" s="9" t="str">
        <f>+TEXT(Tabla1[[#This Row],[Columna1]]/24, "h:mm")</f>
        <v>0:31</v>
      </c>
      <c r="K1812" t="s">
        <v>8</v>
      </c>
      <c r="L1812" s="1">
        <f>+(Tabla1[[#This Row],[Precio Unitario]]-Tabla1[[#This Row],[Costo Unitario]])*Tabla1[[#This Row],[Cantidad Ordenada]]</f>
        <v>42</v>
      </c>
      <c r="M1812" s="1">
        <f>+Tabla1[[#This Row],[Precio Unitario]]*Tabla1[[#This Row],[Cantidad Ordenada]]</f>
        <v>108</v>
      </c>
      <c r="N1812" s="2">
        <f>+Tabla1[[#This Row],[Ganancia neta]]/(Tabla1[[#This Row],[Ganacia Bruta]])</f>
        <v>0.3888888888888889</v>
      </c>
      <c r="O1812" s="1">
        <f>+Tabla1[[#This Row],[Costo Unitario]]*Tabla1[[#This Row],[Cantidad Ordenada]]</f>
        <v>66</v>
      </c>
    </row>
    <row r="1813" spans="1:15" x14ac:dyDescent="0.25">
      <c r="A1813">
        <v>733</v>
      </c>
      <c r="B1813">
        <v>14</v>
      </c>
      <c r="C1813" t="s">
        <v>5</v>
      </c>
      <c r="D1813" t="s">
        <v>31</v>
      </c>
      <c r="E1813" s="1">
        <v>14</v>
      </c>
      <c r="F1813" s="1">
        <v>24</v>
      </c>
      <c r="G1813">
        <v>1</v>
      </c>
      <c r="H1813">
        <v>34</v>
      </c>
      <c r="I1813">
        <f>+Tabla1[[#This Row],[Tiempo de Preparación]]/60</f>
        <v>0.56666666666666665</v>
      </c>
      <c r="J1813" s="9" t="str">
        <f>+TEXT(Tabla1[[#This Row],[Columna1]]/24, "h:mm")</f>
        <v>0:34</v>
      </c>
      <c r="K1813" t="s">
        <v>6</v>
      </c>
      <c r="L1813" s="1">
        <f>+(Tabla1[[#This Row],[Precio Unitario]]-Tabla1[[#This Row],[Costo Unitario]])*Tabla1[[#This Row],[Cantidad Ordenada]]</f>
        <v>10</v>
      </c>
      <c r="M1813" s="1">
        <f>+Tabla1[[#This Row],[Precio Unitario]]*Tabla1[[#This Row],[Cantidad Ordenada]]</f>
        <v>24</v>
      </c>
      <c r="N1813" s="2">
        <f>+Tabla1[[#This Row],[Ganancia neta]]/(Tabla1[[#This Row],[Ganacia Bruta]])</f>
        <v>0.41666666666666669</v>
      </c>
      <c r="O1813" s="1">
        <f>+Tabla1[[#This Row],[Costo Unitario]]*Tabla1[[#This Row],[Cantidad Ordenada]]</f>
        <v>14</v>
      </c>
    </row>
    <row r="1814" spans="1:15" x14ac:dyDescent="0.25">
      <c r="A1814">
        <v>733</v>
      </c>
      <c r="B1814">
        <v>14</v>
      </c>
      <c r="C1814" t="s">
        <v>10</v>
      </c>
      <c r="D1814" t="s">
        <v>34</v>
      </c>
      <c r="E1814" s="1">
        <v>16</v>
      </c>
      <c r="F1814" s="1">
        <v>27</v>
      </c>
      <c r="G1814">
        <v>2</v>
      </c>
      <c r="H1814">
        <v>9</v>
      </c>
      <c r="I1814">
        <f>+Tabla1[[#This Row],[Tiempo de Preparación]]/60</f>
        <v>0.15</v>
      </c>
      <c r="J1814" s="9" t="str">
        <f>+TEXT(Tabla1[[#This Row],[Columna1]]/24, "h:mm")</f>
        <v>0:09</v>
      </c>
      <c r="K1814" t="s">
        <v>8</v>
      </c>
      <c r="L1814" s="1">
        <f>+(Tabla1[[#This Row],[Precio Unitario]]-Tabla1[[#This Row],[Costo Unitario]])*Tabla1[[#This Row],[Cantidad Ordenada]]</f>
        <v>22</v>
      </c>
      <c r="M1814" s="1">
        <f>+Tabla1[[#This Row],[Precio Unitario]]*Tabla1[[#This Row],[Cantidad Ordenada]]</f>
        <v>54</v>
      </c>
      <c r="N1814" s="2">
        <f>+Tabla1[[#This Row],[Ganancia neta]]/(Tabla1[[#This Row],[Ganacia Bruta]])</f>
        <v>0.40740740740740738</v>
      </c>
      <c r="O1814" s="1">
        <f>+Tabla1[[#This Row],[Costo Unitario]]*Tabla1[[#This Row],[Cantidad Ordenada]]</f>
        <v>32</v>
      </c>
    </row>
    <row r="1815" spans="1:15" x14ac:dyDescent="0.25">
      <c r="A1815">
        <v>734</v>
      </c>
      <c r="B1815">
        <v>14</v>
      </c>
      <c r="C1815" t="s">
        <v>18</v>
      </c>
      <c r="D1815" t="s">
        <v>42</v>
      </c>
      <c r="E1815" s="1">
        <v>19</v>
      </c>
      <c r="F1815" s="1">
        <v>32</v>
      </c>
      <c r="G1815">
        <v>3</v>
      </c>
      <c r="H1815">
        <v>11</v>
      </c>
      <c r="I1815">
        <f>+Tabla1[[#This Row],[Tiempo de Preparación]]/60</f>
        <v>0.18333333333333332</v>
      </c>
      <c r="J1815" s="9" t="str">
        <f>+TEXT(Tabla1[[#This Row],[Columna1]]/24, "h:mm")</f>
        <v>0:11</v>
      </c>
      <c r="K1815" t="s">
        <v>8</v>
      </c>
      <c r="L1815" s="1">
        <f>+(Tabla1[[#This Row],[Precio Unitario]]-Tabla1[[#This Row],[Costo Unitario]])*Tabla1[[#This Row],[Cantidad Ordenada]]</f>
        <v>39</v>
      </c>
      <c r="M1815" s="1">
        <f>+Tabla1[[#This Row],[Precio Unitario]]*Tabla1[[#This Row],[Cantidad Ordenada]]</f>
        <v>96</v>
      </c>
      <c r="N1815" s="2">
        <f>+Tabla1[[#This Row],[Ganancia neta]]/(Tabla1[[#This Row],[Ganacia Bruta]])</f>
        <v>0.40625</v>
      </c>
      <c r="O1815" s="1">
        <f>+Tabla1[[#This Row],[Costo Unitario]]*Tabla1[[#This Row],[Cantidad Ordenada]]</f>
        <v>57</v>
      </c>
    </row>
    <row r="1816" spans="1:15" x14ac:dyDescent="0.25">
      <c r="A1816">
        <v>734</v>
      </c>
      <c r="B1816">
        <v>14</v>
      </c>
      <c r="C1816" t="s">
        <v>5</v>
      </c>
      <c r="D1816" t="s">
        <v>31</v>
      </c>
      <c r="E1816" s="1">
        <v>14</v>
      </c>
      <c r="F1816" s="1">
        <v>24</v>
      </c>
      <c r="G1816">
        <v>1</v>
      </c>
      <c r="H1816">
        <v>16</v>
      </c>
      <c r="I1816">
        <f>+Tabla1[[#This Row],[Tiempo de Preparación]]/60</f>
        <v>0.26666666666666666</v>
      </c>
      <c r="J1816" s="9" t="str">
        <f>+TEXT(Tabla1[[#This Row],[Columna1]]/24, "h:mm")</f>
        <v>0:16</v>
      </c>
      <c r="K1816" t="s">
        <v>6</v>
      </c>
      <c r="L1816" s="1">
        <f>+(Tabla1[[#This Row],[Precio Unitario]]-Tabla1[[#This Row],[Costo Unitario]])*Tabla1[[#This Row],[Cantidad Ordenada]]</f>
        <v>10</v>
      </c>
      <c r="M1816" s="1">
        <f>+Tabla1[[#This Row],[Precio Unitario]]*Tabla1[[#This Row],[Cantidad Ordenada]]</f>
        <v>24</v>
      </c>
      <c r="N1816" s="2">
        <f>+Tabla1[[#This Row],[Ganancia neta]]/(Tabla1[[#This Row],[Ganacia Bruta]])</f>
        <v>0.41666666666666669</v>
      </c>
      <c r="O1816" s="1">
        <f>+Tabla1[[#This Row],[Costo Unitario]]*Tabla1[[#This Row],[Cantidad Ordenada]]</f>
        <v>14</v>
      </c>
    </row>
    <row r="1817" spans="1:15" x14ac:dyDescent="0.25">
      <c r="A1817">
        <v>734</v>
      </c>
      <c r="B1817">
        <v>14</v>
      </c>
      <c r="C1817" t="s">
        <v>16</v>
      </c>
      <c r="D1817" t="s">
        <v>40</v>
      </c>
      <c r="E1817" s="1">
        <v>11</v>
      </c>
      <c r="F1817" s="1">
        <v>19</v>
      </c>
      <c r="G1817">
        <v>1</v>
      </c>
      <c r="H1817">
        <v>25</v>
      </c>
      <c r="I1817">
        <f>+Tabla1[[#This Row],[Tiempo de Preparación]]/60</f>
        <v>0.41666666666666669</v>
      </c>
      <c r="J1817" s="9" t="str">
        <f>+TEXT(Tabla1[[#This Row],[Columna1]]/24, "h:mm")</f>
        <v>0:25</v>
      </c>
      <c r="K1817" t="s">
        <v>6</v>
      </c>
      <c r="L1817" s="1">
        <f>+(Tabla1[[#This Row],[Precio Unitario]]-Tabla1[[#This Row],[Costo Unitario]])*Tabla1[[#This Row],[Cantidad Ordenada]]</f>
        <v>8</v>
      </c>
      <c r="M1817" s="1">
        <f>+Tabla1[[#This Row],[Precio Unitario]]*Tabla1[[#This Row],[Cantidad Ordenada]]</f>
        <v>19</v>
      </c>
      <c r="N1817" s="2">
        <f>+Tabla1[[#This Row],[Ganancia neta]]/(Tabla1[[#This Row],[Ganacia Bruta]])</f>
        <v>0.42105263157894735</v>
      </c>
      <c r="O1817" s="1">
        <f>+Tabla1[[#This Row],[Costo Unitario]]*Tabla1[[#This Row],[Cantidad Ordenada]]</f>
        <v>11</v>
      </c>
    </row>
    <row r="1818" spans="1:15" x14ac:dyDescent="0.25">
      <c r="A1818">
        <v>735</v>
      </c>
      <c r="B1818">
        <v>20</v>
      </c>
      <c r="C1818" t="s">
        <v>22</v>
      </c>
      <c r="D1818" t="s">
        <v>46</v>
      </c>
      <c r="E1818" s="1">
        <v>14</v>
      </c>
      <c r="F1818" s="1">
        <v>23</v>
      </c>
      <c r="G1818">
        <v>2</v>
      </c>
      <c r="H1818">
        <v>30</v>
      </c>
      <c r="I1818">
        <f>+Tabla1[[#This Row],[Tiempo de Preparación]]/60</f>
        <v>0.5</v>
      </c>
      <c r="J1818" s="9" t="str">
        <f>+TEXT(Tabla1[[#This Row],[Columna1]]/24, "h:mm")</f>
        <v>0:30</v>
      </c>
      <c r="K1818" t="s">
        <v>8</v>
      </c>
      <c r="L1818" s="1">
        <f>+(Tabla1[[#This Row],[Precio Unitario]]-Tabla1[[#This Row],[Costo Unitario]])*Tabla1[[#This Row],[Cantidad Ordenada]]</f>
        <v>18</v>
      </c>
      <c r="M1818" s="1">
        <f>+Tabla1[[#This Row],[Precio Unitario]]*Tabla1[[#This Row],[Cantidad Ordenada]]</f>
        <v>46</v>
      </c>
      <c r="N1818" s="2">
        <f>+Tabla1[[#This Row],[Ganancia neta]]/(Tabla1[[#This Row],[Ganacia Bruta]])</f>
        <v>0.39130434782608697</v>
      </c>
      <c r="O1818" s="1">
        <f>+Tabla1[[#This Row],[Costo Unitario]]*Tabla1[[#This Row],[Cantidad Ordenada]]</f>
        <v>28</v>
      </c>
    </row>
    <row r="1819" spans="1:15" x14ac:dyDescent="0.25">
      <c r="A1819">
        <v>735</v>
      </c>
      <c r="B1819">
        <v>20</v>
      </c>
      <c r="C1819" t="s">
        <v>18</v>
      </c>
      <c r="D1819" t="s">
        <v>42</v>
      </c>
      <c r="E1819" s="1">
        <v>19</v>
      </c>
      <c r="F1819" s="1">
        <v>32</v>
      </c>
      <c r="G1819">
        <v>3</v>
      </c>
      <c r="H1819">
        <v>57</v>
      </c>
      <c r="I1819">
        <f>+Tabla1[[#This Row],[Tiempo de Preparación]]/60</f>
        <v>0.95</v>
      </c>
      <c r="J1819" s="9" t="str">
        <f>+TEXT(Tabla1[[#This Row],[Columna1]]/24, "h:mm")</f>
        <v>0:57</v>
      </c>
      <c r="K1819" t="s">
        <v>6</v>
      </c>
      <c r="L1819" s="1">
        <f>+(Tabla1[[#This Row],[Precio Unitario]]-Tabla1[[#This Row],[Costo Unitario]])*Tabla1[[#This Row],[Cantidad Ordenada]]</f>
        <v>39</v>
      </c>
      <c r="M1819" s="1">
        <f>+Tabla1[[#This Row],[Precio Unitario]]*Tabla1[[#This Row],[Cantidad Ordenada]]</f>
        <v>96</v>
      </c>
      <c r="N1819" s="2">
        <f>+Tabla1[[#This Row],[Ganancia neta]]/(Tabla1[[#This Row],[Ganacia Bruta]])</f>
        <v>0.40625</v>
      </c>
      <c r="O1819" s="1">
        <f>+Tabla1[[#This Row],[Costo Unitario]]*Tabla1[[#This Row],[Cantidad Ordenada]]</f>
        <v>57</v>
      </c>
    </row>
    <row r="1820" spans="1:15" x14ac:dyDescent="0.25">
      <c r="A1820">
        <v>736</v>
      </c>
      <c r="B1820">
        <v>17</v>
      </c>
      <c r="C1820" t="s">
        <v>19</v>
      </c>
      <c r="D1820" t="s">
        <v>43</v>
      </c>
      <c r="E1820" s="1">
        <v>13</v>
      </c>
      <c r="F1820" s="1">
        <v>22</v>
      </c>
      <c r="G1820">
        <v>3</v>
      </c>
      <c r="H1820">
        <v>22</v>
      </c>
      <c r="I1820">
        <f>+Tabla1[[#This Row],[Tiempo de Preparación]]/60</f>
        <v>0.36666666666666664</v>
      </c>
      <c r="J1820" s="9" t="str">
        <f>+TEXT(Tabla1[[#This Row],[Columna1]]/24, "h:mm")</f>
        <v>0:22</v>
      </c>
      <c r="K1820" t="s">
        <v>8</v>
      </c>
      <c r="L1820" s="1">
        <f>+(Tabla1[[#This Row],[Precio Unitario]]-Tabla1[[#This Row],[Costo Unitario]])*Tabla1[[#This Row],[Cantidad Ordenada]]</f>
        <v>27</v>
      </c>
      <c r="M1820" s="1">
        <f>+Tabla1[[#This Row],[Precio Unitario]]*Tabla1[[#This Row],[Cantidad Ordenada]]</f>
        <v>66</v>
      </c>
      <c r="N1820" s="2">
        <f>+Tabla1[[#This Row],[Ganancia neta]]/(Tabla1[[#This Row],[Ganacia Bruta]])</f>
        <v>0.40909090909090912</v>
      </c>
      <c r="O1820" s="1">
        <f>+Tabla1[[#This Row],[Costo Unitario]]*Tabla1[[#This Row],[Cantidad Ordenada]]</f>
        <v>39</v>
      </c>
    </row>
    <row r="1821" spans="1:15" x14ac:dyDescent="0.25">
      <c r="A1821">
        <v>736</v>
      </c>
      <c r="B1821">
        <v>17</v>
      </c>
      <c r="C1821" t="s">
        <v>15</v>
      </c>
      <c r="D1821" t="s">
        <v>39</v>
      </c>
      <c r="E1821" s="1">
        <v>16</v>
      </c>
      <c r="F1821" s="1">
        <v>28</v>
      </c>
      <c r="G1821">
        <v>2</v>
      </c>
      <c r="H1821">
        <v>43</v>
      </c>
      <c r="I1821">
        <f>+Tabla1[[#This Row],[Tiempo de Preparación]]/60</f>
        <v>0.71666666666666667</v>
      </c>
      <c r="J1821" s="9" t="str">
        <f>+TEXT(Tabla1[[#This Row],[Columna1]]/24, "h:mm")</f>
        <v>0:43</v>
      </c>
      <c r="K1821" t="s">
        <v>6</v>
      </c>
      <c r="L1821" s="1">
        <f>+(Tabla1[[#This Row],[Precio Unitario]]-Tabla1[[#This Row],[Costo Unitario]])*Tabla1[[#This Row],[Cantidad Ordenada]]</f>
        <v>24</v>
      </c>
      <c r="M1821" s="1">
        <f>+Tabla1[[#This Row],[Precio Unitario]]*Tabla1[[#This Row],[Cantidad Ordenada]]</f>
        <v>56</v>
      </c>
      <c r="N1821" s="2">
        <f>+Tabla1[[#This Row],[Ganancia neta]]/(Tabla1[[#This Row],[Ganacia Bruta]])</f>
        <v>0.42857142857142855</v>
      </c>
      <c r="O1821" s="1">
        <f>+Tabla1[[#This Row],[Costo Unitario]]*Tabla1[[#This Row],[Cantidad Ordenada]]</f>
        <v>32</v>
      </c>
    </row>
    <row r="1822" spans="1:15" x14ac:dyDescent="0.25">
      <c r="A1822">
        <v>736</v>
      </c>
      <c r="B1822">
        <v>17</v>
      </c>
      <c r="C1822" t="s">
        <v>9</v>
      </c>
      <c r="D1822" t="s">
        <v>33</v>
      </c>
      <c r="E1822" s="1">
        <v>19</v>
      </c>
      <c r="F1822" s="1">
        <v>31</v>
      </c>
      <c r="G1822">
        <v>3</v>
      </c>
      <c r="H1822">
        <v>27</v>
      </c>
      <c r="I1822">
        <f>+Tabla1[[#This Row],[Tiempo de Preparación]]/60</f>
        <v>0.45</v>
      </c>
      <c r="J1822" s="9" t="str">
        <f>+TEXT(Tabla1[[#This Row],[Columna1]]/24, "h:mm")</f>
        <v>0:27</v>
      </c>
      <c r="K1822" t="s">
        <v>8</v>
      </c>
      <c r="L1822" s="1">
        <f>+(Tabla1[[#This Row],[Precio Unitario]]-Tabla1[[#This Row],[Costo Unitario]])*Tabla1[[#This Row],[Cantidad Ordenada]]</f>
        <v>36</v>
      </c>
      <c r="M1822" s="1">
        <f>+Tabla1[[#This Row],[Precio Unitario]]*Tabla1[[#This Row],[Cantidad Ordenada]]</f>
        <v>93</v>
      </c>
      <c r="N1822" s="2">
        <f>+Tabla1[[#This Row],[Ganancia neta]]/(Tabla1[[#This Row],[Ganacia Bruta]])</f>
        <v>0.38709677419354838</v>
      </c>
      <c r="O1822" s="1">
        <f>+Tabla1[[#This Row],[Costo Unitario]]*Tabla1[[#This Row],[Cantidad Ordenada]]</f>
        <v>57</v>
      </c>
    </row>
    <row r="1823" spans="1:15" x14ac:dyDescent="0.25">
      <c r="A1823">
        <v>737</v>
      </c>
      <c r="B1823">
        <v>6</v>
      </c>
      <c r="C1823" t="s">
        <v>13</v>
      </c>
      <c r="D1823" t="s">
        <v>37</v>
      </c>
      <c r="E1823" s="1">
        <v>17</v>
      </c>
      <c r="F1823" s="1">
        <v>29</v>
      </c>
      <c r="G1823">
        <v>2</v>
      </c>
      <c r="H1823">
        <v>17</v>
      </c>
      <c r="I1823">
        <f>+Tabla1[[#This Row],[Tiempo de Preparación]]/60</f>
        <v>0.28333333333333333</v>
      </c>
      <c r="J1823" s="9" t="str">
        <f>+TEXT(Tabla1[[#This Row],[Columna1]]/24, "h:mm")</f>
        <v>0:17</v>
      </c>
      <c r="K1823" t="s">
        <v>8</v>
      </c>
      <c r="L1823" s="1">
        <f>+(Tabla1[[#This Row],[Precio Unitario]]-Tabla1[[#This Row],[Costo Unitario]])*Tabla1[[#This Row],[Cantidad Ordenada]]</f>
        <v>24</v>
      </c>
      <c r="M1823" s="1">
        <f>+Tabla1[[#This Row],[Precio Unitario]]*Tabla1[[#This Row],[Cantidad Ordenada]]</f>
        <v>58</v>
      </c>
      <c r="N1823" s="2">
        <f>+Tabla1[[#This Row],[Ganancia neta]]/(Tabla1[[#This Row],[Ganacia Bruta]])</f>
        <v>0.41379310344827586</v>
      </c>
      <c r="O1823" s="1">
        <f>+Tabla1[[#This Row],[Costo Unitario]]*Tabla1[[#This Row],[Cantidad Ordenada]]</f>
        <v>34</v>
      </c>
    </row>
    <row r="1824" spans="1:15" x14ac:dyDescent="0.25">
      <c r="A1824">
        <v>737</v>
      </c>
      <c r="B1824">
        <v>6</v>
      </c>
      <c r="C1824" t="s">
        <v>7</v>
      </c>
      <c r="D1824" t="s">
        <v>32</v>
      </c>
      <c r="E1824" s="1">
        <v>18</v>
      </c>
      <c r="F1824" s="1">
        <v>30</v>
      </c>
      <c r="G1824">
        <v>2</v>
      </c>
      <c r="H1824">
        <v>5</v>
      </c>
      <c r="I1824">
        <f>+Tabla1[[#This Row],[Tiempo de Preparación]]/60</f>
        <v>8.3333333333333329E-2</v>
      </c>
      <c r="J1824" s="9" t="str">
        <f>+TEXT(Tabla1[[#This Row],[Columna1]]/24, "h:mm")</f>
        <v>0:05</v>
      </c>
      <c r="K1824" t="s">
        <v>6</v>
      </c>
      <c r="L1824" s="1">
        <f>+(Tabla1[[#This Row],[Precio Unitario]]-Tabla1[[#This Row],[Costo Unitario]])*Tabla1[[#This Row],[Cantidad Ordenada]]</f>
        <v>24</v>
      </c>
      <c r="M1824" s="1">
        <f>+Tabla1[[#This Row],[Precio Unitario]]*Tabla1[[#This Row],[Cantidad Ordenada]]</f>
        <v>60</v>
      </c>
      <c r="N1824" s="2">
        <f>+Tabla1[[#This Row],[Ganancia neta]]/(Tabla1[[#This Row],[Ganacia Bruta]])</f>
        <v>0.4</v>
      </c>
      <c r="O1824" s="1">
        <f>+Tabla1[[#This Row],[Costo Unitario]]*Tabla1[[#This Row],[Cantidad Ordenada]]</f>
        <v>36</v>
      </c>
    </row>
    <row r="1825" spans="1:15" x14ac:dyDescent="0.25">
      <c r="A1825">
        <v>738</v>
      </c>
      <c r="B1825">
        <v>15</v>
      </c>
      <c r="C1825" t="s">
        <v>25</v>
      </c>
      <c r="D1825" t="s">
        <v>49</v>
      </c>
      <c r="E1825" s="1">
        <v>15</v>
      </c>
      <c r="F1825" s="1">
        <v>26</v>
      </c>
      <c r="G1825">
        <v>2</v>
      </c>
      <c r="H1825">
        <v>59</v>
      </c>
      <c r="I1825">
        <f>+Tabla1[[#This Row],[Tiempo de Preparación]]/60</f>
        <v>0.98333333333333328</v>
      </c>
      <c r="J1825" s="9" t="str">
        <f>+TEXT(Tabla1[[#This Row],[Columna1]]/24, "h:mm")</f>
        <v>0:59</v>
      </c>
      <c r="K1825" t="s">
        <v>6</v>
      </c>
      <c r="L1825" s="1">
        <f>+(Tabla1[[#This Row],[Precio Unitario]]-Tabla1[[#This Row],[Costo Unitario]])*Tabla1[[#This Row],[Cantidad Ordenada]]</f>
        <v>22</v>
      </c>
      <c r="M1825" s="1">
        <f>+Tabla1[[#This Row],[Precio Unitario]]*Tabla1[[#This Row],[Cantidad Ordenada]]</f>
        <v>52</v>
      </c>
      <c r="N1825" s="2">
        <f>+Tabla1[[#This Row],[Ganancia neta]]/(Tabla1[[#This Row],[Ganacia Bruta]])</f>
        <v>0.42307692307692307</v>
      </c>
      <c r="O1825" s="1">
        <f>+Tabla1[[#This Row],[Costo Unitario]]*Tabla1[[#This Row],[Cantidad Ordenada]]</f>
        <v>30</v>
      </c>
    </row>
    <row r="1826" spans="1:15" x14ac:dyDescent="0.25">
      <c r="A1826">
        <v>738</v>
      </c>
      <c r="B1826">
        <v>15</v>
      </c>
      <c r="C1826" t="s">
        <v>15</v>
      </c>
      <c r="D1826" t="s">
        <v>39</v>
      </c>
      <c r="E1826" s="1">
        <v>16</v>
      </c>
      <c r="F1826" s="1">
        <v>28</v>
      </c>
      <c r="G1826">
        <v>1</v>
      </c>
      <c r="H1826">
        <v>15</v>
      </c>
      <c r="I1826">
        <f>+Tabla1[[#This Row],[Tiempo de Preparación]]/60</f>
        <v>0.25</v>
      </c>
      <c r="J1826" s="9" t="str">
        <f>+TEXT(Tabla1[[#This Row],[Columna1]]/24, "h:mm")</f>
        <v>0:15</v>
      </c>
      <c r="K1826" t="s">
        <v>6</v>
      </c>
      <c r="L1826" s="1">
        <f>+(Tabla1[[#This Row],[Precio Unitario]]-Tabla1[[#This Row],[Costo Unitario]])*Tabla1[[#This Row],[Cantidad Ordenada]]</f>
        <v>12</v>
      </c>
      <c r="M1826" s="1">
        <f>+Tabla1[[#This Row],[Precio Unitario]]*Tabla1[[#This Row],[Cantidad Ordenada]]</f>
        <v>28</v>
      </c>
      <c r="N1826" s="2">
        <f>+Tabla1[[#This Row],[Ganancia neta]]/(Tabla1[[#This Row],[Ganacia Bruta]])</f>
        <v>0.42857142857142855</v>
      </c>
      <c r="O1826" s="1">
        <f>+Tabla1[[#This Row],[Costo Unitario]]*Tabla1[[#This Row],[Cantidad Ordenada]]</f>
        <v>16</v>
      </c>
    </row>
    <row r="1827" spans="1:15" x14ac:dyDescent="0.25">
      <c r="A1827">
        <v>738</v>
      </c>
      <c r="B1827">
        <v>15</v>
      </c>
      <c r="C1827" t="s">
        <v>24</v>
      </c>
      <c r="D1827" t="s">
        <v>48</v>
      </c>
      <c r="E1827" s="1">
        <v>10</v>
      </c>
      <c r="F1827" s="1">
        <v>18</v>
      </c>
      <c r="G1827">
        <v>3</v>
      </c>
      <c r="H1827">
        <v>20</v>
      </c>
      <c r="I1827">
        <f>+Tabla1[[#This Row],[Tiempo de Preparación]]/60</f>
        <v>0.33333333333333331</v>
      </c>
      <c r="J1827" s="9" t="str">
        <f>+TEXT(Tabla1[[#This Row],[Columna1]]/24, "h:mm")</f>
        <v>0:20</v>
      </c>
      <c r="K1827" t="s">
        <v>8</v>
      </c>
      <c r="L1827" s="1">
        <f>+(Tabla1[[#This Row],[Precio Unitario]]-Tabla1[[#This Row],[Costo Unitario]])*Tabla1[[#This Row],[Cantidad Ordenada]]</f>
        <v>24</v>
      </c>
      <c r="M1827" s="1">
        <f>+Tabla1[[#This Row],[Precio Unitario]]*Tabla1[[#This Row],[Cantidad Ordenada]]</f>
        <v>54</v>
      </c>
      <c r="N1827" s="2">
        <f>+Tabla1[[#This Row],[Ganancia neta]]/(Tabla1[[#This Row],[Ganacia Bruta]])</f>
        <v>0.44444444444444442</v>
      </c>
      <c r="O1827" s="1">
        <f>+Tabla1[[#This Row],[Costo Unitario]]*Tabla1[[#This Row],[Cantidad Ordenada]]</f>
        <v>30</v>
      </c>
    </row>
    <row r="1828" spans="1:15" x14ac:dyDescent="0.25">
      <c r="A1828">
        <v>739</v>
      </c>
      <c r="B1828">
        <v>10</v>
      </c>
      <c r="C1828" t="s">
        <v>22</v>
      </c>
      <c r="D1828" t="s">
        <v>46</v>
      </c>
      <c r="E1828" s="1">
        <v>14</v>
      </c>
      <c r="F1828" s="1">
        <v>23</v>
      </c>
      <c r="G1828">
        <v>2</v>
      </c>
      <c r="H1828">
        <v>54</v>
      </c>
      <c r="I1828">
        <f>+Tabla1[[#This Row],[Tiempo de Preparación]]/60</f>
        <v>0.9</v>
      </c>
      <c r="J1828" s="9" t="str">
        <f>+TEXT(Tabla1[[#This Row],[Columna1]]/24, "h:mm")</f>
        <v>0:54</v>
      </c>
      <c r="K1828" t="s">
        <v>6</v>
      </c>
      <c r="L1828" s="1">
        <f>+(Tabla1[[#This Row],[Precio Unitario]]-Tabla1[[#This Row],[Costo Unitario]])*Tabla1[[#This Row],[Cantidad Ordenada]]</f>
        <v>18</v>
      </c>
      <c r="M1828" s="1">
        <f>+Tabla1[[#This Row],[Precio Unitario]]*Tabla1[[#This Row],[Cantidad Ordenada]]</f>
        <v>46</v>
      </c>
      <c r="N1828" s="2">
        <f>+Tabla1[[#This Row],[Ganancia neta]]/(Tabla1[[#This Row],[Ganacia Bruta]])</f>
        <v>0.39130434782608697</v>
      </c>
      <c r="O1828" s="1">
        <f>+Tabla1[[#This Row],[Costo Unitario]]*Tabla1[[#This Row],[Cantidad Ordenada]]</f>
        <v>28</v>
      </c>
    </row>
    <row r="1829" spans="1:15" x14ac:dyDescent="0.25">
      <c r="A1829">
        <v>740</v>
      </c>
      <c r="B1829">
        <v>16</v>
      </c>
      <c r="C1829" t="s">
        <v>15</v>
      </c>
      <c r="D1829" t="s">
        <v>39</v>
      </c>
      <c r="E1829" s="1">
        <v>16</v>
      </c>
      <c r="F1829" s="1">
        <v>28</v>
      </c>
      <c r="G1829">
        <v>3</v>
      </c>
      <c r="H1829">
        <v>31</v>
      </c>
      <c r="I1829">
        <f>+Tabla1[[#This Row],[Tiempo de Preparación]]/60</f>
        <v>0.51666666666666672</v>
      </c>
      <c r="J1829" s="9" t="str">
        <f>+TEXT(Tabla1[[#This Row],[Columna1]]/24, "h:mm")</f>
        <v>0:31</v>
      </c>
      <c r="K1829" t="s">
        <v>6</v>
      </c>
      <c r="L1829" s="1">
        <f>+(Tabla1[[#This Row],[Precio Unitario]]-Tabla1[[#This Row],[Costo Unitario]])*Tabla1[[#This Row],[Cantidad Ordenada]]</f>
        <v>36</v>
      </c>
      <c r="M1829" s="1">
        <f>+Tabla1[[#This Row],[Precio Unitario]]*Tabla1[[#This Row],[Cantidad Ordenada]]</f>
        <v>84</v>
      </c>
      <c r="N1829" s="2">
        <f>+Tabla1[[#This Row],[Ganancia neta]]/(Tabla1[[#This Row],[Ganacia Bruta]])</f>
        <v>0.42857142857142855</v>
      </c>
      <c r="O1829" s="1">
        <f>+Tabla1[[#This Row],[Costo Unitario]]*Tabla1[[#This Row],[Cantidad Ordenada]]</f>
        <v>48</v>
      </c>
    </row>
    <row r="1830" spans="1:15" x14ac:dyDescent="0.25">
      <c r="A1830">
        <v>740</v>
      </c>
      <c r="B1830">
        <v>16</v>
      </c>
      <c r="C1830" t="s">
        <v>18</v>
      </c>
      <c r="D1830" t="s">
        <v>42</v>
      </c>
      <c r="E1830" s="1">
        <v>19</v>
      </c>
      <c r="F1830" s="1">
        <v>32</v>
      </c>
      <c r="G1830">
        <v>1</v>
      </c>
      <c r="H1830">
        <v>16</v>
      </c>
      <c r="I1830">
        <f>+Tabla1[[#This Row],[Tiempo de Preparación]]/60</f>
        <v>0.26666666666666666</v>
      </c>
      <c r="J1830" s="9" t="str">
        <f>+TEXT(Tabla1[[#This Row],[Columna1]]/24, "h:mm")</f>
        <v>0:16</v>
      </c>
      <c r="K1830" t="s">
        <v>8</v>
      </c>
      <c r="L1830" s="1">
        <f>+(Tabla1[[#This Row],[Precio Unitario]]-Tabla1[[#This Row],[Costo Unitario]])*Tabla1[[#This Row],[Cantidad Ordenada]]</f>
        <v>13</v>
      </c>
      <c r="M1830" s="1">
        <f>+Tabla1[[#This Row],[Precio Unitario]]*Tabla1[[#This Row],[Cantidad Ordenada]]</f>
        <v>32</v>
      </c>
      <c r="N1830" s="2">
        <f>+Tabla1[[#This Row],[Ganancia neta]]/(Tabla1[[#This Row],[Ganacia Bruta]])</f>
        <v>0.40625</v>
      </c>
      <c r="O1830" s="1">
        <f>+Tabla1[[#This Row],[Costo Unitario]]*Tabla1[[#This Row],[Cantidad Ordenada]]</f>
        <v>19</v>
      </c>
    </row>
    <row r="1831" spans="1:15" x14ac:dyDescent="0.25">
      <c r="A1831">
        <v>740</v>
      </c>
      <c r="B1831">
        <v>16</v>
      </c>
      <c r="C1831" t="s">
        <v>12</v>
      </c>
      <c r="D1831" t="s">
        <v>36</v>
      </c>
      <c r="E1831" s="1">
        <v>22</v>
      </c>
      <c r="F1831" s="1">
        <v>36</v>
      </c>
      <c r="G1831">
        <v>3</v>
      </c>
      <c r="H1831">
        <v>45</v>
      </c>
      <c r="I1831">
        <f>+Tabla1[[#This Row],[Tiempo de Preparación]]/60</f>
        <v>0.75</v>
      </c>
      <c r="J1831" s="9" t="str">
        <f>+TEXT(Tabla1[[#This Row],[Columna1]]/24, "h:mm")</f>
        <v>0:45</v>
      </c>
      <c r="K1831" t="s">
        <v>8</v>
      </c>
      <c r="L1831" s="1">
        <f>+(Tabla1[[#This Row],[Precio Unitario]]-Tabla1[[#This Row],[Costo Unitario]])*Tabla1[[#This Row],[Cantidad Ordenada]]</f>
        <v>42</v>
      </c>
      <c r="M1831" s="1">
        <f>+Tabla1[[#This Row],[Precio Unitario]]*Tabla1[[#This Row],[Cantidad Ordenada]]</f>
        <v>108</v>
      </c>
      <c r="N1831" s="2">
        <f>+Tabla1[[#This Row],[Ganancia neta]]/(Tabla1[[#This Row],[Ganacia Bruta]])</f>
        <v>0.3888888888888889</v>
      </c>
      <c r="O1831" s="1">
        <f>+Tabla1[[#This Row],[Costo Unitario]]*Tabla1[[#This Row],[Cantidad Ordenada]]</f>
        <v>66</v>
      </c>
    </row>
    <row r="1832" spans="1:15" x14ac:dyDescent="0.25">
      <c r="A1832">
        <v>740</v>
      </c>
      <c r="B1832">
        <v>16</v>
      </c>
      <c r="C1832" t="s">
        <v>22</v>
      </c>
      <c r="D1832" t="s">
        <v>46</v>
      </c>
      <c r="E1832" s="1">
        <v>14</v>
      </c>
      <c r="F1832" s="1">
        <v>23</v>
      </c>
      <c r="G1832">
        <v>3</v>
      </c>
      <c r="H1832">
        <v>21</v>
      </c>
      <c r="I1832">
        <f>+Tabla1[[#This Row],[Tiempo de Preparación]]/60</f>
        <v>0.35</v>
      </c>
      <c r="J1832" s="9" t="str">
        <f>+TEXT(Tabla1[[#This Row],[Columna1]]/24, "h:mm")</f>
        <v>0:21</v>
      </c>
      <c r="K1832" t="s">
        <v>8</v>
      </c>
      <c r="L1832" s="1">
        <f>+(Tabla1[[#This Row],[Precio Unitario]]-Tabla1[[#This Row],[Costo Unitario]])*Tabla1[[#This Row],[Cantidad Ordenada]]</f>
        <v>27</v>
      </c>
      <c r="M1832" s="1">
        <f>+Tabla1[[#This Row],[Precio Unitario]]*Tabla1[[#This Row],[Cantidad Ordenada]]</f>
        <v>69</v>
      </c>
      <c r="N1832" s="2">
        <f>+Tabla1[[#This Row],[Ganancia neta]]/(Tabla1[[#This Row],[Ganacia Bruta]])</f>
        <v>0.39130434782608697</v>
      </c>
      <c r="O1832" s="1">
        <f>+Tabla1[[#This Row],[Costo Unitario]]*Tabla1[[#This Row],[Cantidad Ordenada]]</f>
        <v>42</v>
      </c>
    </row>
    <row r="1833" spans="1:15" x14ac:dyDescent="0.25">
      <c r="A1833">
        <v>741</v>
      </c>
      <c r="B1833">
        <v>14</v>
      </c>
      <c r="C1833" t="s">
        <v>5</v>
      </c>
      <c r="D1833" t="s">
        <v>31</v>
      </c>
      <c r="E1833" s="1">
        <v>14</v>
      </c>
      <c r="F1833" s="1">
        <v>24</v>
      </c>
      <c r="G1833">
        <v>3</v>
      </c>
      <c r="H1833">
        <v>52</v>
      </c>
      <c r="I1833">
        <f>+Tabla1[[#This Row],[Tiempo de Preparación]]/60</f>
        <v>0.8666666666666667</v>
      </c>
      <c r="J1833" s="9" t="str">
        <f>+TEXT(Tabla1[[#This Row],[Columna1]]/24, "h:mm")</f>
        <v>0:52</v>
      </c>
      <c r="K1833" t="s">
        <v>8</v>
      </c>
      <c r="L1833" s="1">
        <f>+(Tabla1[[#This Row],[Precio Unitario]]-Tabla1[[#This Row],[Costo Unitario]])*Tabla1[[#This Row],[Cantidad Ordenada]]</f>
        <v>30</v>
      </c>
      <c r="M1833" s="1">
        <f>+Tabla1[[#This Row],[Precio Unitario]]*Tabla1[[#This Row],[Cantidad Ordenada]]</f>
        <v>72</v>
      </c>
      <c r="N1833" s="2">
        <f>+Tabla1[[#This Row],[Ganancia neta]]/(Tabla1[[#This Row],[Ganacia Bruta]])</f>
        <v>0.41666666666666669</v>
      </c>
      <c r="O1833" s="1">
        <f>+Tabla1[[#This Row],[Costo Unitario]]*Tabla1[[#This Row],[Cantidad Ordenada]]</f>
        <v>42</v>
      </c>
    </row>
    <row r="1834" spans="1:15" x14ac:dyDescent="0.25">
      <c r="A1834">
        <v>741</v>
      </c>
      <c r="B1834">
        <v>14</v>
      </c>
      <c r="C1834" t="s">
        <v>13</v>
      </c>
      <c r="D1834" t="s">
        <v>37</v>
      </c>
      <c r="E1834" s="1">
        <v>17</v>
      </c>
      <c r="F1834" s="1">
        <v>29</v>
      </c>
      <c r="G1834">
        <v>2</v>
      </c>
      <c r="H1834">
        <v>40</v>
      </c>
      <c r="I1834">
        <f>+Tabla1[[#This Row],[Tiempo de Preparación]]/60</f>
        <v>0.66666666666666663</v>
      </c>
      <c r="J1834" s="9" t="str">
        <f>+TEXT(Tabla1[[#This Row],[Columna1]]/24, "h:mm")</f>
        <v>0:40</v>
      </c>
      <c r="K1834" t="s">
        <v>6</v>
      </c>
      <c r="L1834" s="1">
        <f>+(Tabla1[[#This Row],[Precio Unitario]]-Tabla1[[#This Row],[Costo Unitario]])*Tabla1[[#This Row],[Cantidad Ordenada]]</f>
        <v>24</v>
      </c>
      <c r="M1834" s="1">
        <f>+Tabla1[[#This Row],[Precio Unitario]]*Tabla1[[#This Row],[Cantidad Ordenada]]</f>
        <v>58</v>
      </c>
      <c r="N1834" s="2">
        <f>+Tabla1[[#This Row],[Ganancia neta]]/(Tabla1[[#This Row],[Ganacia Bruta]])</f>
        <v>0.41379310344827586</v>
      </c>
      <c r="O1834" s="1">
        <f>+Tabla1[[#This Row],[Costo Unitario]]*Tabla1[[#This Row],[Cantidad Ordenada]]</f>
        <v>34</v>
      </c>
    </row>
    <row r="1835" spans="1:15" x14ac:dyDescent="0.25">
      <c r="A1835">
        <v>741</v>
      </c>
      <c r="B1835">
        <v>14</v>
      </c>
      <c r="C1835" t="s">
        <v>14</v>
      </c>
      <c r="D1835" t="s">
        <v>38</v>
      </c>
      <c r="E1835" s="1">
        <v>20</v>
      </c>
      <c r="F1835" s="1">
        <v>33</v>
      </c>
      <c r="G1835">
        <v>3</v>
      </c>
      <c r="H1835">
        <v>39</v>
      </c>
      <c r="I1835">
        <f>+Tabla1[[#This Row],[Tiempo de Preparación]]/60</f>
        <v>0.65</v>
      </c>
      <c r="J1835" s="9" t="str">
        <f>+TEXT(Tabla1[[#This Row],[Columna1]]/24, "h:mm")</f>
        <v>0:39</v>
      </c>
      <c r="K1835" t="s">
        <v>8</v>
      </c>
      <c r="L1835" s="1">
        <f>+(Tabla1[[#This Row],[Precio Unitario]]-Tabla1[[#This Row],[Costo Unitario]])*Tabla1[[#This Row],[Cantidad Ordenada]]</f>
        <v>39</v>
      </c>
      <c r="M1835" s="1">
        <f>+Tabla1[[#This Row],[Precio Unitario]]*Tabla1[[#This Row],[Cantidad Ordenada]]</f>
        <v>99</v>
      </c>
      <c r="N1835" s="2">
        <f>+Tabla1[[#This Row],[Ganancia neta]]/(Tabla1[[#This Row],[Ganacia Bruta]])</f>
        <v>0.39393939393939392</v>
      </c>
      <c r="O1835" s="1">
        <f>+Tabla1[[#This Row],[Costo Unitario]]*Tabla1[[#This Row],[Cantidad Ordenada]]</f>
        <v>60</v>
      </c>
    </row>
    <row r="1836" spans="1:15" x14ac:dyDescent="0.25">
      <c r="A1836">
        <v>741</v>
      </c>
      <c r="B1836">
        <v>14</v>
      </c>
      <c r="C1836" t="s">
        <v>15</v>
      </c>
      <c r="D1836" t="s">
        <v>39</v>
      </c>
      <c r="E1836" s="1">
        <v>16</v>
      </c>
      <c r="F1836" s="1">
        <v>28</v>
      </c>
      <c r="G1836">
        <v>2</v>
      </c>
      <c r="H1836">
        <v>34</v>
      </c>
      <c r="I1836">
        <f>+Tabla1[[#This Row],[Tiempo de Preparación]]/60</f>
        <v>0.56666666666666665</v>
      </c>
      <c r="J1836" s="9" t="str">
        <f>+TEXT(Tabla1[[#This Row],[Columna1]]/24, "h:mm")</f>
        <v>0:34</v>
      </c>
      <c r="K1836" t="s">
        <v>8</v>
      </c>
      <c r="L1836" s="1">
        <f>+(Tabla1[[#This Row],[Precio Unitario]]-Tabla1[[#This Row],[Costo Unitario]])*Tabla1[[#This Row],[Cantidad Ordenada]]</f>
        <v>24</v>
      </c>
      <c r="M1836" s="1">
        <f>+Tabla1[[#This Row],[Precio Unitario]]*Tabla1[[#This Row],[Cantidad Ordenada]]</f>
        <v>56</v>
      </c>
      <c r="N1836" s="2">
        <f>+Tabla1[[#This Row],[Ganancia neta]]/(Tabla1[[#This Row],[Ganacia Bruta]])</f>
        <v>0.42857142857142855</v>
      </c>
      <c r="O1836" s="1">
        <f>+Tabla1[[#This Row],[Costo Unitario]]*Tabla1[[#This Row],[Cantidad Ordenada]]</f>
        <v>32</v>
      </c>
    </row>
    <row r="1837" spans="1:15" x14ac:dyDescent="0.25">
      <c r="A1837">
        <v>742</v>
      </c>
      <c r="B1837">
        <v>20</v>
      </c>
      <c r="C1837" t="s">
        <v>9</v>
      </c>
      <c r="D1837" t="s">
        <v>33</v>
      </c>
      <c r="E1837" s="1">
        <v>19</v>
      </c>
      <c r="F1837" s="1">
        <v>31</v>
      </c>
      <c r="G1837">
        <v>1</v>
      </c>
      <c r="H1837">
        <v>41</v>
      </c>
      <c r="I1837">
        <f>+Tabla1[[#This Row],[Tiempo de Preparación]]/60</f>
        <v>0.68333333333333335</v>
      </c>
      <c r="J1837" s="9" t="str">
        <f>+TEXT(Tabla1[[#This Row],[Columna1]]/24, "h:mm")</f>
        <v>0:41</v>
      </c>
      <c r="K1837" t="s">
        <v>8</v>
      </c>
      <c r="L1837" s="1">
        <f>+(Tabla1[[#This Row],[Precio Unitario]]-Tabla1[[#This Row],[Costo Unitario]])*Tabla1[[#This Row],[Cantidad Ordenada]]</f>
        <v>12</v>
      </c>
      <c r="M1837" s="1">
        <f>+Tabla1[[#This Row],[Precio Unitario]]*Tabla1[[#This Row],[Cantidad Ordenada]]</f>
        <v>31</v>
      </c>
      <c r="N1837" s="2">
        <f>+Tabla1[[#This Row],[Ganancia neta]]/(Tabla1[[#This Row],[Ganacia Bruta]])</f>
        <v>0.38709677419354838</v>
      </c>
      <c r="O1837" s="1">
        <f>+Tabla1[[#This Row],[Costo Unitario]]*Tabla1[[#This Row],[Cantidad Ordenada]]</f>
        <v>19</v>
      </c>
    </row>
    <row r="1838" spans="1:15" x14ac:dyDescent="0.25">
      <c r="A1838">
        <v>742</v>
      </c>
      <c r="B1838">
        <v>20</v>
      </c>
      <c r="C1838" t="s">
        <v>7</v>
      </c>
      <c r="D1838" t="s">
        <v>32</v>
      </c>
      <c r="E1838" s="1">
        <v>18</v>
      </c>
      <c r="F1838" s="1">
        <v>30</v>
      </c>
      <c r="G1838">
        <v>3</v>
      </c>
      <c r="H1838">
        <v>43</v>
      </c>
      <c r="I1838">
        <f>+Tabla1[[#This Row],[Tiempo de Preparación]]/60</f>
        <v>0.71666666666666667</v>
      </c>
      <c r="J1838" s="9" t="str">
        <f>+TEXT(Tabla1[[#This Row],[Columna1]]/24, "h:mm")</f>
        <v>0:43</v>
      </c>
      <c r="K1838" t="s">
        <v>6</v>
      </c>
      <c r="L1838" s="1">
        <f>+(Tabla1[[#This Row],[Precio Unitario]]-Tabla1[[#This Row],[Costo Unitario]])*Tabla1[[#This Row],[Cantidad Ordenada]]</f>
        <v>36</v>
      </c>
      <c r="M1838" s="1">
        <f>+Tabla1[[#This Row],[Precio Unitario]]*Tabla1[[#This Row],[Cantidad Ordenada]]</f>
        <v>90</v>
      </c>
      <c r="N1838" s="2">
        <f>+Tabla1[[#This Row],[Ganancia neta]]/(Tabla1[[#This Row],[Ganacia Bruta]])</f>
        <v>0.4</v>
      </c>
      <c r="O1838" s="1">
        <f>+Tabla1[[#This Row],[Costo Unitario]]*Tabla1[[#This Row],[Cantidad Ordenada]]</f>
        <v>54</v>
      </c>
    </row>
    <row r="1839" spans="1:15" x14ac:dyDescent="0.25">
      <c r="A1839">
        <v>742</v>
      </c>
      <c r="B1839">
        <v>20</v>
      </c>
      <c r="C1839" t="s">
        <v>25</v>
      </c>
      <c r="D1839" t="s">
        <v>49</v>
      </c>
      <c r="E1839" s="1">
        <v>15</v>
      </c>
      <c r="F1839" s="1">
        <v>26</v>
      </c>
      <c r="G1839">
        <v>1</v>
      </c>
      <c r="H1839">
        <v>26</v>
      </c>
      <c r="I1839">
        <f>+Tabla1[[#This Row],[Tiempo de Preparación]]/60</f>
        <v>0.43333333333333335</v>
      </c>
      <c r="J1839" s="9" t="str">
        <f>+TEXT(Tabla1[[#This Row],[Columna1]]/24, "h:mm")</f>
        <v>0:26</v>
      </c>
      <c r="K1839" t="s">
        <v>8</v>
      </c>
      <c r="L1839" s="1">
        <f>+(Tabla1[[#This Row],[Precio Unitario]]-Tabla1[[#This Row],[Costo Unitario]])*Tabla1[[#This Row],[Cantidad Ordenada]]</f>
        <v>11</v>
      </c>
      <c r="M1839" s="1">
        <f>+Tabla1[[#This Row],[Precio Unitario]]*Tabla1[[#This Row],[Cantidad Ordenada]]</f>
        <v>26</v>
      </c>
      <c r="N1839" s="2">
        <f>+Tabla1[[#This Row],[Ganancia neta]]/(Tabla1[[#This Row],[Ganacia Bruta]])</f>
        <v>0.42307692307692307</v>
      </c>
      <c r="O1839" s="1">
        <f>+Tabla1[[#This Row],[Costo Unitario]]*Tabla1[[#This Row],[Cantidad Ordenada]]</f>
        <v>15</v>
      </c>
    </row>
    <row r="1840" spans="1:15" x14ac:dyDescent="0.25">
      <c r="A1840">
        <v>742</v>
      </c>
      <c r="B1840">
        <v>20</v>
      </c>
      <c r="C1840" t="s">
        <v>16</v>
      </c>
      <c r="D1840" t="s">
        <v>40</v>
      </c>
      <c r="E1840" s="1">
        <v>11</v>
      </c>
      <c r="F1840" s="1">
        <v>19</v>
      </c>
      <c r="G1840">
        <v>1</v>
      </c>
      <c r="H1840">
        <v>35</v>
      </c>
      <c r="I1840">
        <f>+Tabla1[[#This Row],[Tiempo de Preparación]]/60</f>
        <v>0.58333333333333337</v>
      </c>
      <c r="J1840" s="9" t="str">
        <f>+TEXT(Tabla1[[#This Row],[Columna1]]/24, "h:mm")</f>
        <v>0:35</v>
      </c>
      <c r="K1840" t="s">
        <v>6</v>
      </c>
      <c r="L1840" s="1">
        <f>+(Tabla1[[#This Row],[Precio Unitario]]-Tabla1[[#This Row],[Costo Unitario]])*Tabla1[[#This Row],[Cantidad Ordenada]]</f>
        <v>8</v>
      </c>
      <c r="M1840" s="1">
        <f>+Tabla1[[#This Row],[Precio Unitario]]*Tabla1[[#This Row],[Cantidad Ordenada]]</f>
        <v>19</v>
      </c>
      <c r="N1840" s="2">
        <f>+Tabla1[[#This Row],[Ganancia neta]]/(Tabla1[[#This Row],[Ganacia Bruta]])</f>
        <v>0.42105263157894735</v>
      </c>
      <c r="O1840" s="1">
        <f>+Tabla1[[#This Row],[Costo Unitario]]*Tabla1[[#This Row],[Cantidad Ordenada]]</f>
        <v>11</v>
      </c>
    </row>
    <row r="1841" spans="1:15" x14ac:dyDescent="0.25">
      <c r="A1841">
        <v>743</v>
      </c>
      <c r="B1841">
        <v>19</v>
      </c>
      <c r="C1841" t="s">
        <v>25</v>
      </c>
      <c r="D1841" t="s">
        <v>49</v>
      </c>
      <c r="E1841" s="1">
        <v>15</v>
      </c>
      <c r="F1841" s="1">
        <v>26</v>
      </c>
      <c r="G1841">
        <v>2</v>
      </c>
      <c r="H1841">
        <v>59</v>
      </c>
      <c r="I1841">
        <f>+Tabla1[[#This Row],[Tiempo de Preparación]]/60</f>
        <v>0.98333333333333328</v>
      </c>
      <c r="J1841" s="9" t="str">
        <f>+TEXT(Tabla1[[#This Row],[Columna1]]/24, "h:mm")</f>
        <v>0:59</v>
      </c>
      <c r="K1841" t="s">
        <v>8</v>
      </c>
      <c r="L1841" s="1">
        <f>+(Tabla1[[#This Row],[Precio Unitario]]-Tabla1[[#This Row],[Costo Unitario]])*Tabla1[[#This Row],[Cantidad Ordenada]]</f>
        <v>22</v>
      </c>
      <c r="M1841" s="1">
        <f>+Tabla1[[#This Row],[Precio Unitario]]*Tabla1[[#This Row],[Cantidad Ordenada]]</f>
        <v>52</v>
      </c>
      <c r="N1841" s="2">
        <f>+Tabla1[[#This Row],[Ganancia neta]]/(Tabla1[[#This Row],[Ganacia Bruta]])</f>
        <v>0.42307692307692307</v>
      </c>
      <c r="O1841" s="1">
        <f>+Tabla1[[#This Row],[Costo Unitario]]*Tabla1[[#This Row],[Cantidad Ordenada]]</f>
        <v>30</v>
      </c>
    </row>
    <row r="1842" spans="1:15" x14ac:dyDescent="0.25">
      <c r="A1842">
        <v>743</v>
      </c>
      <c r="B1842">
        <v>19</v>
      </c>
      <c r="C1842" t="s">
        <v>24</v>
      </c>
      <c r="D1842" t="s">
        <v>48</v>
      </c>
      <c r="E1842" s="1">
        <v>10</v>
      </c>
      <c r="F1842" s="1">
        <v>18</v>
      </c>
      <c r="G1842">
        <v>2</v>
      </c>
      <c r="H1842">
        <v>41</v>
      </c>
      <c r="I1842">
        <f>+Tabla1[[#This Row],[Tiempo de Preparación]]/60</f>
        <v>0.68333333333333335</v>
      </c>
      <c r="J1842" s="9" t="str">
        <f>+TEXT(Tabla1[[#This Row],[Columna1]]/24, "h:mm")</f>
        <v>0:41</v>
      </c>
      <c r="K1842" t="s">
        <v>6</v>
      </c>
      <c r="L1842" s="1">
        <f>+(Tabla1[[#This Row],[Precio Unitario]]-Tabla1[[#This Row],[Costo Unitario]])*Tabla1[[#This Row],[Cantidad Ordenada]]</f>
        <v>16</v>
      </c>
      <c r="M1842" s="1">
        <f>+Tabla1[[#This Row],[Precio Unitario]]*Tabla1[[#This Row],[Cantidad Ordenada]]</f>
        <v>36</v>
      </c>
      <c r="N1842" s="2">
        <f>+Tabla1[[#This Row],[Ganancia neta]]/(Tabla1[[#This Row],[Ganacia Bruta]])</f>
        <v>0.44444444444444442</v>
      </c>
      <c r="O1842" s="1">
        <f>+Tabla1[[#This Row],[Costo Unitario]]*Tabla1[[#This Row],[Cantidad Ordenada]]</f>
        <v>20</v>
      </c>
    </row>
    <row r="1843" spans="1:15" x14ac:dyDescent="0.25">
      <c r="A1843">
        <v>743</v>
      </c>
      <c r="B1843">
        <v>19</v>
      </c>
      <c r="C1843" t="s">
        <v>22</v>
      </c>
      <c r="D1843" t="s">
        <v>46</v>
      </c>
      <c r="E1843" s="1">
        <v>14</v>
      </c>
      <c r="F1843" s="1">
        <v>23</v>
      </c>
      <c r="G1843">
        <v>2</v>
      </c>
      <c r="H1843">
        <v>43</v>
      </c>
      <c r="I1843">
        <f>+Tabla1[[#This Row],[Tiempo de Preparación]]/60</f>
        <v>0.71666666666666667</v>
      </c>
      <c r="J1843" s="9" t="str">
        <f>+TEXT(Tabla1[[#This Row],[Columna1]]/24, "h:mm")</f>
        <v>0:43</v>
      </c>
      <c r="K1843" t="s">
        <v>8</v>
      </c>
      <c r="L1843" s="1">
        <f>+(Tabla1[[#This Row],[Precio Unitario]]-Tabla1[[#This Row],[Costo Unitario]])*Tabla1[[#This Row],[Cantidad Ordenada]]</f>
        <v>18</v>
      </c>
      <c r="M1843" s="1">
        <f>+Tabla1[[#This Row],[Precio Unitario]]*Tabla1[[#This Row],[Cantidad Ordenada]]</f>
        <v>46</v>
      </c>
      <c r="N1843" s="2">
        <f>+Tabla1[[#This Row],[Ganancia neta]]/(Tabla1[[#This Row],[Ganacia Bruta]])</f>
        <v>0.39130434782608697</v>
      </c>
      <c r="O1843" s="1">
        <f>+Tabla1[[#This Row],[Costo Unitario]]*Tabla1[[#This Row],[Cantidad Ordenada]]</f>
        <v>28</v>
      </c>
    </row>
    <row r="1844" spans="1:15" x14ac:dyDescent="0.25">
      <c r="A1844">
        <v>744</v>
      </c>
      <c r="B1844">
        <v>11</v>
      </c>
      <c r="C1844" t="s">
        <v>24</v>
      </c>
      <c r="D1844" t="s">
        <v>48</v>
      </c>
      <c r="E1844" s="1">
        <v>10</v>
      </c>
      <c r="F1844" s="1">
        <v>18</v>
      </c>
      <c r="G1844">
        <v>1</v>
      </c>
      <c r="H1844">
        <v>57</v>
      </c>
      <c r="I1844">
        <f>+Tabla1[[#This Row],[Tiempo de Preparación]]/60</f>
        <v>0.95</v>
      </c>
      <c r="J1844" s="9" t="str">
        <f>+TEXT(Tabla1[[#This Row],[Columna1]]/24, "h:mm")</f>
        <v>0:57</v>
      </c>
      <c r="K1844" t="s">
        <v>6</v>
      </c>
      <c r="L1844" s="1">
        <f>+(Tabla1[[#This Row],[Precio Unitario]]-Tabla1[[#This Row],[Costo Unitario]])*Tabla1[[#This Row],[Cantidad Ordenada]]</f>
        <v>8</v>
      </c>
      <c r="M1844" s="1">
        <f>+Tabla1[[#This Row],[Precio Unitario]]*Tabla1[[#This Row],[Cantidad Ordenada]]</f>
        <v>18</v>
      </c>
      <c r="N1844" s="2">
        <f>+Tabla1[[#This Row],[Ganancia neta]]/(Tabla1[[#This Row],[Ganacia Bruta]])</f>
        <v>0.44444444444444442</v>
      </c>
      <c r="O1844" s="1">
        <f>+Tabla1[[#This Row],[Costo Unitario]]*Tabla1[[#This Row],[Cantidad Ordenada]]</f>
        <v>10</v>
      </c>
    </row>
    <row r="1845" spans="1:15" x14ac:dyDescent="0.25">
      <c r="A1845">
        <v>744</v>
      </c>
      <c r="B1845">
        <v>11</v>
      </c>
      <c r="C1845" t="s">
        <v>13</v>
      </c>
      <c r="D1845" t="s">
        <v>37</v>
      </c>
      <c r="E1845" s="1">
        <v>17</v>
      </c>
      <c r="F1845" s="1">
        <v>29</v>
      </c>
      <c r="G1845">
        <v>2</v>
      </c>
      <c r="H1845">
        <v>10</v>
      </c>
      <c r="I1845">
        <f>+Tabla1[[#This Row],[Tiempo de Preparación]]/60</f>
        <v>0.16666666666666666</v>
      </c>
      <c r="J1845" s="9" t="str">
        <f>+TEXT(Tabla1[[#This Row],[Columna1]]/24, "h:mm")</f>
        <v>0:10</v>
      </c>
      <c r="K1845" t="s">
        <v>6</v>
      </c>
      <c r="L1845" s="1">
        <f>+(Tabla1[[#This Row],[Precio Unitario]]-Tabla1[[#This Row],[Costo Unitario]])*Tabla1[[#This Row],[Cantidad Ordenada]]</f>
        <v>24</v>
      </c>
      <c r="M1845" s="1">
        <f>+Tabla1[[#This Row],[Precio Unitario]]*Tabla1[[#This Row],[Cantidad Ordenada]]</f>
        <v>58</v>
      </c>
      <c r="N1845" s="2">
        <f>+Tabla1[[#This Row],[Ganancia neta]]/(Tabla1[[#This Row],[Ganacia Bruta]])</f>
        <v>0.41379310344827586</v>
      </c>
      <c r="O1845" s="1">
        <f>+Tabla1[[#This Row],[Costo Unitario]]*Tabla1[[#This Row],[Cantidad Ordenada]]</f>
        <v>34</v>
      </c>
    </row>
    <row r="1846" spans="1:15" x14ac:dyDescent="0.25">
      <c r="A1846">
        <v>745</v>
      </c>
      <c r="B1846">
        <v>3</v>
      </c>
      <c r="C1846" t="s">
        <v>17</v>
      </c>
      <c r="D1846" t="s">
        <v>41</v>
      </c>
      <c r="E1846" s="1">
        <v>21</v>
      </c>
      <c r="F1846" s="1">
        <v>35</v>
      </c>
      <c r="G1846">
        <v>3</v>
      </c>
      <c r="H1846">
        <v>34</v>
      </c>
      <c r="I1846">
        <f>+Tabla1[[#This Row],[Tiempo de Preparación]]/60</f>
        <v>0.56666666666666665</v>
      </c>
      <c r="J1846" s="9" t="str">
        <f>+TEXT(Tabla1[[#This Row],[Columna1]]/24, "h:mm")</f>
        <v>0:34</v>
      </c>
      <c r="K1846" t="s">
        <v>6</v>
      </c>
      <c r="L1846" s="1">
        <f>+(Tabla1[[#This Row],[Precio Unitario]]-Tabla1[[#This Row],[Costo Unitario]])*Tabla1[[#This Row],[Cantidad Ordenada]]</f>
        <v>42</v>
      </c>
      <c r="M1846" s="1">
        <f>+Tabla1[[#This Row],[Precio Unitario]]*Tabla1[[#This Row],[Cantidad Ordenada]]</f>
        <v>105</v>
      </c>
      <c r="N1846" s="2">
        <f>+Tabla1[[#This Row],[Ganancia neta]]/(Tabla1[[#This Row],[Ganacia Bruta]])</f>
        <v>0.4</v>
      </c>
      <c r="O1846" s="1">
        <f>+Tabla1[[#This Row],[Costo Unitario]]*Tabla1[[#This Row],[Cantidad Ordenada]]</f>
        <v>63</v>
      </c>
    </row>
    <row r="1847" spans="1:15" x14ac:dyDescent="0.25">
      <c r="A1847">
        <v>745</v>
      </c>
      <c r="B1847">
        <v>3</v>
      </c>
      <c r="C1847" t="s">
        <v>5</v>
      </c>
      <c r="D1847" t="s">
        <v>31</v>
      </c>
      <c r="E1847" s="1">
        <v>14</v>
      </c>
      <c r="F1847" s="1">
        <v>24</v>
      </c>
      <c r="G1847">
        <v>2</v>
      </c>
      <c r="H1847">
        <v>9</v>
      </c>
      <c r="I1847">
        <f>+Tabla1[[#This Row],[Tiempo de Preparación]]/60</f>
        <v>0.15</v>
      </c>
      <c r="J1847" s="9" t="str">
        <f>+TEXT(Tabla1[[#This Row],[Columna1]]/24, "h:mm")</f>
        <v>0:09</v>
      </c>
      <c r="K1847" t="s">
        <v>6</v>
      </c>
      <c r="L1847" s="1">
        <f>+(Tabla1[[#This Row],[Precio Unitario]]-Tabla1[[#This Row],[Costo Unitario]])*Tabla1[[#This Row],[Cantidad Ordenada]]</f>
        <v>20</v>
      </c>
      <c r="M1847" s="1">
        <f>+Tabla1[[#This Row],[Precio Unitario]]*Tabla1[[#This Row],[Cantidad Ordenada]]</f>
        <v>48</v>
      </c>
      <c r="N1847" s="2">
        <f>+Tabla1[[#This Row],[Ganancia neta]]/(Tabla1[[#This Row],[Ganacia Bruta]])</f>
        <v>0.41666666666666669</v>
      </c>
      <c r="O1847" s="1">
        <f>+Tabla1[[#This Row],[Costo Unitario]]*Tabla1[[#This Row],[Cantidad Ordenada]]</f>
        <v>28</v>
      </c>
    </row>
    <row r="1848" spans="1:15" x14ac:dyDescent="0.25">
      <c r="A1848">
        <v>745</v>
      </c>
      <c r="B1848">
        <v>3</v>
      </c>
      <c r="C1848" t="s">
        <v>26</v>
      </c>
      <c r="D1848" t="s">
        <v>50</v>
      </c>
      <c r="E1848" s="1">
        <v>15</v>
      </c>
      <c r="F1848" s="1">
        <v>25</v>
      </c>
      <c r="G1848">
        <v>2</v>
      </c>
      <c r="H1848">
        <v>23</v>
      </c>
      <c r="I1848">
        <f>+Tabla1[[#This Row],[Tiempo de Preparación]]/60</f>
        <v>0.38333333333333336</v>
      </c>
      <c r="J1848" s="9" t="str">
        <f>+TEXT(Tabla1[[#This Row],[Columna1]]/24, "h:mm")</f>
        <v>0:23</v>
      </c>
      <c r="K1848" t="s">
        <v>6</v>
      </c>
      <c r="L1848" s="1">
        <f>+(Tabla1[[#This Row],[Precio Unitario]]-Tabla1[[#This Row],[Costo Unitario]])*Tabla1[[#This Row],[Cantidad Ordenada]]</f>
        <v>20</v>
      </c>
      <c r="M1848" s="1">
        <f>+Tabla1[[#This Row],[Precio Unitario]]*Tabla1[[#This Row],[Cantidad Ordenada]]</f>
        <v>50</v>
      </c>
      <c r="N1848" s="2">
        <f>+Tabla1[[#This Row],[Ganancia neta]]/(Tabla1[[#This Row],[Ganacia Bruta]])</f>
        <v>0.4</v>
      </c>
      <c r="O1848" s="1">
        <f>+Tabla1[[#This Row],[Costo Unitario]]*Tabla1[[#This Row],[Cantidad Ordenada]]</f>
        <v>30</v>
      </c>
    </row>
    <row r="1849" spans="1:15" x14ac:dyDescent="0.25">
      <c r="A1849">
        <v>745</v>
      </c>
      <c r="B1849">
        <v>3</v>
      </c>
      <c r="C1849" t="s">
        <v>10</v>
      </c>
      <c r="D1849" t="s">
        <v>34</v>
      </c>
      <c r="E1849" s="1">
        <v>16</v>
      </c>
      <c r="F1849" s="1">
        <v>27</v>
      </c>
      <c r="G1849">
        <v>3</v>
      </c>
      <c r="H1849">
        <v>7</v>
      </c>
      <c r="I1849">
        <f>+Tabla1[[#This Row],[Tiempo de Preparación]]/60</f>
        <v>0.11666666666666667</v>
      </c>
      <c r="J1849" s="9" t="str">
        <f>+TEXT(Tabla1[[#This Row],[Columna1]]/24, "h:mm")</f>
        <v>0:07</v>
      </c>
      <c r="K1849" t="s">
        <v>8</v>
      </c>
      <c r="L1849" s="1">
        <f>+(Tabla1[[#This Row],[Precio Unitario]]-Tabla1[[#This Row],[Costo Unitario]])*Tabla1[[#This Row],[Cantidad Ordenada]]</f>
        <v>33</v>
      </c>
      <c r="M1849" s="1">
        <f>+Tabla1[[#This Row],[Precio Unitario]]*Tabla1[[#This Row],[Cantidad Ordenada]]</f>
        <v>81</v>
      </c>
      <c r="N1849" s="2">
        <f>+Tabla1[[#This Row],[Ganancia neta]]/(Tabla1[[#This Row],[Ganacia Bruta]])</f>
        <v>0.40740740740740738</v>
      </c>
      <c r="O1849" s="1">
        <f>+Tabla1[[#This Row],[Costo Unitario]]*Tabla1[[#This Row],[Cantidad Ordenada]]</f>
        <v>48</v>
      </c>
    </row>
    <row r="1850" spans="1:15" x14ac:dyDescent="0.25">
      <c r="A1850">
        <v>746</v>
      </c>
      <c r="B1850">
        <v>13</v>
      </c>
      <c r="C1850" t="s">
        <v>17</v>
      </c>
      <c r="D1850" t="s">
        <v>41</v>
      </c>
      <c r="E1850" s="1">
        <v>21</v>
      </c>
      <c r="F1850" s="1">
        <v>35</v>
      </c>
      <c r="G1850">
        <v>3</v>
      </c>
      <c r="H1850">
        <v>34</v>
      </c>
      <c r="I1850">
        <f>+Tabla1[[#This Row],[Tiempo de Preparación]]/60</f>
        <v>0.56666666666666665</v>
      </c>
      <c r="J1850" s="9" t="str">
        <f>+TEXT(Tabla1[[#This Row],[Columna1]]/24, "h:mm")</f>
        <v>0:34</v>
      </c>
      <c r="K1850" t="s">
        <v>6</v>
      </c>
      <c r="L1850" s="1">
        <f>+(Tabla1[[#This Row],[Precio Unitario]]-Tabla1[[#This Row],[Costo Unitario]])*Tabla1[[#This Row],[Cantidad Ordenada]]</f>
        <v>42</v>
      </c>
      <c r="M1850" s="1">
        <f>+Tabla1[[#This Row],[Precio Unitario]]*Tabla1[[#This Row],[Cantidad Ordenada]]</f>
        <v>105</v>
      </c>
      <c r="N1850" s="2">
        <f>+Tabla1[[#This Row],[Ganancia neta]]/(Tabla1[[#This Row],[Ganacia Bruta]])</f>
        <v>0.4</v>
      </c>
      <c r="O1850" s="1">
        <f>+Tabla1[[#This Row],[Costo Unitario]]*Tabla1[[#This Row],[Cantidad Ordenada]]</f>
        <v>63</v>
      </c>
    </row>
    <row r="1851" spans="1:15" x14ac:dyDescent="0.25">
      <c r="A1851">
        <v>746</v>
      </c>
      <c r="B1851">
        <v>13</v>
      </c>
      <c r="C1851" t="s">
        <v>18</v>
      </c>
      <c r="D1851" t="s">
        <v>42</v>
      </c>
      <c r="E1851" s="1">
        <v>19</v>
      </c>
      <c r="F1851" s="1">
        <v>32</v>
      </c>
      <c r="G1851">
        <v>3</v>
      </c>
      <c r="H1851">
        <v>43</v>
      </c>
      <c r="I1851">
        <f>+Tabla1[[#This Row],[Tiempo de Preparación]]/60</f>
        <v>0.71666666666666667</v>
      </c>
      <c r="J1851" s="9" t="str">
        <f>+TEXT(Tabla1[[#This Row],[Columna1]]/24, "h:mm")</f>
        <v>0:43</v>
      </c>
      <c r="K1851" t="s">
        <v>6</v>
      </c>
      <c r="L1851" s="1">
        <f>+(Tabla1[[#This Row],[Precio Unitario]]-Tabla1[[#This Row],[Costo Unitario]])*Tabla1[[#This Row],[Cantidad Ordenada]]</f>
        <v>39</v>
      </c>
      <c r="M1851" s="1">
        <f>+Tabla1[[#This Row],[Precio Unitario]]*Tabla1[[#This Row],[Cantidad Ordenada]]</f>
        <v>96</v>
      </c>
      <c r="N1851" s="2">
        <f>+Tabla1[[#This Row],[Ganancia neta]]/(Tabla1[[#This Row],[Ganacia Bruta]])</f>
        <v>0.40625</v>
      </c>
      <c r="O1851" s="1">
        <f>+Tabla1[[#This Row],[Costo Unitario]]*Tabla1[[#This Row],[Cantidad Ordenada]]</f>
        <v>57</v>
      </c>
    </row>
    <row r="1852" spans="1:15" x14ac:dyDescent="0.25">
      <c r="A1852">
        <v>747</v>
      </c>
      <c r="B1852">
        <v>16</v>
      </c>
      <c r="C1852" t="s">
        <v>26</v>
      </c>
      <c r="D1852" t="s">
        <v>50</v>
      </c>
      <c r="E1852" s="1">
        <v>15</v>
      </c>
      <c r="F1852" s="1">
        <v>25</v>
      </c>
      <c r="G1852">
        <v>1</v>
      </c>
      <c r="H1852">
        <v>28</v>
      </c>
      <c r="I1852">
        <f>+Tabla1[[#This Row],[Tiempo de Preparación]]/60</f>
        <v>0.46666666666666667</v>
      </c>
      <c r="J1852" s="9" t="str">
        <f>+TEXT(Tabla1[[#This Row],[Columna1]]/24, "h:mm")</f>
        <v>0:28</v>
      </c>
      <c r="K1852" t="s">
        <v>6</v>
      </c>
      <c r="L1852" s="1">
        <f>+(Tabla1[[#This Row],[Precio Unitario]]-Tabla1[[#This Row],[Costo Unitario]])*Tabla1[[#This Row],[Cantidad Ordenada]]</f>
        <v>10</v>
      </c>
      <c r="M1852" s="1">
        <f>+Tabla1[[#This Row],[Precio Unitario]]*Tabla1[[#This Row],[Cantidad Ordenada]]</f>
        <v>25</v>
      </c>
      <c r="N1852" s="2">
        <f>+Tabla1[[#This Row],[Ganancia neta]]/(Tabla1[[#This Row],[Ganacia Bruta]])</f>
        <v>0.4</v>
      </c>
      <c r="O1852" s="1">
        <f>+Tabla1[[#This Row],[Costo Unitario]]*Tabla1[[#This Row],[Cantidad Ordenada]]</f>
        <v>15</v>
      </c>
    </row>
    <row r="1853" spans="1:15" x14ac:dyDescent="0.25">
      <c r="A1853">
        <v>748</v>
      </c>
      <c r="B1853">
        <v>2</v>
      </c>
      <c r="C1853" t="s">
        <v>18</v>
      </c>
      <c r="D1853" t="s">
        <v>42</v>
      </c>
      <c r="E1853" s="1">
        <v>19</v>
      </c>
      <c r="F1853" s="1">
        <v>32</v>
      </c>
      <c r="G1853">
        <v>1</v>
      </c>
      <c r="H1853">
        <v>5</v>
      </c>
      <c r="I1853">
        <f>+Tabla1[[#This Row],[Tiempo de Preparación]]/60</f>
        <v>8.3333333333333329E-2</v>
      </c>
      <c r="J1853" s="9" t="str">
        <f>+TEXT(Tabla1[[#This Row],[Columna1]]/24, "h:mm")</f>
        <v>0:05</v>
      </c>
      <c r="K1853" t="s">
        <v>8</v>
      </c>
      <c r="L1853" s="1">
        <f>+(Tabla1[[#This Row],[Precio Unitario]]-Tabla1[[#This Row],[Costo Unitario]])*Tabla1[[#This Row],[Cantidad Ordenada]]</f>
        <v>13</v>
      </c>
      <c r="M1853" s="1">
        <f>+Tabla1[[#This Row],[Precio Unitario]]*Tabla1[[#This Row],[Cantidad Ordenada]]</f>
        <v>32</v>
      </c>
      <c r="N1853" s="2">
        <f>+Tabla1[[#This Row],[Ganancia neta]]/(Tabla1[[#This Row],[Ganacia Bruta]])</f>
        <v>0.40625</v>
      </c>
      <c r="O1853" s="1">
        <f>+Tabla1[[#This Row],[Costo Unitario]]*Tabla1[[#This Row],[Cantidad Ordenada]]</f>
        <v>19</v>
      </c>
    </row>
    <row r="1854" spans="1:15" x14ac:dyDescent="0.25">
      <c r="A1854">
        <v>748</v>
      </c>
      <c r="B1854">
        <v>2</v>
      </c>
      <c r="C1854" t="s">
        <v>25</v>
      </c>
      <c r="D1854" t="s">
        <v>49</v>
      </c>
      <c r="E1854" s="1">
        <v>15</v>
      </c>
      <c r="F1854" s="1">
        <v>26</v>
      </c>
      <c r="G1854">
        <v>3</v>
      </c>
      <c r="H1854">
        <v>32</v>
      </c>
      <c r="I1854">
        <f>+Tabla1[[#This Row],[Tiempo de Preparación]]/60</f>
        <v>0.53333333333333333</v>
      </c>
      <c r="J1854" s="9" t="str">
        <f>+TEXT(Tabla1[[#This Row],[Columna1]]/24, "h:mm")</f>
        <v>0:32</v>
      </c>
      <c r="K1854" t="s">
        <v>6</v>
      </c>
      <c r="L1854" s="1">
        <f>+(Tabla1[[#This Row],[Precio Unitario]]-Tabla1[[#This Row],[Costo Unitario]])*Tabla1[[#This Row],[Cantidad Ordenada]]</f>
        <v>33</v>
      </c>
      <c r="M1854" s="1">
        <f>+Tabla1[[#This Row],[Precio Unitario]]*Tabla1[[#This Row],[Cantidad Ordenada]]</f>
        <v>78</v>
      </c>
      <c r="N1854" s="2">
        <f>+Tabla1[[#This Row],[Ganancia neta]]/(Tabla1[[#This Row],[Ganacia Bruta]])</f>
        <v>0.42307692307692307</v>
      </c>
      <c r="O1854" s="1">
        <f>+Tabla1[[#This Row],[Costo Unitario]]*Tabla1[[#This Row],[Cantidad Ordenada]]</f>
        <v>45</v>
      </c>
    </row>
    <row r="1855" spans="1:15" x14ac:dyDescent="0.25">
      <c r="A1855">
        <v>749</v>
      </c>
      <c r="B1855">
        <v>1</v>
      </c>
      <c r="C1855" t="s">
        <v>17</v>
      </c>
      <c r="D1855" t="s">
        <v>41</v>
      </c>
      <c r="E1855" s="1">
        <v>21</v>
      </c>
      <c r="F1855" s="1">
        <v>35</v>
      </c>
      <c r="G1855">
        <v>2</v>
      </c>
      <c r="H1855">
        <v>8</v>
      </c>
      <c r="I1855">
        <f>+Tabla1[[#This Row],[Tiempo de Preparación]]/60</f>
        <v>0.13333333333333333</v>
      </c>
      <c r="J1855" s="9" t="str">
        <f>+TEXT(Tabla1[[#This Row],[Columna1]]/24, "h:mm")</f>
        <v>0:08</v>
      </c>
      <c r="K1855" t="s">
        <v>6</v>
      </c>
      <c r="L1855" s="1">
        <f>+(Tabla1[[#This Row],[Precio Unitario]]-Tabla1[[#This Row],[Costo Unitario]])*Tabla1[[#This Row],[Cantidad Ordenada]]</f>
        <v>28</v>
      </c>
      <c r="M1855" s="1">
        <f>+Tabla1[[#This Row],[Precio Unitario]]*Tabla1[[#This Row],[Cantidad Ordenada]]</f>
        <v>70</v>
      </c>
      <c r="N1855" s="2">
        <f>+Tabla1[[#This Row],[Ganancia neta]]/(Tabla1[[#This Row],[Ganacia Bruta]])</f>
        <v>0.4</v>
      </c>
      <c r="O1855" s="1">
        <f>+Tabla1[[#This Row],[Costo Unitario]]*Tabla1[[#This Row],[Cantidad Ordenada]]</f>
        <v>42</v>
      </c>
    </row>
    <row r="1856" spans="1:15" x14ac:dyDescent="0.25">
      <c r="A1856">
        <v>750</v>
      </c>
      <c r="B1856">
        <v>6</v>
      </c>
      <c r="C1856" t="s">
        <v>9</v>
      </c>
      <c r="D1856" t="s">
        <v>33</v>
      </c>
      <c r="E1856" s="1">
        <v>19</v>
      </c>
      <c r="F1856" s="1">
        <v>31</v>
      </c>
      <c r="G1856">
        <v>3</v>
      </c>
      <c r="H1856">
        <v>47</v>
      </c>
      <c r="I1856">
        <f>+Tabla1[[#This Row],[Tiempo de Preparación]]/60</f>
        <v>0.78333333333333333</v>
      </c>
      <c r="J1856" s="9" t="str">
        <f>+TEXT(Tabla1[[#This Row],[Columna1]]/24, "h:mm")</f>
        <v>0:47</v>
      </c>
      <c r="K1856" t="s">
        <v>6</v>
      </c>
      <c r="L1856" s="1">
        <f>+(Tabla1[[#This Row],[Precio Unitario]]-Tabla1[[#This Row],[Costo Unitario]])*Tabla1[[#This Row],[Cantidad Ordenada]]</f>
        <v>36</v>
      </c>
      <c r="M1856" s="1">
        <f>+Tabla1[[#This Row],[Precio Unitario]]*Tabla1[[#This Row],[Cantidad Ordenada]]</f>
        <v>93</v>
      </c>
      <c r="N1856" s="2">
        <f>+Tabla1[[#This Row],[Ganancia neta]]/(Tabla1[[#This Row],[Ganacia Bruta]])</f>
        <v>0.38709677419354838</v>
      </c>
      <c r="O1856" s="1">
        <f>+Tabla1[[#This Row],[Costo Unitario]]*Tabla1[[#This Row],[Cantidad Ordenada]]</f>
        <v>57</v>
      </c>
    </row>
    <row r="1857" spans="1:15" x14ac:dyDescent="0.25">
      <c r="A1857">
        <v>750</v>
      </c>
      <c r="B1857">
        <v>6</v>
      </c>
      <c r="C1857" t="s">
        <v>25</v>
      </c>
      <c r="D1857" t="s">
        <v>49</v>
      </c>
      <c r="E1857" s="1">
        <v>15</v>
      </c>
      <c r="F1857" s="1">
        <v>26</v>
      </c>
      <c r="G1857">
        <v>1</v>
      </c>
      <c r="H1857">
        <v>39</v>
      </c>
      <c r="I1857">
        <f>+Tabla1[[#This Row],[Tiempo de Preparación]]/60</f>
        <v>0.65</v>
      </c>
      <c r="J1857" s="9" t="str">
        <f>+TEXT(Tabla1[[#This Row],[Columna1]]/24, "h:mm")</f>
        <v>0:39</v>
      </c>
      <c r="K1857" t="s">
        <v>6</v>
      </c>
      <c r="L1857" s="1">
        <f>+(Tabla1[[#This Row],[Precio Unitario]]-Tabla1[[#This Row],[Costo Unitario]])*Tabla1[[#This Row],[Cantidad Ordenada]]</f>
        <v>11</v>
      </c>
      <c r="M1857" s="1">
        <f>+Tabla1[[#This Row],[Precio Unitario]]*Tabla1[[#This Row],[Cantidad Ordenada]]</f>
        <v>26</v>
      </c>
      <c r="N1857" s="2">
        <f>+Tabla1[[#This Row],[Ganancia neta]]/(Tabla1[[#This Row],[Ganacia Bruta]])</f>
        <v>0.42307692307692307</v>
      </c>
      <c r="O1857" s="1">
        <f>+Tabla1[[#This Row],[Costo Unitario]]*Tabla1[[#This Row],[Cantidad Ordenada]]</f>
        <v>15</v>
      </c>
    </row>
    <row r="1858" spans="1:15" x14ac:dyDescent="0.25">
      <c r="A1858">
        <v>751</v>
      </c>
      <c r="B1858">
        <v>17</v>
      </c>
      <c r="C1858" t="s">
        <v>13</v>
      </c>
      <c r="D1858" t="s">
        <v>37</v>
      </c>
      <c r="E1858" s="1">
        <v>17</v>
      </c>
      <c r="F1858" s="1">
        <v>29</v>
      </c>
      <c r="G1858">
        <v>1</v>
      </c>
      <c r="H1858">
        <v>37</v>
      </c>
      <c r="I1858">
        <f>+Tabla1[[#This Row],[Tiempo de Preparación]]/60</f>
        <v>0.6166666666666667</v>
      </c>
      <c r="J1858" s="9" t="str">
        <f>+TEXT(Tabla1[[#This Row],[Columna1]]/24, "h:mm")</f>
        <v>0:37</v>
      </c>
      <c r="K1858" t="s">
        <v>6</v>
      </c>
      <c r="L1858" s="1">
        <f>+(Tabla1[[#This Row],[Precio Unitario]]-Tabla1[[#This Row],[Costo Unitario]])*Tabla1[[#This Row],[Cantidad Ordenada]]</f>
        <v>12</v>
      </c>
      <c r="M1858" s="1">
        <f>+Tabla1[[#This Row],[Precio Unitario]]*Tabla1[[#This Row],[Cantidad Ordenada]]</f>
        <v>29</v>
      </c>
      <c r="N1858" s="2">
        <f>+Tabla1[[#This Row],[Ganancia neta]]/(Tabla1[[#This Row],[Ganacia Bruta]])</f>
        <v>0.41379310344827586</v>
      </c>
      <c r="O1858" s="1">
        <f>+Tabla1[[#This Row],[Costo Unitario]]*Tabla1[[#This Row],[Cantidad Ordenada]]</f>
        <v>17</v>
      </c>
    </row>
    <row r="1859" spans="1:15" x14ac:dyDescent="0.25">
      <c r="A1859">
        <v>751</v>
      </c>
      <c r="B1859">
        <v>17</v>
      </c>
      <c r="C1859" t="s">
        <v>26</v>
      </c>
      <c r="D1859" t="s">
        <v>50</v>
      </c>
      <c r="E1859" s="1">
        <v>15</v>
      </c>
      <c r="F1859" s="1">
        <v>25</v>
      </c>
      <c r="G1859">
        <v>3</v>
      </c>
      <c r="H1859">
        <v>31</v>
      </c>
      <c r="I1859">
        <f>+Tabla1[[#This Row],[Tiempo de Preparación]]/60</f>
        <v>0.51666666666666672</v>
      </c>
      <c r="J1859" s="9" t="str">
        <f>+TEXT(Tabla1[[#This Row],[Columna1]]/24, "h:mm")</f>
        <v>0:31</v>
      </c>
      <c r="K1859" t="s">
        <v>8</v>
      </c>
      <c r="L1859" s="1">
        <f>+(Tabla1[[#This Row],[Precio Unitario]]-Tabla1[[#This Row],[Costo Unitario]])*Tabla1[[#This Row],[Cantidad Ordenada]]</f>
        <v>30</v>
      </c>
      <c r="M1859" s="1">
        <f>+Tabla1[[#This Row],[Precio Unitario]]*Tabla1[[#This Row],[Cantidad Ordenada]]</f>
        <v>75</v>
      </c>
      <c r="N1859" s="2">
        <f>+Tabla1[[#This Row],[Ganancia neta]]/(Tabla1[[#This Row],[Ganacia Bruta]])</f>
        <v>0.4</v>
      </c>
      <c r="O1859" s="1">
        <f>+Tabla1[[#This Row],[Costo Unitario]]*Tabla1[[#This Row],[Cantidad Ordenada]]</f>
        <v>45</v>
      </c>
    </row>
    <row r="1860" spans="1:15" x14ac:dyDescent="0.25">
      <c r="A1860">
        <v>751</v>
      </c>
      <c r="B1860">
        <v>17</v>
      </c>
      <c r="C1860" t="s">
        <v>19</v>
      </c>
      <c r="D1860" t="s">
        <v>43</v>
      </c>
      <c r="E1860" s="1">
        <v>13</v>
      </c>
      <c r="F1860" s="1">
        <v>22</v>
      </c>
      <c r="G1860">
        <v>3</v>
      </c>
      <c r="H1860">
        <v>19</v>
      </c>
      <c r="I1860">
        <f>+Tabla1[[#This Row],[Tiempo de Preparación]]/60</f>
        <v>0.31666666666666665</v>
      </c>
      <c r="J1860" s="9" t="str">
        <f>+TEXT(Tabla1[[#This Row],[Columna1]]/24, "h:mm")</f>
        <v>0:19</v>
      </c>
      <c r="K1860" t="s">
        <v>6</v>
      </c>
      <c r="L1860" s="1">
        <f>+(Tabla1[[#This Row],[Precio Unitario]]-Tabla1[[#This Row],[Costo Unitario]])*Tabla1[[#This Row],[Cantidad Ordenada]]</f>
        <v>27</v>
      </c>
      <c r="M1860" s="1">
        <f>+Tabla1[[#This Row],[Precio Unitario]]*Tabla1[[#This Row],[Cantidad Ordenada]]</f>
        <v>66</v>
      </c>
      <c r="N1860" s="2">
        <f>+Tabla1[[#This Row],[Ganancia neta]]/(Tabla1[[#This Row],[Ganacia Bruta]])</f>
        <v>0.40909090909090912</v>
      </c>
      <c r="O1860" s="1">
        <f>+Tabla1[[#This Row],[Costo Unitario]]*Tabla1[[#This Row],[Cantidad Ordenada]]</f>
        <v>39</v>
      </c>
    </row>
    <row r="1861" spans="1:15" x14ac:dyDescent="0.25">
      <c r="A1861">
        <v>752</v>
      </c>
      <c r="B1861">
        <v>3</v>
      </c>
      <c r="C1861" t="s">
        <v>7</v>
      </c>
      <c r="D1861" t="s">
        <v>32</v>
      </c>
      <c r="E1861" s="1">
        <v>18</v>
      </c>
      <c r="F1861" s="1">
        <v>30</v>
      </c>
      <c r="G1861">
        <v>2</v>
      </c>
      <c r="H1861">
        <v>30</v>
      </c>
      <c r="I1861">
        <f>+Tabla1[[#This Row],[Tiempo de Preparación]]/60</f>
        <v>0.5</v>
      </c>
      <c r="J1861" s="9" t="str">
        <f>+TEXT(Tabla1[[#This Row],[Columna1]]/24, "h:mm")</f>
        <v>0:30</v>
      </c>
      <c r="K1861" t="s">
        <v>8</v>
      </c>
      <c r="L1861" s="1">
        <f>+(Tabla1[[#This Row],[Precio Unitario]]-Tabla1[[#This Row],[Costo Unitario]])*Tabla1[[#This Row],[Cantidad Ordenada]]</f>
        <v>24</v>
      </c>
      <c r="M1861" s="1">
        <f>+Tabla1[[#This Row],[Precio Unitario]]*Tabla1[[#This Row],[Cantidad Ordenada]]</f>
        <v>60</v>
      </c>
      <c r="N1861" s="2">
        <f>+Tabla1[[#This Row],[Ganancia neta]]/(Tabla1[[#This Row],[Ganacia Bruta]])</f>
        <v>0.4</v>
      </c>
      <c r="O1861" s="1">
        <f>+Tabla1[[#This Row],[Costo Unitario]]*Tabla1[[#This Row],[Cantidad Ordenada]]</f>
        <v>36</v>
      </c>
    </row>
    <row r="1862" spans="1:15" x14ac:dyDescent="0.25">
      <c r="A1862">
        <v>753</v>
      </c>
      <c r="B1862">
        <v>11</v>
      </c>
      <c r="C1862" t="s">
        <v>18</v>
      </c>
      <c r="D1862" t="s">
        <v>42</v>
      </c>
      <c r="E1862" s="1">
        <v>19</v>
      </c>
      <c r="F1862" s="1">
        <v>32</v>
      </c>
      <c r="G1862">
        <v>1</v>
      </c>
      <c r="H1862">
        <v>35</v>
      </c>
      <c r="I1862">
        <f>+Tabla1[[#This Row],[Tiempo de Preparación]]/60</f>
        <v>0.58333333333333337</v>
      </c>
      <c r="J1862" s="9" t="str">
        <f>+TEXT(Tabla1[[#This Row],[Columna1]]/24, "h:mm")</f>
        <v>0:35</v>
      </c>
      <c r="K1862" t="s">
        <v>8</v>
      </c>
      <c r="L1862" s="1">
        <f>+(Tabla1[[#This Row],[Precio Unitario]]-Tabla1[[#This Row],[Costo Unitario]])*Tabla1[[#This Row],[Cantidad Ordenada]]</f>
        <v>13</v>
      </c>
      <c r="M1862" s="1">
        <f>+Tabla1[[#This Row],[Precio Unitario]]*Tabla1[[#This Row],[Cantidad Ordenada]]</f>
        <v>32</v>
      </c>
      <c r="N1862" s="2">
        <f>+Tabla1[[#This Row],[Ganancia neta]]/(Tabla1[[#This Row],[Ganacia Bruta]])</f>
        <v>0.40625</v>
      </c>
      <c r="O1862" s="1">
        <f>+Tabla1[[#This Row],[Costo Unitario]]*Tabla1[[#This Row],[Cantidad Ordenada]]</f>
        <v>19</v>
      </c>
    </row>
    <row r="1863" spans="1:15" x14ac:dyDescent="0.25">
      <c r="A1863">
        <v>753</v>
      </c>
      <c r="B1863">
        <v>11</v>
      </c>
      <c r="C1863" t="s">
        <v>22</v>
      </c>
      <c r="D1863" t="s">
        <v>46</v>
      </c>
      <c r="E1863" s="1">
        <v>14</v>
      </c>
      <c r="F1863" s="1">
        <v>23</v>
      </c>
      <c r="G1863">
        <v>1</v>
      </c>
      <c r="H1863">
        <v>23</v>
      </c>
      <c r="I1863">
        <f>+Tabla1[[#This Row],[Tiempo de Preparación]]/60</f>
        <v>0.38333333333333336</v>
      </c>
      <c r="J1863" s="9" t="str">
        <f>+TEXT(Tabla1[[#This Row],[Columna1]]/24, "h:mm")</f>
        <v>0:23</v>
      </c>
      <c r="K1863" t="s">
        <v>8</v>
      </c>
      <c r="L1863" s="1">
        <f>+(Tabla1[[#This Row],[Precio Unitario]]-Tabla1[[#This Row],[Costo Unitario]])*Tabla1[[#This Row],[Cantidad Ordenada]]</f>
        <v>9</v>
      </c>
      <c r="M1863" s="1">
        <f>+Tabla1[[#This Row],[Precio Unitario]]*Tabla1[[#This Row],[Cantidad Ordenada]]</f>
        <v>23</v>
      </c>
      <c r="N1863" s="2">
        <f>+Tabla1[[#This Row],[Ganancia neta]]/(Tabla1[[#This Row],[Ganacia Bruta]])</f>
        <v>0.39130434782608697</v>
      </c>
      <c r="O1863" s="1">
        <f>+Tabla1[[#This Row],[Costo Unitario]]*Tabla1[[#This Row],[Cantidad Ordenada]]</f>
        <v>14</v>
      </c>
    </row>
    <row r="1864" spans="1:15" x14ac:dyDescent="0.25">
      <c r="A1864">
        <v>753</v>
      </c>
      <c r="B1864">
        <v>11</v>
      </c>
      <c r="C1864" t="s">
        <v>5</v>
      </c>
      <c r="D1864" t="s">
        <v>31</v>
      </c>
      <c r="E1864" s="1">
        <v>14</v>
      </c>
      <c r="F1864" s="1">
        <v>24</v>
      </c>
      <c r="G1864">
        <v>3</v>
      </c>
      <c r="H1864">
        <v>24</v>
      </c>
      <c r="I1864">
        <f>+Tabla1[[#This Row],[Tiempo de Preparación]]/60</f>
        <v>0.4</v>
      </c>
      <c r="J1864" s="9" t="str">
        <f>+TEXT(Tabla1[[#This Row],[Columna1]]/24, "h:mm")</f>
        <v>0:24</v>
      </c>
      <c r="K1864" t="s">
        <v>6</v>
      </c>
      <c r="L1864" s="1">
        <f>+(Tabla1[[#This Row],[Precio Unitario]]-Tabla1[[#This Row],[Costo Unitario]])*Tabla1[[#This Row],[Cantidad Ordenada]]</f>
        <v>30</v>
      </c>
      <c r="M1864" s="1">
        <f>+Tabla1[[#This Row],[Precio Unitario]]*Tabla1[[#This Row],[Cantidad Ordenada]]</f>
        <v>72</v>
      </c>
      <c r="N1864" s="2">
        <f>+Tabla1[[#This Row],[Ganancia neta]]/(Tabla1[[#This Row],[Ganacia Bruta]])</f>
        <v>0.41666666666666669</v>
      </c>
      <c r="O1864" s="1">
        <f>+Tabla1[[#This Row],[Costo Unitario]]*Tabla1[[#This Row],[Cantidad Ordenada]]</f>
        <v>42</v>
      </c>
    </row>
    <row r="1865" spans="1:15" x14ac:dyDescent="0.25">
      <c r="A1865">
        <v>753</v>
      </c>
      <c r="B1865">
        <v>11</v>
      </c>
      <c r="C1865" t="s">
        <v>12</v>
      </c>
      <c r="D1865" t="s">
        <v>36</v>
      </c>
      <c r="E1865" s="1">
        <v>22</v>
      </c>
      <c r="F1865" s="1">
        <v>36</v>
      </c>
      <c r="G1865">
        <v>1</v>
      </c>
      <c r="H1865">
        <v>46</v>
      </c>
      <c r="I1865">
        <f>+Tabla1[[#This Row],[Tiempo de Preparación]]/60</f>
        <v>0.76666666666666672</v>
      </c>
      <c r="J1865" s="9" t="str">
        <f>+TEXT(Tabla1[[#This Row],[Columna1]]/24, "h:mm")</f>
        <v>0:46</v>
      </c>
      <c r="K1865" t="s">
        <v>6</v>
      </c>
      <c r="L1865" s="1">
        <f>+(Tabla1[[#This Row],[Precio Unitario]]-Tabla1[[#This Row],[Costo Unitario]])*Tabla1[[#This Row],[Cantidad Ordenada]]</f>
        <v>14</v>
      </c>
      <c r="M1865" s="1">
        <f>+Tabla1[[#This Row],[Precio Unitario]]*Tabla1[[#This Row],[Cantidad Ordenada]]</f>
        <v>36</v>
      </c>
      <c r="N1865" s="2">
        <f>+Tabla1[[#This Row],[Ganancia neta]]/(Tabla1[[#This Row],[Ganacia Bruta]])</f>
        <v>0.3888888888888889</v>
      </c>
      <c r="O1865" s="1">
        <f>+Tabla1[[#This Row],[Costo Unitario]]*Tabla1[[#This Row],[Cantidad Ordenada]]</f>
        <v>22</v>
      </c>
    </row>
    <row r="1866" spans="1:15" x14ac:dyDescent="0.25">
      <c r="A1866">
        <v>754</v>
      </c>
      <c r="B1866">
        <v>8</v>
      </c>
      <c r="C1866" t="s">
        <v>5</v>
      </c>
      <c r="D1866" t="s">
        <v>31</v>
      </c>
      <c r="E1866" s="1">
        <v>14</v>
      </c>
      <c r="F1866" s="1">
        <v>24</v>
      </c>
      <c r="G1866">
        <v>3</v>
      </c>
      <c r="H1866">
        <v>26</v>
      </c>
      <c r="I1866">
        <f>+Tabla1[[#This Row],[Tiempo de Preparación]]/60</f>
        <v>0.43333333333333335</v>
      </c>
      <c r="J1866" s="9" t="str">
        <f>+TEXT(Tabla1[[#This Row],[Columna1]]/24, "h:mm")</f>
        <v>0:26</v>
      </c>
      <c r="K1866" t="s">
        <v>6</v>
      </c>
      <c r="L1866" s="1">
        <f>+(Tabla1[[#This Row],[Precio Unitario]]-Tabla1[[#This Row],[Costo Unitario]])*Tabla1[[#This Row],[Cantidad Ordenada]]</f>
        <v>30</v>
      </c>
      <c r="M1866" s="1">
        <f>+Tabla1[[#This Row],[Precio Unitario]]*Tabla1[[#This Row],[Cantidad Ordenada]]</f>
        <v>72</v>
      </c>
      <c r="N1866" s="2">
        <f>+Tabla1[[#This Row],[Ganancia neta]]/(Tabla1[[#This Row],[Ganacia Bruta]])</f>
        <v>0.41666666666666669</v>
      </c>
      <c r="O1866" s="1">
        <f>+Tabla1[[#This Row],[Costo Unitario]]*Tabla1[[#This Row],[Cantidad Ordenada]]</f>
        <v>42</v>
      </c>
    </row>
    <row r="1867" spans="1:15" x14ac:dyDescent="0.25">
      <c r="A1867">
        <v>754</v>
      </c>
      <c r="B1867">
        <v>8</v>
      </c>
      <c r="C1867" t="s">
        <v>10</v>
      </c>
      <c r="D1867" t="s">
        <v>34</v>
      </c>
      <c r="E1867" s="1">
        <v>16</v>
      </c>
      <c r="F1867" s="1">
        <v>27</v>
      </c>
      <c r="G1867">
        <v>3</v>
      </c>
      <c r="H1867">
        <v>11</v>
      </c>
      <c r="I1867">
        <f>+Tabla1[[#This Row],[Tiempo de Preparación]]/60</f>
        <v>0.18333333333333332</v>
      </c>
      <c r="J1867" s="9" t="str">
        <f>+TEXT(Tabla1[[#This Row],[Columna1]]/24, "h:mm")</f>
        <v>0:11</v>
      </c>
      <c r="K1867" t="s">
        <v>8</v>
      </c>
      <c r="L1867" s="1">
        <f>+(Tabla1[[#This Row],[Precio Unitario]]-Tabla1[[#This Row],[Costo Unitario]])*Tabla1[[#This Row],[Cantidad Ordenada]]</f>
        <v>33</v>
      </c>
      <c r="M1867" s="1">
        <f>+Tabla1[[#This Row],[Precio Unitario]]*Tabla1[[#This Row],[Cantidad Ordenada]]</f>
        <v>81</v>
      </c>
      <c r="N1867" s="2">
        <f>+Tabla1[[#This Row],[Ganancia neta]]/(Tabla1[[#This Row],[Ganacia Bruta]])</f>
        <v>0.40740740740740738</v>
      </c>
      <c r="O1867" s="1">
        <f>+Tabla1[[#This Row],[Costo Unitario]]*Tabla1[[#This Row],[Cantidad Ordenada]]</f>
        <v>48</v>
      </c>
    </row>
    <row r="1868" spans="1:15" x14ac:dyDescent="0.25">
      <c r="A1868">
        <v>754</v>
      </c>
      <c r="B1868">
        <v>8</v>
      </c>
      <c r="C1868" t="s">
        <v>15</v>
      </c>
      <c r="D1868" t="s">
        <v>39</v>
      </c>
      <c r="E1868" s="1">
        <v>16</v>
      </c>
      <c r="F1868" s="1">
        <v>28</v>
      </c>
      <c r="G1868">
        <v>3</v>
      </c>
      <c r="H1868">
        <v>52</v>
      </c>
      <c r="I1868">
        <f>+Tabla1[[#This Row],[Tiempo de Preparación]]/60</f>
        <v>0.8666666666666667</v>
      </c>
      <c r="J1868" s="9" t="str">
        <f>+TEXT(Tabla1[[#This Row],[Columna1]]/24, "h:mm")</f>
        <v>0:52</v>
      </c>
      <c r="K1868" t="s">
        <v>6</v>
      </c>
      <c r="L1868" s="1">
        <f>+(Tabla1[[#This Row],[Precio Unitario]]-Tabla1[[#This Row],[Costo Unitario]])*Tabla1[[#This Row],[Cantidad Ordenada]]</f>
        <v>36</v>
      </c>
      <c r="M1868" s="1">
        <f>+Tabla1[[#This Row],[Precio Unitario]]*Tabla1[[#This Row],[Cantidad Ordenada]]</f>
        <v>84</v>
      </c>
      <c r="N1868" s="2">
        <f>+Tabla1[[#This Row],[Ganancia neta]]/(Tabla1[[#This Row],[Ganacia Bruta]])</f>
        <v>0.42857142857142855</v>
      </c>
      <c r="O1868" s="1">
        <f>+Tabla1[[#This Row],[Costo Unitario]]*Tabla1[[#This Row],[Cantidad Ordenada]]</f>
        <v>48</v>
      </c>
    </row>
    <row r="1869" spans="1:15" x14ac:dyDescent="0.25">
      <c r="A1869">
        <v>755</v>
      </c>
      <c r="B1869">
        <v>12</v>
      </c>
      <c r="C1869" t="s">
        <v>23</v>
      </c>
      <c r="D1869" t="s">
        <v>47</v>
      </c>
      <c r="E1869" s="1">
        <v>13</v>
      </c>
      <c r="F1869" s="1">
        <v>21</v>
      </c>
      <c r="G1869">
        <v>1</v>
      </c>
      <c r="H1869">
        <v>6</v>
      </c>
      <c r="I1869">
        <f>+Tabla1[[#This Row],[Tiempo de Preparación]]/60</f>
        <v>0.1</v>
      </c>
      <c r="J1869" s="9" t="str">
        <f>+TEXT(Tabla1[[#This Row],[Columna1]]/24, "h:mm")</f>
        <v>0:06</v>
      </c>
      <c r="K1869" t="s">
        <v>6</v>
      </c>
      <c r="L1869" s="1">
        <f>+(Tabla1[[#This Row],[Precio Unitario]]-Tabla1[[#This Row],[Costo Unitario]])*Tabla1[[#This Row],[Cantidad Ordenada]]</f>
        <v>8</v>
      </c>
      <c r="M1869" s="1">
        <f>+Tabla1[[#This Row],[Precio Unitario]]*Tabla1[[#This Row],[Cantidad Ordenada]]</f>
        <v>21</v>
      </c>
      <c r="N1869" s="2">
        <f>+Tabla1[[#This Row],[Ganancia neta]]/(Tabla1[[#This Row],[Ganacia Bruta]])</f>
        <v>0.38095238095238093</v>
      </c>
      <c r="O1869" s="1">
        <f>+Tabla1[[#This Row],[Costo Unitario]]*Tabla1[[#This Row],[Cantidad Ordenada]]</f>
        <v>13</v>
      </c>
    </row>
    <row r="1870" spans="1:15" x14ac:dyDescent="0.25">
      <c r="A1870">
        <v>755</v>
      </c>
      <c r="B1870">
        <v>12</v>
      </c>
      <c r="C1870" t="s">
        <v>26</v>
      </c>
      <c r="D1870" t="s">
        <v>50</v>
      </c>
      <c r="E1870" s="1">
        <v>15</v>
      </c>
      <c r="F1870" s="1">
        <v>25</v>
      </c>
      <c r="G1870">
        <v>3</v>
      </c>
      <c r="H1870">
        <v>37</v>
      </c>
      <c r="I1870">
        <f>+Tabla1[[#This Row],[Tiempo de Preparación]]/60</f>
        <v>0.6166666666666667</v>
      </c>
      <c r="J1870" s="9" t="str">
        <f>+TEXT(Tabla1[[#This Row],[Columna1]]/24, "h:mm")</f>
        <v>0:37</v>
      </c>
      <c r="K1870" t="s">
        <v>6</v>
      </c>
      <c r="L1870" s="1">
        <f>+(Tabla1[[#This Row],[Precio Unitario]]-Tabla1[[#This Row],[Costo Unitario]])*Tabla1[[#This Row],[Cantidad Ordenada]]</f>
        <v>30</v>
      </c>
      <c r="M1870" s="1">
        <f>+Tabla1[[#This Row],[Precio Unitario]]*Tabla1[[#This Row],[Cantidad Ordenada]]</f>
        <v>75</v>
      </c>
      <c r="N1870" s="2">
        <f>+Tabla1[[#This Row],[Ganancia neta]]/(Tabla1[[#This Row],[Ganacia Bruta]])</f>
        <v>0.4</v>
      </c>
      <c r="O1870" s="1">
        <f>+Tabla1[[#This Row],[Costo Unitario]]*Tabla1[[#This Row],[Cantidad Ordenada]]</f>
        <v>45</v>
      </c>
    </row>
    <row r="1871" spans="1:15" x14ac:dyDescent="0.25">
      <c r="A1871">
        <v>755</v>
      </c>
      <c r="B1871">
        <v>12</v>
      </c>
      <c r="C1871" t="s">
        <v>16</v>
      </c>
      <c r="D1871" t="s">
        <v>40</v>
      </c>
      <c r="E1871" s="1">
        <v>11</v>
      </c>
      <c r="F1871" s="1">
        <v>19</v>
      </c>
      <c r="G1871">
        <v>3</v>
      </c>
      <c r="H1871">
        <v>46</v>
      </c>
      <c r="I1871">
        <f>+Tabla1[[#This Row],[Tiempo de Preparación]]/60</f>
        <v>0.76666666666666672</v>
      </c>
      <c r="J1871" s="9" t="str">
        <f>+TEXT(Tabla1[[#This Row],[Columna1]]/24, "h:mm")</f>
        <v>0:46</v>
      </c>
      <c r="K1871" t="s">
        <v>6</v>
      </c>
      <c r="L1871" s="1">
        <f>+(Tabla1[[#This Row],[Precio Unitario]]-Tabla1[[#This Row],[Costo Unitario]])*Tabla1[[#This Row],[Cantidad Ordenada]]</f>
        <v>24</v>
      </c>
      <c r="M1871" s="1">
        <f>+Tabla1[[#This Row],[Precio Unitario]]*Tabla1[[#This Row],[Cantidad Ordenada]]</f>
        <v>57</v>
      </c>
      <c r="N1871" s="2">
        <f>+Tabla1[[#This Row],[Ganancia neta]]/(Tabla1[[#This Row],[Ganacia Bruta]])</f>
        <v>0.42105263157894735</v>
      </c>
      <c r="O1871" s="1">
        <f>+Tabla1[[#This Row],[Costo Unitario]]*Tabla1[[#This Row],[Cantidad Ordenada]]</f>
        <v>33</v>
      </c>
    </row>
    <row r="1872" spans="1:15" x14ac:dyDescent="0.25">
      <c r="A1872">
        <v>755</v>
      </c>
      <c r="B1872">
        <v>12</v>
      </c>
      <c r="C1872" t="s">
        <v>13</v>
      </c>
      <c r="D1872" t="s">
        <v>37</v>
      </c>
      <c r="E1872" s="1">
        <v>17</v>
      </c>
      <c r="F1872" s="1">
        <v>29</v>
      </c>
      <c r="G1872">
        <v>2</v>
      </c>
      <c r="H1872">
        <v>20</v>
      </c>
      <c r="I1872">
        <f>+Tabla1[[#This Row],[Tiempo de Preparación]]/60</f>
        <v>0.33333333333333331</v>
      </c>
      <c r="J1872" s="9" t="str">
        <f>+TEXT(Tabla1[[#This Row],[Columna1]]/24, "h:mm")</f>
        <v>0:20</v>
      </c>
      <c r="K1872" t="s">
        <v>8</v>
      </c>
      <c r="L1872" s="1">
        <f>+(Tabla1[[#This Row],[Precio Unitario]]-Tabla1[[#This Row],[Costo Unitario]])*Tabla1[[#This Row],[Cantidad Ordenada]]</f>
        <v>24</v>
      </c>
      <c r="M1872" s="1">
        <f>+Tabla1[[#This Row],[Precio Unitario]]*Tabla1[[#This Row],[Cantidad Ordenada]]</f>
        <v>58</v>
      </c>
      <c r="N1872" s="2">
        <f>+Tabla1[[#This Row],[Ganancia neta]]/(Tabla1[[#This Row],[Ganacia Bruta]])</f>
        <v>0.41379310344827586</v>
      </c>
      <c r="O1872" s="1">
        <f>+Tabla1[[#This Row],[Costo Unitario]]*Tabla1[[#This Row],[Cantidad Ordenada]]</f>
        <v>34</v>
      </c>
    </row>
    <row r="1873" spans="1:15" x14ac:dyDescent="0.25">
      <c r="A1873">
        <v>756</v>
      </c>
      <c r="B1873">
        <v>11</v>
      </c>
      <c r="C1873" t="s">
        <v>9</v>
      </c>
      <c r="D1873" t="s">
        <v>33</v>
      </c>
      <c r="E1873" s="1">
        <v>19</v>
      </c>
      <c r="F1873" s="1">
        <v>31</v>
      </c>
      <c r="G1873">
        <v>1</v>
      </c>
      <c r="H1873">
        <v>21</v>
      </c>
      <c r="I1873">
        <f>+Tabla1[[#This Row],[Tiempo de Preparación]]/60</f>
        <v>0.35</v>
      </c>
      <c r="J1873" s="9" t="str">
        <f>+TEXT(Tabla1[[#This Row],[Columna1]]/24, "h:mm")</f>
        <v>0:21</v>
      </c>
      <c r="K1873" t="s">
        <v>6</v>
      </c>
      <c r="L1873" s="1">
        <f>+(Tabla1[[#This Row],[Precio Unitario]]-Tabla1[[#This Row],[Costo Unitario]])*Tabla1[[#This Row],[Cantidad Ordenada]]</f>
        <v>12</v>
      </c>
      <c r="M1873" s="1">
        <f>+Tabla1[[#This Row],[Precio Unitario]]*Tabla1[[#This Row],[Cantidad Ordenada]]</f>
        <v>31</v>
      </c>
      <c r="N1873" s="2">
        <f>+Tabla1[[#This Row],[Ganancia neta]]/(Tabla1[[#This Row],[Ganacia Bruta]])</f>
        <v>0.38709677419354838</v>
      </c>
      <c r="O1873" s="1">
        <f>+Tabla1[[#This Row],[Costo Unitario]]*Tabla1[[#This Row],[Cantidad Ordenada]]</f>
        <v>19</v>
      </c>
    </row>
    <row r="1874" spans="1:15" x14ac:dyDescent="0.25">
      <c r="A1874">
        <v>756</v>
      </c>
      <c r="B1874">
        <v>11</v>
      </c>
      <c r="C1874" t="s">
        <v>16</v>
      </c>
      <c r="D1874" t="s">
        <v>40</v>
      </c>
      <c r="E1874" s="1">
        <v>11</v>
      </c>
      <c r="F1874" s="1">
        <v>19</v>
      </c>
      <c r="G1874">
        <v>1</v>
      </c>
      <c r="H1874">
        <v>13</v>
      </c>
      <c r="I1874">
        <f>+Tabla1[[#This Row],[Tiempo de Preparación]]/60</f>
        <v>0.21666666666666667</v>
      </c>
      <c r="J1874" s="9" t="str">
        <f>+TEXT(Tabla1[[#This Row],[Columna1]]/24, "h:mm")</f>
        <v>0:13</v>
      </c>
      <c r="K1874" t="s">
        <v>6</v>
      </c>
      <c r="L1874" s="1">
        <f>+(Tabla1[[#This Row],[Precio Unitario]]-Tabla1[[#This Row],[Costo Unitario]])*Tabla1[[#This Row],[Cantidad Ordenada]]</f>
        <v>8</v>
      </c>
      <c r="M1874" s="1">
        <f>+Tabla1[[#This Row],[Precio Unitario]]*Tabla1[[#This Row],[Cantidad Ordenada]]</f>
        <v>19</v>
      </c>
      <c r="N1874" s="2">
        <f>+Tabla1[[#This Row],[Ganancia neta]]/(Tabla1[[#This Row],[Ganacia Bruta]])</f>
        <v>0.42105263157894735</v>
      </c>
      <c r="O1874" s="1">
        <f>+Tabla1[[#This Row],[Costo Unitario]]*Tabla1[[#This Row],[Cantidad Ordenada]]</f>
        <v>11</v>
      </c>
    </row>
    <row r="1875" spans="1:15" x14ac:dyDescent="0.25">
      <c r="A1875">
        <v>757</v>
      </c>
      <c r="B1875">
        <v>3</v>
      </c>
      <c r="C1875" t="s">
        <v>7</v>
      </c>
      <c r="D1875" t="s">
        <v>32</v>
      </c>
      <c r="E1875" s="1">
        <v>18</v>
      </c>
      <c r="F1875" s="1">
        <v>30</v>
      </c>
      <c r="G1875">
        <v>2</v>
      </c>
      <c r="H1875">
        <v>40</v>
      </c>
      <c r="I1875">
        <f>+Tabla1[[#This Row],[Tiempo de Preparación]]/60</f>
        <v>0.66666666666666663</v>
      </c>
      <c r="J1875" s="9" t="str">
        <f>+TEXT(Tabla1[[#This Row],[Columna1]]/24, "h:mm")</f>
        <v>0:40</v>
      </c>
      <c r="K1875" t="s">
        <v>6</v>
      </c>
      <c r="L1875" s="1">
        <f>+(Tabla1[[#This Row],[Precio Unitario]]-Tabla1[[#This Row],[Costo Unitario]])*Tabla1[[#This Row],[Cantidad Ordenada]]</f>
        <v>24</v>
      </c>
      <c r="M1875" s="1">
        <f>+Tabla1[[#This Row],[Precio Unitario]]*Tabla1[[#This Row],[Cantidad Ordenada]]</f>
        <v>60</v>
      </c>
      <c r="N1875" s="2">
        <f>+Tabla1[[#This Row],[Ganancia neta]]/(Tabla1[[#This Row],[Ganacia Bruta]])</f>
        <v>0.4</v>
      </c>
      <c r="O1875" s="1">
        <f>+Tabla1[[#This Row],[Costo Unitario]]*Tabla1[[#This Row],[Cantidad Ordenada]]</f>
        <v>36</v>
      </c>
    </row>
    <row r="1876" spans="1:15" x14ac:dyDescent="0.25">
      <c r="A1876">
        <v>758</v>
      </c>
      <c r="B1876">
        <v>18</v>
      </c>
      <c r="C1876" t="s">
        <v>7</v>
      </c>
      <c r="D1876" t="s">
        <v>32</v>
      </c>
      <c r="E1876" s="1">
        <v>18</v>
      </c>
      <c r="F1876" s="1">
        <v>30</v>
      </c>
      <c r="G1876">
        <v>1</v>
      </c>
      <c r="H1876">
        <v>32</v>
      </c>
      <c r="I1876">
        <f>+Tabla1[[#This Row],[Tiempo de Preparación]]/60</f>
        <v>0.53333333333333333</v>
      </c>
      <c r="J1876" s="9" t="str">
        <f>+TEXT(Tabla1[[#This Row],[Columna1]]/24, "h:mm")</f>
        <v>0:32</v>
      </c>
      <c r="K1876" t="s">
        <v>6</v>
      </c>
      <c r="L1876" s="1">
        <f>+(Tabla1[[#This Row],[Precio Unitario]]-Tabla1[[#This Row],[Costo Unitario]])*Tabla1[[#This Row],[Cantidad Ordenada]]</f>
        <v>12</v>
      </c>
      <c r="M1876" s="1">
        <f>+Tabla1[[#This Row],[Precio Unitario]]*Tabla1[[#This Row],[Cantidad Ordenada]]</f>
        <v>30</v>
      </c>
      <c r="N1876" s="2">
        <f>+Tabla1[[#This Row],[Ganancia neta]]/(Tabla1[[#This Row],[Ganacia Bruta]])</f>
        <v>0.4</v>
      </c>
      <c r="O1876" s="1">
        <f>+Tabla1[[#This Row],[Costo Unitario]]*Tabla1[[#This Row],[Cantidad Ordenada]]</f>
        <v>18</v>
      </c>
    </row>
    <row r="1877" spans="1:15" x14ac:dyDescent="0.25">
      <c r="A1877">
        <v>758</v>
      </c>
      <c r="B1877">
        <v>18</v>
      </c>
      <c r="C1877" t="s">
        <v>19</v>
      </c>
      <c r="D1877" t="s">
        <v>43</v>
      </c>
      <c r="E1877" s="1">
        <v>13</v>
      </c>
      <c r="F1877" s="1">
        <v>22</v>
      </c>
      <c r="G1877">
        <v>1</v>
      </c>
      <c r="H1877">
        <v>9</v>
      </c>
      <c r="I1877">
        <f>+Tabla1[[#This Row],[Tiempo de Preparación]]/60</f>
        <v>0.15</v>
      </c>
      <c r="J1877" s="9" t="str">
        <f>+TEXT(Tabla1[[#This Row],[Columna1]]/24, "h:mm")</f>
        <v>0:09</v>
      </c>
      <c r="K1877" t="s">
        <v>8</v>
      </c>
      <c r="L1877" s="1">
        <f>+(Tabla1[[#This Row],[Precio Unitario]]-Tabla1[[#This Row],[Costo Unitario]])*Tabla1[[#This Row],[Cantidad Ordenada]]</f>
        <v>9</v>
      </c>
      <c r="M1877" s="1">
        <f>+Tabla1[[#This Row],[Precio Unitario]]*Tabla1[[#This Row],[Cantidad Ordenada]]</f>
        <v>22</v>
      </c>
      <c r="N1877" s="2">
        <f>+Tabla1[[#This Row],[Ganancia neta]]/(Tabla1[[#This Row],[Ganacia Bruta]])</f>
        <v>0.40909090909090912</v>
      </c>
      <c r="O1877" s="1">
        <f>+Tabla1[[#This Row],[Costo Unitario]]*Tabla1[[#This Row],[Cantidad Ordenada]]</f>
        <v>13</v>
      </c>
    </row>
    <row r="1878" spans="1:15" x14ac:dyDescent="0.25">
      <c r="A1878">
        <v>759</v>
      </c>
      <c r="B1878">
        <v>20</v>
      </c>
      <c r="C1878" t="s">
        <v>14</v>
      </c>
      <c r="D1878" t="s">
        <v>38</v>
      </c>
      <c r="E1878" s="1">
        <v>20</v>
      </c>
      <c r="F1878" s="1">
        <v>33</v>
      </c>
      <c r="G1878">
        <v>3</v>
      </c>
      <c r="H1878">
        <v>48</v>
      </c>
      <c r="I1878">
        <f>+Tabla1[[#This Row],[Tiempo de Preparación]]/60</f>
        <v>0.8</v>
      </c>
      <c r="J1878" s="9" t="str">
        <f>+TEXT(Tabla1[[#This Row],[Columna1]]/24, "h:mm")</f>
        <v>0:48</v>
      </c>
      <c r="K1878" t="s">
        <v>6</v>
      </c>
      <c r="L1878" s="1">
        <f>+(Tabla1[[#This Row],[Precio Unitario]]-Tabla1[[#This Row],[Costo Unitario]])*Tabla1[[#This Row],[Cantidad Ordenada]]</f>
        <v>39</v>
      </c>
      <c r="M1878" s="1">
        <f>+Tabla1[[#This Row],[Precio Unitario]]*Tabla1[[#This Row],[Cantidad Ordenada]]</f>
        <v>99</v>
      </c>
      <c r="N1878" s="2">
        <f>+Tabla1[[#This Row],[Ganancia neta]]/(Tabla1[[#This Row],[Ganacia Bruta]])</f>
        <v>0.39393939393939392</v>
      </c>
      <c r="O1878" s="1">
        <f>+Tabla1[[#This Row],[Costo Unitario]]*Tabla1[[#This Row],[Cantidad Ordenada]]</f>
        <v>60</v>
      </c>
    </row>
    <row r="1879" spans="1:15" x14ac:dyDescent="0.25">
      <c r="A1879">
        <v>759</v>
      </c>
      <c r="B1879">
        <v>20</v>
      </c>
      <c r="C1879" t="s">
        <v>10</v>
      </c>
      <c r="D1879" t="s">
        <v>34</v>
      </c>
      <c r="E1879" s="1">
        <v>16</v>
      </c>
      <c r="F1879" s="1">
        <v>27</v>
      </c>
      <c r="G1879">
        <v>3</v>
      </c>
      <c r="H1879">
        <v>51</v>
      </c>
      <c r="I1879">
        <f>+Tabla1[[#This Row],[Tiempo de Preparación]]/60</f>
        <v>0.85</v>
      </c>
      <c r="J1879" s="9" t="str">
        <f>+TEXT(Tabla1[[#This Row],[Columna1]]/24, "h:mm")</f>
        <v>0:51</v>
      </c>
      <c r="K1879" t="s">
        <v>6</v>
      </c>
      <c r="L1879" s="1">
        <f>+(Tabla1[[#This Row],[Precio Unitario]]-Tabla1[[#This Row],[Costo Unitario]])*Tabla1[[#This Row],[Cantidad Ordenada]]</f>
        <v>33</v>
      </c>
      <c r="M1879" s="1">
        <f>+Tabla1[[#This Row],[Precio Unitario]]*Tabla1[[#This Row],[Cantidad Ordenada]]</f>
        <v>81</v>
      </c>
      <c r="N1879" s="2">
        <f>+Tabla1[[#This Row],[Ganancia neta]]/(Tabla1[[#This Row],[Ganacia Bruta]])</f>
        <v>0.40740740740740738</v>
      </c>
      <c r="O1879" s="1">
        <f>+Tabla1[[#This Row],[Costo Unitario]]*Tabla1[[#This Row],[Cantidad Ordenada]]</f>
        <v>48</v>
      </c>
    </row>
    <row r="1880" spans="1:15" x14ac:dyDescent="0.25">
      <c r="A1880">
        <v>759</v>
      </c>
      <c r="B1880">
        <v>20</v>
      </c>
      <c r="C1880" t="s">
        <v>26</v>
      </c>
      <c r="D1880" t="s">
        <v>50</v>
      </c>
      <c r="E1880" s="1">
        <v>15</v>
      </c>
      <c r="F1880" s="1">
        <v>25</v>
      </c>
      <c r="G1880">
        <v>3</v>
      </c>
      <c r="H1880">
        <v>41</v>
      </c>
      <c r="I1880">
        <f>+Tabla1[[#This Row],[Tiempo de Preparación]]/60</f>
        <v>0.68333333333333335</v>
      </c>
      <c r="J1880" s="9" t="str">
        <f>+TEXT(Tabla1[[#This Row],[Columna1]]/24, "h:mm")</f>
        <v>0:41</v>
      </c>
      <c r="K1880" t="s">
        <v>6</v>
      </c>
      <c r="L1880" s="1">
        <f>+(Tabla1[[#This Row],[Precio Unitario]]-Tabla1[[#This Row],[Costo Unitario]])*Tabla1[[#This Row],[Cantidad Ordenada]]</f>
        <v>30</v>
      </c>
      <c r="M1880" s="1">
        <f>+Tabla1[[#This Row],[Precio Unitario]]*Tabla1[[#This Row],[Cantidad Ordenada]]</f>
        <v>75</v>
      </c>
      <c r="N1880" s="2">
        <f>+Tabla1[[#This Row],[Ganancia neta]]/(Tabla1[[#This Row],[Ganacia Bruta]])</f>
        <v>0.4</v>
      </c>
      <c r="O1880" s="1">
        <f>+Tabla1[[#This Row],[Costo Unitario]]*Tabla1[[#This Row],[Cantidad Ordenada]]</f>
        <v>45</v>
      </c>
    </row>
    <row r="1881" spans="1:15" x14ac:dyDescent="0.25">
      <c r="A1881">
        <v>759</v>
      </c>
      <c r="B1881">
        <v>20</v>
      </c>
      <c r="C1881" t="s">
        <v>13</v>
      </c>
      <c r="D1881" t="s">
        <v>37</v>
      </c>
      <c r="E1881" s="1">
        <v>17</v>
      </c>
      <c r="F1881" s="1">
        <v>29</v>
      </c>
      <c r="G1881">
        <v>3</v>
      </c>
      <c r="H1881">
        <v>56</v>
      </c>
      <c r="I1881">
        <f>+Tabla1[[#This Row],[Tiempo de Preparación]]/60</f>
        <v>0.93333333333333335</v>
      </c>
      <c r="J1881" s="9" t="str">
        <f>+TEXT(Tabla1[[#This Row],[Columna1]]/24, "h:mm")</f>
        <v>0:56</v>
      </c>
      <c r="K1881" t="s">
        <v>8</v>
      </c>
      <c r="L1881" s="1">
        <f>+(Tabla1[[#This Row],[Precio Unitario]]-Tabla1[[#This Row],[Costo Unitario]])*Tabla1[[#This Row],[Cantidad Ordenada]]</f>
        <v>36</v>
      </c>
      <c r="M1881" s="1">
        <f>+Tabla1[[#This Row],[Precio Unitario]]*Tabla1[[#This Row],[Cantidad Ordenada]]</f>
        <v>87</v>
      </c>
      <c r="N1881" s="2">
        <f>+Tabla1[[#This Row],[Ganancia neta]]/(Tabla1[[#This Row],[Ganacia Bruta]])</f>
        <v>0.41379310344827586</v>
      </c>
      <c r="O1881" s="1">
        <f>+Tabla1[[#This Row],[Costo Unitario]]*Tabla1[[#This Row],[Cantidad Ordenada]]</f>
        <v>51</v>
      </c>
    </row>
    <row r="1882" spans="1:15" x14ac:dyDescent="0.25">
      <c r="A1882">
        <v>760</v>
      </c>
      <c r="B1882">
        <v>5</v>
      </c>
      <c r="C1882" t="s">
        <v>17</v>
      </c>
      <c r="D1882" t="s">
        <v>41</v>
      </c>
      <c r="E1882" s="1">
        <v>21</v>
      </c>
      <c r="F1882" s="1">
        <v>35</v>
      </c>
      <c r="G1882">
        <v>3</v>
      </c>
      <c r="H1882">
        <v>20</v>
      </c>
      <c r="I1882">
        <f>+Tabla1[[#This Row],[Tiempo de Preparación]]/60</f>
        <v>0.33333333333333331</v>
      </c>
      <c r="J1882" s="9" t="str">
        <f>+TEXT(Tabla1[[#This Row],[Columna1]]/24, "h:mm")</f>
        <v>0:20</v>
      </c>
      <c r="K1882" t="s">
        <v>6</v>
      </c>
      <c r="L1882" s="1">
        <f>+(Tabla1[[#This Row],[Precio Unitario]]-Tabla1[[#This Row],[Costo Unitario]])*Tabla1[[#This Row],[Cantidad Ordenada]]</f>
        <v>42</v>
      </c>
      <c r="M1882" s="1">
        <f>+Tabla1[[#This Row],[Precio Unitario]]*Tabla1[[#This Row],[Cantidad Ordenada]]</f>
        <v>105</v>
      </c>
      <c r="N1882" s="2">
        <f>+Tabla1[[#This Row],[Ganancia neta]]/(Tabla1[[#This Row],[Ganacia Bruta]])</f>
        <v>0.4</v>
      </c>
      <c r="O1882" s="1">
        <f>+Tabla1[[#This Row],[Costo Unitario]]*Tabla1[[#This Row],[Cantidad Ordenada]]</f>
        <v>63</v>
      </c>
    </row>
    <row r="1883" spans="1:15" x14ac:dyDescent="0.25">
      <c r="A1883">
        <v>761</v>
      </c>
      <c r="B1883">
        <v>4</v>
      </c>
      <c r="C1883" t="s">
        <v>5</v>
      </c>
      <c r="D1883" t="s">
        <v>31</v>
      </c>
      <c r="E1883" s="1">
        <v>14</v>
      </c>
      <c r="F1883" s="1">
        <v>24</v>
      </c>
      <c r="G1883">
        <v>3</v>
      </c>
      <c r="H1883">
        <v>54</v>
      </c>
      <c r="I1883">
        <f>+Tabla1[[#This Row],[Tiempo de Preparación]]/60</f>
        <v>0.9</v>
      </c>
      <c r="J1883" s="9" t="str">
        <f>+TEXT(Tabla1[[#This Row],[Columna1]]/24, "h:mm")</f>
        <v>0:54</v>
      </c>
      <c r="K1883" t="s">
        <v>8</v>
      </c>
      <c r="L1883" s="1">
        <f>+(Tabla1[[#This Row],[Precio Unitario]]-Tabla1[[#This Row],[Costo Unitario]])*Tabla1[[#This Row],[Cantidad Ordenada]]</f>
        <v>30</v>
      </c>
      <c r="M1883" s="1">
        <f>+Tabla1[[#This Row],[Precio Unitario]]*Tabla1[[#This Row],[Cantidad Ordenada]]</f>
        <v>72</v>
      </c>
      <c r="N1883" s="2">
        <f>+Tabla1[[#This Row],[Ganancia neta]]/(Tabla1[[#This Row],[Ganacia Bruta]])</f>
        <v>0.41666666666666669</v>
      </c>
      <c r="O1883" s="1">
        <f>+Tabla1[[#This Row],[Costo Unitario]]*Tabla1[[#This Row],[Cantidad Ordenada]]</f>
        <v>42</v>
      </c>
    </row>
    <row r="1884" spans="1:15" x14ac:dyDescent="0.25">
      <c r="A1884">
        <v>761</v>
      </c>
      <c r="B1884">
        <v>4</v>
      </c>
      <c r="C1884" t="s">
        <v>15</v>
      </c>
      <c r="D1884" t="s">
        <v>39</v>
      </c>
      <c r="E1884" s="1">
        <v>16</v>
      </c>
      <c r="F1884" s="1">
        <v>28</v>
      </c>
      <c r="G1884">
        <v>2</v>
      </c>
      <c r="H1884">
        <v>20</v>
      </c>
      <c r="I1884">
        <f>+Tabla1[[#This Row],[Tiempo de Preparación]]/60</f>
        <v>0.33333333333333331</v>
      </c>
      <c r="J1884" s="9" t="str">
        <f>+TEXT(Tabla1[[#This Row],[Columna1]]/24, "h:mm")</f>
        <v>0:20</v>
      </c>
      <c r="K1884" t="s">
        <v>6</v>
      </c>
      <c r="L1884" s="1">
        <f>+(Tabla1[[#This Row],[Precio Unitario]]-Tabla1[[#This Row],[Costo Unitario]])*Tabla1[[#This Row],[Cantidad Ordenada]]</f>
        <v>24</v>
      </c>
      <c r="M1884" s="1">
        <f>+Tabla1[[#This Row],[Precio Unitario]]*Tabla1[[#This Row],[Cantidad Ordenada]]</f>
        <v>56</v>
      </c>
      <c r="N1884" s="2">
        <f>+Tabla1[[#This Row],[Ganancia neta]]/(Tabla1[[#This Row],[Ganacia Bruta]])</f>
        <v>0.42857142857142855</v>
      </c>
      <c r="O1884" s="1">
        <f>+Tabla1[[#This Row],[Costo Unitario]]*Tabla1[[#This Row],[Cantidad Ordenada]]</f>
        <v>32</v>
      </c>
    </row>
    <row r="1885" spans="1:15" x14ac:dyDescent="0.25">
      <c r="A1885">
        <v>761</v>
      </c>
      <c r="B1885">
        <v>4</v>
      </c>
      <c r="C1885" t="s">
        <v>22</v>
      </c>
      <c r="D1885" t="s">
        <v>46</v>
      </c>
      <c r="E1885" s="1">
        <v>14</v>
      </c>
      <c r="F1885" s="1">
        <v>23</v>
      </c>
      <c r="G1885">
        <v>2</v>
      </c>
      <c r="H1885">
        <v>28</v>
      </c>
      <c r="I1885">
        <f>+Tabla1[[#This Row],[Tiempo de Preparación]]/60</f>
        <v>0.46666666666666667</v>
      </c>
      <c r="J1885" s="9" t="str">
        <f>+TEXT(Tabla1[[#This Row],[Columna1]]/24, "h:mm")</f>
        <v>0:28</v>
      </c>
      <c r="K1885" t="s">
        <v>6</v>
      </c>
      <c r="L1885" s="1">
        <f>+(Tabla1[[#This Row],[Precio Unitario]]-Tabla1[[#This Row],[Costo Unitario]])*Tabla1[[#This Row],[Cantidad Ordenada]]</f>
        <v>18</v>
      </c>
      <c r="M1885" s="1">
        <f>+Tabla1[[#This Row],[Precio Unitario]]*Tabla1[[#This Row],[Cantidad Ordenada]]</f>
        <v>46</v>
      </c>
      <c r="N1885" s="2">
        <f>+Tabla1[[#This Row],[Ganancia neta]]/(Tabla1[[#This Row],[Ganacia Bruta]])</f>
        <v>0.39130434782608697</v>
      </c>
      <c r="O1885" s="1">
        <f>+Tabla1[[#This Row],[Costo Unitario]]*Tabla1[[#This Row],[Cantidad Ordenada]]</f>
        <v>28</v>
      </c>
    </row>
    <row r="1886" spans="1:15" x14ac:dyDescent="0.25">
      <c r="A1886">
        <v>762</v>
      </c>
      <c r="B1886">
        <v>4</v>
      </c>
      <c r="C1886" t="s">
        <v>23</v>
      </c>
      <c r="D1886" t="s">
        <v>47</v>
      </c>
      <c r="E1886" s="1">
        <v>13</v>
      </c>
      <c r="F1886" s="1">
        <v>21</v>
      </c>
      <c r="G1886">
        <v>1</v>
      </c>
      <c r="H1886">
        <v>20</v>
      </c>
      <c r="I1886">
        <f>+Tabla1[[#This Row],[Tiempo de Preparación]]/60</f>
        <v>0.33333333333333331</v>
      </c>
      <c r="J1886" s="9" t="str">
        <f>+TEXT(Tabla1[[#This Row],[Columna1]]/24, "h:mm")</f>
        <v>0:20</v>
      </c>
      <c r="K1886" t="s">
        <v>8</v>
      </c>
      <c r="L1886" s="1">
        <f>+(Tabla1[[#This Row],[Precio Unitario]]-Tabla1[[#This Row],[Costo Unitario]])*Tabla1[[#This Row],[Cantidad Ordenada]]</f>
        <v>8</v>
      </c>
      <c r="M1886" s="1">
        <f>+Tabla1[[#This Row],[Precio Unitario]]*Tabla1[[#This Row],[Cantidad Ordenada]]</f>
        <v>21</v>
      </c>
      <c r="N1886" s="2">
        <f>+Tabla1[[#This Row],[Ganancia neta]]/(Tabla1[[#This Row],[Ganacia Bruta]])</f>
        <v>0.38095238095238093</v>
      </c>
      <c r="O1886" s="1">
        <f>+Tabla1[[#This Row],[Costo Unitario]]*Tabla1[[#This Row],[Cantidad Ordenada]]</f>
        <v>13</v>
      </c>
    </row>
    <row r="1887" spans="1:15" x14ac:dyDescent="0.25">
      <c r="A1887">
        <v>762</v>
      </c>
      <c r="B1887">
        <v>4</v>
      </c>
      <c r="C1887" t="s">
        <v>25</v>
      </c>
      <c r="D1887" t="s">
        <v>49</v>
      </c>
      <c r="E1887" s="1">
        <v>15</v>
      </c>
      <c r="F1887" s="1">
        <v>26</v>
      </c>
      <c r="G1887">
        <v>3</v>
      </c>
      <c r="H1887">
        <v>9</v>
      </c>
      <c r="I1887">
        <f>+Tabla1[[#This Row],[Tiempo de Preparación]]/60</f>
        <v>0.15</v>
      </c>
      <c r="J1887" s="9" t="str">
        <f>+TEXT(Tabla1[[#This Row],[Columna1]]/24, "h:mm")</f>
        <v>0:09</v>
      </c>
      <c r="K1887" t="s">
        <v>6</v>
      </c>
      <c r="L1887" s="1">
        <f>+(Tabla1[[#This Row],[Precio Unitario]]-Tabla1[[#This Row],[Costo Unitario]])*Tabla1[[#This Row],[Cantidad Ordenada]]</f>
        <v>33</v>
      </c>
      <c r="M1887" s="1">
        <f>+Tabla1[[#This Row],[Precio Unitario]]*Tabla1[[#This Row],[Cantidad Ordenada]]</f>
        <v>78</v>
      </c>
      <c r="N1887" s="2">
        <f>+Tabla1[[#This Row],[Ganancia neta]]/(Tabla1[[#This Row],[Ganacia Bruta]])</f>
        <v>0.42307692307692307</v>
      </c>
      <c r="O1887" s="1">
        <f>+Tabla1[[#This Row],[Costo Unitario]]*Tabla1[[#This Row],[Cantidad Ordenada]]</f>
        <v>45</v>
      </c>
    </row>
    <row r="1888" spans="1:15" x14ac:dyDescent="0.25">
      <c r="A1888">
        <v>763</v>
      </c>
      <c r="B1888">
        <v>18</v>
      </c>
      <c r="C1888" t="s">
        <v>14</v>
      </c>
      <c r="D1888" t="s">
        <v>38</v>
      </c>
      <c r="E1888" s="1">
        <v>20</v>
      </c>
      <c r="F1888" s="1">
        <v>33</v>
      </c>
      <c r="G1888">
        <v>2</v>
      </c>
      <c r="H1888">
        <v>14</v>
      </c>
      <c r="I1888">
        <f>+Tabla1[[#This Row],[Tiempo de Preparación]]/60</f>
        <v>0.23333333333333334</v>
      </c>
      <c r="J1888" s="9" t="str">
        <f>+TEXT(Tabla1[[#This Row],[Columna1]]/24, "h:mm")</f>
        <v>0:14</v>
      </c>
      <c r="K1888" t="s">
        <v>8</v>
      </c>
      <c r="L1888" s="1">
        <f>+(Tabla1[[#This Row],[Precio Unitario]]-Tabla1[[#This Row],[Costo Unitario]])*Tabla1[[#This Row],[Cantidad Ordenada]]</f>
        <v>26</v>
      </c>
      <c r="M1888" s="1">
        <f>+Tabla1[[#This Row],[Precio Unitario]]*Tabla1[[#This Row],[Cantidad Ordenada]]</f>
        <v>66</v>
      </c>
      <c r="N1888" s="2">
        <f>+Tabla1[[#This Row],[Ganancia neta]]/(Tabla1[[#This Row],[Ganacia Bruta]])</f>
        <v>0.39393939393939392</v>
      </c>
      <c r="O1888" s="1">
        <f>+Tabla1[[#This Row],[Costo Unitario]]*Tabla1[[#This Row],[Cantidad Ordenada]]</f>
        <v>40</v>
      </c>
    </row>
    <row r="1889" spans="1:15" x14ac:dyDescent="0.25">
      <c r="A1889">
        <v>763</v>
      </c>
      <c r="B1889">
        <v>18</v>
      </c>
      <c r="C1889" t="s">
        <v>16</v>
      </c>
      <c r="D1889" t="s">
        <v>40</v>
      </c>
      <c r="E1889" s="1">
        <v>11</v>
      </c>
      <c r="F1889" s="1">
        <v>19</v>
      </c>
      <c r="G1889">
        <v>2</v>
      </c>
      <c r="H1889">
        <v>18</v>
      </c>
      <c r="I1889">
        <f>+Tabla1[[#This Row],[Tiempo de Preparación]]/60</f>
        <v>0.3</v>
      </c>
      <c r="J1889" s="9" t="str">
        <f>+TEXT(Tabla1[[#This Row],[Columna1]]/24, "h:mm")</f>
        <v>0:18</v>
      </c>
      <c r="K1889" t="s">
        <v>8</v>
      </c>
      <c r="L1889" s="1">
        <f>+(Tabla1[[#This Row],[Precio Unitario]]-Tabla1[[#This Row],[Costo Unitario]])*Tabla1[[#This Row],[Cantidad Ordenada]]</f>
        <v>16</v>
      </c>
      <c r="M1889" s="1">
        <f>+Tabla1[[#This Row],[Precio Unitario]]*Tabla1[[#This Row],[Cantidad Ordenada]]</f>
        <v>38</v>
      </c>
      <c r="N1889" s="2">
        <f>+Tabla1[[#This Row],[Ganancia neta]]/(Tabla1[[#This Row],[Ganacia Bruta]])</f>
        <v>0.42105263157894735</v>
      </c>
      <c r="O1889" s="1">
        <f>+Tabla1[[#This Row],[Costo Unitario]]*Tabla1[[#This Row],[Cantidad Ordenada]]</f>
        <v>22</v>
      </c>
    </row>
    <row r="1890" spans="1:15" x14ac:dyDescent="0.25">
      <c r="A1890">
        <v>764</v>
      </c>
      <c r="B1890">
        <v>20</v>
      </c>
      <c r="C1890" t="s">
        <v>10</v>
      </c>
      <c r="D1890" t="s">
        <v>34</v>
      </c>
      <c r="E1890" s="1">
        <v>16</v>
      </c>
      <c r="F1890" s="1">
        <v>27</v>
      </c>
      <c r="G1890">
        <v>1</v>
      </c>
      <c r="H1890">
        <v>53</v>
      </c>
      <c r="I1890">
        <f>+Tabla1[[#This Row],[Tiempo de Preparación]]/60</f>
        <v>0.8833333333333333</v>
      </c>
      <c r="J1890" s="9" t="str">
        <f>+TEXT(Tabla1[[#This Row],[Columna1]]/24, "h:mm")</f>
        <v>0:53</v>
      </c>
      <c r="K1890" t="s">
        <v>6</v>
      </c>
      <c r="L1890" s="1">
        <f>+(Tabla1[[#This Row],[Precio Unitario]]-Tabla1[[#This Row],[Costo Unitario]])*Tabla1[[#This Row],[Cantidad Ordenada]]</f>
        <v>11</v>
      </c>
      <c r="M1890" s="1">
        <f>+Tabla1[[#This Row],[Precio Unitario]]*Tabla1[[#This Row],[Cantidad Ordenada]]</f>
        <v>27</v>
      </c>
      <c r="N1890" s="2">
        <f>+Tabla1[[#This Row],[Ganancia neta]]/(Tabla1[[#This Row],[Ganacia Bruta]])</f>
        <v>0.40740740740740738</v>
      </c>
      <c r="O1890" s="1">
        <f>+Tabla1[[#This Row],[Costo Unitario]]*Tabla1[[#This Row],[Cantidad Ordenada]]</f>
        <v>16</v>
      </c>
    </row>
    <row r="1891" spans="1:15" x14ac:dyDescent="0.25">
      <c r="A1891">
        <v>764</v>
      </c>
      <c r="B1891">
        <v>20</v>
      </c>
      <c r="C1891" t="s">
        <v>20</v>
      </c>
      <c r="D1891" t="s">
        <v>44</v>
      </c>
      <c r="E1891" s="1">
        <v>20</v>
      </c>
      <c r="F1891" s="1">
        <v>34</v>
      </c>
      <c r="G1891">
        <v>1</v>
      </c>
      <c r="H1891">
        <v>24</v>
      </c>
      <c r="I1891">
        <f>+Tabla1[[#This Row],[Tiempo de Preparación]]/60</f>
        <v>0.4</v>
      </c>
      <c r="J1891" s="9" t="str">
        <f>+TEXT(Tabla1[[#This Row],[Columna1]]/24, "h:mm")</f>
        <v>0:24</v>
      </c>
      <c r="K1891" t="s">
        <v>6</v>
      </c>
      <c r="L1891" s="1">
        <f>+(Tabla1[[#This Row],[Precio Unitario]]-Tabla1[[#This Row],[Costo Unitario]])*Tabla1[[#This Row],[Cantidad Ordenada]]</f>
        <v>14</v>
      </c>
      <c r="M1891" s="1">
        <f>+Tabla1[[#This Row],[Precio Unitario]]*Tabla1[[#This Row],[Cantidad Ordenada]]</f>
        <v>34</v>
      </c>
      <c r="N1891" s="2">
        <f>+Tabla1[[#This Row],[Ganancia neta]]/(Tabla1[[#This Row],[Ganacia Bruta]])</f>
        <v>0.41176470588235292</v>
      </c>
      <c r="O1891" s="1">
        <f>+Tabla1[[#This Row],[Costo Unitario]]*Tabla1[[#This Row],[Cantidad Ordenada]]</f>
        <v>20</v>
      </c>
    </row>
    <row r="1892" spans="1:15" x14ac:dyDescent="0.25">
      <c r="A1892">
        <v>764</v>
      </c>
      <c r="B1892">
        <v>20</v>
      </c>
      <c r="C1892" t="s">
        <v>5</v>
      </c>
      <c r="D1892" t="s">
        <v>31</v>
      </c>
      <c r="E1892" s="1">
        <v>14</v>
      </c>
      <c r="F1892" s="1">
        <v>24</v>
      </c>
      <c r="G1892">
        <v>1</v>
      </c>
      <c r="H1892">
        <v>35</v>
      </c>
      <c r="I1892">
        <f>+Tabla1[[#This Row],[Tiempo de Preparación]]/60</f>
        <v>0.58333333333333337</v>
      </c>
      <c r="J1892" s="9" t="str">
        <f>+TEXT(Tabla1[[#This Row],[Columna1]]/24, "h:mm")</f>
        <v>0:35</v>
      </c>
      <c r="K1892" t="s">
        <v>6</v>
      </c>
      <c r="L1892" s="1">
        <f>+(Tabla1[[#This Row],[Precio Unitario]]-Tabla1[[#This Row],[Costo Unitario]])*Tabla1[[#This Row],[Cantidad Ordenada]]</f>
        <v>10</v>
      </c>
      <c r="M1892" s="1">
        <f>+Tabla1[[#This Row],[Precio Unitario]]*Tabla1[[#This Row],[Cantidad Ordenada]]</f>
        <v>24</v>
      </c>
      <c r="N1892" s="2">
        <f>+Tabla1[[#This Row],[Ganancia neta]]/(Tabla1[[#This Row],[Ganacia Bruta]])</f>
        <v>0.41666666666666669</v>
      </c>
      <c r="O1892" s="1">
        <f>+Tabla1[[#This Row],[Costo Unitario]]*Tabla1[[#This Row],[Cantidad Ordenada]]</f>
        <v>14</v>
      </c>
    </row>
    <row r="1893" spans="1:15" x14ac:dyDescent="0.25">
      <c r="A1893">
        <v>765</v>
      </c>
      <c r="B1893">
        <v>20</v>
      </c>
      <c r="C1893" t="s">
        <v>25</v>
      </c>
      <c r="D1893" t="s">
        <v>49</v>
      </c>
      <c r="E1893" s="1">
        <v>15</v>
      </c>
      <c r="F1893" s="1">
        <v>26</v>
      </c>
      <c r="G1893">
        <v>3</v>
      </c>
      <c r="H1893">
        <v>55</v>
      </c>
      <c r="I1893">
        <f>+Tabla1[[#This Row],[Tiempo de Preparación]]/60</f>
        <v>0.91666666666666663</v>
      </c>
      <c r="J1893" s="9" t="str">
        <f>+TEXT(Tabla1[[#This Row],[Columna1]]/24, "h:mm")</f>
        <v>0:55</v>
      </c>
      <c r="K1893" t="s">
        <v>8</v>
      </c>
      <c r="L1893" s="1">
        <f>+(Tabla1[[#This Row],[Precio Unitario]]-Tabla1[[#This Row],[Costo Unitario]])*Tabla1[[#This Row],[Cantidad Ordenada]]</f>
        <v>33</v>
      </c>
      <c r="M1893" s="1">
        <f>+Tabla1[[#This Row],[Precio Unitario]]*Tabla1[[#This Row],[Cantidad Ordenada]]</f>
        <v>78</v>
      </c>
      <c r="N1893" s="2">
        <f>+Tabla1[[#This Row],[Ganancia neta]]/(Tabla1[[#This Row],[Ganacia Bruta]])</f>
        <v>0.42307692307692307</v>
      </c>
      <c r="O1893" s="1">
        <f>+Tabla1[[#This Row],[Costo Unitario]]*Tabla1[[#This Row],[Cantidad Ordenada]]</f>
        <v>45</v>
      </c>
    </row>
    <row r="1894" spans="1:15" x14ac:dyDescent="0.25">
      <c r="A1894">
        <v>765</v>
      </c>
      <c r="B1894">
        <v>20</v>
      </c>
      <c r="C1894" t="s">
        <v>15</v>
      </c>
      <c r="D1894" t="s">
        <v>39</v>
      </c>
      <c r="E1894" s="1">
        <v>16</v>
      </c>
      <c r="F1894" s="1">
        <v>28</v>
      </c>
      <c r="G1894">
        <v>2</v>
      </c>
      <c r="H1894">
        <v>14</v>
      </c>
      <c r="I1894">
        <f>+Tabla1[[#This Row],[Tiempo de Preparación]]/60</f>
        <v>0.23333333333333334</v>
      </c>
      <c r="J1894" s="9" t="str">
        <f>+TEXT(Tabla1[[#This Row],[Columna1]]/24, "h:mm")</f>
        <v>0:14</v>
      </c>
      <c r="K1894" t="s">
        <v>6</v>
      </c>
      <c r="L1894" s="1">
        <f>+(Tabla1[[#This Row],[Precio Unitario]]-Tabla1[[#This Row],[Costo Unitario]])*Tabla1[[#This Row],[Cantidad Ordenada]]</f>
        <v>24</v>
      </c>
      <c r="M1894" s="1">
        <f>+Tabla1[[#This Row],[Precio Unitario]]*Tabla1[[#This Row],[Cantidad Ordenada]]</f>
        <v>56</v>
      </c>
      <c r="N1894" s="2">
        <f>+Tabla1[[#This Row],[Ganancia neta]]/(Tabla1[[#This Row],[Ganacia Bruta]])</f>
        <v>0.42857142857142855</v>
      </c>
      <c r="O1894" s="1">
        <f>+Tabla1[[#This Row],[Costo Unitario]]*Tabla1[[#This Row],[Cantidad Ordenada]]</f>
        <v>32</v>
      </c>
    </row>
    <row r="1895" spans="1:15" x14ac:dyDescent="0.25">
      <c r="A1895">
        <v>765</v>
      </c>
      <c r="B1895">
        <v>20</v>
      </c>
      <c r="C1895" t="s">
        <v>23</v>
      </c>
      <c r="D1895" t="s">
        <v>47</v>
      </c>
      <c r="E1895" s="1">
        <v>13</v>
      </c>
      <c r="F1895" s="1">
        <v>21</v>
      </c>
      <c r="G1895">
        <v>3</v>
      </c>
      <c r="H1895">
        <v>52</v>
      </c>
      <c r="I1895">
        <f>+Tabla1[[#This Row],[Tiempo de Preparación]]/60</f>
        <v>0.8666666666666667</v>
      </c>
      <c r="J1895" s="9" t="str">
        <f>+TEXT(Tabla1[[#This Row],[Columna1]]/24, "h:mm")</f>
        <v>0:52</v>
      </c>
      <c r="K1895" t="s">
        <v>6</v>
      </c>
      <c r="L1895" s="1">
        <f>+(Tabla1[[#This Row],[Precio Unitario]]-Tabla1[[#This Row],[Costo Unitario]])*Tabla1[[#This Row],[Cantidad Ordenada]]</f>
        <v>24</v>
      </c>
      <c r="M1895" s="1">
        <f>+Tabla1[[#This Row],[Precio Unitario]]*Tabla1[[#This Row],[Cantidad Ordenada]]</f>
        <v>63</v>
      </c>
      <c r="N1895" s="2">
        <f>+Tabla1[[#This Row],[Ganancia neta]]/(Tabla1[[#This Row],[Ganacia Bruta]])</f>
        <v>0.38095238095238093</v>
      </c>
      <c r="O1895" s="1">
        <f>+Tabla1[[#This Row],[Costo Unitario]]*Tabla1[[#This Row],[Cantidad Ordenada]]</f>
        <v>39</v>
      </c>
    </row>
    <row r="1896" spans="1:15" x14ac:dyDescent="0.25">
      <c r="A1896">
        <v>765</v>
      </c>
      <c r="B1896">
        <v>20</v>
      </c>
      <c r="C1896" t="s">
        <v>12</v>
      </c>
      <c r="D1896" t="s">
        <v>36</v>
      </c>
      <c r="E1896" s="1">
        <v>22</v>
      </c>
      <c r="F1896" s="1">
        <v>36</v>
      </c>
      <c r="G1896">
        <v>1</v>
      </c>
      <c r="H1896">
        <v>43</v>
      </c>
      <c r="I1896">
        <f>+Tabla1[[#This Row],[Tiempo de Preparación]]/60</f>
        <v>0.71666666666666667</v>
      </c>
      <c r="J1896" s="9" t="str">
        <f>+TEXT(Tabla1[[#This Row],[Columna1]]/24, "h:mm")</f>
        <v>0:43</v>
      </c>
      <c r="K1896" t="s">
        <v>6</v>
      </c>
      <c r="L1896" s="1">
        <f>+(Tabla1[[#This Row],[Precio Unitario]]-Tabla1[[#This Row],[Costo Unitario]])*Tabla1[[#This Row],[Cantidad Ordenada]]</f>
        <v>14</v>
      </c>
      <c r="M1896" s="1">
        <f>+Tabla1[[#This Row],[Precio Unitario]]*Tabla1[[#This Row],[Cantidad Ordenada]]</f>
        <v>36</v>
      </c>
      <c r="N1896" s="2">
        <f>+Tabla1[[#This Row],[Ganancia neta]]/(Tabla1[[#This Row],[Ganacia Bruta]])</f>
        <v>0.3888888888888889</v>
      </c>
      <c r="O1896" s="1">
        <f>+Tabla1[[#This Row],[Costo Unitario]]*Tabla1[[#This Row],[Cantidad Ordenada]]</f>
        <v>22</v>
      </c>
    </row>
    <row r="1897" spans="1:15" x14ac:dyDescent="0.25">
      <c r="A1897">
        <v>766</v>
      </c>
      <c r="B1897">
        <v>17</v>
      </c>
      <c r="C1897" t="s">
        <v>7</v>
      </c>
      <c r="D1897" t="s">
        <v>32</v>
      </c>
      <c r="E1897" s="1">
        <v>18</v>
      </c>
      <c r="F1897" s="1">
        <v>30</v>
      </c>
      <c r="G1897">
        <v>2</v>
      </c>
      <c r="H1897">
        <v>52</v>
      </c>
      <c r="I1897">
        <f>+Tabla1[[#This Row],[Tiempo de Preparación]]/60</f>
        <v>0.8666666666666667</v>
      </c>
      <c r="J1897" s="9" t="str">
        <f>+TEXT(Tabla1[[#This Row],[Columna1]]/24, "h:mm")</f>
        <v>0:52</v>
      </c>
      <c r="K1897" t="s">
        <v>6</v>
      </c>
      <c r="L1897" s="1">
        <f>+(Tabla1[[#This Row],[Precio Unitario]]-Tabla1[[#This Row],[Costo Unitario]])*Tabla1[[#This Row],[Cantidad Ordenada]]</f>
        <v>24</v>
      </c>
      <c r="M1897" s="1">
        <f>+Tabla1[[#This Row],[Precio Unitario]]*Tabla1[[#This Row],[Cantidad Ordenada]]</f>
        <v>60</v>
      </c>
      <c r="N1897" s="2">
        <f>+Tabla1[[#This Row],[Ganancia neta]]/(Tabla1[[#This Row],[Ganacia Bruta]])</f>
        <v>0.4</v>
      </c>
      <c r="O1897" s="1">
        <f>+Tabla1[[#This Row],[Costo Unitario]]*Tabla1[[#This Row],[Cantidad Ordenada]]</f>
        <v>36</v>
      </c>
    </row>
    <row r="1898" spans="1:15" x14ac:dyDescent="0.25">
      <c r="A1898">
        <v>766</v>
      </c>
      <c r="B1898">
        <v>17</v>
      </c>
      <c r="C1898" t="s">
        <v>16</v>
      </c>
      <c r="D1898" t="s">
        <v>40</v>
      </c>
      <c r="E1898" s="1">
        <v>11</v>
      </c>
      <c r="F1898" s="1">
        <v>19</v>
      </c>
      <c r="G1898">
        <v>1</v>
      </c>
      <c r="H1898">
        <v>59</v>
      </c>
      <c r="I1898">
        <f>+Tabla1[[#This Row],[Tiempo de Preparación]]/60</f>
        <v>0.98333333333333328</v>
      </c>
      <c r="J1898" s="9" t="str">
        <f>+TEXT(Tabla1[[#This Row],[Columna1]]/24, "h:mm")</f>
        <v>0:59</v>
      </c>
      <c r="K1898" t="s">
        <v>6</v>
      </c>
      <c r="L1898" s="1">
        <f>+(Tabla1[[#This Row],[Precio Unitario]]-Tabla1[[#This Row],[Costo Unitario]])*Tabla1[[#This Row],[Cantidad Ordenada]]</f>
        <v>8</v>
      </c>
      <c r="M1898" s="1">
        <f>+Tabla1[[#This Row],[Precio Unitario]]*Tabla1[[#This Row],[Cantidad Ordenada]]</f>
        <v>19</v>
      </c>
      <c r="N1898" s="2">
        <f>+Tabla1[[#This Row],[Ganancia neta]]/(Tabla1[[#This Row],[Ganacia Bruta]])</f>
        <v>0.42105263157894735</v>
      </c>
      <c r="O1898" s="1">
        <f>+Tabla1[[#This Row],[Costo Unitario]]*Tabla1[[#This Row],[Cantidad Ordenada]]</f>
        <v>11</v>
      </c>
    </row>
    <row r="1899" spans="1:15" x14ac:dyDescent="0.25">
      <c r="A1899">
        <v>766</v>
      </c>
      <c r="B1899">
        <v>17</v>
      </c>
      <c r="C1899" t="s">
        <v>21</v>
      </c>
      <c r="D1899" t="s">
        <v>45</v>
      </c>
      <c r="E1899" s="1">
        <v>12</v>
      </c>
      <c r="F1899" s="1">
        <v>20</v>
      </c>
      <c r="G1899">
        <v>3</v>
      </c>
      <c r="H1899">
        <v>7</v>
      </c>
      <c r="I1899">
        <f>+Tabla1[[#This Row],[Tiempo de Preparación]]/60</f>
        <v>0.11666666666666667</v>
      </c>
      <c r="J1899" s="9" t="str">
        <f>+TEXT(Tabla1[[#This Row],[Columna1]]/24, "h:mm")</f>
        <v>0:07</v>
      </c>
      <c r="K1899" t="s">
        <v>6</v>
      </c>
      <c r="L1899" s="1">
        <f>+(Tabla1[[#This Row],[Precio Unitario]]-Tabla1[[#This Row],[Costo Unitario]])*Tabla1[[#This Row],[Cantidad Ordenada]]</f>
        <v>24</v>
      </c>
      <c r="M1899" s="1">
        <f>+Tabla1[[#This Row],[Precio Unitario]]*Tabla1[[#This Row],[Cantidad Ordenada]]</f>
        <v>60</v>
      </c>
      <c r="N1899" s="2">
        <f>+Tabla1[[#This Row],[Ganancia neta]]/(Tabla1[[#This Row],[Ganacia Bruta]])</f>
        <v>0.4</v>
      </c>
      <c r="O1899" s="1">
        <f>+Tabla1[[#This Row],[Costo Unitario]]*Tabla1[[#This Row],[Cantidad Ordenada]]</f>
        <v>36</v>
      </c>
    </row>
    <row r="1900" spans="1:15" x14ac:dyDescent="0.25">
      <c r="A1900">
        <v>766</v>
      </c>
      <c r="B1900">
        <v>17</v>
      </c>
      <c r="C1900" t="s">
        <v>22</v>
      </c>
      <c r="D1900" t="s">
        <v>46</v>
      </c>
      <c r="E1900" s="1">
        <v>14</v>
      </c>
      <c r="F1900" s="1">
        <v>23</v>
      </c>
      <c r="G1900">
        <v>2</v>
      </c>
      <c r="H1900">
        <v>16</v>
      </c>
      <c r="I1900">
        <f>+Tabla1[[#This Row],[Tiempo de Preparación]]/60</f>
        <v>0.26666666666666666</v>
      </c>
      <c r="J1900" s="9" t="str">
        <f>+TEXT(Tabla1[[#This Row],[Columna1]]/24, "h:mm")</f>
        <v>0:16</v>
      </c>
      <c r="K1900" t="s">
        <v>8</v>
      </c>
      <c r="L1900" s="1">
        <f>+(Tabla1[[#This Row],[Precio Unitario]]-Tabla1[[#This Row],[Costo Unitario]])*Tabla1[[#This Row],[Cantidad Ordenada]]</f>
        <v>18</v>
      </c>
      <c r="M1900" s="1">
        <f>+Tabla1[[#This Row],[Precio Unitario]]*Tabla1[[#This Row],[Cantidad Ordenada]]</f>
        <v>46</v>
      </c>
      <c r="N1900" s="2">
        <f>+Tabla1[[#This Row],[Ganancia neta]]/(Tabla1[[#This Row],[Ganacia Bruta]])</f>
        <v>0.39130434782608697</v>
      </c>
      <c r="O1900" s="1">
        <f>+Tabla1[[#This Row],[Costo Unitario]]*Tabla1[[#This Row],[Cantidad Ordenada]]</f>
        <v>28</v>
      </c>
    </row>
    <row r="1901" spans="1:15" x14ac:dyDescent="0.25">
      <c r="A1901">
        <v>767</v>
      </c>
      <c r="B1901">
        <v>10</v>
      </c>
      <c r="C1901" t="s">
        <v>13</v>
      </c>
      <c r="D1901" t="s">
        <v>37</v>
      </c>
      <c r="E1901" s="1">
        <v>17</v>
      </c>
      <c r="F1901" s="1">
        <v>29</v>
      </c>
      <c r="G1901">
        <v>2</v>
      </c>
      <c r="H1901">
        <v>12</v>
      </c>
      <c r="I1901">
        <f>+Tabla1[[#This Row],[Tiempo de Preparación]]/60</f>
        <v>0.2</v>
      </c>
      <c r="J1901" s="9" t="str">
        <f>+TEXT(Tabla1[[#This Row],[Columna1]]/24, "h:mm")</f>
        <v>0:12</v>
      </c>
      <c r="K1901" t="s">
        <v>8</v>
      </c>
      <c r="L1901" s="1">
        <f>+(Tabla1[[#This Row],[Precio Unitario]]-Tabla1[[#This Row],[Costo Unitario]])*Tabla1[[#This Row],[Cantidad Ordenada]]</f>
        <v>24</v>
      </c>
      <c r="M1901" s="1">
        <f>+Tabla1[[#This Row],[Precio Unitario]]*Tabla1[[#This Row],[Cantidad Ordenada]]</f>
        <v>58</v>
      </c>
      <c r="N1901" s="2">
        <f>+Tabla1[[#This Row],[Ganancia neta]]/(Tabla1[[#This Row],[Ganacia Bruta]])</f>
        <v>0.41379310344827586</v>
      </c>
      <c r="O1901" s="1">
        <f>+Tabla1[[#This Row],[Costo Unitario]]*Tabla1[[#This Row],[Cantidad Ordenada]]</f>
        <v>34</v>
      </c>
    </row>
    <row r="1902" spans="1:15" x14ac:dyDescent="0.25">
      <c r="A1902">
        <v>767</v>
      </c>
      <c r="B1902">
        <v>10</v>
      </c>
      <c r="C1902" t="s">
        <v>5</v>
      </c>
      <c r="D1902" t="s">
        <v>31</v>
      </c>
      <c r="E1902" s="1">
        <v>14</v>
      </c>
      <c r="F1902" s="1">
        <v>24</v>
      </c>
      <c r="G1902">
        <v>2</v>
      </c>
      <c r="H1902">
        <v>30</v>
      </c>
      <c r="I1902">
        <f>+Tabla1[[#This Row],[Tiempo de Preparación]]/60</f>
        <v>0.5</v>
      </c>
      <c r="J1902" s="9" t="str">
        <f>+TEXT(Tabla1[[#This Row],[Columna1]]/24, "h:mm")</f>
        <v>0:30</v>
      </c>
      <c r="K1902" t="s">
        <v>8</v>
      </c>
      <c r="L1902" s="1">
        <f>+(Tabla1[[#This Row],[Precio Unitario]]-Tabla1[[#This Row],[Costo Unitario]])*Tabla1[[#This Row],[Cantidad Ordenada]]</f>
        <v>20</v>
      </c>
      <c r="M1902" s="1">
        <f>+Tabla1[[#This Row],[Precio Unitario]]*Tabla1[[#This Row],[Cantidad Ordenada]]</f>
        <v>48</v>
      </c>
      <c r="N1902" s="2">
        <f>+Tabla1[[#This Row],[Ganancia neta]]/(Tabla1[[#This Row],[Ganacia Bruta]])</f>
        <v>0.41666666666666669</v>
      </c>
      <c r="O1902" s="1">
        <f>+Tabla1[[#This Row],[Costo Unitario]]*Tabla1[[#This Row],[Cantidad Ordenada]]</f>
        <v>28</v>
      </c>
    </row>
    <row r="1903" spans="1:15" x14ac:dyDescent="0.25">
      <c r="A1903">
        <v>767</v>
      </c>
      <c r="B1903">
        <v>10</v>
      </c>
      <c r="C1903" t="s">
        <v>23</v>
      </c>
      <c r="D1903" t="s">
        <v>47</v>
      </c>
      <c r="E1903" s="1">
        <v>13</v>
      </c>
      <c r="F1903" s="1">
        <v>21</v>
      </c>
      <c r="G1903">
        <v>3</v>
      </c>
      <c r="H1903">
        <v>43</v>
      </c>
      <c r="I1903">
        <f>+Tabla1[[#This Row],[Tiempo de Preparación]]/60</f>
        <v>0.71666666666666667</v>
      </c>
      <c r="J1903" s="9" t="str">
        <f>+TEXT(Tabla1[[#This Row],[Columna1]]/24, "h:mm")</f>
        <v>0:43</v>
      </c>
      <c r="K1903" t="s">
        <v>8</v>
      </c>
      <c r="L1903" s="1">
        <f>+(Tabla1[[#This Row],[Precio Unitario]]-Tabla1[[#This Row],[Costo Unitario]])*Tabla1[[#This Row],[Cantidad Ordenada]]</f>
        <v>24</v>
      </c>
      <c r="M1903" s="1">
        <f>+Tabla1[[#This Row],[Precio Unitario]]*Tabla1[[#This Row],[Cantidad Ordenada]]</f>
        <v>63</v>
      </c>
      <c r="N1903" s="2">
        <f>+Tabla1[[#This Row],[Ganancia neta]]/(Tabla1[[#This Row],[Ganacia Bruta]])</f>
        <v>0.38095238095238093</v>
      </c>
      <c r="O1903" s="1">
        <f>+Tabla1[[#This Row],[Costo Unitario]]*Tabla1[[#This Row],[Cantidad Ordenada]]</f>
        <v>39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67C5-5D10-4F23-95E9-0F72C0313B78}">
  <dimension ref="A1:AH768"/>
  <sheetViews>
    <sheetView topLeftCell="P1" workbookViewId="0">
      <selection activeCell="R3" sqref="R3"/>
    </sheetView>
  </sheetViews>
  <sheetFormatPr baseColWidth="10" defaultRowHeight="15" x14ac:dyDescent="0.25"/>
  <cols>
    <col min="1" max="1" width="16.7109375" hidden="1" customWidth="1"/>
    <col min="2" max="2" width="19" hidden="1" customWidth="1"/>
    <col min="3" max="3" width="22.5703125" customWidth="1"/>
    <col min="4" max="4" width="16.140625" customWidth="1"/>
    <col min="5" max="5" width="15" customWidth="1"/>
    <col min="6" max="6" width="16.7109375" customWidth="1"/>
    <col min="7" max="7" width="16" customWidth="1"/>
    <col min="8" max="8" width="16.42578125" bestFit="1" customWidth="1"/>
    <col min="10" max="10" width="17.5703125" customWidth="1"/>
    <col min="11" max="11" width="17.42578125" customWidth="1"/>
    <col min="12" max="12" width="14.7109375" customWidth="1"/>
    <col min="13" max="15" width="18.85546875" customWidth="1"/>
    <col min="16" max="16" width="19.28515625" customWidth="1"/>
    <col min="17" max="17" width="11.42578125" style="1"/>
    <col min="18" max="18" width="19.85546875" style="1" bestFit="1" customWidth="1"/>
    <col min="19" max="19" width="14.85546875" style="4" bestFit="1" customWidth="1"/>
    <col min="20" max="20" width="29.85546875" style="5" bestFit="1" customWidth="1"/>
    <col min="22" max="22" width="24.42578125" style="6" customWidth="1"/>
    <col min="23" max="25" width="24.140625" customWidth="1"/>
    <col min="26" max="26" width="22.42578125" style="6" hidden="1" customWidth="1"/>
    <col min="27" max="27" width="22.42578125" style="6" customWidth="1"/>
    <col min="28" max="28" width="15.5703125" bestFit="1" customWidth="1"/>
    <col min="29" max="29" width="15.5703125" customWidth="1"/>
    <col min="30" max="32" width="11.42578125" hidden="1" customWidth="1"/>
    <col min="33" max="33" width="27.140625" style="6" bestFit="1" customWidth="1"/>
  </cols>
  <sheetData>
    <row r="1" spans="1:34" x14ac:dyDescent="0.25">
      <c r="A1" t="s">
        <v>28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27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s="1" t="s">
        <v>659</v>
      </c>
      <c r="R1" s="1" t="s">
        <v>697</v>
      </c>
      <c r="S1" s="4" t="s">
        <v>660</v>
      </c>
      <c r="T1" s="5" t="s">
        <v>661</v>
      </c>
      <c r="U1" t="s">
        <v>662</v>
      </c>
      <c r="V1" s="6" t="s">
        <v>663</v>
      </c>
      <c r="W1" t="s">
        <v>664</v>
      </c>
      <c r="X1" t="s">
        <v>671</v>
      </c>
      <c r="Y1" t="s">
        <v>673</v>
      </c>
      <c r="Z1" s="6" t="s">
        <v>667</v>
      </c>
      <c r="AA1" s="6" t="s">
        <v>677</v>
      </c>
      <c r="AB1" t="s">
        <v>668</v>
      </c>
      <c r="AC1" t="s">
        <v>695</v>
      </c>
      <c r="AD1" t="s">
        <v>670</v>
      </c>
      <c r="AE1" t="s">
        <v>674</v>
      </c>
      <c r="AF1" t="s">
        <v>675</v>
      </c>
      <c r="AG1" s="6" t="s">
        <v>676</v>
      </c>
      <c r="AH1" t="s">
        <v>680</v>
      </c>
    </row>
    <row r="2" spans="1:34" x14ac:dyDescent="0.25">
      <c r="A2">
        <v>10</v>
      </c>
      <c r="B2" t="s">
        <v>68</v>
      </c>
      <c r="C2">
        <v>6</v>
      </c>
      <c r="D2" s="3">
        <v>45017.046527777777</v>
      </c>
      <c r="E2" s="3">
        <v>45017.159722222219</v>
      </c>
      <c r="F2" t="s">
        <v>69</v>
      </c>
      <c r="G2" t="s">
        <v>70</v>
      </c>
      <c r="H2" t="s">
        <v>71</v>
      </c>
      <c r="I2" s="13">
        <v>48.55</v>
      </c>
      <c r="J2" t="s">
        <v>72</v>
      </c>
      <c r="K2">
        <v>1</v>
      </c>
      <c r="L2" t="s">
        <v>73</v>
      </c>
      <c r="M2" t="s">
        <v>5</v>
      </c>
      <c r="N2" t="s">
        <v>74</v>
      </c>
      <c r="Q2" s="1">
        <f>+SUMIF(Tabla1[Número de Orden],Tabla2[[#This Row],[Número de Orden]],Tabla1[Ganacia Bruta])</f>
        <v>138</v>
      </c>
      <c r="R2" s="1">
        <f>+Tabla2[[#This Row],[Monto total cuenta]]+Tabla2[[#This Row],[Propina final]]</f>
        <v>186.55</v>
      </c>
      <c r="S2" s="4">
        <f>+Tabla2[[#This Row],[Hora de Salida]]</f>
        <v>45017.159722222219</v>
      </c>
      <c r="T2" s="5" t="str">
        <f>+TEXT(Tabla2[[#This Row],[Hora de Llegada]], "h:mm")</f>
        <v>1:07</v>
      </c>
      <c r="U2" t="str">
        <f>+TEXT(Tabla2[[#This Row],[Hora de Salida]], "h:mm")</f>
        <v>3:50</v>
      </c>
      <c r="V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0.11319444444444443</v>
      </c>
      <c r="W2">
        <f>+SUMIF(cocina!A:A,Tabla2[[#This Row],[Número de Orden]],cocina!H:H)</f>
        <v>57</v>
      </c>
      <c r="X2">
        <f>+Tabla2[[#This Row],[Tiempo de preparación]]/60</f>
        <v>0.95</v>
      </c>
      <c r="Y2" t="str">
        <f>+TEXT(Tabla2[[#This Row],[Columna2]]/24, "h:mm")</f>
        <v>0:57</v>
      </c>
      <c r="Z2" s="6">
        <f>+TEXT(Tabla2[[#This Row],[Hora de Salida]]-Tabla2[[#This Row],[Hora de Llegada]], "h:mm")-Tabla2[[#This Row],[Tiempo de preparación2]]</f>
        <v>7.3611111111111113E-2</v>
      </c>
      <c r="AA2" s="6">
        <f>+IF(Tabla2[[#This Row],[Tiempo de degustación]]&lt;0,0,Tabla2[[#This Row],[Tiempo de degustación]])</f>
        <v>7.3611111111111113E-2</v>
      </c>
      <c r="AB2" t="str">
        <f>+IF(Tabla2[[#This Row],[Tiempo de degustación2]]&gt;0,"SI","Impago")</f>
        <v>SI</v>
      </c>
      <c r="AC2">
        <f>+IF(Tabla2[[#This Row],[Orden cobrada]]="Impago",0,Tabla2[[#This Row],[Propina]])</f>
        <v>48.55</v>
      </c>
      <c r="AD2">
        <f>+IF(Tabla2[[#This Row],[Estado de la Mesa]]="Ocupada",15,0)</f>
        <v>0</v>
      </c>
      <c r="AE2">
        <f>+Tabla2[[#This Row],[Columna1]]/60</f>
        <v>0</v>
      </c>
      <c r="AF2" t="str">
        <f>+TEXT(Tabla2[[#This Row],[Columna12]]/24, "h:mm")</f>
        <v>0:00</v>
      </c>
      <c r="AG2" s="6">
        <f>+Tabla2[[#This Row],[Columna13]]+Tabla2[[#This Row],[Tiempo de permanencia]]</f>
        <v>0.11319444444444443</v>
      </c>
      <c r="AH2" t="str">
        <f>+TEXT(Tabla2[[#This Row],[Hora de Llegada]], "dddd")</f>
        <v>sábado</v>
      </c>
    </row>
    <row r="3" spans="1:34" x14ac:dyDescent="0.25">
      <c r="A3">
        <v>6</v>
      </c>
      <c r="B3" t="s">
        <v>75</v>
      </c>
      <c r="C3">
        <v>6</v>
      </c>
      <c r="D3" s="3">
        <v>45017.061111111114</v>
      </c>
      <c r="E3" s="3">
        <v>45017.15902777778</v>
      </c>
      <c r="F3" t="s">
        <v>76</v>
      </c>
      <c r="G3" t="s">
        <v>77</v>
      </c>
      <c r="H3" t="s">
        <v>78</v>
      </c>
      <c r="I3" s="13">
        <v>43.3</v>
      </c>
      <c r="J3" t="s">
        <v>72</v>
      </c>
      <c r="K3">
        <v>2</v>
      </c>
      <c r="L3" t="s">
        <v>79</v>
      </c>
      <c r="M3" t="s">
        <v>9</v>
      </c>
      <c r="N3" t="s">
        <v>80</v>
      </c>
      <c r="Q3" s="1">
        <f>+SUMIF(Tabla1[Número de Orden],Tabla2[[#This Row],[Número de Orden]],Tabla1[Ganacia Bruta])</f>
        <v>58</v>
      </c>
      <c r="R3" s="1">
        <f>+Tabla2[[#This Row],[Monto total cuenta]]+Tabla2[[#This Row],[Propina final]]</f>
        <v>101.3</v>
      </c>
      <c r="S3" s="4">
        <f>+Tabla2[[#This Row],[Hora de Salida]]</f>
        <v>45017.15902777778</v>
      </c>
      <c r="T3" s="5" t="str">
        <f>+TEXT(Tabla2[[#This Row],[Hora de Llegada]], "h:mm")</f>
        <v>1:28</v>
      </c>
      <c r="U3" t="str">
        <f>+TEXT(Tabla2[[#This Row],[Hora de Salida]], "h:mm")</f>
        <v>3:49</v>
      </c>
      <c r="V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9.7916666666666652E-2</v>
      </c>
      <c r="W3">
        <f>+SUMIF(cocina!A:A,Tabla2[[#This Row],[Número de Orden]],cocina!H:H)</f>
        <v>85</v>
      </c>
      <c r="X3">
        <f>+Tabla2[[#This Row],[Tiempo de preparación]]/60</f>
        <v>1.4166666666666667</v>
      </c>
      <c r="Y3" t="str">
        <f>+TEXT(Tabla2[[#This Row],[Columna2]]/24, "h:mm")</f>
        <v>1:25</v>
      </c>
      <c r="Z3" s="6">
        <f>+TEXT(Tabla2[[#This Row],[Hora de Salida]]-Tabla2[[#This Row],[Hora de Llegada]], "h:mm")-Tabla2[[#This Row],[Tiempo de preparación2]]</f>
        <v>3.888888888888889E-2</v>
      </c>
      <c r="AA3" s="6">
        <f>+IF(Tabla2[[#This Row],[Tiempo de degustación]]&lt;0,0,Tabla2[[#This Row],[Tiempo de degustación]])</f>
        <v>3.888888888888889E-2</v>
      </c>
      <c r="AB3" t="str">
        <f>+IF(Tabla2[[#This Row],[Tiempo de degustación2]]&gt;0,"SI","Impago")</f>
        <v>SI</v>
      </c>
      <c r="AC3">
        <f>+IF(Tabla2[[#This Row],[Orden cobrada]]="Impago",0,Tabla2[[#This Row],[Propina]])</f>
        <v>43.3</v>
      </c>
      <c r="AD3">
        <f>+IF(Tabla2[[#This Row],[Estado de la Mesa]]="Ocupada",15,0)</f>
        <v>0</v>
      </c>
      <c r="AE3">
        <f>+Tabla2[[#This Row],[Columna1]]/60</f>
        <v>0</v>
      </c>
      <c r="AF3" t="str">
        <f>+TEXT(Tabla2[[#This Row],[Columna12]]/24, "h:mm")</f>
        <v>0:00</v>
      </c>
      <c r="AG3" s="6">
        <f>+Tabla2[[#This Row],[Columna13]]+Tabla2[[#This Row],[Tiempo de permanencia]]</f>
        <v>9.7916666666666652E-2</v>
      </c>
      <c r="AH3" t="str">
        <f>+TEXT(Tabla2[[#This Row],[Hora de Llegada]], "dddd")</f>
        <v>sábado</v>
      </c>
    </row>
    <row r="4" spans="1:34" x14ac:dyDescent="0.25">
      <c r="A4">
        <v>20</v>
      </c>
      <c r="B4" t="s">
        <v>81</v>
      </c>
      <c r="C4">
        <v>1</v>
      </c>
      <c r="D4" s="3">
        <v>45017.020138888889</v>
      </c>
      <c r="E4" s="3">
        <v>45017.163888888892</v>
      </c>
      <c r="F4" t="s">
        <v>82</v>
      </c>
      <c r="G4" t="s">
        <v>77</v>
      </c>
      <c r="H4" t="s">
        <v>83</v>
      </c>
      <c r="I4" s="13">
        <v>30.87</v>
      </c>
      <c r="J4" t="s">
        <v>84</v>
      </c>
      <c r="K4">
        <v>3</v>
      </c>
      <c r="L4" t="s">
        <v>85</v>
      </c>
      <c r="M4" t="s">
        <v>11</v>
      </c>
      <c r="N4" t="s">
        <v>86</v>
      </c>
      <c r="O4" t="s">
        <v>87</v>
      </c>
      <c r="P4" t="s">
        <v>88</v>
      </c>
      <c r="Q4" s="1">
        <f>+SUMIF(Tabla1[Número de Orden],Tabla2[[#This Row],[Número de Orden]],Tabla1[Ganacia Bruta])</f>
        <v>165</v>
      </c>
      <c r="R4" s="1">
        <f>+Tabla2[[#This Row],[Monto total cuenta]]+Tabla2[[#This Row],[Propina final]]</f>
        <v>195.87</v>
      </c>
      <c r="S4" s="4">
        <f>+Tabla2[[#This Row],[Hora de Salida]]</f>
        <v>45017.163888888892</v>
      </c>
      <c r="T4" s="5" t="str">
        <f>+TEXT(Tabla2[[#This Row],[Hora de Llegada]], "h:mm")</f>
        <v>0:29</v>
      </c>
      <c r="U4" t="str">
        <f>+TEXT(Tabla2[[#This Row],[Hora de Salida]], "h:mm")</f>
        <v>3:56</v>
      </c>
      <c r="V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4">
        <f>+SUMIF(cocina!A:A,Tabla2[[#This Row],[Número de Orden]],cocina!H:H)</f>
        <v>126</v>
      </c>
      <c r="X4">
        <f>+Tabla2[[#This Row],[Tiempo de preparación]]/60</f>
        <v>2.1</v>
      </c>
      <c r="Y4" t="str">
        <f>+TEXT(Tabla2[[#This Row],[Columna2]]/24, "h:mm")</f>
        <v>2:06</v>
      </c>
      <c r="Z4" s="6">
        <f>+TEXT(Tabla2[[#This Row],[Hora de Salida]]-Tabla2[[#This Row],[Hora de Llegada]], "h:mm")-Tabla2[[#This Row],[Tiempo de preparación2]]</f>
        <v>5.6249999999999994E-2</v>
      </c>
      <c r="AA4" s="6">
        <f>+IF(Tabla2[[#This Row],[Tiempo de degustación]]&lt;0,0,Tabla2[[#This Row],[Tiempo de degustación]])</f>
        <v>5.6249999999999994E-2</v>
      </c>
      <c r="AB4" t="str">
        <f>+IF(Tabla2[[#This Row],[Tiempo de degustación2]]&gt;0,"SI","Impago")</f>
        <v>SI</v>
      </c>
      <c r="AC4">
        <f>+IF(Tabla2[[#This Row],[Orden cobrada]]="Impago",0,Tabla2[[#This Row],[Propina]])</f>
        <v>30.87</v>
      </c>
      <c r="AD4">
        <f>+IF(Tabla2[[#This Row],[Estado de la Mesa]]="Ocupada",15,0)</f>
        <v>0</v>
      </c>
      <c r="AE4">
        <f>+Tabla2[[#This Row],[Columna1]]/60</f>
        <v>0</v>
      </c>
      <c r="AF4" t="str">
        <f>+TEXT(Tabla2[[#This Row],[Columna12]]/24, "h:mm")</f>
        <v>0:00</v>
      </c>
      <c r="AG4" s="6">
        <f>+Tabla2[[#This Row],[Columna13]]+Tabla2[[#This Row],[Tiempo de permanencia]]</f>
        <v>0.14374999999999999</v>
      </c>
      <c r="AH4" t="str">
        <f>+TEXT(Tabla2[[#This Row],[Hora de Llegada]], "dddd")</f>
        <v>sábado</v>
      </c>
    </row>
    <row r="5" spans="1:34" x14ac:dyDescent="0.25">
      <c r="A5">
        <v>3</v>
      </c>
      <c r="B5" t="s">
        <v>89</v>
      </c>
      <c r="C5">
        <v>1</v>
      </c>
      <c r="D5" s="3">
        <v>45017.127083333333</v>
      </c>
      <c r="E5" s="3">
        <v>45017.188194444447</v>
      </c>
      <c r="F5" t="s">
        <v>90</v>
      </c>
      <c r="G5" t="s">
        <v>70</v>
      </c>
      <c r="H5" t="s">
        <v>83</v>
      </c>
      <c r="I5" s="13">
        <v>34.68</v>
      </c>
      <c r="J5" t="s">
        <v>84</v>
      </c>
      <c r="K5">
        <v>4</v>
      </c>
      <c r="L5" t="s">
        <v>91</v>
      </c>
      <c r="M5" t="s">
        <v>14</v>
      </c>
      <c r="N5" t="s">
        <v>92</v>
      </c>
      <c r="Q5" s="1">
        <f>+SUMIF(Tabla1[Número de Orden],Tabla2[[#This Row],[Número de Orden]],Tabla1[Ganacia Bruta])</f>
        <v>183</v>
      </c>
      <c r="R5" s="1">
        <f>+Tabla2[[#This Row],[Monto total cuenta]]+Tabla2[[#This Row],[Propina final]]</f>
        <v>217.68</v>
      </c>
      <c r="S5" s="4">
        <f>+Tabla2[[#This Row],[Hora de Salida]]</f>
        <v>45017.188194444447</v>
      </c>
      <c r="T5" s="5" t="str">
        <f>+TEXT(Tabla2[[#This Row],[Hora de Llegada]], "h:mm")</f>
        <v>3:03</v>
      </c>
      <c r="U5" t="str">
        <f>+TEXT(Tabla2[[#This Row],[Hora de Salida]], "h:mm")</f>
        <v>4:31</v>
      </c>
      <c r="V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6.1111111111111116E-2</v>
      </c>
      <c r="W5">
        <f>+SUMIF(cocina!A:A,Tabla2[[#This Row],[Número de Orden]],cocina!H:H)</f>
        <v>40</v>
      </c>
      <c r="X5">
        <f>+Tabla2[[#This Row],[Tiempo de preparación]]/60</f>
        <v>0.66666666666666663</v>
      </c>
      <c r="Y5" t="str">
        <f>+TEXT(Tabla2[[#This Row],[Columna2]]/24, "h:mm")</f>
        <v>0:40</v>
      </c>
      <c r="Z5" s="6">
        <f>+TEXT(Tabla2[[#This Row],[Hora de Salida]]-Tabla2[[#This Row],[Hora de Llegada]], "h:mm")-Tabla2[[#This Row],[Tiempo de preparación2]]</f>
        <v>3.3333333333333333E-2</v>
      </c>
      <c r="AA5" s="6">
        <f>+IF(Tabla2[[#This Row],[Tiempo de degustación]]&lt;0,0,Tabla2[[#This Row],[Tiempo de degustación]])</f>
        <v>3.3333333333333333E-2</v>
      </c>
      <c r="AB5" t="str">
        <f>+IF(Tabla2[[#This Row],[Tiempo de degustación2]]&gt;0,"SI","Impago")</f>
        <v>SI</v>
      </c>
      <c r="AC5">
        <f>+IF(Tabla2[[#This Row],[Orden cobrada]]="Impago",0,Tabla2[[#This Row],[Propina]])</f>
        <v>34.68</v>
      </c>
      <c r="AD5">
        <f>+IF(Tabla2[[#This Row],[Estado de la Mesa]]="Ocupada",15,0)</f>
        <v>0</v>
      </c>
      <c r="AE5">
        <f>+Tabla2[[#This Row],[Columna1]]/60</f>
        <v>0</v>
      </c>
      <c r="AF5" t="str">
        <f>+TEXT(Tabla2[[#This Row],[Columna12]]/24, "h:mm")</f>
        <v>0:00</v>
      </c>
      <c r="AG5" s="6">
        <f>+Tabla2[[#This Row],[Columna13]]+Tabla2[[#This Row],[Tiempo de permanencia]]</f>
        <v>6.1111111111111116E-2</v>
      </c>
      <c r="AH5" t="str">
        <f>+TEXT(Tabla2[[#This Row],[Hora de Llegada]], "dddd")</f>
        <v>sábado</v>
      </c>
    </row>
    <row r="6" spans="1:34" x14ac:dyDescent="0.25">
      <c r="A6">
        <v>8</v>
      </c>
      <c r="B6" t="s">
        <v>93</v>
      </c>
      <c r="C6">
        <v>2</v>
      </c>
      <c r="D6" s="3">
        <v>45017.000694444447</v>
      </c>
      <c r="E6" s="3">
        <v>45017.087500000001</v>
      </c>
      <c r="F6" t="s">
        <v>94</v>
      </c>
      <c r="G6" t="s">
        <v>70</v>
      </c>
      <c r="H6" t="s">
        <v>83</v>
      </c>
      <c r="I6" s="13">
        <v>24.33</v>
      </c>
      <c r="J6" t="s">
        <v>84</v>
      </c>
      <c r="K6">
        <v>5</v>
      </c>
      <c r="L6" t="s">
        <v>95</v>
      </c>
      <c r="M6" t="s">
        <v>16</v>
      </c>
      <c r="N6" t="s">
        <v>96</v>
      </c>
      <c r="Q6" s="1">
        <f>+SUMIF(Tabla1[Número de Orden],Tabla2[[#This Row],[Número de Orden]],Tabla1[Ganacia Bruta])</f>
        <v>67</v>
      </c>
      <c r="R6" s="1">
        <f>+Tabla2[[#This Row],[Monto total cuenta]]+Tabla2[[#This Row],[Propina final]]</f>
        <v>91.33</v>
      </c>
      <c r="S6" s="4">
        <f>+Tabla2[[#This Row],[Hora de Salida]]</f>
        <v>45017.087500000001</v>
      </c>
      <c r="T6" s="5" t="str">
        <f>+TEXT(Tabla2[[#This Row],[Hora de Llegada]], "h:mm")</f>
        <v>0:01</v>
      </c>
      <c r="U6" t="str">
        <f>+TEXT(Tabla2[[#This Row],[Hora de Salida]], "h:mm")</f>
        <v>2:06</v>
      </c>
      <c r="V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8.6805555555555552E-2</v>
      </c>
      <c r="W6">
        <f>+SUMIF(cocina!A:A,Tabla2[[#This Row],[Número de Orden]],cocina!H:H)</f>
        <v>17</v>
      </c>
      <c r="X6">
        <f>+Tabla2[[#This Row],[Tiempo de preparación]]/60</f>
        <v>0.28333333333333333</v>
      </c>
      <c r="Y6" t="str">
        <f>+TEXT(Tabla2[[#This Row],[Columna2]]/24, "h:mm")</f>
        <v>0:17</v>
      </c>
      <c r="Z6" s="6">
        <f>+TEXT(Tabla2[[#This Row],[Hora de Salida]]-Tabla2[[#This Row],[Hora de Llegada]], "h:mm")-Tabla2[[#This Row],[Tiempo de preparación2]]</f>
        <v>7.4999999999999997E-2</v>
      </c>
      <c r="AA6" s="6">
        <f>+IF(Tabla2[[#This Row],[Tiempo de degustación]]&lt;0,0,Tabla2[[#This Row],[Tiempo de degustación]])</f>
        <v>7.4999999999999997E-2</v>
      </c>
      <c r="AB6" t="str">
        <f>+IF(Tabla2[[#This Row],[Tiempo de degustación2]]&gt;0,"SI","Impago")</f>
        <v>SI</v>
      </c>
      <c r="AC6">
        <f>+IF(Tabla2[[#This Row],[Orden cobrada]]="Impago",0,Tabla2[[#This Row],[Propina]])</f>
        <v>24.33</v>
      </c>
      <c r="AD6">
        <f>+IF(Tabla2[[#This Row],[Estado de la Mesa]]="Ocupada",15,0)</f>
        <v>0</v>
      </c>
      <c r="AE6">
        <f>+Tabla2[[#This Row],[Columna1]]/60</f>
        <v>0</v>
      </c>
      <c r="AF6" t="str">
        <f>+TEXT(Tabla2[[#This Row],[Columna12]]/24, "h:mm")</f>
        <v>0:00</v>
      </c>
      <c r="AG6" s="6">
        <f>+Tabla2[[#This Row],[Columna13]]+Tabla2[[#This Row],[Tiempo de permanencia]]</f>
        <v>8.6805555555555552E-2</v>
      </c>
      <c r="AH6" t="str">
        <f>+TEXT(Tabla2[[#This Row],[Hora de Llegada]], "dddd")</f>
        <v>sábado</v>
      </c>
    </row>
    <row r="7" spans="1:34" x14ac:dyDescent="0.25">
      <c r="A7">
        <v>7</v>
      </c>
      <c r="B7" t="s">
        <v>97</v>
      </c>
      <c r="C7">
        <v>5</v>
      </c>
      <c r="D7" s="3">
        <v>45017.058333333334</v>
      </c>
      <c r="E7" s="3">
        <v>45017.147222222222</v>
      </c>
      <c r="F7" t="s">
        <v>94</v>
      </c>
      <c r="G7" t="s">
        <v>98</v>
      </c>
      <c r="H7" t="s">
        <v>83</v>
      </c>
      <c r="I7" s="13">
        <v>26.57</v>
      </c>
      <c r="J7" t="s">
        <v>84</v>
      </c>
      <c r="K7">
        <v>6</v>
      </c>
      <c r="L7" t="s">
        <v>95</v>
      </c>
      <c r="M7" t="s">
        <v>17</v>
      </c>
      <c r="Q7" s="1">
        <f>+SUMIF(Tabla1[Número de Orden],Tabla2[[#This Row],[Número de Orden]],Tabla1[Ganacia Bruta])</f>
        <v>70</v>
      </c>
      <c r="R7" s="1">
        <f>+Tabla2[[#This Row],[Monto total cuenta]]+Tabla2[[#This Row],[Propina final]]</f>
        <v>96.57</v>
      </c>
      <c r="S7" s="4">
        <f>+Tabla2[[#This Row],[Hora de Salida]]</f>
        <v>45017.147222222222</v>
      </c>
      <c r="T7" s="5" t="str">
        <f>+TEXT(Tabla2[[#This Row],[Hora de Llegada]], "h:mm")</f>
        <v>1:24</v>
      </c>
      <c r="U7" t="str">
        <f>+TEXT(Tabla2[[#This Row],[Hora de Salida]], "h:mm")</f>
        <v>3:32</v>
      </c>
      <c r="V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7">
        <f>+SUMIF(cocina!A:A,Tabla2[[#This Row],[Número de Orden]],cocina!H:H)</f>
        <v>11</v>
      </c>
      <c r="X7">
        <f>+Tabla2[[#This Row],[Tiempo de preparación]]/60</f>
        <v>0.18333333333333332</v>
      </c>
      <c r="Y7" t="str">
        <f>+TEXT(Tabla2[[#This Row],[Columna2]]/24, "h:mm")</f>
        <v>0:11</v>
      </c>
      <c r="Z7" s="6">
        <f>+TEXT(Tabla2[[#This Row],[Hora de Salida]]-Tabla2[[#This Row],[Hora de Llegada]], "h:mm")-Tabla2[[#This Row],[Tiempo de preparación2]]</f>
        <v>8.1250000000000003E-2</v>
      </c>
      <c r="AA7" s="6">
        <f>+IF(Tabla2[[#This Row],[Tiempo de degustación]]&lt;0,0,Tabla2[[#This Row],[Tiempo de degustación]])</f>
        <v>8.1250000000000003E-2</v>
      </c>
      <c r="AB7" t="str">
        <f>+IF(Tabla2[[#This Row],[Tiempo de degustación2]]&gt;0,"SI","Impago")</f>
        <v>SI</v>
      </c>
      <c r="AC7">
        <f>+IF(Tabla2[[#This Row],[Orden cobrada]]="Impago",0,Tabla2[[#This Row],[Propina]])</f>
        <v>26.57</v>
      </c>
      <c r="AD7">
        <f>+IF(Tabla2[[#This Row],[Estado de la Mesa]]="Ocupada",15,0)</f>
        <v>0</v>
      </c>
      <c r="AE7">
        <f>+Tabla2[[#This Row],[Columna1]]/60</f>
        <v>0</v>
      </c>
      <c r="AF7" t="str">
        <f>+TEXT(Tabla2[[#This Row],[Columna12]]/24, "h:mm")</f>
        <v>0:00</v>
      </c>
      <c r="AG7" s="6">
        <f>+Tabla2[[#This Row],[Columna13]]+Tabla2[[#This Row],[Tiempo de permanencia]]</f>
        <v>8.8888888888888892E-2</v>
      </c>
      <c r="AH7" t="str">
        <f>+TEXT(Tabla2[[#This Row],[Hora de Llegada]], "dddd")</f>
        <v>sábado</v>
      </c>
    </row>
    <row r="8" spans="1:34" x14ac:dyDescent="0.25">
      <c r="A8">
        <v>17</v>
      </c>
      <c r="B8" t="s">
        <v>99</v>
      </c>
      <c r="C8">
        <v>6</v>
      </c>
      <c r="D8" s="3">
        <v>45017.081250000003</v>
      </c>
      <c r="E8" s="3">
        <v>45017.181944444441</v>
      </c>
      <c r="F8" t="s">
        <v>82</v>
      </c>
      <c r="G8" t="s">
        <v>98</v>
      </c>
      <c r="H8" t="s">
        <v>83</v>
      </c>
      <c r="I8" s="13">
        <v>10.54</v>
      </c>
      <c r="J8" t="s">
        <v>100</v>
      </c>
      <c r="K8">
        <v>7</v>
      </c>
      <c r="L8" t="s">
        <v>101</v>
      </c>
      <c r="M8" t="s">
        <v>18</v>
      </c>
      <c r="N8" t="s">
        <v>87</v>
      </c>
      <c r="Q8" s="1">
        <f>+SUMIF(Tabla1[Número de Orden],Tabla2[[#This Row],[Número de Orden]],Tabla1[Ganacia Bruta])</f>
        <v>172</v>
      </c>
      <c r="R8" s="1">
        <f>+Tabla2[[#This Row],[Monto total cuenta]]+Tabla2[[#This Row],[Propina final]]</f>
        <v>182.54</v>
      </c>
      <c r="S8" s="4">
        <f>+Tabla2[[#This Row],[Hora de Salida]]</f>
        <v>45017.181944444441</v>
      </c>
      <c r="T8" s="5" t="str">
        <f>+TEXT(Tabla2[[#This Row],[Hora de Llegada]], "h:mm")</f>
        <v>1:57</v>
      </c>
      <c r="U8" t="str">
        <f>+TEXT(Tabla2[[#This Row],[Hora de Salida]], "h:mm")</f>
        <v>4:22</v>
      </c>
      <c r="V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30.100694444444443</v>
      </c>
      <c r="W8">
        <f>+SUMIF(cocina!A:A,Tabla2[[#This Row],[Número de Orden]],cocina!H:H)</f>
        <v>41</v>
      </c>
      <c r="X8">
        <f>+Tabla2[[#This Row],[Tiempo de preparación]]/60</f>
        <v>0.68333333333333335</v>
      </c>
      <c r="Y8" t="str">
        <f>+TEXT(Tabla2[[#This Row],[Columna2]]/24, "h:mm")</f>
        <v>0:41</v>
      </c>
      <c r="Z8" s="6">
        <f>+TEXT(Tabla2[[#This Row],[Hora de Salida]]-Tabla2[[#This Row],[Hora de Llegada]], "h:mm")-Tabla2[[#This Row],[Tiempo de preparación2]]</f>
        <v>7.2222222222222229E-2</v>
      </c>
      <c r="AA8" s="6">
        <f>+IF(Tabla2[[#This Row],[Tiempo de degustación]]&lt;0,0,Tabla2[[#This Row],[Tiempo de degustación]])</f>
        <v>7.2222222222222229E-2</v>
      </c>
      <c r="AB8" t="str">
        <f>+IF(Tabla2[[#This Row],[Tiempo de degustación2]]&gt;0,"SI","Impago")</f>
        <v>SI</v>
      </c>
      <c r="AC8">
        <f>+IF(Tabla2[[#This Row],[Orden cobrada]]="Impago",0,Tabla2[[#This Row],[Propina]])</f>
        <v>10.54</v>
      </c>
      <c r="AD8">
        <f>+IF(Tabla2[[#This Row],[Estado de la Mesa]]="Ocupada",15,0)</f>
        <v>15</v>
      </c>
      <c r="AE8">
        <f>+Tabla2[[#This Row],[Columna1]]/60</f>
        <v>0.25</v>
      </c>
      <c r="AF8" t="str">
        <f>+TEXT(Tabla2[[#This Row],[Columna12]]/24, "h:mm")</f>
        <v>0:15</v>
      </c>
      <c r="AG8" s="6">
        <f>+Tabla2[[#This Row],[Columna13]]+Tabla2[[#This Row],[Tiempo de permanencia]]</f>
        <v>30.111111111111111</v>
      </c>
      <c r="AH8" t="str">
        <f>+TEXT(Tabla2[[#This Row],[Hora de Llegada]], "dddd")</f>
        <v>sábado</v>
      </c>
    </row>
    <row r="9" spans="1:34" x14ac:dyDescent="0.25">
      <c r="A9">
        <v>11</v>
      </c>
      <c r="B9" t="s">
        <v>102</v>
      </c>
      <c r="C9">
        <v>1</v>
      </c>
      <c r="D9" s="3">
        <v>45017.09097222222</v>
      </c>
      <c r="E9" s="3">
        <v>45017.200694444444</v>
      </c>
      <c r="F9" t="s">
        <v>82</v>
      </c>
      <c r="G9" t="s">
        <v>77</v>
      </c>
      <c r="H9" t="s">
        <v>83</v>
      </c>
      <c r="I9" s="13">
        <v>49.18</v>
      </c>
      <c r="J9" t="s">
        <v>72</v>
      </c>
      <c r="K9">
        <v>8</v>
      </c>
      <c r="L9" t="s">
        <v>91</v>
      </c>
      <c r="M9" t="s">
        <v>19</v>
      </c>
      <c r="N9" t="s">
        <v>92</v>
      </c>
      <c r="O9" t="s">
        <v>103</v>
      </c>
      <c r="Q9" s="1">
        <f>+SUMIF(Tabla1[Número de Orden],Tabla2[[#This Row],[Número de Orden]],Tabla1[Ganacia Bruta])</f>
        <v>242</v>
      </c>
      <c r="R9" s="1">
        <f>+Tabla2[[#This Row],[Monto total cuenta]]+Tabla2[[#This Row],[Propina final]]</f>
        <v>291.18</v>
      </c>
      <c r="S9" s="4">
        <f>+Tabla2[[#This Row],[Hora de Salida]]</f>
        <v>45017.200694444444</v>
      </c>
      <c r="T9" s="5" t="str">
        <f>+TEXT(Tabla2[[#This Row],[Hora de Llegada]], "h:mm")</f>
        <v>2:11</v>
      </c>
      <c r="U9" t="str">
        <f>+TEXT(Tabla2[[#This Row],[Hora de Salida]], "h:mm")</f>
        <v>4:49</v>
      </c>
      <c r="V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0.10972222222222223</v>
      </c>
      <c r="W9">
        <f>+SUMIF(cocina!A:A,Tabla2[[#This Row],[Número de Orden]],cocina!H:H)</f>
        <v>55</v>
      </c>
      <c r="X9">
        <f>+Tabla2[[#This Row],[Tiempo de preparación]]/60</f>
        <v>0.91666666666666663</v>
      </c>
      <c r="Y9" t="str">
        <f>+TEXT(Tabla2[[#This Row],[Columna2]]/24, "h:mm")</f>
        <v>0:55</v>
      </c>
      <c r="Z9" s="6">
        <f>+TEXT(Tabla2[[#This Row],[Hora de Salida]]-Tabla2[[#This Row],[Hora de Llegada]], "h:mm")-Tabla2[[#This Row],[Tiempo de preparación2]]</f>
        <v>7.1527777777777773E-2</v>
      </c>
      <c r="AA9" s="6">
        <f>+IF(Tabla2[[#This Row],[Tiempo de degustación]]&lt;0,0,Tabla2[[#This Row],[Tiempo de degustación]])</f>
        <v>7.1527777777777773E-2</v>
      </c>
      <c r="AB9" t="str">
        <f>+IF(Tabla2[[#This Row],[Tiempo de degustación2]]&gt;0,"SI","Impago")</f>
        <v>SI</v>
      </c>
      <c r="AC9">
        <f>+IF(Tabla2[[#This Row],[Orden cobrada]]="Impago",0,Tabla2[[#This Row],[Propina]])</f>
        <v>49.18</v>
      </c>
      <c r="AD9">
        <f>+IF(Tabla2[[#This Row],[Estado de la Mesa]]="Ocupada",15,0)</f>
        <v>0</v>
      </c>
      <c r="AE9">
        <f>+Tabla2[[#This Row],[Columna1]]/60</f>
        <v>0</v>
      </c>
      <c r="AF9" t="str">
        <f>+TEXT(Tabla2[[#This Row],[Columna12]]/24, "h:mm")</f>
        <v>0:00</v>
      </c>
      <c r="AG9" s="6">
        <f>+Tabla2[[#This Row],[Columna13]]+Tabla2[[#This Row],[Tiempo de permanencia]]</f>
        <v>0.10972222222222223</v>
      </c>
      <c r="AH9" t="str">
        <f>+TEXT(Tabla2[[#This Row],[Hora de Llegada]], "dddd")</f>
        <v>sábado</v>
      </c>
    </row>
    <row r="10" spans="1:34" x14ac:dyDescent="0.25">
      <c r="A10">
        <v>15</v>
      </c>
      <c r="B10" t="s">
        <v>104</v>
      </c>
      <c r="C10">
        <v>5</v>
      </c>
      <c r="D10" s="3">
        <v>45017.085416666669</v>
      </c>
      <c r="E10" s="3">
        <v>45017.184027777781</v>
      </c>
      <c r="F10" t="s">
        <v>82</v>
      </c>
      <c r="G10" t="s">
        <v>70</v>
      </c>
      <c r="H10" t="s">
        <v>71</v>
      </c>
      <c r="I10" s="13">
        <v>46.85</v>
      </c>
      <c r="J10" t="s">
        <v>84</v>
      </c>
      <c r="K10">
        <v>9</v>
      </c>
      <c r="L10" t="s">
        <v>105</v>
      </c>
      <c r="M10" t="s">
        <v>7</v>
      </c>
      <c r="N10" t="s">
        <v>96</v>
      </c>
      <c r="O10" t="s">
        <v>106</v>
      </c>
      <c r="P10" t="s">
        <v>107</v>
      </c>
      <c r="Q10" s="1">
        <f>+SUMIF(Tabla1[Número de Orden],Tabla2[[#This Row],[Número de Orden]],Tabla1[Ganacia Bruta])</f>
        <v>169</v>
      </c>
      <c r="R10" s="1">
        <f>+Tabla2[[#This Row],[Monto total cuenta]]+Tabla2[[#This Row],[Propina final]]</f>
        <v>169</v>
      </c>
      <c r="S10" s="4">
        <f>+Tabla2[[#This Row],[Hora de Salida]]</f>
        <v>45017.184027777781</v>
      </c>
      <c r="T10" s="5" t="str">
        <f>+TEXT(Tabla2[[#This Row],[Hora de Llegada]], "h:mm")</f>
        <v>2:03</v>
      </c>
      <c r="U10" t="str">
        <f>+TEXT(Tabla2[[#This Row],[Hora de Salida]], "h:mm")</f>
        <v>4:25</v>
      </c>
      <c r="V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9.8611111111111122E-2</v>
      </c>
      <c r="W10">
        <f>+SUMIF(cocina!A:A,Tabla2[[#This Row],[Número de Orden]],cocina!H:H)</f>
        <v>146</v>
      </c>
      <c r="X10">
        <f>+Tabla2[[#This Row],[Tiempo de preparación]]/60</f>
        <v>2.4333333333333331</v>
      </c>
      <c r="Y10" t="str">
        <f>+TEXT(Tabla2[[#This Row],[Columna2]]/24, "h:mm")</f>
        <v>2:26</v>
      </c>
      <c r="Z10" s="6">
        <f>+TEXT(Tabla2[[#This Row],[Hora de Salida]]-Tabla2[[#This Row],[Hora de Llegada]], "h:mm")-Tabla2[[#This Row],[Tiempo de preparación2]]</f>
        <v>-2.7777777777777818E-3</v>
      </c>
      <c r="AA10" s="6">
        <f>+IF(Tabla2[[#This Row],[Tiempo de degustación]]&lt;0,0,Tabla2[[#This Row],[Tiempo de degustación]])</f>
        <v>0</v>
      </c>
      <c r="AB10" t="str">
        <f>+IF(Tabla2[[#This Row],[Tiempo de degustación2]]&gt;0,"SI","Impago")</f>
        <v>Impago</v>
      </c>
      <c r="AC10">
        <f>+IF(Tabla2[[#This Row],[Orden cobrada]]="Impago",0,Tabla2[[#This Row],[Propina]])</f>
        <v>0</v>
      </c>
      <c r="AD10">
        <f>+IF(Tabla2[[#This Row],[Estado de la Mesa]]="Ocupada",15,0)</f>
        <v>0</v>
      </c>
      <c r="AE10">
        <f>+Tabla2[[#This Row],[Columna1]]/60</f>
        <v>0</v>
      </c>
      <c r="AF10" t="str">
        <f>+TEXT(Tabla2[[#This Row],[Columna12]]/24, "h:mm")</f>
        <v>0:00</v>
      </c>
      <c r="AG10" s="6">
        <f>+Tabla2[[#This Row],[Columna13]]+Tabla2[[#This Row],[Tiempo de permanencia]]</f>
        <v>9.8611111111111122E-2</v>
      </c>
      <c r="AH10" t="str">
        <f>+TEXT(Tabla2[[#This Row],[Hora de Llegada]], "dddd")</f>
        <v>sábado</v>
      </c>
    </row>
    <row r="11" spans="1:34" x14ac:dyDescent="0.25">
      <c r="A11">
        <v>17</v>
      </c>
      <c r="B11" t="s">
        <v>108</v>
      </c>
      <c r="C11">
        <v>1</v>
      </c>
      <c r="D11" s="3">
        <v>45017.001388888886</v>
      </c>
      <c r="E11" s="3">
        <v>45017.078472222223</v>
      </c>
      <c r="F11" t="s">
        <v>94</v>
      </c>
      <c r="G11" t="s">
        <v>70</v>
      </c>
      <c r="H11" t="s">
        <v>83</v>
      </c>
      <c r="I11" s="13">
        <v>16.600000000000001</v>
      </c>
      <c r="J11" t="s">
        <v>100</v>
      </c>
      <c r="K11">
        <v>10</v>
      </c>
      <c r="L11" t="s">
        <v>109</v>
      </c>
      <c r="M11" t="s">
        <v>20</v>
      </c>
      <c r="N11" t="s">
        <v>103</v>
      </c>
      <c r="Q11" s="1">
        <f>+SUMIF(Tabla1[Número de Orden],Tabla2[[#This Row],[Número de Orden]],Tabla1[Ganacia Bruta])</f>
        <v>148</v>
      </c>
      <c r="R11" s="1">
        <f>+Tabla2[[#This Row],[Monto total cuenta]]+Tabla2[[#This Row],[Propina final]]</f>
        <v>164.6</v>
      </c>
      <c r="S11" s="4">
        <f>+Tabla2[[#This Row],[Hora de Salida]]</f>
        <v>45017.078472222223</v>
      </c>
      <c r="T11" s="5" t="str">
        <f>+TEXT(Tabla2[[#This Row],[Hora de Llegada]], "h:mm")</f>
        <v>0:02</v>
      </c>
      <c r="U11" t="str">
        <f>+TEXT(Tabla2[[#This Row],[Hora de Salida]], "h:mm")</f>
        <v>1:53</v>
      </c>
      <c r="V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30.077083333333334</v>
      </c>
      <c r="W11">
        <f>+SUMIF(cocina!A:A,Tabla2[[#This Row],[Número de Orden]],cocina!H:H)</f>
        <v>29</v>
      </c>
      <c r="X11">
        <f>+Tabla2[[#This Row],[Tiempo de preparación]]/60</f>
        <v>0.48333333333333334</v>
      </c>
      <c r="Y11" t="str">
        <f>+TEXT(Tabla2[[#This Row],[Columna2]]/24, "h:mm")</f>
        <v>0:29</v>
      </c>
      <c r="Z11" s="6">
        <f>+TEXT(Tabla2[[#This Row],[Hora de Salida]]-Tabla2[[#This Row],[Hora de Llegada]], "h:mm")-Tabla2[[#This Row],[Tiempo de preparación2]]</f>
        <v>5.694444444444445E-2</v>
      </c>
      <c r="AA11" s="6">
        <f>+IF(Tabla2[[#This Row],[Tiempo de degustación]]&lt;0,0,Tabla2[[#This Row],[Tiempo de degustación]])</f>
        <v>5.694444444444445E-2</v>
      </c>
      <c r="AB11" t="str">
        <f>+IF(Tabla2[[#This Row],[Tiempo de degustación2]]&gt;0,"SI","Impago")</f>
        <v>SI</v>
      </c>
      <c r="AC11">
        <f>+IF(Tabla2[[#This Row],[Orden cobrada]]="Impago",0,Tabla2[[#This Row],[Propina]])</f>
        <v>16.600000000000001</v>
      </c>
      <c r="AD11">
        <f>+IF(Tabla2[[#This Row],[Estado de la Mesa]]="Ocupada",15,0)</f>
        <v>15</v>
      </c>
      <c r="AE11">
        <f>+Tabla2[[#This Row],[Columna1]]/60</f>
        <v>0.25</v>
      </c>
      <c r="AF11" t="str">
        <f>+TEXT(Tabla2[[#This Row],[Columna12]]/24, "h:mm")</f>
        <v>0:15</v>
      </c>
      <c r="AG11" s="6">
        <f>+Tabla2[[#This Row],[Columna13]]+Tabla2[[#This Row],[Tiempo de permanencia]]</f>
        <v>30.087500000000002</v>
      </c>
      <c r="AH11" t="str">
        <f>+TEXT(Tabla2[[#This Row],[Hora de Llegada]], "dddd")</f>
        <v>sábado</v>
      </c>
    </row>
    <row r="12" spans="1:34" x14ac:dyDescent="0.25">
      <c r="A12">
        <v>14</v>
      </c>
      <c r="B12" t="s">
        <v>110</v>
      </c>
      <c r="C12">
        <v>1</v>
      </c>
      <c r="D12" s="3">
        <v>45017.156944444447</v>
      </c>
      <c r="E12" s="3">
        <v>45017.272916666669</v>
      </c>
      <c r="F12" t="s">
        <v>76</v>
      </c>
      <c r="G12" t="s">
        <v>70</v>
      </c>
      <c r="H12" t="s">
        <v>83</v>
      </c>
      <c r="I12" s="13">
        <v>32.89</v>
      </c>
      <c r="J12" t="s">
        <v>84</v>
      </c>
      <c r="K12">
        <v>11</v>
      </c>
      <c r="L12" t="s">
        <v>95</v>
      </c>
      <c r="M12" t="s">
        <v>15</v>
      </c>
      <c r="N12" t="s">
        <v>74</v>
      </c>
      <c r="Q12" s="1">
        <f>+SUMIF(Tabla1[Número de Orden],Tabla2[[#This Row],[Número de Orden]],Tabla1[Ganacia Bruta])</f>
        <v>88</v>
      </c>
      <c r="R12" s="1">
        <f>+Tabla2[[#This Row],[Monto total cuenta]]+Tabla2[[#This Row],[Propina final]]</f>
        <v>120.89</v>
      </c>
      <c r="S12" s="4">
        <f>+Tabla2[[#This Row],[Hora de Salida]]</f>
        <v>45017.272916666669</v>
      </c>
      <c r="T12" s="5" t="str">
        <f>+TEXT(Tabla2[[#This Row],[Hora de Llegada]], "h:mm")</f>
        <v>3:46</v>
      </c>
      <c r="U12" t="str">
        <f>+TEXT(Tabla2[[#This Row],[Hora de Salida]], "h:mm")</f>
        <v>6:33</v>
      </c>
      <c r="V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</v>
      </c>
      <c r="W12">
        <f>+SUMIF(cocina!A:A,Tabla2[[#This Row],[Número de Orden]],cocina!H:H)</f>
        <v>56</v>
      </c>
      <c r="X12">
        <f>+Tabla2[[#This Row],[Tiempo de preparación]]/60</f>
        <v>0.93333333333333335</v>
      </c>
      <c r="Y12" t="str">
        <f>+TEXT(Tabla2[[#This Row],[Columna2]]/24, "h:mm")</f>
        <v>0:56</v>
      </c>
      <c r="Z12" s="6">
        <f>+TEXT(Tabla2[[#This Row],[Hora de Salida]]-Tabla2[[#This Row],[Hora de Llegada]], "h:mm")-Tabla2[[#This Row],[Tiempo de preparación2]]</f>
        <v>7.7083333333333337E-2</v>
      </c>
      <c r="AA12" s="6">
        <f>+IF(Tabla2[[#This Row],[Tiempo de degustación]]&lt;0,0,Tabla2[[#This Row],[Tiempo de degustación]])</f>
        <v>7.7083333333333337E-2</v>
      </c>
      <c r="AB12" t="str">
        <f>+IF(Tabla2[[#This Row],[Tiempo de degustación2]]&gt;0,"SI","Impago")</f>
        <v>SI</v>
      </c>
      <c r="AC12">
        <f>+IF(Tabla2[[#This Row],[Orden cobrada]]="Impago",0,Tabla2[[#This Row],[Propina]])</f>
        <v>32.89</v>
      </c>
      <c r="AD12">
        <f>+IF(Tabla2[[#This Row],[Estado de la Mesa]]="Ocupada",15,0)</f>
        <v>0</v>
      </c>
      <c r="AE12">
        <f>+Tabla2[[#This Row],[Columna1]]/60</f>
        <v>0</v>
      </c>
      <c r="AF12" t="str">
        <f>+TEXT(Tabla2[[#This Row],[Columna12]]/24, "h:mm")</f>
        <v>0:00</v>
      </c>
      <c r="AG12" s="6">
        <f>+Tabla2[[#This Row],[Columna13]]+Tabla2[[#This Row],[Tiempo de permanencia]]</f>
        <v>0.1159722222222222</v>
      </c>
      <c r="AH12" t="str">
        <f>+TEXT(Tabla2[[#This Row],[Hora de Llegada]], "dddd")</f>
        <v>sábado</v>
      </c>
    </row>
    <row r="13" spans="1:34" x14ac:dyDescent="0.25">
      <c r="A13">
        <v>14</v>
      </c>
      <c r="B13" t="s">
        <v>111</v>
      </c>
      <c r="C13">
        <v>6</v>
      </c>
      <c r="D13" s="3">
        <v>45017.00277777778</v>
      </c>
      <c r="E13" s="3">
        <v>45017.140972222223</v>
      </c>
      <c r="F13" t="s">
        <v>94</v>
      </c>
      <c r="G13" t="s">
        <v>98</v>
      </c>
      <c r="H13" t="s">
        <v>83</v>
      </c>
      <c r="I13" s="13">
        <v>45.27</v>
      </c>
      <c r="J13" t="s">
        <v>100</v>
      </c>
      <c r="K13">
        <v>12</v>
      </c>
      <c r="L13" t="s">
        <v>79</v>
      </c>
      <c r="M13" t="s">
        <v>15</v>
      </c>
      <c r="N13" t="s">
        <v>87</v>
      </c>
      <c r="O13" t="s">
        <v>112</v>
      </c>
      <c r="P13" t="s">
        <v>103</v>
      </c>
      <c r="Q13" s="1">
        <f>+SUMIF(Tabla1[Número de Orden],Tabla2[[#This Row],[Número de Orden]],Tabla1[Ganacia Bruta])</f>
        <v>326</v>
      </c>
      <c r="R13" s="1">
        <f>+Tabla2[[#This Row],[Monto total cuenta]]+Tabla2[[#This Row],[Propina final]]</f>
        <v>371.27</v>
      </c>
      <c r="S13" s="4">
        <f>+Tabla2[[#This Row],[Hora de Salida]]</f>
        <v>45017.140972222223</v>
      </c>
      <c r="T13" s="5" t="str">
        <f>+TEXT(Tabla2[[#This Row],[Hora de Llegada]], "h:mm")</f>
        <v>0:04</v>
      </c>
      <c r="U13" t="str">
        <f>+TEXT(Tabla2[[#This Row],[Hora de Salida]], "h:mm")</f>
        <v>3:23</v>
      </c>
      <c r="V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30.138194444444444</v>
      </c>
      <c r="W13">
        <f>+SUMIF(cocina!A:A,Tabla2[[#This Row],[Número de Orden]],cocina!H:H)</f>
        <v>95</v>
      </c>
      <c r="X13">
        <f>+Tabla2[[#This Row],[Tiempo de preparación]]/60</f>
        <v>1.5833333333333333</v>
      </c>
      <c r="Y13" t="str">
        <f>+TEXT(Tabla2[[#This Row],[Columna2]]/24, "h:mm")</f>
        <v>1:35</v>
      </c>
      <c r="Z13" s="6">
        <f>+TEXT(Tabla2[[#This Row],[Hora de Salida]]-Tabla2[[#This Row],[Hora de Llegada]], "h:mm")-Tabla2[[#This Row],[Tiempo de preparación2]]</f>
        <v>7.2222222222222229E-2</v>
      </c>
      <c r="AA13" s="6">
        <f>+IF(Tabla2[[#This Row],[Tiempo de degustación]]&lt;0,0,Tabla2[[#This Row],[Tiempo de degustación]])</f>
        <v>7.2222222222222229E-2</v>
      </c>
      <c r="AB13" t="str">
        <f>+IF(Tabla2[[#This Row],[Tiempo de degustación2]]&gt;0,"SI","Impago")</f>
        <v>SI</v>
      </c>
      <c r="AC13">
        <f>+IF(Tabla2[[#This Row],[Orden cobrada]]="Impago",0,Tabla2[[#This Row],[Propina]])</f>
        <v>45.27</v>
      </c>
      <c r="AD13">
        <f>+IF(Tabla2[[#This Row],[Estado de la Mesa]]="Ocupada",15,0)</f>
        <v>15</v>
      </c>
      <c r="AE13">
        <f>+Tabla2[[#This Row],[Columna1]]/60</f>
        <v>0.25</v>
      </c>
      <c r="AF13" t="str">
        <f>+TEXT(Tabla2[[#This Row],[Columna12]]/24, "h:mm")</f>
        <v>0:15</v>
      </c>
      <c r="AG13" s="6">
        <f>+Tabla2[[#This Row],[Columna13]]+Tabla2[[#This Row],[Tiempo de permanencia]]</f>
        <v>30.148611111111112</v>
      </c>
      <c r="AH13" t="str">
        <f>+TEXT(Tabla2[[#This Row],[Hora de Llegada]], "dddd")</f>
        <v>sábado</v>
      </c>
    </row>
    <row r="14" spans="1:34" x14ac:dyDescent="0.25">
      <c r="A14">
        <v>2</v>
      </c>
      <c r="B14" t="s">
        <v>113</v>
      </c>
      <c r="C14">
        <v>1</v>
      </c>
      <c r="D14" s="3">
        <v>45017.131249999999</v>
      </c>
      <c r="E14" s="3">
        <v>45017.230555555558</v>
      </c>
      <c r="F14" t="s">
        <v>90</v>
      </c>
      <c r="G14" t="s">
        <v>70</v>
      </c>
      <c r="H14" t="s">
        <v>78</v>
      </c>
      <c r="I14" s="13">
        <v>22.06</v>
      </c>
      <c r="J14" t="s">
        <v>100</v>
      </c>
      <c r="K14">
        <v>13</v>
      </c>
      <c r="L14" t="s">
        <v>85</v>
      </c>
      <c r="M14" t="s">
        <v>13</v>
      </c>
      <c r="Q14" s="1">
        <f>+SUMIF(Tabla1[Número de Orden],Tabla2[[#This Row],[Número de Orden]],Tabla1[Ganacia Bruta])</f>
        <v>87</v>
      </c>
      <c r="R14" s="1">
        <f>+Tabla2[[#This Row],[Monto total cuenta]]+Tabla2[[#This Row],[Propina final]]</f>
        <v>109.06</v>
      </c>
      <c r="S14" s="4">
        <f>+Tabla2[[#This Row],[Hora de Salida]]</f>
        <v>45017.230555555558</v>
      </c>
      <c r="T14" s="5" t="str">
        <f>+TEXT(Tabla2[[#This Row],[Hora de Llegada]], "h:mm")</f>
        <v>3:09</v>
      </c>
      <c r="U14" t="str">
        <f>+TEXT(Tabla2[[#This Row],[Hora de Salida]], "h:mm")</f>
        <v>5:32</v>
      </c>
      <c r="V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30.099305555555556</v>
      </c>
      <c r="W14">
        <f>+SUMIF(cocina!A:A,Tabla2[[#This Row],[Número de Orden]],cocina!H:H)</f>
        <v>59</v>
      </c>
      <c r="X14">
        <f>+Tabla2[[#This Row],[Tiempo de preparación]]/60</f>
        <v>0.98333333333333328</v>
      </c>
      <c r="Y14" t="str">
        <f>+TEXT(Tabla2[[#This Row],[Columna2]]/24, "h:mm")</f>
        <v>0:59</v>
      </c>
      <c r="Z14" s="6">
        <f>+TEXT(Tabla2[[#This Row],[Hora de Salida]]-Tabla2[[#This Row],[Hora de Llegada]], "h:mm")-Tabla2[[#This Row],[Tiempo de preparación2]]</f>
        <v>5.8333333333333327E-2</v>
      </c>
      <c r="AA14" s="6">
        <f>+IF(Tabla2[[#This Row],[Tiempo de degustación]]&lt;0,0,Tabla2[[#This Row],[Tiempo de degustación]])</f>
        <v>5.8333333333333327E-2</v>
      </c>
      <c r="AB14" t="str">
        <f>+IF(Tabla2[[#This Row],[Tiempo de degustación2]]&gt;0,"SI","Impago")</f>
        <v>SI</v>
      </c>
      <c r="AC14">
        <f>+IF(Tabla2[[#This Row],[Orden cobrada]]="Impago",0,Tabla2[[#This Row],[Propina]])</f>
        <v>22.06</v>
      </c>
      <c r="AD14">
        <f>+IF(Tabla2[[#This Row],[Estado de la Mesa]]="Ocupada",15,0)</f>
        <v>15</v>
      </c>
      <c r="AE14">
        <f>+Tabla2[[#This Row],[Columna1]]/60</f>
        <v>0.25</v>
      </c>
      <c r="AF14" t="str">
        <f>+TEXT(Tabla2[[#This Row],[Columna12]]/24, "h:mm")</f>
        <v>0:15</v>
      </c>
      <c r="AG14" s="6">
        <f>+Tabla2[[#This Row],[Columna13]]+Tabla2[[#This Row],[Tiempo de permanencia]]</f>
        <v>30.109722222222224</v>
      </c>
      <c r="AH14" t="str">
        <f>+TEXT(Tabla2[[#This Row],[Hora de Llegada]], "dddd")</f>
        <v>sábado</v>
      </c>
    </row>
    <row r="15" spans="1:34" x14ac:dyDescent="0.25">
      <c r="A15">
        <v>16</v>
      </c>
      <c r="B15" t="s">
        <v>114</v>
      </c>
      <c r="C15">
        <v>6</v>
      </c>
      <c r="D15" s="3">
        <v>45017.012499999997</v>
      </c>
      <c r="E15" s="3">
        <v>45017.081944444442</v>
      </c>
      <c r="F15" t="s">
        <v>82</v>
      </c>
      <c r="G15" t="s">
        <v>70</v>
      </c>
      <c r="H15" t="s">
        <v>78</v>
      </c>
      <c r="I15" s="13">
        <v>48.76</v>
      </c>
      <c r="J15" t="s">
        <v>84</v>
      </c>
      <c r="K15">
        <v>14</v>
      </c>
      <c r="L15" t="s">
        <v>95</v>
      </c>
      <c r="M15" t="s">
        <v>21</v>
      </c>
      <c r="N15" t="s">
        <v>115</v>
      </c>
      <c r="O15" t="s">
        <v>116</v>
      </c>
      <c r="P15" t="s">
        <v>74</v>
      </c>
      <c r="Q15" s="1">
        <f>+SUMIF(Tabla1[Número de Orden],Tabla2[[#This Row],[Número de Orden]],Tabla1[Ganacia Bruta])</f>
        <v>129</v>
      </c>
      <c r="R15" s="1">
        <f>+Tabla2[[#This Row],[Monto total cuenta]]+Tabla2[[#This Row],[Propina final]]</f>
        <v>129</v>
      </c>
      <c r="S15" s="4">
        <f>+Tabla2[[#This Row],[Hora de Salida]]</f>
        <v>45017.081944444442</v>
      </c>
      <c r="T15" s="5" t="str">
        <f>+TEXT(Tabla2[[#This Row],[Hora de Llegada]], "h:mm")</f>
        <v>0:18</v>
      </c>
      <c r="U15" t="str">
        <f>+TEXT(Tabla2[[#This Row],[Hora de Salida]], "h:mm")</f>
        <v>1:58</v>
      </c>
      <c r="V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6.9444444444444448E-2</v>
      </c>
      <c r="W15">
        <f>+SUMIF(cocina!A:A,Tabla2[[#This Row],[Número de Orden]],cocina!H:H)</f>
        <v>154</v>
      </c>
      <c r="X15">
        <f>+Tabla2[[#This Row],[Tiempo de preparación]]/60</f>
        <v>2.5666666666666669</v>
      </c>
      <c r="Y15" t="str">
        <f>+TEXT(Tabla2[[#This Row],[Columna2]]/24, "h:mm")</f>
        <v>2:34</v>
      </c>
      <c r="Z15" s="6">
        <f>+TEXT(Tabla2[[#This Row],[Hora de Salida]]-Tabla2[[#This Row],[Hora de Llegada]], "h:mm")-Tabla2[[#This Row],[Tiempo de preparación2]]</f>
        <v>-3.7499999999999992E-2</v>
      </c>
      <c r="AA15" s="6">
        <f>+IF(Tabla2[[#This Row],[Tiempo de degustación]]&lt;0,0,Tabla2[[#This Row],[Tiempo de degustación]])</f>
        <v>0</v>
      </c>
      <c r="AB15" t="str">
        <f>+IF(Tabla2[[#This Row],[Tiempo de degustación2]]&gt;0,"SI","Impago")</f>
        <v>Impago</v>
      </c>
      <c r="AC15">
        <f>+IF(Tabla2[[#This Row],[Orden cobrada]]="Impago",0,Tabla2[[#This Row],[Propina]])</f>
        <v>0</v>
      </c>
      <c r="AD15">
        <f>+IF(Tabla2[[#This Row],[Estado de la Mesa]]="Ocupada",15,0)</f>
        <v>0</v>
      </c>
      <c r="AE15">
        <f>+Tabla2[[#This Row],[Columna1]]/60</f>
        <v>0</v>
      </c>
      <c r="AF15" t="str">
        <f>+TEXT(Tabla2[[#This Row],[Columna12]]/24, "h:mm")</f>
        <v>0:00</v>
      </c>
      <c r="AG15" s="6">
        <f>+Tabla2[[#This Row],[Columna13]]+Tabla2[[#This Row],[Tiempo de permanencia]]</f>
        <v>6.9444444444444448E-2</v>
      </c>
      <c r="AH15" t="str">
        <f>+TEXT(Tabla2[[#This Row],[Hora de Llegada]], "dddd")</f>
        <v>sábado</v>
      </c>
    </row>
    <row r="16" spans="1:34" x14ac:dyDescent="0.25">
      <c r="A16">
        <v>6</v>
      </c>
      <c r="B16" t="s">
        <v>117</v>
      </c>
      <c r="C16">
        <v>4</v>
      </c>
      <c r="D16" s="3">
        <v>45017.14166666667</v>
      </c>
      <c r="E16" s="3">
        <v>45017.207638888889</v>
      </c>
      <c r="F16" t="s">
        <v>76</v>
      </c>
      <c r="G16" t="s">
        <v>77</v>
      </c>
      <c r="H16" t="s">
        <v>83</v>
      </c>
      <c r="I16" s="13">
        <v>28.77</v>
      </c>
      <c r="J16" t="s">
        <v>100</v>
      </c>
      <c r="K16">
        <v>15</v>
      </c>
      <c r="L16" t="s">
        <v>109</v>
      </c>
      <c r="M16" t="s">
        <v>15</v>
      </c>
      <c r="N16" t="s">
        <v>118</v>
      </c>
      <c r="O16" t="s">
        <v>112</v>
      </c>
      <c r="Q16" s="1">
        <f>+SUMIF(Tabla1[Número de Orden],Tabla2[[#This Row],[Número de Orden]],Tabla1[Ganacia Bruta])</f>
        <v>224</v>
      </c>
      <c r="R16" s="1">
        <f>+Tabla2[[#This Row],[Monto total cuenta]]+Tabla2[[#This Row],[Propina final]]</f>
        <v>224</v>
      </c>
      <c r="S16" s="4">
        <f>+Tabla2[[#This Row],[Hora de Salida]]</f>
        <v>45017.207638888889</v>
      </c>
      <c r="T16" s="5" t="str">
        <f>+TEXT(Tabla2[[#This Row],[Hora de Llegada]], "h:mm")</f>
        <v>3:24</v>
      </c>
      <c r="U16" t="str">
        <f>+TEXT(Tabla2[[#This Row],[Hora de Salida]], "h:mm")</f>
        <v>4:59</v>
      </c>
      <c r="V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30.065972222222221</v>
      </c>
      <c r="W16">
        <f>+SUMIF(cocina!A:A,Tabla2[[#This Row],[Número de Orden]],cocina!H:H)</f>
        <v>103</v>
      </c>
      <c r="X16">
        <f>+Tabla2[[#This Row],[Tiempo de preparación]]/60</f>
        <v>1.7166666666666666</v>
      </c>
      <c r="Y16" t="str">
        <f>+TEXT(Tabla2[[#This Row],[Columna2]]/24, "h:mm")</f>
        <v>1:43</v>
      </c>
      <c r="Z16" s="6">
        <f>+TEXT(Tabla2[[#This Row],[Hora de Salida]]-Tabla2[[#This Row],[Hora de Llegada]], "h:mm")-Tabla2[[#This Row],[Tiempo de preparación2]]</f>
        <v>-5.5555555555555497E-3</v>
      </c>
      <c r="AA16" s="6">
        <f>+IF(Tabla2[[#This Row],[Tiempo de degustación]]&lt;0,0,Tabla2[[#This Row],[Tiempo de degustación]])</f>
        <v>0</v>
      </c>
      <c r="AB16" t="str">
        <f>+IF(Tabla2[[#This Row],[Tiempo de degustación2]]&gt;0,"SI","Impago")</f>
        <v>Impago</v>
      </c>
      <c r="AC16">
        <f>+IF(Tabla2[[#This Row],[Orden cobrada]]="Impago",0,Tabla2[[#This Row],[Propina]])</f>
        <v>0</v>
      </c>
      <c r="AD16">
        <f>+IF(Tabla2[[#This Row],[Estado de la Mesa]]="Ocupada",15,0)</f>
        <v>15</v>
      </c>
      <c r="AE16">
        <f>+Tabla2[[#This Row],[Columna1]]/60</f>
        <v>0.25</v>
      </c>
      <c r="AF16" t="str">
        <f>+TEXT(Tabla2[[#This Row],[Columna12]]/24, "h:mm")</f>
        <v>0:15</v>
      </c>
      <c r="AG16" s="6">
        <f>+Tabla2[[#This Row],[Columna13]]+Tabla2[[#This Row],[Tiempo de permanencia]]</f>
        <v>30.076388888888889</v>
      </c>
      <c r="AH16" t="str">
        <f>+TEXT(Tabla2[[#This Row],[Hora de Llegada]], "dddd")</f>
        <v>sábado</v>
      </c>
    </row>
    <row r="17" spans="1:34" x14ac:dyDescent="0.25">
      <c r="A17">
        <v>20</v>
      </c>
      <c r="B17" t="s">
        <v>119</v>
      </c>
      <c r="C17">
        <v>5</v>
      </c>
      <c r="D17" s="3">
        <v>45017.104861111111</v>
      </c>
      <c r="E17" s="3">
        <v>45017.183333333334</v>
      </c>
      <c r="F17" t="s">
        <v>94</v>
      </c>
      <c r="G17" t="s">
        <v>70</v>
      </c>
      <c r="H17" t="s">
        <v>78</v>
      </c>
      <c r="I17" s="13">
        <v>37.9</v>
      </c>
      <c r="J17" t="s">
        <v>72</v>
      </c>
      <c r="K17">
        <v>16</v>
      </c>
      <c r="L17" t="s">
        <v>105</v>
      </c>
      <c r="M17" t="s">
        <v>15</v>
      </c>
      <c r="Q17" s="1">
        <f>+SUMIF(Tabla1[Número de Orden],Tabla2[[#This Row],[Número de Orden]],Tabla1[Ganacia Bruta])</f>
        <v>28</v>
      </c>
      <c r="R17" s="1">
        <f>+Tabla2[[#This Row],[Monto total cuenta]]+Tabla2[[#This Row],[Propina final]]</f>
        <v>65.900000000000006</v>
      </c>
      <c r="S17" s="4">
        <f>+Tabla2[[#This Row],[Hora de Salida]]</f>
        <v>45017.183333333334</v>
      </c>
      <c r="T17" s="5" t="str">
        <f>+TEXT(Tabla2[[#This Row],[Hora de Llegada]], "h:mm")</f>
        <v>2:31</v>
      </c>
      <c r="U17" t="str">
        <f>+TEXT(Tabla2[[#This Row],[Hora de Salida]], "h:mm")</f>
        <v>4:24</v>
      </c>
      <c r="V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7.8472222222222207E-2</v>
      </c>
      <c r="W17">
        <f>+SUMIF(cocina!A:A,Tabla2[[#This Row],[Número de Orden]],cocina!H:H)</f>
        <v>38</v>
      </c>
      <c r="X17">
        <f>+Tabla2[[#This Row],[Tiempo de preparación]]/60</f>
        <v>0.6333333333333333</v>
      </c>
      <c r="Y17" t="str">
        <f>+TEXT(Tabla2[[#This Row],[Columna2]]/24, "h:mm")</f>
        <v>0:38</v>
      </c>
      <c r="Z17" s="6">
        <f>+TEXT(Tabla2[[#This Row],[Hora de Salida]]-Tabla2[[#This Row],[Hora de Llegada]], "h:mm")-Tabla2[[#This Row],[Tiempo de preparación2]]</f>
        <v>5.2083333333333329E-2</v>
      </c>
      <c r="AA17" s="6">
        <f>+IF(Tabla2[[#This Row],[Tiempo de degustación]]&lt;0,0,Tabla2[[#This Row],[Tiempo de degustación]])</f>
        <v>5.2083333333333329E-2</v>
      </c>
      <c r="AB17" t="str">
        <f>+IF(Tabla2[[#This Row],[Tiempo de degustación2]]&gt;0,"SI","Impago")</f>
        <v>SI</v>
      </c>
      <c r="AC17">
        <f>+IF(Tabla2[[#This Row],[Orden cobrada]]="Impago",0,Tabla2[[#This Row],[Propina]])</f>
        <v>37.9</v>
      </c>
      <c r="AD17">
        <f>+IF(Tabla2[[#This Row],[Estado de la Mesa]]="Ocupada",15,0)</f>
        <v>0</v>
      </c>
      <c r="AE17">
        <f>+Tabla2[[#This Row],[Columna1]]/60</f>
        <v>0</v>
      </c>
      <c r="AF17" t="str">
        <f>+TEXT(Tabla2[[#This Row],[Columna12]]/24, "h:mm")</f>
        <v>0:00</v>
      </c>
      <c r="AG17" s="6">
        <f>+Tabla2[[#This Row],[Columna13]]+Tabla2[[#This Row],[Tiempo de permanencia]]</f>
        <v>7.8472222222222207E-2</v>
      </c>
      <c r="AH17" t="str">
        <f>+TEXT(Tabla2[[#This Row],[Hora de Llegada]], "dddd")</f>
        <v>sábado</v>
      </c>
    </row>
    <row r="18" spans="1:34" x14ac:dyDescent="0.25">
      <c r="A18">
        <v>14</v>
      </c>
      <c r="B18" t="s">
        <v>120</v>
      </c>
      <c r="C18">
        <v>6</v>
      </c>
      <c r="D18" s="3">
        <v>45017.006249999999</v>
      </c>
      <c r="E18" s="3">
        <v>45017.143750000003</v>
      </c>
      <c r="F18" t="s">
        <v>82</v>
      </c>
      <c r="G18" t="s">
        <v>77</v>
      </c>
      <c r="H18" t="s">
        <v>83</v>
      </c>
      <c r="I18" s="13">
        <v>12.17</v>
      </c>
      <c r="J18" t="s">
        <v>84</v>
      </c>
      <c r="K18">
        <v>17</v>
      </c>
      <c r="L18" t="s">
        <v>121</v>
      </c>
      <c r="M18" t="s">
        <v>17</v>
      </c>
      <c r="N18" t="s">
        <v>122</v>
      </c>
      <c r="O18" t="s">
        <v>123</v>
      </c>
      <c r="Q18" s="1">
        <f>+SUMIF(Tabla1[Número de Orden],Tabla2[[#This Row],[Número de Orden]],Tabla1[Ganacia Bruta])</f>
        <v>137</v>
      </c>
      <c r="R18" s="1">
        <f>+Tabla2[[#This Row],[Monto total cuenta]]+Tabla2[[#This Row],[Propina final]]</f>
        <v>149.16999999999999</v>
      </c>
      <c r="S18" s="4">
        <f>+Tabla2[[#This Row],[Hora de Salida]]</f>
        <v>45017.143750000003</v>
      </c>
      <c r="T18" s="5" t="str">
        <f>+TEXT(Tabla2[[#This Row],[Hora de Llegada]], "h:mm")</f>
        <v>0:09</v>
      </c>
      <c r="U18" t="str">
        <f>+TEXT(Tabla2[[#This Row],[Hora de Salida]], "h:mm")</f>
        <v>3:27</v>
      </c>
      <c r="V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0.13749999999999998</v>
      </c>
      <c r="W18">
        <f>+SUMIF(cocina!A:A,Tabla2[[#This Row],[Número de Orden]],cocina!H:H)</f>
        <v>158</v>
      </c>
      <c r="X18">
        <f>+Tabla2[[#This Row],[Tiempo de preparación]]/60</f>
        <v>2.6333333333333333</v>
      </c>
      <c r="Y18" t="str">
        <f>+TEXT(Tabla2[[#This Row],[Columna2]]/24, "h:mm")</f>
        <v>2:38</v>
      </c>
      <c r="Z18" s="6">
        <f>+TEXT(Tabla2[[#This Row],[Hora de Salida]]-Tabla2[[#This Row],[Hora de Llegada]], "h:mm")-Tabla2[[#This Row],[Tiempo de preparación2]]</f>
        <v>2.777777777777779E-2</v>
      </c>
      <c r="AA18" s="6">
        <f>+IF(Tabla2[[#This Row],[Tiempo de degustación]]&lt;0,0,Tabla2[[#This Row],[Tiempo de degustación]])</f>
        <v>2.777777777777779E-2</v>
      </c>
      <c r="AB18" t="str">
        <f>+IF(Tabla2[[#This Row],[Tiempo de degustación2]]&gt;0,"SI","Impago")</f>
        <v>SI</v>
      </c>
      <c r="AC18">
        <f>+IF(Tabla2[[#This Row],[Orden cobrada]]="Impago",0,Tabla2[[#This Row],[Propina]])</f>
        <v>12.17</v>
      </c>
      <c r="AD18">
        <f>+IF(Tabla2[[#This Row],[Estado de la Mesa]]="Ocupada",15,0)</f>
        <v>0</v>
      </c>
      <c r="AE18">
        <f>+Tabla2[[#This Row],[Columna1]]/60</f>
        <v>0</v>
      </c>
      <c r="AF18" t="str">
        <f>+TEXT(Tabla2[[#This Row],[Columna12]]/24, "h:mm")</f>
        <v>0:00</v>
      </c>
      <c r="AG18" s="6">
        <f>+Tabla2[[#This Row],[Columna13]]+Tabla2[[#This Row],[Tiempo de permanencia]]</f>
        <v>0.13749999999999998</v>
      </c>
      <c r="AH18" t="str">
        <f>+TEXT(Tabla2[[#This Row],[Hora de Llegada]], "dddd")</f>
        <v>sábado</v>
      </c>
    </row>
    <row r="19" spans="1:34" x14ac:dyDescent="0.25">
      <c r="A19">
        <v>9</v>
      </c>
      <c r="B19" t="s">
        <v>124</v>
      </c>
      <c r="C19">
        <v>2</v>
      </c>
      <c r="D19" s="3">
        <v>45017.087500000001</v>
      </c>
      <c r="E19" s="3">
        <v>45017.18472222222</v>
      </c>
      <c r="F19" t="s">
        <v>82</v>
      </c>
      <c r="G19" t="s">
        <v>77</v>
      </c>
      <c r="H19" t="s">
        <v>83</v>
      </c>
      <c r="I19" s="13">
        <v>33.090000000000003</v>
      </c>
      <c r="J19" t="s">
        <v>84</v>
      </c>
      <c r="K19">
        <v>18</v>
      </c>
      <c r="L19" t="s">
        <v>79</v>
      </c>
      <c r="M19" t="s">
        <v>13</v>
      </c>
      <c r="N19" t="s">
        <v>103</v>
      </c>
      <c r="O19" t="s">
        <v>125</v>
      </c>
      <c r="P19" t="s">
        <v>107</v>
      </c>
      <c r="Q19" s="1">
        <f>+SUMIF(Tabla1[Número de Orden],Tabla2[[#This Row],[Número de Orden]],Tabla1[Ganacia Bruta])</f>
        <v>251</v>
      </c>
      <c r="R19" s="1">
        <f>+Tabla2[[#This Row],[Monto total cuenta]]+Tabla2[[#This Row],[Propina final]]</f>
        <v>284.09000000000003</v>
      </c>
      <c r="S19" s="4">
        <f>+Tabla2[[#This Row],[Hora de Salida]]</f>
        <v>45017.18472222222</v>
      </c>
      <c r="T19" s="5" t="str">
        <f>+TEXT(Tabla2[[#This Row],[Hora de Llegada]], "h:mm")</f>
        <v>2:06</v>
      </c>
      <c r="U19" t="str">
        <f>+TEXT(Tabla2[[#This Row],[Hora de Salida]], "h:mm")</f>
        <v>4:26</v>
      </c>
      <c r="V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9.7222222222222238E-2</v>
      </c>
      <c r="W19">
        <f>+SUMIF(cocina!A:A,Tabla2[[#This Row],[Número de Orden]],cocina!H:H)</f>
        <v>134</v>
      </c>
      <c r="X19">
        <f>+Tabla2[[#This Row],[Tiempo de preparación]]/60</f>
        <v>2.2333333333333334</v>
      </c>
      <c r="Y19" t="str">
        <f>+TEXT(Tabla2[[#This Row],[Columna2]]/24, "h:mm")</f>
        <v>2:14</v>
      </c>
      <c r="Z19" s="6">
        <f>+TEXT(Tabla2[[#This Row],[Hora de Salida]]-Tabla2[[#This Row],[Hora de Llegada]], "h:mm")-Tabla2[[#This Row],[Tiempo de preparación2]]</f>
        <v>4.1666666666666657E-3</v>
      </c>
      <c r="AA19" s="6">
        <f>+IF(Tabla2[[#This Row],[Tiempo de degustación]]&lt;0,0,Tabla2[[#This Row],[Tiempo de degustación]])</f>
        <v>4.1666666666666657E-3</v>
      </c>
      <c r="AB19" t="str">
        <f>+IF(Tabla2[[#This Row],[Tiempo de degustación2]]&gt;0,"SI","Impago")</f>
        <v>SI</v>
      </c>
      <c r="AC19">
        <f>+IF(Tabla2[[#This Row],[Orden cobrada]]="Impago",0,Tabla2[[#This Row],[Propina]])</f>
        <v>33.090000000000003</v>
      </c>
      <c r="AD19">
        <f>+IF(Tabla2[[#This Row],[Estado de la Mesa]]="Ocupada",15,0)</f>
        <v>0</v>
      </c>
      <c r="AE19">
        <f>+Tabla2[[#This Row],[Columna1]]/60</f>
        <v>0</v>
      </c>
      <c r="AF19" t="str">
        <f>+TEXT(Tabla2[[#This Row],[Columna12]]/24, "h:mm")</f>
        <v>0:00</v>
      </c>
      <c r="AG19" s="6">
        <f>+Tabla2[[#This Row],[Columna13]]+Tabla2[[#This Row],[Tiempo de permanencia]]</f>
        <v>9.7222222222222238E-2</v>
      </c>
      <c r="AH19" t="str">
        <f>+TEXT(Tabla2[[#This Row],[Hora de Llegada]], "dddd")</f>
        <v>sábado</v>
      </c>
    </row>
    <row r="20" spans="1:34" x14ac:dyDescent="0.25">
      <c r="A20">
        <v>18</v>
      </c>
      <c r="B20" t="s">
        <v>126</v>
      </c>
      <c r="C20">
        <v>3</v>
      </c>
      <c r="D20" s="3">
        <v>45017.024305555555</v>
      </c>
      <c r="E20" s="3">
        <v>45017.145138888889</v>
      </c>
      <c r="F20" t="s">
        <v>82</v>
      </c>
      <c r="G20" t="s">
        <v>70</v>
      </c>
      <c r="H20" t="s">
        <v>83</v>
      </c>
      <c r="I20" s="13">
        <v>17.45</v>
      </c>
      <c r="J20" t="s">
        <v>84</v>
      </c>
      <c r="K20">
        <v>19</v>
      </c>
      <c r="L20" t="s">
        <v>127</v>
      </c>
      <c r="M20" t="s">
        <v>11</v>
      </c>
      <c r="Q20" s="1">
        <f>+SUMIF(Tabla1[Número de Orden],Tabla2[[#This Row],[Número de Orden]],Tabla1[Ganacia Bruta])</f>
        <v>80</v>
      </c>
      <c r="R20" s="1">
        <f>+Tabla2[[#This Row],[Monto total cuenta]]+Tabla2[[#This Row],[Propina final]]</f>
        <v>97.45</v>
      </c>
      <c r="S20" s="4">
        <f>+Tabla2[[#This Row],[Hora de Salida]]</f>
        <v>45017.145138888889</v>
      </c>
      <c r="T20" s="5" t="str">
        <f>+TEXT(Tabla2[[#This Row],[Hora de Llegada]], "h:mm")</f>
        <v>0:35</v>
      </c>
      <c r="U20" t="str">
        <f>+TEXT(Tabla2[[#This Row],[Hora de Salida]], "h:mm")</f>
        <v>3:29</v>
      </c>
      <c r="V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0.12083333333333335</v>
      </c>
      <c r="W20">
        <f>+SUMIF(cocina!A:A,Tabla2[[#This Row],[Número de Orden]],cocina!H:H)</f>
        <v>44</v>
      </c>
      <c r="X20">
        <f>+Tabla2[[#This Row],[Tiempo de preparación]]/60</f>
        <v>0.73333333333333328</v>
      </c>
      <c r="Y20" t="str">
        <f>+TEXT(Tabla2[[#This Row],[Columna2]]/24, "h:mm")</f>
        <v>0:44</v>
      </c>
      <c r="Z20" s="6">
        <f>+TEXT(Tabla2[[#This Row],[Hora de Salida]]-Tabla2[[#This Row],[Hora de Llegada]], "h:mm")-Tabla2[[#This Row],[Tiempo de preparación2]]</f>
        <v>9.0277777777777776E-2</v>
      </c>
      <c r="AA20" s="6">
        <f>+IF(Tabla2[[#This Row],[Tiempo de degustación]]&lt;0,0,Tabla2[[#This Row],[Tiempo de degustación]])</f>
        <v>9.0277777777777776E-2</v>
      </c>
      <c r="AB20" t="str">
        <f>+IF(Tabla2[[#This Row],[Tiempo de degustación2]]&gt;0,"SI","Impago")</f>
        <v>SI</v>
      </c>
      <c r="AC20">
        <f>+IF(Tabla2[[#This Row],[Orden cobrada]]="Impago",0,Tabla2[[#This Row],[Propina]])</f>
        <v>17.45</v>
      </c>
      <c r="AD20">
        <f>+IF(Tabla2[[#This Row],[Estado de la Mesa]]="Ocupada",15,0)</f>
        <v>0</v>
      </c>
      <c r="AE20">
        <f>+Tabla2[[#This Row],[Columna1]]/60</f>
        <v>0</v>
      </c>
      <c r="AF20" t="str">
        <f>+TEXT(Tabla2[[#This Row],[Columna12]]/24, "h:mm")</f>
        <v>0:00</v>
      </c>
      <c r="AG20" s="6">
        <f>+Tabla2[[#This Row],[Columna13]]+Tabla2[[#This Row],[Tiempo de permanencia]]</f>
        <v>0.12083333333333335</v>
      </c>
      <c r="AH20" t="str">
        <f>+TEXT(Tabla2[[#This Row],[Hora de Llegada]], "dddd")</f>
        <v>sábado</v>
      </c>
    </row>
    <row r="21" spans="1:34" x14ac:dyDescent="0.25">
      <c r="A21">
        <v>8</v>
      </c>
      <c r="B21" t="s">
        <v>128</v>
      </c>
      <c r="C21">
        <v>2</v>
      </c>
      <c r="D21" s="3">
        <v>45017.059027777781</v>
      </c>
      <c r="E21" s="3">
        <v>45017.216666666667</v>
      </c>
      <c r="F21" t="s">
        <v>69</v>
      </c>
      <c r="G21" t="s">
        <v>70</v>
      </c>
      <c r="H21" t="s">
        <v>83</v>
      </c>
      <c r="I21" s="13">
        <v>31.7</v>
      </c>
      <c r="J21" t="s">
        <v>72</v>
      </c>
      <c r="K21">
        <v>20</v>
      </c>
      <c r="L21" t="s">
        <v>127</v>
      </c>
      <c r="M21" t="s">
        <v>17</v>
      </c>
      <c r="N21" t="s">
        <v>129</v>
      </c>
      <c r="O21" t="s">
        <v>116</v>
      </c>
      <c r="Q21" s="1">
        <f>+SUMIF(Tabla1[Número de Orden],Tabla2[[#This Row],[Número de Orden]],Tabla1[Ganacia Bruta])</f>
        <v>178</v>
      </c>
      <c r="R21" s="1">
        <f>+Tabla2[[#This Row],[Monto total cuenta]]+Tabla2[[#This Row],[Propina final]]</f>
        <v>209.7</v>
      </c>
      <c r="S21" s="4">
        <f>+Tabla2[[#This Row],[Hora de Salida]]</f>
        <v>45017.216666666667</v>
      </c>
      <c r="T21" s="5" t="str">
        <f>+TEXT(Tabla2[[#This Row],[Hora de Llegada]], "h:mm")</f>
        <v>1:25</v>
      </c>
      <c r="U21" t="str">
        <f>+TEXT(Tabla2[[#This Row],[Hora de Salida]], "h:mm")</f>
        <v>5:12</v>
      </c>
      <c r="V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21">
        <f>+SUMIF(cocina!A:A,Tabla2[[#This Row],[Número de Orden]],cocina!H:H)</f>
        <v>70</v>
      </c>
      <c r="X21">
        <f>+Tabla2[[#This Row],[Tiempo de preparación]]/60</f>
        <v>1.1666666666666667</v>
      </c>
      <c r="Y21" t="str">
        <f>+TEXT(Tabla2[[#This Row],[Columna2]]/24, "h:mm")</f>
        <v>1:10</v>
      </c>
      <c r="Z21" s="6">
        <f>+TEXT(Tabla2[[#This Row],[Hora de Salida]]-Tabla2[[#This Row],[Hora de Llegada]], "h:mm")-Tabla2[[#This Row],[Tiempo de preparación2]]</f>
        <v>0.10902777777777778</v>
      </c>
      <c r="AA21" s="6">
        <f>+IF(Tabla2[[#This Row],[Tiempo de degustación]]&lt;0,0,Tabla2[[#This Row],[Tiempo de degustación]])</f>
        <v>0.10902777777777778</v>
      </c>
      <c r="AB21" t="str">
        <f>+IF(Tabla2[[#This Row],[Tiempo de degustación2]]&gt;0,"SI","Impago")</f>
        <v>SI</v>
      </c>
      <c r="AC21">
        <f>+IF(Tabla2[[#This Row],[Orden cobrada]]="Impago",0,Tabla2[[#This Row],[Propina]])</f>
        <v>31.7</v>
      </c>
      <c r="AD21">
        <f>+IF(Tabla2[[#This Row],[Estado de la Mesa]]="Ocupada",15,0)</f>
        <v>0</v>
      </c>
      <c r="AE21">
        <f>+Tabla2[[#This Row],[Columna1]]/60</f>
        <v>0</v>
      </c>
      <c r="AF21" t="str">
        <f>+TEXT(Tabla2[[#This Row],[Columna12]]/24, "h:mm")</f>
        <v>0:00</v>
      </c>
      <c r="AG21" s="6">
        <f>+Tabla2[[#This Row],[Columna13]]+Tabla2[[#This Row],[Tiempo de permanencia]]</f>
        <v>0.15763888888888888</v>
      </c>
      <c r="AH21" t="str">
        <f>+TEXT(Tabla2[[#This Row],[Hora de Llegada]], "dddd")</f>
        <v>sábado</v>
      </c>
    </row>
    <row r="22" spans="1:34" x14ac:dyDescent="0.25">
      <c r="A22">
        <v>12</v>
      </c>
      <c r="B22" t="s">
        <v>130</v>
      </c>
      <c r="C22">
        <v>2</v>
      </c>
      <c r="D22" s="3">
        <v>45017.152083333334</v>
      </c>
      <c r="E22" s="3">
        <v>45017.244444444441</v>
      </c>
      <c r="F22" t="s">
        <v>69</v>
      </c>
      <c r="G22" t="s">
        <v>70</v>
      </c>
      <c r="H22" t="s">
        <v>83</v>
      </c>
      <c r="I22" s="13">
        <v>20.53</v>
      </c>
      <c r="J22" t="s">
        <v>72</v>
      </c>
      <c r="K22">
        <v>21</v>
      </c>
      <c r="L22" t="s">
        <v>109</v>
      </c>
      <c r="M22" t="s">
        <v>11</v>
      </c>
      <c r="N22" t="s">
        <v>131</v>
      </c>
      <c r="O22" t="s">
        <v>107</v>
      </c>
      <c r="P22" t="s">
        <v>129</v>
      </c>
      <c r="Q22" s="1">
        <f>+SUMIF(Tabla1[Número de Orden],Tabla2[[#This Row],[Número de Orden]],Tabla1[Ganacia Bruta])</f>
        <v>274</v>
      </c>
      <c r="R22" s="1">
        <f>+Tabla2[[#This Row],[Monto total cuenta]]+Tabla2[[#This Row],[Propina final]]</f>
        <v>274</v>
      </c>
      <c r="S22" s="4">
        <f>+Tabla2[[#This Row],[Hora de Salida]]</f>
        <v>45017.244444444441</v>
      </c>
      <c r="T22" s="5" t="str">
        <f>+TEXT(Tabla2[[#This Row],[Hora de Llegada]], "h:mm")</f>
        <v>3:39</v>
      </c>
      <c r="U22" t="str">
        <f>+TEXT(Tabla2[[#This Row],[Hora de Salida]], "h:mm")</f>
        <v>5:52</v>
      </c>
      <c r="V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9.2361111111111116E-2</v>
      </c>
      <c r="W22">
        <f>+SUMIF(cocina!A:A,Tabla2[[#This Row],[Número de Orden]],cocina!H:H)</f>
        <v>152</v>
      </c>
      <c r="X22">
        <f>+Tabla2[[#This Row],[Tiempo de preparación]]/60</f>
        <v>2.5333333333333332</v>
      </c>
      <c r="Y22" t="str">
        <f>+TEXT(Tabla2[[#This Row],[Columna2]]/24, "h:mm")</f>
        <v>2:32</v>
      </c>
      <c r="Z22" s="6">
        <f>+TEXT(Tabla2[[#This Row],[Hora de Salida]]-Tabla2[[#This Row],[Hora de Llegada]], "h:mm")-Tabla2[[#This Row],[Tiempo de preparación2]]</f>
        <v>-1.3194444444444439E-2</v>
      </c>
      <c r="AA22" s="6">
        <f>+IF(Tabla2[[#This Row],[Tiempo de degustación]]&lt;0,0,Tabla2[[#This Row],[Tiempo de degustación]])</f>
        <v>0</v>
      </c>
      <c r="AB22" t="str">
        <f>+IF(Tabla2[[#This Row],[Tiempo de degustación2]]&gt;0,"SI","Impago")</f>
        <v>Impago</v>
      </c>
      <c r="AC22">
        <f>+IF(Tabla2[[#This Row],[Orden cobrada]]="Impago",0,Tabla2[[#This Row],[Propina]])</f>
        <v>0</v>
      </c>
      <c r="AD22">
        <f>+IF(Tabla2[[#This Row],[Estado de la Mesa]]="Ocupada",15,0)</f>
        <v>0</v>
      </c>
      <c r="AE22">
        <f>+Tabla2[[#This Row],[Columna1]]/60</f>
        <v>0</v>
      </c>
      <c r="AF22" t="str">
        <f>+TEXT(Tabla2[[#This Row],[Columna12]]/24, "h:mm")</f>
        <v>0:00</v>
      </c>
      <c r="AG22" s="6">
        <f>+Tabla2[[#This Row],[Columna13]]+Tabla2[[#This Row],[Tiempo de permanencia]]</f>
        <v>9.2361111111111116E-2</v>
      </c>
      <c r="AH22" t="str">
        <f>+TEXT(Tabla2[[#This Row],[Hora de Llegada]], "dddd")</f>
        <v>sábado</v>
      </c>
    </row>
    <row r="23" spans="1:34" x14ac:dyDescent="0.25">
      <c r="A23">
        <v>15</v>
      </c>
      <c r="B23" t="s">
        <v>132</v>
      </c>
      <c r="C23">
        <v>1</v>
      </c>
      <c r="D23" s="3">
        <v>45017.094444444447</v>
      </c>
      <c r="E23" s="3">
        <v>45017.199305555558</v>
      </c>
      <c r="F23" t="s">
        <v>94</v>
      </c>
      <c r="G23" t="s">
        <v>70</v>
      </c>
      <c r="H23" t="s">
        <v>83</v>
      </c>
      <c r="I23" s="13">
        <v>45.41</v>
      </c>
      <c r="J23" t="s">
        <v>84</v>
      </c>
      <c r="K23">
        <v>22</v>
      </c>
      <c r="L23" t="s">
        <v>121</v>
      </c>
      <c r="M23" t="s">
        <v>24</v>
      </c>
      <c r="N23" t="s">
        <v>133</v>
      </c>
      <c r="O23" t="s">
        <v>88</v>
      </c>
      <c r="P23" t="s">
        <v>112</v>
      </c>
      <c r="Q23" s="1">
        <f>+SUMIF(Tabla1[Número de Orden],Tabla2[[#This Row],[Número de Orden]],Tabla1[Ganacia Bruta])</f>
        <v>213</v>
      </c>
      <c r="R23" s="1">
        <f>+Tabla2[[#This Row],[Monto total cuenta]]+Tabla2[[#This Row],[Propina final]]</f>
        <v>258.40999999999997</v>
      </c>
      <c r="S23" s="4">
        <f>+Tabla2[[#This Row],[Hora de Salida]]</f>
        <v>45017.199305555558</v>
      </c>
      <c r="T23" s="5" t="str">
        <f>+TEXT(Tabla2[[#This Row],[Hora de Llegada]], "h:mm")</f>
        <v>2:16</v>
      </c>
      <c r="U23" t="str">
        <f>+TEXT(Tabla2[[#This Row],[Hora de Salida]], "h:mm")</f>
        <v>4:47</v>
      </c>
      <c r="V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0.10486111111111113</v>
      </c>
      <c r="W23">
        <f>+SUMIF(cocina!A:A,Tabla2[[#This Row],[Número de Orden]],cocina!H:H)</f>
        <v>123</v>
      </c>
      <c r="X23">
        <f>+Tabla2[[#This Row],[Tiempo de preparación]]/60</f>
        <v>2.0499999999999998</v>
      </c>
      <c r="Y23" t="str">
        <f>+TEXT(Tabla2[[#This Row],[Columna2]]/24, "h:mm")</f>
        <v>2:03</v>
      </c>
      <c r="Z23" s="6">
        <f>+TEXT(Tabla2[[#This Row],[Hora de Salida]]-Tabla2[[#This Row],[Hora de Llegada]], "h:mm")-Tabla2[[#This Row],[Tiempo de preparación2]]</f>
        <v>1.9444444444444445E-2</v>
      </c>
      <c r="AA23" s="6">
        <f>+IF(Tabla2[[#This Row],[Tiempo de degustación]]&lt;0,0,Tabla2[[#This Row],[Tiempo de degustación]])</f>
        <v>1.9444444444444445E-2</v>
      </c>
      <c r="AB23" t="str">
        <f>+IF(Tabla2[[#This Row],[Tiempo de degustación2]]&gt;0,"SI","Impago")</f>
        <v>SI</v>
      </c>
      <c r="AC23">
        <f>+IF(Tabla2[[#This Row],[Orden cobrada]]="Impago",0,Tabla2[[#This Row],[Propina]])</f>
        <v>45.41</v>
      </c>
      <c r="AD23">
        <f>+IF(Tabla2[[#This Row],[Estado de la Mesa]]="Ocupada",15,0)</f>
        <v>0</v>
      </c>
      <c r="AE23">
        <f>+Tabla2[[#This Row],[Columna1]]/60</f>
        <v>0</v>
      </c>
      <c r="AF23" t="str">
        <f>+TEXT(Tabla2[[#This Row],[Columna12]]/24, "h:mm")</f>
        <v>0:00</v>
      </c>
      <c r="AG23" s="6">
        <f>+Tabla2[[#This Row],[Columna13]]+Tabla2[[#This Row],[Tiempo de permanencia]]</f>
        <v>0.10486111111111113</v>
      </c>
      <c r="AH23" t="str">
        <f>+TEXT(Tabla2[[#This Row],[Hora de Llegada]], "dddd")</f>
        <v>sábado</v>
      </c>
    </row>
    <row r="24" spans="1:34" x14ac:dyDescent="0.25">
      <c r="A24">
        <v>1</v>
      </c>
      <c r="B24" t="s">
        <v>134</v>
      </c>
      <c r="C24">
        <v>5</v>
      </c>
      <c r="D24" s="3">
        <v>45017.113888888889</v>
      </c>
      <c r="E24" s="3">
        <v>45017.17291666667</v>
      </c>
      <c r="F24" t="s">
        <v>90</v>
      </c>
      <c r="G24" t="s">
        <v>98</v>
      </c>
      <c r="H24" t="s">
        <v>83</v>
      </c>
      <c r="I24" s="13">
        <v>38.46</v>
      </c>
      <c r="J24" t="s">
        <v>84</v>
      </c>
      <c r="K24">
        <v>23</v>
      </c>
      <c r="L24" t="s">
        <v>127</v>
      </c>
      <c r="M24" t="s">
        <v>16</v>
      </c>
      <c r="N24" t="s">
        <v>80</v>
      </c>
      <c r="Q24" s="1">
        <f>+SUMIF(Tabla1[Número de Orden],Tabla2[[#This Row],[Número de Orden]],Tabla1[Ganacia Bruta])</f>
        <v>138</v>
      </c>
      <c r="R24" s="1">
        <f>+Tabla2[[#This Row],[Monto total cuenta]]+Tabla2[[#This Row],[Propina final]]</f>
        <v>176.46</v>
      </c>
      <c r="S24" s="4">
        <f>+Tabla2[[#This Row],[Hora de Salida]]</f>
        <v>45017.17291666667</v>
      </c>
      <c r="T24" s="5" t="str">
        <f>+TEXT(Tabla2[[#This Row],[Hora de Llegada]], "h:mm")</f>
        <v>2:44</v>
      </c>
      <c r="U24" t="str">
        <f>+TEXT(Tabla2[[#This Row],[Hora de Salida]], "h:mm")</f>
        <v>4:09</v>
      </c>
      <c r="V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5.9027777777777776E-2</v>
      </c>
      <c r="W24">
        <f>+SUMIF(cocina!A:A,Tabla2[[#This Row],[Número de Orden]],cocina!H:H)</f>
        <v>63</v>
      </c>
      <c r="X24">
        <f>+Tabla2[[#This Row],[Tiempo de preparación]]/60</f>
        <v>1.05</v>
      </c>
      <c r="Y24" t="str">
        <f>+TEXT(Tabla2[[#This Row],[Columna2]]/24, "h:mm")</f>
        <v>1:03</v>
      </c>
      <c r="Z24" s="6">
        <f>+TEXT(Tabla2[[#This Row],[Hora de Salida]]-Tabla2[[#This Row],[Hora de Llegada]], "h:mm")-Tabla2[[#This Row],[Tiempo de preparación2]]</f>
        <v>1.5277777777777779E-2</v>
      </c>
      <c r="AA24" s="6">
        <f>+IF(Tabla2[[#This Row],[Tiempo de degustación]]&lt;0,0,Tabla2[[#This Row],[Tiempo de degustación]])</f>
        <v>1.5277777777777779E-2</v>
      </c>
      <c r="AB24" t="str">
        <f>+IF(Tabla2[[#This Row],[Tiempo de degustación2]]&gt;0,"SI","Impago")</f>
        <v>SI</v>
      </c>
      <c r="AC24">
        <f>+IF(Tabla2[[#This Row],[Orden cobrada]]="Impago",0,Tabla2[[#This Row],[Propina]])</f>
        <v>38.46</v>
      </c>
      <c r="AD24">
        <f>+IF(Tabla2[[#This Row],[Estado de la Mesa]]="Ocupada",15,0)</f>
        <v>0</v>
      </c>
      <c r="AE24">
        <f>+Tabla2[[#This Row],[Columna1]]/60</f>
        <v>0</v>
      </c>
      <c r="AF24" t="str">
        <f>+TEXT(Tabla2[[#This Row],[Columna12]]/24, "h:mm")</f>
        <v>0:00</v>
      </c>
      <c r="AG24" s="6">
        <f>+Tabla2[[#This Row],[Columna13]]+Tabla2[[#This Row],[Tiempo de permanencia]]</f>
        <v>5.9027777777777776E-2</v>
      </c>
      <c r="AH24" t="str">
        <f>+TEXT(Tabla2[[#This Row],[Hora de Llegada]], "dddd")</f>
        <v>sábado</v>
      </c>
    </row>
    <row r="25" spans="1:34" x14ac:dyDescent="0.25">
      <c r="A25">
        <v>5</v>
      </c>
      <c r="B25" t="s">
        <v>135</v>
      </c>
      <c r="C25">
        <v>5</v>
      </c>
      <c r="D25" s="3">
        <v>45017.125694444447</v>
      </c>
      <c r="E25" s="3">
        <v>45017.263888888891</v>
      </c>
      <c r="F25" t="s">
        <v>69</v>
      </c>
      <c r="G25" t="s">
        <v>70</v>
      </c>
      <c r="H25" t="s">
        <v>83</v>
      </c>
      <c r="I25" s="13">
        <v>38.18</v>
      </c>
      <c r="J25" t="s">
        <v>100</v>
      </c>
      <c r="K25">
        <v>24</v>
      </c>
      <c r="L25" t="s">
        <v>101</v>
      </c>
      <c r="M25" t="s">
        <v>25</v>
      </c>
      <c r="N25" t="s">
        <v>88</v>
      </c>
      <c r="O25" t="s">
        <v>116</v>
      </c>
      <c r="P25" t="s">
        <v>103</v>
      </c>
      <c r="Q25" s="1">
        <f>+SUMIF(Tabla1[Número de Orden],Tabla2[[#This Row],[Número de Orden]],Tabla1[Ganacia Bruta])</f>
        <v>233</v>
      </c>
      <c r="R25" s="1">
        <f>+Tabla2[[#This Row],[Monto total cuenta]]+Tabla2[[#This Row],[Propina final]]</f>
        <v>271.18</v>
      </c>
      <c r="S25" s="4">
        <f>+Tabla2[[#This Row],[Hora de Salida]]</f>
        <v>45017.263888888891</v>
      </c>
      <c r="T25" s="5" t="str">
        <f>+TEXT(Tabla2[[#This Row],[Hora de Llegada]], "h:mm")</f>
        <v>3:01</v>
      </c>
      <c r="U25" t="str">
        <f>+TEXT(Tabla2[[#This Row],[Hora de Salida]], "h:mm")</f>
        <v>6:20</v>
      </c>
      <c r="V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30.138194444444444</v>
      </c>
      <c r="W25">
        <f>+SUMIF(cocina!A:A,Tabla2[[#This Row],[Número de Orden]],cocina!H:H)</f>
        <v>180</v>
      </c>
      <c r="X25">
        <f>+Tabla2[[#This Row],[Tiempo de preparación]]/60</f>
        <v>3</v>
      </c>
      <c r="Y25" t="str">
        <f>+TEXT(Tabla2[[#This Row],[Columna2]]/24, "h:mm")</f>
        <v>3:00</v>
      </c>
      <c r="Z25" s="6">
        <f>+TEXT(Tabla2[[#This Row],[Hora de Salida]]-Tabla2[[#This Row],[Hora de Llegada]], "h:mm")-Tabla2[[#This Row],[Tiempo de preparación2]]</f>
        <v>1.3194444444444453E-2</v>
      </c>
      <c r="AA25" s="6">
        <f>+IF(Tabla2[[#This Row],[Tiempo de degustación]]&lt;0,0,Tabla2[[#This Row],[Tiempo de degustación]])</f>
        <v>1.3194444444444453E-2</v>
      </c>
      <c r="AB25" t="str">
        <f>+IF(Tabla2[[#This Row],[Tiempo de degustación2]]&gt;0,"SI","Impago")</f>
        <v>SI</v>
      </c>
      <c r="AC25">
        <f>+IF(Tabla2[[#This Row],[Orden cobrada]]="Impago",0,Tabla2[[#This Row],[Propina]])</f>
        <v>38.18</v>
      </c>
      <c r="AD25">
        <f>+IF(Tabla2[[#This Row],[Estado de la Mesa]]="Ocupada",15,0)</f>
        <v>15</v>
      </c>
      <c r="AE25">
        <f>+Tabla2[[#This Row],[Columna1]]/60</f>
        <v>0.25</v>
      </c>
      <c r="AF25" t="str">
        <f>+TEXT(Tabla2[[#This Row],[Columna12]]/24, "h:mm")</f>
        <v>0:15</v>
      </c>
      <c r="AG25" s="6">
        <f>+Tabla2[[#This Row],[Columna13]]+Tabla2[[#This Row],[Tiempo de permanencia]]</f>
        <v>30.148611111111112</v>
      </c>
      <c r="AH25" t="str">
        <f>+TEXT(Tabla2[[#This Row],[Hora de Llegada]], "dddd")</f>
        <v>sábado</v>
      </c>
    </row>
    <row r="26" spans="1:34" x14ac:dyDescent="0.25">
      <c r="A26">
        <v>12</v>
      </c>
      <c r="B26" t="s">
        <v>136</v>
      </c>
      <c r="C26">
        <v>5</v>
      </c>
      <c r="D26" s="3">
        <v>45017.125694444447</v>
      </c>
      <c r="E26" s="3">
        <v>45017.207638888889</v>
      </c>
      <c r="F26" t="s">
        <v>90</v>
      </c>
      <c r="G26" t="s">
        <v>98</v>
      </c>
      <c r="H26" t="s">
        <v>71</v>
      </c>
      <c r="I26" s="13">
        <v>46.15</v>
      </c>
      <c r="J26" t="s">
        <v>100</v>
      </c>
      <c r="K26">
        <v>25</v>
      </c>
      <c r="L26" t="s">
        <v>79</v>
      </c>
      <c r="M26" t="s">
        <v>20</v>
      </c>
      <c r="Q26" s="1">
        <f>+SUMIF(Tabla1[Número de Orden],Tabla2[[#This Row],[Número de Orden]],Tabla1[Ganacia Bruta])</f>
        <v>34</v>
      </c>
      <c r="R26" s="1">
        <f>+Tabla2[[#This Row],[Monto total cuenta]]+Tabla2[[#This Row],[Propina final]]</f>
        <v>80.150000000000006</v>
      </c>
      <c r="S26" s="4">
        <f>+Tabla2[[#This Row],[Hora de Salida]]</f>
        <v>45017.207638888889</v>
      </c>
      <c r="T26" s="5" t="str">
        <f>+TEXT(Tabla2[[#This Row],[Hora de Llegada]], "h:mm")</f>
        <v>3:01</v>
      </c>
      <c r="U26" t="str">
        <f>+TEXT(Tabla2[[#This Row],[Hora de Salida]], "h:mm")</f>
        <v>4:59</v>
      </c>
      <c r="V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30.081944444444446</v>
      </c>
      <c r="W26">
        <f>+SUMIF(cocina!A:A,Tabla2[[#This Row],[Número de Orden]],cocina!H:H)</f>
        <v>35</v>
      </c>
      <c r="X26">
        <f>+Tabla2[[#This Row],[Tiempo de preparación]]/60</f>
        <v>0.58333333333333337</v>
      </c>
      <c r="Y26" t="str">
        <f>+TEXT(Tabla2[[#This Row],[Columna2]]/24, "h:mm")</f>
        <v>0:35</v>
      </c>
      <c r="Z26" s="6">
        <f>+TEXT(Tabla2[[#This Row],[Hora de Salida]]-Tabla2[[#This Row],[Hora de Llegada]], "h:mm")-Tabla2[[#This Row],[Tiempo de preparación2]]</f>
        <v>5.7638888888888892E-2</v>
      </c>
      <c r="AA26" s="6">
        <f>+IF(Tabla2[[#This Row],[Tiempo de degustación]]&lt;0,0,Tabla2[[#This Row],[Tiempo de degustación]])</f>
        <v>5.7638888888888892E-2</v>
      </c>
      <c r="AB26" t="str">
        <f>+IF(Tabla2[[#This Row],[Tiempo de degustación2]]&gt;0,"SI","Impago")</f>
        <v>SI</v>
      </c>
      <c r="AC26">
        <f>+IF(Tabla2[[#This Row],[Orden cobrada]]="Impago",0,Tabla2[[#This Row],[Propina]])</f>
        <v>46.15</v>
      </c>
      <c r="AD26">
        <f>+IF(Tabla2[[#This Row],[Estado de la Mesa]]="Ocupada",15,0)</f>
        <v>15</v>
      </c>
      <c r="AE26">
        <f>+Tabla2[[#This Row],[Columna1]]/60</f>
        <v>0.25</v>
      </c>
      <c r="AF26" t="str">
        <f>+TEXT(Tabla2[[#This Row],[Columna12]]/24, "h:mm")</f>
        <v>0:15</v>
      </c>
      <c r="AG26" s="6">
        <f>+Tabla2[[#This Row],[Columna13]]+Tabla2[[#This Row],[Tiempo de permanencia]]</f>
        <v>30.092361111111114</v>
      </c>
      <c r="AH26" t="str">
        <f>+TEXT(Tabla2[[#This Row],[Hora de Llegada]], "dddd")</f>
        <v>sábado</v>
      </c>
    </row>
    <row r="27" spans="1:34" x14ac:dyDescent="0.25">
      <c r="A27">
        <v>18</v>
      </c>
      <c r="B27" t="s">
        <v>137</v>
      </c>
      <c r="C27">
        <v>2</v>
      </c>
      <c r="D27" s="3">
        <v>45017.086111111108</v>
      </c>
      <c r="E27" s="3">
        <v>45017.240972222222</v>
      </c>
      <c r="F27" t="s">
        <v>90</v>
      </c>
      <c r="G27" t="s">
        <v>77</v>
      </c>
      <c r="H27" t="s">
        <v>83</v>
      </c>
      <c r="I27" s="13">
        <v>10.37</v>
      </c>
      <c r="J27" t="s">
        <v>100</v>
      </c>
      <c r="K27">
        <v>26</v>
      </c>
      <c r="L27" t="s">
        <v>109</v>
      </c>
      <c r="M27" t="s">
        <v>24</v>
      </c>
      <c r="N27" t="s">
        <v>118</v>
      </c>
      <c r="O27" t="s">
        <v>96</v>
      </c>
      <c r="Q27" s="1">
        <f>+SUMIF(Tabla1[Número de Orden],Tabla2[[#This Row],[Número de Orden]],Tabla1[Ganacia Bruta])</f>
        <v>126</v>
      </c>
      <c r="R27" s="1">
        <f>+Tabla2[[#This Row],[Monto total cuenta]]+Tabla2[[#This Row],[Propina final]]</f>
        <v>136.37</v>
      </c>
      <c r="S27" s="4">
        <f>+Tabla2[[#This Row],[Hora de Salida]]</f>
        <v>45017.240972222222</v>
      </c>
      <c r="T27" s="5" t="str">
        <f>+TEXT(Tabla2[[#This Row],[Hora de Llegada]], "h:mm")</f>
        <v>2:04</v>
      </c>
      <c r="U27" t="str">
        <f>+TEXT(Tabla2[[#This Row],[Hora de Salida]], "h:mm")</f>
        <v>5:47</v>
      </c>
      <c r="V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30.15486111111111</v>
      </c>
      <c r="W27">
        <f>+SUMIF(cocina!A:A,Tabla2[[#This Row],[Número de Orden]],cocina!H:H)</f>
        <v>109</v>
      </c>
      <c r="X27">
        <f>+Tabla2[[#This Row],[Tiempo de preparación]]/60</f>
        <v>1.8166666666666667</v>
      </c>
      <c r="Y27" t="str">
        <f>+TEXT(Tabla2[[#This Row],[Columna2]]/24, "h:mm")</f>
        <v>1:49</v>
      </c>
      <c r="Z27" s="6">
        <f>+TEXT(Tabla2[[#This Row],[Hora de Salida]]-Tabla2[[#This Row],[Hora de Llegada]], "h:mm")-Tabla2[[#This Row],[Tiempo de preparación2]]</f>
        <v>7.9166666666666677E-2</v>
      </c>
      <c r="AA27" s="6">
        <f>+IF(Tabla2[[#This Row],[Tiempo de degustación]]&lt;0,0,Tabla2[[#This Row],[Tiempo de degustación]])</f>
        <v>7.9166666666666677E-2</v>
      </c>
      <c r="AB27" t="str">
        <f>+IF(Tabla2[[#This Row],[Tiempo de degustación2]]&gt;0,"SI","Impago")</f>
        <v>SI</v>
      </c>
      <c r="AC27">
        <f>+IF(Tabla2[[#This Row],[Orden cobrada]]="Impago",0,Tabla2[[#This Row],[Propina]])</f>
        <v>10.37</v>
      </c>
      <c r="AD27">
        <f>+IF(Tabla2[[#This Row],[Estado de la Mesa]]="Ocupada",15,0)</f>
        <v>15</v>
      </c>
      <c r="AE27">
        <f>+Tabla2[[#This Row],[Columna1]]/60</f>
        <v>0.25</v>
      </c>
      <c r="AF27" t="str">
        <f>+TEXT(Tabla2[[#This Row],[Columna12]]/24, "h:mm")</f>
        <v>0:15</v>
      </c>
      <c r="AG27" s="6">
        <f>+Tabla2[[#This Row],[Columna13]]+Tabla2[[#This Row],[Tiempo de permanencia]]</f>
        <v>30.165277777777778</v>
      </c>
      <c r="AH27" t="str">
        <f>+TEXT(Tabla2[[#This Row],[Hora de Llegada]], "dddd")</f>
        <v>sábado</v>
      </c>
    </row>
    <row r="28" spans="1:34" x14ac:dyDescent="0.25">
      <c r="A28">
        <v>4</v>
      </c>
      <c r="B28" t="s">
        <v>138</v>
      </c>
      <c r="C28">
        <v>2</v>
      </c>
      <c r="D28" s="3">
        <v>45017.054861111108</v>
      </c>
      <c r="E28" s="3">
        <v>45017.102083333331</v>
      </c>
      <c r="F28" t="s">
        <v>90</v>
      </c>
      <c r="G28" t="s">
        <v>70</v>
      </c>
      <c r="H28" t="s">
        <v>83</v>
      </c>
      <c r="I28" s="13">
        <v>19.27</v>
      </c>
      <c r="J28" t="s">
        <v>100</v>
      </c>
      <c r="K28">
        <v>27</v>
      </c>
      <c r="L28" t="s">
        <v>85</v>
      </c>
      <c r="M28" t="s">
        <v>17</v>
      </c>
      <c r="N28" t="s">
        <v>125</v>
      </c>
      <c r="Q28" s="1">
        <f>+SUMIF(Tabla1[Número de Orden],Tabla2[[#This Row],[Número de Orden]],Tabla1[Ganacia Bruta])</f>
        <v>61</v>
      </c>
      <c r="R28" s="1">
        <f>+Tabla2[[#This Row],[Monto total cuenta]]+Tabla2[[#This Row],[Propina final]]</f>
        <v>80.27</v>
      </c>
      <c r="S28" s="4">
        <f>+Tabla2[[#This Row],[Hora de Salida]]</f>
        <v>45017.102083333331</v>
      </c>
      <c r="T28" s="5" t="str">
        <f>+TEXT(Tabla2[[#This Row],[Hora de Llegada]], "h:mm")</f>
        <v>1:19</v>
      </c>
      <c r="U28" t="str">
        <f>+TEXT(Tabla2[[#This Row],[Hora de Salida]], "h:mm")</f>
        <v>2:27</v>
      </c>
      <c r="V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30.047222222222224</v>
      </c>
      <c r="W28">
        <f>+SUMIF(cocina!A:A,Tabla2[[#This Row],[Número de Orden]],cocina!H:H)</f>
        <v>55</v>
      </c>
      <c r="X28">
        <f>+Tabla2[[#This Row],[Tiempo de preparación]]/60</f>
        <v>0.91666666666666663</v>
      </c>
      <c r="Y28" t="str">
        <f>+TEXT(Tabla2[[#This Row],[Columna2]]/24, "h:mm")</f>
        <v>0:55</v>
      </c>
      <c r="Z28" s="6">
        <f>+TEXT(Tabla2[[#This Row],[Hora de Salida]]-Tabla2[[#This Row],[Hora de Llegada]], "h:mm")-Tabla2[[#This Row],[Tiempo de preparación2]]</f>
        <v>9.0277777777777735E-3</v>
      </c>
      <c r="AA28" s="6">
        <f>+IF(Tabla2[[#This Row],[Tiempo de degustación]]&lt;0,0,Tabla2[[#This Row],[Tiempo de degustación]])</f>
        <v>9.0277777777777735E-3</v>
      </c>
      <c r="AB28" t="str">
        <f>+IF(Tabla2[[#This Row],[Tiempo de degustación2]]&gt;0,"SI","Impago")</f>
        <v>SI</v>
      </c>
      <c r="AC28">
        <f>+IF(Tabla2[[#This Row],[Orden cobrada]]="Impago",0,Tabla2[[#This Row],[Propina]])</f>
        <v>19.27</v>
      </c>
      <c r="AD28">
        <f>+IF(Tabla2[[#This Row],[Estado de la Mesa]]="Ocupada",15,0)</f>
        <v>15</v>
      </c>
      <c r="AE28">
        <f>+Tabla2[[#This Row],[Columna1]]/60</f>
        <v>0.25</v>
      </c>
      <c r="AF28" t="str">
        <f>+TEXT(Tabla2[[#This Row],[Columna12]]/24, "h:mm")</f>
        <v>0:15</v>
      </c>
      <c r="AG28" s="6">
        <f>+Tabla2[[#This Row],[Columna13]]+Tabla2[[#This Row],[Tiempo de permanencia]]</f>
        <v>30.057638888888892</v>
      </c>
      <c r="AH28" t="str">
        <f>+TEXT(Tabla2[[#This Row],[Hora de Llegada]], "dddd")</f>
        <v>sábado</v>
      </c>
    </row>
    <row r="29" spans="1:34" x14ac:dyDescent="0.25">
      <c r="A29">
        <v>2</v>
      </c>
      <c r="B29" t="s">
        <v>139</v>
      </c>
      <c r="C29">
        <v>2</v>
      </c>
      <c r="D29" s="3">
        <v>45017.03402777778</v>
      </c>
      <c r="E29" s="3">
        <v>45017.136111111111</v>
      </c>
      <c r="F29" t="s">
        <v>94</v>
      </c>
      <c r="G29" t="s">
        <v>98</v>
      </c>
      <c r="H29" t="s">
        <v>83</v>
      </c>
      <c r="I29" s="13">
        <v>41.22</v>
      </c>
      <c r="J29" t="s">
        <v>72</v>
      </c>
      <c r="K29">
        <v>28</v>
      </c>
      <c r="L29" t="s">
        <v>140</v>
      </c>
      <c r="M29" t="s">
        <v>24</v>
      </c>
      <c r="N29" t="s">
        <v>88</v>
      </c>
      <c r="Q29" s="1">
        <f>+SUMIF(Tabla1[Número de Orden],Tabla2[[#This Row],[Número de Orden]],Tabla1[Ganacia Bruta])</f>
        <v>94</v>
      </c>
      <c r="R29" s="1">
        <f>+Tabla2[[#This Row],[Monto total cuenta]]+Tabla2[[#This Row],[Propina final]]</f>
        <v>135.22</v>
      </c>
      <c r="S29" s="4">
        <f>+Tabla2[[#This Row],[Hora de Salida]]</f>
        <v>45017.136111111111</v>
      </c>
      <c r="T29" s="5" t="str">
        <f>+TEXT(Tabla2[[#This Row],[Hora de Llegada]], "h:mm")</f>
        <v>0:49</v>
      </c>
      <c r="U29" t="str">
        <f>+TEXT(Tabla2[[#This Row],[Hora de Salida]], "h:mm")</f>
        <v>3:16</v>
      </c>
      <c r="V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0.10208333333333333</v>
      </c>
      <c r="W29">
        <f>+SUMIF(cocina!A:A,Tabla2[[#This Row],[Número de Orden]],cocina!H:H)</f>
        <v>56</v>
      </c>
      <c r="X29">
        <f>+Tabla2[[#This Row],[Tiempo de preparación]]/60</f>
        <v>0.93333333333333335</v>
      </c>
      <c r="Y29" t="str">
        <f>+TEXT(Tabla2[[#This Row],[Columna2]]/24, "h:mm")</f>
        <v>0:56</v>
      </c>
      <c r="Z29" s="6">
        <f>+TEXT(Tabla2[[#This Row],[Hora de Salida]]-Tabla2[[#This Row],[Hora de Llegada]], "h:mm")-Tabla2[[#This Row],[Tiempo de preparación2]]</f>
        <v>6.3194444444444442E-2</v>
      </c>
      <c r="AA29" s="6">
        <f>+IF(Tabla2[[#This Row],[Tiempo de degustación]]&lt;0,0,Tabla2[[#This Row],[Tiempo de degustación]])</f>
        <v>6.3194444444444442E-2</v>
      </c>
      <c r="AB29" t="str">
        <f>+IF(Tabla2[[#This Row],[Tiempo de degustación2]]&gt;0,"SI","Impago")</f>
        <v>SI</v>
      </c>
      <c r="AC29">
        <f>+IF(Tabla2[[#This Row],[Orden cobrada]]="Impago",0,Tabla2[[#This Row],[Propina]])</f>
        <v>41.22</v>
      </c>
      <c r="AD29">
        <f>+IF(Tabla2[[#This Row],[Estado de la Mesa]]="Ocupada",15,0)</f>
        <v>0</v>
      </c>
      <c r="AE29">
        <f>+Tabla2[[#This Row],[Columna1]]/60</f>
        <v>0</v>
      </c>
      <c r="AF29" t="str">
        <f>+TEXT(Tabla2[[#This Row],[Columna12]]/24, "h:mm")</f>
        <v>0:00</v>
      </c>
      <c r="AG29" s="6">
        <f>+Tabla2[[#This Row],[Columna13]]+Tabla2[[#This Row],[Tiempo de permanencia]]</f>
        <v>0.10208333333333333</v>
      </c>
      <c r="AH29" t="str">
        <f>+TEXT(Tabla2[[#This Row],[Hora de Llegada]], "dddd")</f>
        <v>sábado</v>
      </c>
    </row>
    <row r="30" spans="1:34" x14ac:dyDescent="0.25">
      <c r="A30">
        <v>20</v>
      </c>
      <c r="B30" t="s">
        <v>141</v>
      </c>
      <c r="C30">
        <v>5</v>
      </c>
      <c r="D30" s="3">
        <v>45017.126388888886</v>
      </c>
      <c r="E30" s="3">
        <v>45017.256944444445</v>
      </c>
      <c r="F30" t="s">
        <v>82</v>
      </c>
      <c r="G30" t="s">
        <v>70</v>
      </c>
      <c r="H30" t="s">
        <v>83</v>
      </c>
      <c r="I30" s="13">
        <v>14.83</v>
      </c>
      <c r="J30" t="s">
        <v>100</v>
      </c>
      <c r="K30">
        <v>29</v>
      </c>
      <c r="L30" t="s">
        <v>121</v>
      </c>
      <c r="M30" t="s">
        <v>26</v>
      </c>
      <c r="N30" t="s">
        <v>122</v>
      </c>
      <c r="O30" t="s">
        <v>86</v>
      </c>
      <c r="Q30" s="1">
        <f>+SUMIF(Tabla1[Número de Orden],Tabla2[[#This Row],[Número de Orden]],Tabla1[Ganacia Bruta])</f>
        <v>173</v>
      </c>
      <c r="R30" s="1">
        <f>+Tabla2[[#This Row],[Monto total cuenta]]+Tabla2[[#This Row],[Propina final]]</f>
        <v>187.83</v>
      </c>
      <c r="S30" s="4">
        <f>+Tabla2[[#This Row],[Hora de Salida]]</f>
        <v>45017.256944444445</v>
      </c>
      <c r="T30" s="5" t="str">
        <f>+TEXT(Tabla2[[#This Row],[Hora de Llegada]], "h:mm")</f>
        <v>3:02</v>
      </c>
      <c r="U30" t="str">
        <f>+TEXT(Tabla2[[#This Row],[Hora de Salida]], "h:mm")</f>
        <v>6:10</v>
      </c>
      <c r="V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30.130555555555556</v>
      </c>
      <c r="W30">
        <f>+SUMIF(cocina!A:A,Tabla2[[#This Row],[Número de Orden]],cocina!H:H)</f>
        <v>71</v>
      </c>
      <c r="X30">
        <f>+Tabla2[[#This Row],[Tiempo de preparación]]/60</f>
        <v>1.1833333333333333</v>
      </c>
      <c r="Y30" t="str">
        <f>+TEXT(Tabla2[[#This Row],[Columna2]]/24, "h:mm")</f>
        <v>1:11</v>
      </c>
      <c r="Z30" s="6">
        <f>+TEXT(Tabla2[[#This Row],[Hora de Salida]]-Tabla2[[#This Row],[Hora de Llegada]], "h:mm")-Tabla2[[#This Row],[Tiempo de preparación2]]</f>
        <v>8.1250000000000017E-2</v>
      </c>
      <c r="AA30" s="6">
        <f>+IF(Tabla2[[#This Row],[Tiempo de degustación]]&lt;0,0,Tabla2[[#This Row],[Tiempo de degustación]])</f>
        <v>8.1250000000000017E-2</v>
      </c>
      <c r="AB30" t="str">
        <f>+IF(Tabla2[[#This Row],[Tiempo de degustación2]]&gt;0,"SI","Impago")</f>
        <v>SI</v>
      </c>
      <c r="AC30">
        <f>+IF(Tabla2[[#This Row],[Orden cobrada]]="Impago",0,Tabla2[[#This Row],[Propina]])</f>
        <v>14.83</v>
      </c>
      <c r="AD30">
        <f>+IF(Tabla2[[#This Row],[Estado de la Mesa]]="Ocupada",15,0)</f>
        <v>15</v>
      </c>
      <c r="AE30">
        <f>+Tabla2[[#This Row],[Columna1]]/60</f>
        <v>0.25</v>
      </c>
      <c r="AF30" t="str">
        <f>+TEXT(Tabla2[[#This Row],[Columna12]]/24, "h:mm")</f>
        <v>0:15</v>
      </c>
      <c r="AG30" s="6">
        <f>+Tabla2[[#This Row],[Columna13]]+Tabla2[[#This Row],[Tiempo de permanencia]]</f>
        <v>30.140972222222224</v>
      </c>
      <c r="AH30" t="str">
        <f>+TEXT(Tabla2[[#This Row],[Hora de Llegada]], "dddd")</f>
        <v>sábado</v>
      </c>
    </row>
    <row r="31" spans="1:34" x14ac:dyDescent="0.25">
      <c r="A31">
        <v>14</v>
      </c>
      <c r="B31" t="s">
        <v>142</v>
      </c>
      <c r="C31">
        <v>4</v>
      </c>
      <c r="D31" s="3">
        <v>45017.121527777781</v>
      </c>
      <c r="E31" s="3">
        <v>45017.259027777778</v>
      </c>
      <c r="F31" t="s">
        <v>94</v>
      </c>
      <c r="G31" t="s">
        <v>70</v>
      </c>
      <c r="H31" t="s">
        <v>78</v>
      </c>
      <c r="I31" s="13">
        <v>26.29</v>
      </c>
      <c r="J31" t="s">
        <v>84</v>
      </c>
      <c r="K31">
        <v>30</v>
      </c>
      <c r="L31" t="s">
        <v>101</v>
      </c>
      <c r="M31" t="s">
        <v>25</v>
      </c>
      <c r="N31" t="s">
        <v>131</v>
      </c>
      <c r="Q31" s="1">
        <f>+SUMIF(Tabla1[Número de Orden],Tabla2[[#This Row],[Número de Orden]],Tabla1[Ganacia Bruta])</f>
        <v>112</v>
      </c>
      <c r="R31" s="1">
        <f>+Tabla2[[#This Row],[Monto total cuenta]]+Tabla2[[#This Row],[Propina final]]</f>
        <v>138.29</v>
      </c>
      <c r="S31" s="4">
        <f>+Tabla2[[#This Row],[Hora de Salida]]</f>
        <v>45017.259027777778</v>
      </c>
      <c r="T31" s="5" t="str">
        <f>+TEXT(Tabla2[[#This Row],[Hora de Llegada]], "h:mm")</f>
        <v>2:55</v>
      </c>
      <c r="U31" t="str">
        <f>+TEXT(Tabla2[[#This Row],[Hora de Salida]], "h:mm")</f>
        <v>6:13</v>
      </c>
      <c r="V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0.13750000000000001</v>
      </c>
      <c r="W31">
        <f>+SUMIF(cocina!A:A,Tabla2[[#This Row],[Número de Orden]],cocina!H:H)</f>
        <v>69</v>
      </c>
      <c r="X31">
        <f>+Tabla2[[#This Row],[Tiempo de preparación]]/60</f>
        <v>1.1499999999999999</v>
      </c>
      <c r="Y31" t="str">
        <f>+TEXT(Tabla2[[#This Row],[Columna2]]/24, "h:mm")</f>
        <v>1:09</v>
      </c>
      <c r="Z31" s="6">
        <f>+TEXT(Tabla2[[#This Row],[Hora de Salida]]-Tabla2[[#This Row],[Hora de Llegada]], "h:mm")-Tabla2[[#This Row],[Tiempo de preparación2]]</f>
        <v>8.9583333333333348E-2</v>
      </c>
      <c r="AA31" s="6">
        <f>+IF(Tabla2[[#This Row],[Tiempo de degustación]]&lt;0,0,Tabla2[[#This Row],[Tiempo de degustación]])</f>
        <v>8.9583333333333348E-2</v>
      </c>
      <c r="AB31" t="str">
        <f>+IF(Tabla2[[#This Row],[Tiempo de degustación2]]&gt;0,"SI","Impago")</f>
        <v>SI</v>
      </c>
      <c r="AC31">
        <f>+IF(Tabla2[[#This Row],[Orden cobrada]]="Impago",0,Tabla2[[#This Row],[Propina]])</f>
        <v>26.29</v>
      </c>
      <c r="AD31">
        <f>+IF(Tabla2[[#This Row],[Estado de la Mesa]]="Ocupada",15,0)</f>
        <v>0</v>
      </c>
      <c r="AE31">
        <f>+Tabla2[[#This Row],[Columna1]]/60</f>
        <v>0</v>
      </c>
      <c r="AF31" t="str">
        <f>+TEXT(Tabla2[[#This Row],[Columna12]]/24, "h:mm")</f>
        <v>0:00</v>
      </c>
      <c r="AG31" s="6">
        <f>+Tabla2[[#This Row],[Columna13]]+Tabla2[[#This Row],[Tiempo de permanencia]]</f>
        <v>0.13750000000000001</v>
      </c>
      <c r="AH31" t="str">
        <f>+TEXT(Tabla2[[#This Row],[Hora de Llegada]], "dddd")</f>
        <v>sábado</v>
      </c>
    </row>
    <row r="32" spans="1:34" x14ac:dyDescent="0.25">
      <c r="A32">
        <v>13</v>
      </c>
      <c r="B32" t="s">
        <v>143</v>
      </c>
      <c r="C32">
        <v>3</v>
      </c>
      <c r="D32" s="3">
        <v>45017.118750000001</v>
      </c>
      <c r="E32" s="3">
        <v>45017.251388888886</v>
      </c>
      <c r="F32" t="s">
        <v>82</v>
      </c>
      <c r="G32" t="s">
        <v>77</v>
      </c>
      <c r="H32" t="s">
        <v>83</v>
      </c>
      <c r="I32" s="13">
        <v>19.809999999999999</v>
      </c>
      <c r="J32" t="s">
        <v>100</v>
      </c>
      <c r="K32">
        <v>31</v>
      </c>
      <c r="L32" t="s">
        <v>140</v>
      </c>
      <c r="M32" t="s">
        <v>13</v>
      </c>
      <c r="N32" t="s">
        <v>106</v>
      </c>
      <c r="Q32" s="1">
        <f>+SUMIF(Tabla1[Número de Orden],Tabla2[[#This Row],[Número de Orden]],Tabla1[Ganacia Bruta])</f>
        <v>67</v>
      </c>
      <c r="R32" s="1">
        <f>+Tabla2[[#This Row],[Monto total cuenta]]+Tabla2[[#This Row],[Propina final]]</f>
        <v>86.81</v>
      </c>
      <c r="S32" s="4">
        <f>+Tabla2[[#This Row],[Hora de Salida]]</f>
        <v>45017.251388888886</v>
      </c>
      <c r="T32" s="5" t="str">
        <f>+TEXT(Tabla2[[#This Row],[Hora de Llegada]], "h:mm")</f>
        <v>2:51</v>
      </c>
      <c r="U32" t="str">
        <f>+TEXT(Tabla2[[#This Row],[Hora de Salida]], "h:mm")</f>
        <v>6:02</v>
      </c>
      <c r="V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32">
        <f>+SUMIF(cocina!A:A,Tabla2[[#This Row],[Número de Orden]],cocina!H:H)</f>
        <v>105</v>
      </c>
      <c r="X32">
        <f>+Tabla2[[#This Row],[Tiempo de preparación]]/60</f>
        <v>1.75</v>
      </c>
      <c r="Y32" t="str">
        <f>+TEXT(Tabla2[[#This Row],[Columna2]]/24, "h:mm")</f>
        <v>1:45</v>
      </c>
      <c r="Z32" s="6">
        <f>+TEXT(Tabla2[[#This Row],[Hora de Salida]]-Tabla2[[#This Row],[Hora de Llegada]], "h:mm")-Tabla2[[#This Row],[Tiempo de preparación2]]</f>
        <v>5.9722222222222218E-2</v>
      </c>
      <c r="AA32" s="6">
        <f>+IF(Tabla2[[#This Row],[Tiempo de degustación]]&lt;0,0,Tabla2[[#This Row],[Tiempo de degustación]])</f>
        <v>5.9722222222222218E-2</v>
      </c>
      <c r="AB32" t="str">
        <f>+IF(Tabla2[[#This Row],[Tiempo de degustación2]]&gt;0,"SI","Impago")</f>
        <v>SI</v>
      </c>
      <c r="AC32">
        <f>+IF(Tabla2[[#This Row],[Orden cobrada]]="Impago",0,Tabla2[[#This Row],[Propina]])</f>
        <v>19.809999999999999</v>
      </c>
      <c r="AD32">
        <f>+IF(Tabla2[[#This Row],[Estado de la Mesa]]="Ocupada",15,0)</f>
        <v>15</v>
      </c>
      <c r="AE32">
        <f>+Tabla2[[#This Row],[Columna1]]/60</f>
        <v>0.25</v>
      </c>
      <c r="AF32" t="str">
        <f>+TEXT(Tabla2[[#This Row],[Columna12]]/24, "h:mm")</f>
        <v>0:15</v>
      </c>
      <c r="AG32" s="6">
        <f>+Tabla2[[#This Row],[Columna13]]+Tabla2[[#This Row],[Tiempo de permanencia]]</f>
        <v>30.143055555555559</v>
      </c>
      <c r="AH32" t="str">
        <f>+TEXT(Tabla2[[#This Row],[Hora de Llegada]], "dddd")</f>
        <v>sábado</v>
      </c>
    </row>
    <row r="33" spans="1:34" x14ac:dyDescent="0.25">
      <c r="A33">
        <v>5</v>
      </c>
      <c r="B33" t="s">
        <v>144</v>
      </c>
      <c r="C33">
        <v>1</v>
      </c>
      <c r="D33" s="3">
        <v>45017.130555555559</v>
      </c>
      <c r="E33" s="3">
        <v>45017.28402777778</v>
      </c>
      <c r="F33" t="s">
        <v>76</v>
      </c>
      <c r="G33" t="s">
        <v>70</v>
      </c>
      <c r="H33" t="s">
        <v>83</v>
      </c>
      <c r="I33" s="13">
        <v>28.25</v>
      </c>
      <c r="J33" t="s">
        <v>100</v>
      </c>
      <c r="K33">
        <v>32</v>
      </c>
      <c r="L33" t="s">
        <v>109</v>
      </c>
      <c r="M33" t="s">
        <v>18</v>
      </c>
      <c r="N33" t="s">
        <v>115</v>
      </c>
      <c r="O33" t="s">
        <v>125</v>
      </c>
      <c r="P33" t="s">
        <v>122</v>
      </c>
      <c r="Q33" s="1">
        <f>+SUMIF(Tabla1[Número de Orden],Tabla2[[#This Row],[Número de Orden]],Tabla1[Ganacia Bruta])</f>
        <v>211</v>
      </c>
      <c r="R33" s="1">
        <f>+Tabla2[[#This Row],[Monto total cuenta]]+Tabla2[[#This Row],[Propina final]]</f>
        <v>239.25</v>
      </c>
      <c r="S33" s="4">
        <f>+Tabla2[[#This Row],[Hora de Salida]]</f>
        <v>45017.28402777778</v>
      </c>
      <c r="T33" s="5" t="str">
        <f>+TEXT(Tabla2[[#This Row],[Hora de Llegada]], "h:mm")</f>
        <v>3:08</v>
      </c>
      <c r="U33" t="str">
        <f>+TEXT(Tabla2[[#This Row],[Hora de Salida]], "h:mm")</f>
        <v>6:49</v>
      </c>
      <c r="V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30.15347222222222</v>
      </c>
      <c r="W33">
        <f>+SUMIF(cocina!A:A,Tabla2[[#This Row],[Número de Orden]],cocina!H:H)</f>
        <v>128</v>
      </c>
      <c r="X33">
        <f>+Tabla2[[#This Row],[Tiempo de preparación]]/60</f>
        <v>2.1333333333333333</v>
      </c>
      <c r="Y33" t="str">
        <f>+TEXT(Tabla2[[#This Row],[Columna2]]/24, "h:mm")</f>
        <v>2:08</v>
      </c>
      <c r="Z33" s="6">
        <f>+TEXT(Tabla2[[#This Row],[Hora de Salida]]-Tabla2[[#This Row],[Hora de Llegada]], "h:mm")-Tabla2[[#This Row],[Tiempo de preparación2]]</f>
        <v>6.458333333333334E-2</v>
      </c>
      <c r="AA33" s="6">
        <f>+IF(Tabla2[[#This Row],[Tiempo de degustación]]&lt;0,0,Tabla2[[#This Row],[Tiempo de degustación]])</f>
        <v>6.458333333333334E-2</v>
      </c>
      <c r="AB33" t="str">
        <f>+IF(Tabla2[[#This Row],[Tiempo de degustación2]]&gt;0,"SI","Impago")</f>
        <v>SI</v>
      </c>
      <c r="AC33">
        <f>+IF(Tabla2[[#This Row],[Orden cobrada]]="Impago",0,Tabla2[[#This Row],[Propina]])</f>
        <v>28.25</v>
      </c>
      <c r="AD33">
        <f>+IF(Tabla2[[#This Row],[Estado de la Mesa]]="Ocupada",15,0)</f>
        <v>15</v>
      </c>
      <c r="AE33">
        <f>+Tabla2[[#This Row],[Columna1]]/60</f>
        <v>0.25</v>
      </c>
      <c r="AF33" t="str">
        <f>+TEXT(Tabla2[[#This Row],[Columna12]]/24, "h:mm")</f>
        <v>0:15</v>
      </c>
      <c r="AG33" s="6">
        <f>+Tabla2[[#This Row],[Columna13]]+Tabla2[[#This Row],[Tiempo de permanencia]]</f>
        <v>30.163888888888888</v>
      </c>
      <c r="AH33" t="str">
        <f>+TEXT(Tabla2[[#This Row],[Hora de Llegada]], "dddd")</f>
        <v>sábado</v>
      </c>
    </row>
    <row r="34" spans="1:34" x14ac:dyDescent="0.25">
      <c r="A34">
        <v>4</v>
      </c>
      <c r="B34" t="s">
        <v>145</v>
      </c>
      <c r="C34">
        <v>5</v>
      </c>
      <c r="D34" s="3">
        <v>45017.147916666669</v>
      </c>
      <c r="E34" s="3">
        <v>45017.26458333333</v>
      </c>
      <c r="F34" t="s">
        <v>94</v>
      </c>
      <c r="G34" t="s">
        <v>98</v>
      </c>
      <c r="H34" t="s">
        <v>71</v>
      </c>
      <c r="I34" s="13">
        <v>20.38</v>
      </c>
      <c r="J34" t="s">
        <v>100</v>
      </c>
      <c r="K34">
        <v>33</v>
      </c>
      <c r="L34" t="s">
        <v>95</v>
      </c>
      <c r="M34" t="s">
        <v>17</v>
      </c>
      <c r="N34" t="s">
        <v>80</v>
      </c>
      <c r="O34" t="s">
        <v>107</v>
      </c>
      <c r="P34" t="s">
        <v>125</v>
      </c>
      <c r="Q34" s="1">
        <f>+SUMIF(Tabla1[Número de Orden],Tabla2[[#This Row],[Número de Orden]],Tabla1[Ganacia Bruta])</f>
        <v>306</v>
      </c>
      <c r="R34" s="1">
        <f>+Tabla2[[#This Row],[Monto total cuenta]]+Tabla2[[#This Row],[Propina final]]</f>
        <v>326.38</v>
      </c>
      <c r="S34" s="4">
        <f>+Tabla2[[#This Row],[Hora de Salida]]</f>
        <v>45017.26458333333</v>
      </c>
      <c r="T34" s="5" t="str">
        <f>+TEXT(Tabla2[[#This Row],[Hora de Llegada]], "h:mm")</f>
        <v>3:33</v>
      </c>
      <c r="U34" t="str">
        <f>+TEXT(Tabla2[[#This Row],[Hora de Salida]], "h:mm")</f>
        <v>6:21</v>
      </c>
      <c r="V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30.116666666666667</v>
      </c>
      <c r="W34">
        <f>+SUMIF(cocina!A:A,Tabla2[[#This Row],[Número de Orden]],cocina!H:H)</f>
        <v>130</v>
      </c>
      <c r="X34">
        <f>+Tabla2[[#This Row],[Tiempo de preparación]]/60</f>
        <v>2.1666666666666665</v>
      </c>
      <c r="Y34" t="str">
        <f>+TEXT(Tabla2[[#This Row],[Columna2]]/24, "h:mm")</f>
        <v>2:10</v>
      </c>
      <c r="Z34" s="6">
        <f>+TEXT(Tabla2[[#This Row],[Hora de Salida]]-Tabla2[[#This Row],[Hora de Llegada]], "h:mm")-Tabla2[[#This Row],[Tiempo de preparación2]]</f>
        <v>2.6388888888888892E-2</v>
      </c>
      <c r="AA34" s="6">
        <f>+IF(Tabla2[[#This Row],[Tiempo de degustación]]&lt;0,0,Tabla2[[#This Row],[Tiempo de degustación]])</f>
        <v>2.6388888888888892E-2</v>
      </c>
      <c r="AB34" t="str">
        <f>+IF(Tabla2[[#This Row],[Tiempo de degustación2]]&gt;0,"SI","Impago")</f>
        <v>SI</v>
      </c>
      <c r="AC34">
        <f>+IF(Tabla2[[#This Row],[Orden cobrada]]="Impago",0,Tabla2[[#This Row],[Propina]])</f>
        <v>20.38</v>
      </c>
      <c r="AD34">
        <f>+IF(Tabla2[[#This Row],[Estado de la Mesa]]="Ocupada",15,0)</f>
        <v>15</v>
      </c>
      <c r="AE34">
        <f>+Tabla2[[#This Row],[Columna1]]/60</f>
        <v>0.25</v>
      </c>
      <c r="AF34" t="str">
        <f>+TEXT(Tabla2[[#This Row],[Columna12]]/24, "h:mm")</f>
        <v>0:15</v>
      </c>
      <c r="AG34" s="6">
        <f>+Tabla2[[#This Row],[Columna13]]+Tabla2[[#This Row],[Tiempo de permanencia]]</f>
        <v>30.127083333333335</v>
      </c>
      <c r="AH34" t="str">
        <f>+TEXT(Tabla2[[#This Row],[Hora de Llegada]], "dddd")</f>
        <v>sábado</v>
      </c>
    </row>
    <row r="35" spans="1:34" x14ac:dyDescent="0.25">
      <c r="A35">
        <v>15</v>
      </c>
      <c r="B35" t="s">
        <v>146</v>
      </c>
      <c r="C35">
        <v>1</v>
      </c>
      <c r="D35" s="3">
        <v>45017.094444444447</v>
      </c>
      <c r="E35" s="3">
        <v>45017.254861111112</v>
      </c>
      <c r="F35" t="s">
        <v>94</v>
      </c>
      <c r="G35" t="s">
        <v>77</v>
      </c>
      <c r="H35" t="s">
        <v>83</v>
      </c>
      <c r="I35" s="13">
        <v>13.08</v>
      </c>
      <c r="J35" t="s">
        <v>84</v>
      </c>
      <c r="K35">
        <v>34</v>
      </c>
      <c r="L35" t="s">
        <v>95</v>
      </c>
      <c r="M35" t="s">
        <v>20</v>
      </c>
      <c r="N35" t="s">
        <v>125</v>
      </c>
      <c r="Q35" s="1">
        <f>+SUMIF(Tabla1[Número de Orden],Tabla2[[#This Row],[Número de Orden]],Tabla1[Ganacia Bruta])</f>
        <v>112</v>
      </c>
      <c r="R35" s="1">
        <f>+Tabla2[[#This Row],[Monto total cuenta]]+Tabla2[[#This Row],[Propina final]]</f>
        <v>125.08</v>
      </c>
      <c r="S35" s="4">
        <f>+Tabla2[[#This Row],[Hora de Salida]]</f>
        <v>45017.254861111112</v>
      </c>
      <c r="T35" s="5" t="str">
        <f>+TEXT(Tabla2[[#This Row],[Hora de Llegada]], "h:mm")</f>
        <v>2:16</v>
      </c>
      <c r="U35" t="str">
        <f>+TEXT(Tabla2[[#This Row],[Hora de Salida]], "h:mm")</f>
        <v>6:07</v>
      </c>
      <c r="V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0.16041666666666665</v>
      </c>
      <c r="W35">
        <f>+SUMIF(cocina!A:A,Tabla2[[#This Row],[Número de Orden]],cocina!H:H)</f>
        <v>65</v>
      </c>
      <c r="X35">
        <f>+Tabla2[[#This Row],[Tiempo de preparación]]/60</f>
        <v>1.0833333333333333</v>
      </c>
      <c r="Y35" t="str">
        <f>+TEXT(Tabla2[[#This Row],[Columna2]]/24, "h:mm")</f>
        <v>1:05</v>
      </c>
      <c r="Z35" s="6">
        <f>+TEXT(Tabla2[[#This Row],[Hora de Salida]]-Tabla2[[#This Row],[Hora de Llegada]], "h:mm")-Tabla2[[#This Row],[Tiempo de preparación2]]</f>
        <v>0.11527777777777778</v>
      </c>
      <c r="AA35" s="6">
        <f>+IF(Tabla2[[#This Row],[Tiempo de degustación]]&lt;0,0,Tabla2[[#This Row],[Tiempo de degustación]])</f>
        <v>0.11527777777777778</v>
      </c>
      <c r="AB35" t="str">
        <f>+IF(Tabla2[[#This Row],[Tiempo de degustación2]]&gt;0,"SI","Impago")</f>
        <v>SI</v>
      </c>
      <c r="AC35">
        <f>+IF(Tabla2[[#This Row],[Orden cobrada]]="Impago",0,Tabla2[[#This Row],[Propina]])</f>
        <v>13.08</v>
      </c>
      <c r="AD35">
        <f>+IF(Tabla2[[#This Row],[Estado de la Mesa]]="Ocupada",15,0)</f>
        <v>0</v>
      </c>
      <c r="AE35">
        <f>+Tabla2[[#This Row],[Columna1]]/60</f>
        <v>0</v>
      </c>
      <c r="AF35" t="str">
        <f>+TEXT(Tabla2[[#This Row],[Columna12]]/24, "h:mm")</f>
        <v>0:00</v>
      </c>
      <c r="AG35" s="6">
        <f>+Tabla2[[#This Row],[Columna13]]+Tabla2[[#This Row],[Tiempo de permanencia]]</f>
        <v>0.16041666666666665</v>
      </c>
      <c r="AH35" t="str">
        <f>+TEXT(Tabla2[[#This Row],[Hora de Llegada]], "dddd")</f>
        <v>sábado</v>
      </c>
    </row>
    <row r="36" spans="1:34" x14ac:dyDescent="0.25">
      <c r="A36">
        <v>13</v>
      </c>
      <c r="B36" t="s">
        <v>147</v>
      </c>
      <c r="C36">
        <v>2</v>
      </c>
      <c r="D36" s="3">
        <v>45017.137499999997</v>
      </c>
      <c r="E36" s="3">
        <v>45017.246527777781</v>
      </c>
      <c r="F36" t="s">
        <v>69</v>
      </c>
      <c r="G36" t="s">
        <v>70</v>
      </c>
      <c r="H36" t="s">
        <v>83</v>
      </c>
      <c r="I36" s="13">
        <v>15.75</v>
      </c>
      <c r="J36" t="s">
        <v>100</v>
      </c>
      <c r="K36">
        <v>35</v>
      </c>
      <c r="L36" t="s">
        <v>95</v>
      </c>
      <c r="M36" t="s">
        <v>7</v>
      </c>
      <c r="N36" t="s">
        <v>88</v>
      </c>
      <c r="O36" t="s">
        <v>115</v>
      </c>
      <c r="P36" t="s">
        <v>86</v>
      </c>
      <c r="Q36" s="1">
        <f>+SUMIF(Tabla1[Número de Orden],Tabla2[[#This Row],[Número de Orden]],Tabla1[Ganacia Bruta])</f>
        <v>214</v>
      </c>
      <c r="R36" s="1">
        <f>+Tabla2[[#This Row],[Monto total cuenta]]+Tabla2[[#This Row],[Propina final]]</f>
        <v>229.75</v>
      </c>
      <c r="S36" s="4">
        <f>+Tabla2[[#This Row],[Hora de Salida]]</f>
        <v>45017.246527777781</v>
      </c>
      <c r="T36" s="5" t="str">
        <f>+TEXT(Tabla2[[#This Row],[Hora de Llegada]], "h:mm")</f>
        <v>3:18</v>
      </c>
      <c r="U36" t="str">
        <f>+TEXT(Tabla2[[#This Row],[Hora de Salida]], "h:mm")</f>
        <v>5:55</v>
      </c>
      <c r="V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30.109027777777776</v>
      </c>
      <c r="W36">
        <f>+SUMIF(cocina!A:A,Tabla2[[#This Row],[Número de Orden]],cocina!H:H)</f>
        <v>65</v>
      </c>
      <c r="X36">
        <f>+Tabla2[[#This Row],[Tiempo de preparación]]/60</f>
        <v>1.0833333333333333</v>
      </c>
      <c r="Y36" t="str">
        <f>+TEXT(Tabla2[[#This Row],[Columna2]]/24, "h:mm")</f>
        <v>1:05</v>
      </c>
      <c r="Z36" s="6">
        <f>+TEXT(Tabla2[[#This Row],[Hora de Salida]]-Tabla2[[#This Row],[Hora de Llegada]], "h:mm")-Tabla2[[#This Row],[Tiempo de preparación2]]</f>
        <v>6.3888888888888884E-2</v>
      </c>
      <c r="AA36" s="6">
        <f>+IF(Tabla2[[#This Row],[Tiempo de degustación]]&lt;0,0,Tabla2[[#This Row],[Tiempo de degustación]])</f>
        <v>6.3888888888888884E-2</v>
      </c>
      <c r="AB36" t="str">
        <f>+IF(Tabla2[[#This Row],[Tiempo de degustación2]]&gt;0,"SI","Impago")</f>
        <v>SI</v>
      </c>
      <c r="AC36">
        <f>+IF(Tabla2[[#This Row],[Orden cobrada]]="Impago",0,Tabla2[[#This Row],[Propina]])</f>
        <v>15.75</v>
      </c>
      <c r="AD36">
        <f>+IF(Tabla2[[#This Row],[Estado de la Mesa]]="Ocupada",15,0)</f>
        <v>15</v>
      </c>
      <c r="AE36">
        <f>+Tabla2[[#This Row],[Columna1]]/60</f>
        <v>0.25</v>
      </c>
      <c r="AF36" t="str">
        <f>+TEXT(Tabla2[[#This Row],[Columna12]]/24, "h:mm")</f>
        <v>0:15</v>
      </c>
      <c r="AG36" s="6">
        <f>+Tabla2[[#This Row],[Columna13]]+Tabla2[[#This Row],[Tiempo de permanencia]]</f>
        <v>30.119444444444444</v>
      </c>
      <c r="AH36" t="str">
        <f>+TEXT(Tabla2[[#This Row],[Hora de Llegada]], "dddd")</f>
        <v>sábado</v>
      </c>
    </row>
    <row r="37" spans="1:34" x14ac:dyDescent="0.25">
      <c r="A37">
        <v>5</v>
      </c>
      <c r="B37" t="s">
        <v>148</v>
      </c>
      <c r="C37">
        <v>5</v>
      </c>
      <c r="D37" s="3">
        <v>45017.143750000003</v>
      </c>
      <c r="E37" s="3">
        <v>45017.268055555556</v>
      </c>
      <c r="F37" t="s">
        <v>82</v>
      </c>
      <c r="G37" t="s">
        <v>70</v>
      </c>
      <c r="H37" t="s">
        <v>83</v>
      </c>
      <c r="I37" s="13">
        <v>45.28</v>
      </c>
      <c r="J37" t="s">
        <v>100</v>
      </c>
      <c r="K37">
        <v>36</v>
      </c>
      <c r="L37" t="s">
        <v>105</v>
      </c>
      <c r="M37" t="s">
        <v>7</v>
      </c>
      <c r="Q37" s="1">
        <f>+SUMIF(Tabla1[Número de Orden],Tabla2[[#This Row],[Número de Orden]],Tabla1[Ganacia Bruta])</f>
        <v>30</v>
      </c>
      <c r="R37" s="1">
        <f>+Tabla2[[#This Row],[Monto total cuenta]]+Tabla2[[#This Row],[Propina final]]</f>
        <v>75.28</v>
      </c>
      <c r="S37" s="4">
        <f>+Tabla2[[#This Row],[Hora de Salida]]</f>
        <v>45017.268055555556</v>
      </c>
      <c r="T37" s="5" t="str">
        <f>+TEXT(Tabla2[[#This Row],[Hora de Llegada]], "h:mm")</f>
        <v>3:27</v>
      </c>
      <c r="U37" t="str">
        <f>+TEXT(Tabla2[[#This Row],[Hora de Salida]], "h:mm")</f>
        <v>6:26</v>
      </c>
      <c r="V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30.124305555555555</v>
      </c>
      <c r="W37">
        <f>+SUMIF(cocina!A:A,Tabla2[[#This Row],[Número de Orden]],cocina!H:H)</f>
        <v>38</v>
      </c>
      <c r="X37">
        <f>+Tabla2[[#This Row],[Tiempo de preparación]]/60</f>
        <v>0.6333333333333333</v>
      </c>
      <c r="Y37" t="str">
        <f>+TEXT(Tabla2[[#This Row],[Columna2]]/24, "h:mm")</f>
        <v>0:38</v>
      </c>
      <c r="Z37" s="6">
        <f>+TEXT(Tabla2[[#This Row],[Hora de Salida]]-Tabla2[[#This Row],[Hora de Llegada]], "h:mm")-Tabla2[[#This Row],[Tiempo de preparación2]]</f>
        <v>9.7916666666666666E-2</v>
      </c>
      <c r="AA37" s="6">
        <f>+IF(Tabla2[[#This Row],[Tiempo de degustación]]&lt;0,0,Tabla2[[#This Row],[Tiempo de degustación]])</f>
        <v>9.7916666666666666E-2</v>
      </c>
      <c r="AB37" t="str">
        <f>+IF(Tabla2[[#This Row],[Tiempo de degustación2]]&gt;0,"SI","Impago")</f>
        <v>SI</v>
      </c>
      <c r="AC37">
        <f>+IF(Tabla2[[#This Row],[Orden cobrada]]="Impago",0,Tabla2[[#This Row],[Propina]])</f>
        <v>45.28</v>
      </c>
      <c r="AD37">
        <f>+IF(Tabla2[[#This Row],[Estado de la Mesa]]="Ocupada",15,0)</f>
        <v>15</v>
      </c>
      <c r="AE37">
        <f>+Tabla2[[#This Row],[Columna1]]/60</f>
        <v>0.25</v>
      </c>
      <c r="AF37" t="str">
        <f>+TEXT(Tabla2[[#This Row],[Columna12]]/24, "h:mm")</f>
        <v>0:15</v>
      </c>
      <c r="AG37" s="6">
        <f>+Tabla2[[#This Row],[Columna13]]+Tabla2[[#This Row],[Tiempo de permanencia]]</f>
        <v>30.134722222222223</v>
      </c>
      <c r="AH37" t="str">
        <f>+TEXT(Tabla2[[#This Row],[Hora de Llegada]], "dddd")</f>
        <v>sábado</v>
      </c>
    </row>
    <row r="38" spans="1:34" x14ac:dyDescent="0.25">
      <c r="A38">
        <v>20</v>
      </c>
      <c r="B38" t="s">
        <v>149</v>
      </c>
      <c r="C38">
        <v>1</v>
      </c>
      <c r="D38" s="3">
        <v>45017.14166666667</v>
      </c>
      <c r="E38" s="3">
        <v>45017.251388888886</v>
      </c>
      <c r="F38" t="s">
        <v>90</v>
      </c>
      <c r="G38" t="s">
        <v>98</v>
      </c>
      <c r="H38" t="s">
        <v>83</v>
      </c>
      <c r="I38" s="13">
        <v>10.39</v>
      </c>
      <c r="J38" t="s">
        <v>100</v>
      </c>
      <c r="K38">
        <v>37</v>
      </c>
      <c r="L38" t="s">
        <v>85</v>
      </c>
      <c r="M38" t="s">
        <v>23</v>
      </c>
      <c r="Q38" s="1">
        <f>+SUMIF(Tabla1[Número de Orden],Tabla2[[#This Row],[Número de Orden]],Tabla1[Ganacia Bruta])</f>
        <v>21</v>
      </c>
      <c r="R38" s="1">
        <f>+Tabla2[[#This Row],[Monto total cuenta]]+Tabla2[[#This Row],[Propina final]]</f>
        <v>31.39</v>
      </c>
      <c r="S38" s="4">
        <f>+Tabla2[[#This Row],[Hora de Salida]]</f>
        <v>45017.251388888886</v>
      </c>
      <c r="T38" s="5" t="str">
        <f>+TEXT(Tabla2[[#This Row],[Hora de Llegada]], "h:mm")</f>
        <v>3:24</v>
      </c>
      <c r="U38" t="str">
        <f>+TEXT(Tabla2[[#This Row],[Hora de Salida]], "h:mm")</f>
        <v>6:02</v>
      </c>
      <c r="V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30.109722222222224</v>
      </c>
      <c r="W38">
        <f>+SUMIF(cocina!A:A,Tabla2[[#This Row],[Número de Orden]],cocina!H:H)</f>
        <v>47</v>
      </c>
      <c r="X38">
        <f>+Tabla2[[#This Row],[Tiempo de preparación]]/60</f>
        <v>0.78333333333333333</v>
      </c>
      <c r="Y38" t="str">
        <f>+TEXT(Tabla2[[#This Row],[Columna2]]/24, "h:mm")</f>
        <v>0:47</v>
      </c>
      <c r="Z38" s="6">
        <f>+TEXT(Tabla2[[#This Row],[Hora de Salida]]-Tabla2[[#This Row],[Hora de Llegada]], "h:mm")-Tabla2[[#This Row],[Tiempo de preparación2]]</f>
        <v>7.7083333333333337E-2</v>
      </c>
      <c r="AA38" s="6">
        <f>+IF(Tabla2[[#This Row],[Tiempo de degustación]]&lt;0,0,Tabla2[[#This Row],[Tiempo de degustación]])</f>
        <v>7.7083333333333337E-2</v>
      </c>
      <c r="AB38" t="str">
        <f>+IF(Tabla2[[#This Row],[Tiempo de degustación2]]&gt;0,"SI","Impago")</f>
        <v>SI</v>
      </c>
      <c r="AC38">
        <f>+IF(Tabla2[[#This Row],[Orden cobrada]]="Impago",0,Tabla2[[#This Row],[Propina]])</f>
        <v>10.39</v>
      </c>
      <c r="AD38">
        <f>+IF(Tabla2[[#This Row],[Estado de la Mesa]]="Ocupada",15,0)</f>
        <v>15</v>
      </c>
      <c r="AE38">
        <f>+Tabla2[[#This Row],[Columna1]]/60</f>
        <v>0.25</v>
      </c>
      <c r="AF38" t="str">
        <f>+TEXT(Tabla2[[#This Row],[Columna12]]/24, "h:mm")</f>
        <v>0:15</v>
      </c>
      <c r="AG38" s="6">
        <f>+Tabla2[[#This Row],[Columna13]]+Tabla2[[#This Row],[Tiempo de permanencia]]</f>
        <v>30.120138888888892</v>
      </c>
      <c r="AH38" t="str">
        <f>+TEXT(Tabla2[[#This Row],[Hora de Llegada]], "dddd")</f>
        <v>sábado</v>
      </c>
    </row>
    <row r="39" spans="1:34" x14ac:dyDescent="0.25">
      <c r="A39">
        <v>10</v>
      </c>
      <c r="B39" t="s">
        <v>150</v>
      </c>
      <c r="C39">
        <v>6</v>
      </c>
      <c r="D39" s="3">
        <v>45017.109722222223</v>
      </c>
      <c r="E39" s="3">
        <v>45017.161805555559</v>
      </c>
      <c r="F39" t="s">
        <v>94</v>
      </c>
      <c r="G39" t="s">
        <v>70</v>
      </c>
      <c r="H39" t="s">
        <v>71</v>
      </c>
      <c r="I39" s="13">
        <v>16.309999999999999</v>
      </c>
      <c r="J39" t="s">
        <v>72</v>
      </c>
      <c r="K39">
        <v>38</v>
      </c>
      <c r="L39" t="s">
        <v>127</v>
      </c>
      <c r="M39" t="s">
        <v>9</v>
      </c>
      <c r="N39" t="s">
        <v>112</v>
      </c>
      <c r="O39" t="s">
        <v>87</v>
      </c>
      <c r="Q39" s="1">
        <f>+SUMIF(Tabla1[Número de Orden],Tabla2[[#This Row],[Número de Orden]],Tabla1[Ganacia Bruta])</f>
        <v>235</v>
      </c>
      <c r="R39" s="1">
        <f>+Tabla2[[#This Row],[Monto total cuenta]]+Tabla2[[#This Row],[Propina final]]</f>
        <v>235</v>
      </c>
      <c r="S39" s="4">
        <f>+Tabla2[[#This Row],[Hora de Salida]]</f>
        <v>45017.161805555559</v>
      </c>
      <c r="T39" s="5" t="str">
        <f>+TEXT(Tabla2[[#This Row],[Hora de Llegada]], "h:mm")</f>
        <v>2:38</v>
      </c>
      <c r="U39" t="str">
        <f>+TEXT(Tabla2[[#This Row],[Hora de Salida]], "h:mm")</f>
        <v>3:53</v>
      </c>
      <c r="V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5.2083333333333343E-2</v>
      </c>
      <c r="W39">
        <f>+SUMIF(cocina!A:A,Tabla2[[#This Row],[Número de Orden]],cocina!H:H)</f>
        <v>98</v>
      </c>
      <c r="X39">
        <f>+Tabla2[[#This Row],[Tiempo de preparación]]/60</f>
        <v>1.6333333333333333</v>
      </c>
      <c r="Y39" t="str">
        <f>+TEXT(Tabla2[[#This Row],[Columna2]]/24, "h:mm")</f>
        <v>1:38</v>
      </c>
      <c r="Z39" s="6">
        <f>+TEXT(Tabla2[[#This Row],[Hora de Salida]]-Tabla2[[#This Row],[Hora de Llegada]], "h:mm")-Tabla2[[#This Row],[Tiempo de preparación2]]</f>
        <v>-1.5972222222222214E-2</v>
      </c>
      <c r="AA39" s="6">
        <f>+IF(Tabla2[[#This Row],[Tiempo de degustación]]&lt;0,0,Tabla2[[#This Row],[Tiempo de degustación]])</f>
        <v>0</v>
      </c>
      <c r="AB39" t="str">
        <f>+IF(Tabla2[[#This Row],[Tiempo de degustación2]]&gt;0,"SI","Impago")</f>
        <v>Impago</v>
      </c>
      <c r="AC39">
        <f>+IF(Tabla2[[#This Row],[Orden cobrada]]="Impago",0,Tabla2[[#This Row],[Propina]])</f>
        <v>0</v>
      </c>
      <c r="AD39">
        <f>+IF(Tabla2[[#This Row],[Estado de la Mesa]]="Ocupada",15,0)</f>
        <v>0</v>
      </c>
      <c r="AE39">
        <f>+Tabla2[[#This Row],[Columna1]]/60</f>
        <v>0</v>
      </c>
      <c r="AF39" t="str">
        <f>+TEXT(Tabla2[[#This Row],[Columna12]]/24, "h:mm")</f>
        <v>0:00</v>
      </c>
      <c r="AG39" s="6">
        <f>+Tabla2[[#This Row],[Columna13]]+Tabla2[[#This Row],[Tiempo de permanencia]]</f>
        <v>5.2083333333333343E-2</v>
      </c>
      <c r="AH39" t="str">
        <f>+TEXT(Tabla2[[#This Row],[Hora de Llegada]], "dddd")</f>
        <v>sábado</v>
      </c>
    </row>
    <row r="40" spans="1:34" x14ac:dyDescent="0.25">
      <c r="A40">
        <v>15</v>
      </c>
      <c r="B40" t="s">
        <v>151</v>
      </c>
      <c r="C40">
        <v>3</v>
      </c>
      <c r="D40" s="3">
        <v>45017.15347222222</v>
      </c>
      <c r="E40" s="3">
        <v>45017.318749999999</v>
      </c>
      <c r="F40" t="s">
        <v>82</v>
      </c>
      <c r="G40" t="s">
        <v>98</v>
      </c>
      <c r="H40" t="s">
        <v>78</v>
      </c>
      <c r="I40" s="13">
        <v>48.36</v>
      </c>
      <c r="J40" t="s">
        <v>100</v>
      </c>
      <c r="K40">
        <v>39</v>
      </c>
      <c r="L40" t="s">
        <v>105</v>
      </c>
      <c r="M40" t="s">
        <v>12</v>
      </c>
      <c r="Q40" s="1">
        <f>+SUMIF(Tabla1[Número de Orden],Tabla2[[#This Row],[Número de Orden]],Tabla1[Ganacia Bruta])</f>
        <v>108</v>
      </c>
      <c r="R40" s="1">
        <f>+Tabla2[[#This Row],[Monto total cuenta]]+Tabla2[[#This Row],[Propina final]]</f>
        <v>156.36000000000001</v>
      </c>
      <c r="S40" s="4">
        <f>+Tabla2[[#This Row],[Hora de Salida]]</f>
        <v>45017.318749999999</v>
      </c>
      <c r="T40" s="5" t="str">
        <f>+TEXT(Tabla2[[#This Row],[Hora de Llegada]], "h:mm")</f>
        <v>3:41</v>
      </c>
      <c r="U40" t="str">
        <f>+TEXT(Tabla2[[#This Row],[Hora de Salida]], "h:mm")</f>
        <v>7:39</v>
      </c>
      <c r="V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40">
        <f>+SUMIF(cocina!A:A,Tabla2[[#This Row],[Número de Orden]],cocina!H:H)</f>
        <v>57</v>
      </c>
      <c r="X40">
        <f>+Tabla2[[#This Row],[Tiempo de preparación]]/60</f>
        <v>0.95</v>
      </c>
      <c r="Y40" t="str">
        <f>+TEXT(Tabla2[[#This Row],[Columna2]]/24, "h:mm")</f>
        <v>0:57</v>
      </c>
      <c r="Z40" s="6">
        <f>+TEXT(Tabla2[[#This Row],[Hora de Salida]]-Tabla2[[#This Row],[Hora de Llegada]], "h:mm")-Tabla2[[#This Row],[Tiempo de preparación2]]</f>
        <v>0.12569444444444444</v>
      </c>
      <c r="AA40" s="6">
        <f>+IF(Tabla2[[#This Row],[Tiempo de degustación]]&lt;0,0,Tabla2[[#This Row],[Tiempo de degustación]])</f>
        <v>0.12569444444444444</v>
      </c>
      <c r="AB40" t="str">
        <f>+IF(Tabla2[[#This Row],[Tiempo de degustación2]]&gt;0,"SI","Impago")</f>
        <v>SI</v>
      </c>
      <c r="AC40">
        <f>+IF(Tabla2[[#This Row],[Orden cobrada]]="Impago",0,Tabla2[[#This Row],[Propina]])</f>
        <v>48.36</v>
      </c>
      <c r="AD40">
        <f>+IF(Tabla2[[#This Row],[Estado de la Mesa]]="Ocupada",15,0)</f>
        <v>15</v>
      </c>
      <c r="AE40">
        <f>+Tabla2[[#This Row],[Columna1]]/60</f>
        <v>0.25</v>
      </c>
      <c r="AF40" t="str">
        <f>+TEXT(Tabla2[[#This Row],[Columna12]]/24, "h:mm")</f>
        <v>0:15</v>
      </c>
      <c r="AG40" s="6">
        <f>+Tabla2[[#This Row],[Columna13]]+Tabla2[[#This Row],[Tiempo de permanencia]]</f>
        <v>30.175694444444446</v>
      </c>
      <c r="AH40" t="str">
        <f>+TEXT(Tabla2[[#This Row],[Hora de Llegada]], "dddd")</f>
        <v>sábado</v>
      </c>
    </row>
    <row r="41" spans="1:34" x14ac:dyDescent="0.25">
      <c r="A41">
        <v>1</v>
      </c>
      <c r="B41" t="s">
        <v>152</v>
      </c>
      <c r="C41">
        <v>1</v>
      </c>
      <c r="D41" s="3">
        <v>45017.083333333336</v>
      </c>
      <c r="E41" s="3">
        <v>45017.170138888891</v>
      </c>
      <c r="F41" t="s">
        <v>69</v>
      </c>
      <c r="G41" t="s">
        <v>70</v>
      </c>
      <c r="H41" t="s">
        <v>78</v>
      </c>
      <c r="I41" s="13">
        <v>13.68</v>
      </c>
      <c r="J41" t="s">
        <v>84</v>
      </c>
      <c r="K41">
        <v>40</v>
      </c>
      <c r="L41" t="s">
        <v>140</v>
      </c>
      <c r="M41" t="s">
        <v>13</v>
      </c>
      <c r="N41" t="s">
        <v>115</v>
      </c>
      <c r="O41" t="s">
        <v>92</v>
      </c>
      <c r="Q41" s="1">
        <f>+SUMIF(Tabla1[Número de Orden],Tabla2[[#This Row],[Número de Orden]],Tabla1[Ganacia Bruta])</f>
        <v>148</v>
      </c>
      <c r="R41" s="1">
        <f>+Tabla2[[#This Row],[Monto total cuenta]]+Tabla2[[#This Row],[Propina final]]</f>
        <v>161.68</v>
      </c>
      <c r="S41" s="4">
        <f>+Tabla2[[#This Row],[Hora de Salida]]</f>
        <v>45017.170138888891</v>
      </c>
      <c r="T41" s="5" t="str">
        <f>+TEXT(Tabla2[[#This Row],[Hora de Llegada]], "h:mm")</f>
        <v>2:00</v>
      </c>
      <c r="U41" t="str">
        <f>+TEXT(Tabla2[[#This Row],[Hora de Salida]], "h:mm")</f>
        <v>4:05</v>
      </c>
      <c r="V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8.6805555555555566E-2</v>
      </c>
      <c r="W41">
        <f>+SUMIF(cocina!A:A,Tabla2[[#This Row],[Número de Orden]],cocina!H:H)</f>
        <v>78</v>
      </c>
      <c r="X41">
        <f>+Tabla2[[#This Row],[Tiempo de preparación]]/60</f>
        <v>1.3</v>
      </c>
      <c r="Y41" t="str">
        <f>+TEXT(Tabla2[[#This Row],[Columna2]]/24, "h:mm")</f>
        <v>1:18</v>
      </c>
      <c r="Z41" s="6">
        <f>+TEXT(Tabla2[[#This Row],[Hora de Salida]]-Tabla2[[#This Row],[Hora de Llegada]], "h:mm")-Tabla2[[#This Row],[Tiempo de preparación2]]</f>
        <v>3.2638888888888884E-2</v>
      </c>
      <c r="AA41" s="6">
        <f>+IF(Tabla2[[#This Row],[Tiempo de degustación]]&lt;0,0,Tabla2[[#This Row],[Tiempo de degustación]])</f>
        <v>3.2638888888888884E-2</v>
      </c>
      <c r="AB41" t="str">
        <f>+IF(Tabla2[[#This Row],[Tiempo de degustación2]]&gt;0,"SI","Impago")</f>
        <v>SI</v>
      </c>
      <c r="AC41">
        <f>+IF(Tabla2[[#This Row],[Orden cobrada]]="Impago",0,Tabla2[[#This Row],[Propina]])</f>
        <v>13.68</v>
      </c>
      <c r="AD41">
        <f>+IF(Tabla2[[#This Row],[Estado de la Mesa]]="Ocupada",15,0)</f>
        <v>0</v>
      </c>
      <c r="AE41">
        <f>+Tabla2[[#This Row],[Columna1]]/60</f>
        <v>0</v>
      </c>
      <c r="AF41" t="str">
        <f>+TEXT(Tabla2[[#This Row],[Columna12]]/24, "h:mm")</f>
        <v>0:00</v>
      </c>
      <c r="AG41" s="6">
        <f>+Tabla2[[#This Row],[Columna13]]+Tabla2[[#This Row],[Tiempo de permanencia]]</f>
        <v>8.6805555555555566E-2</v>
      </c>
      <c r="AH41" t="str">
        <f>+TEXT(Tabla2[[#This Row],[Hora de Llegada]], "dddd")</f>
        <v>sábado</v>
      </c>
    </row>
    <row r="42" spans="1:34" x14ac:dyDescent="0.25">
      <c r="A42">
        <v>7</v>
      </c>
      <c r="B42" t="s">
        <v>153</v>
      </c>
      <c r="C42">
        <v>4</v>
      </c>
      <c r="D42" s="3">
        <v>45017.093055555553</v>
      </c>
      <c r="E42" s="3">
        <v>45017.180555555555</v>
      </c>
      <c r="F42" t="s">
        <v>82</v>
      </c>
      <c r="G42" t="s">
        <v>70</v>
      </c>
      <c r="H42" t="s">
        <v>83</v>
      </c>
      <c r="I42" s="13">
        <v>15.24</v>
      </c>
      <c r="J42" t="s">
        <v>100</v>
      </c>
      <c r="K42">
        <v>41</v>
      </c>
      <c r="L42" t="s">
        <v>95</v>
      </c>
      <c r="M42" t="s">
        <v>18</v>
      </c>
      <c r="N42" t="s">
        <v>125</v>
      </c>
      <c r="O42" t="s">
        <v>74</v>
      </c>
      <c r="Q42" s="1">
        <f>+SUMIF(Tabla1[Número de Orden],Tabla2[[#This Row],[Número de Orden]],Tabla1[Ganacia Bruta])</f>
        <v>204</v>
      </c>
      <c r="R42" s="1">
        <f>+Tabla2[[#This Row],[Monto total cuenta]]+Tabla2[[#This Row],[Propina final]]</f>
        <v>219.24</v>
      </c>
      <c r="S42" s="4">
        <f>+Tabla2[[#This Row],[Hora de Salida]]</f>
        <v>45017.180555555555</v>
      </c>
      <c r="T42" s="5" t="str">
        <f>+TEXT(Tabla2[[#This Row],[Hora de Llegada]], "h:mm")</f>
        <v>2:14</v>
      </c>
      <c r="U42" t="str">
        <f>+TEXT(Tabla2[[#This Row],[Hora de Salida]], "h:mm")</f>
        <v>4:20</v>
      </c>
      <c r="V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42">
        <f>+SUMIF(cocina!A:A,Tabla2[[#This Row],[Número de Orden]],cocina!H:H)</f>
        <v>89</v>
      </c>
      <c r="X42">
        <f>+Tabla2[[#This Row],[Tiempo de preparación]]/60</f>
        <v>1.4833333333333334</v>
      </c>
      <c r="Y42" t="str">
        <f>+TEXT(Tabla2[[#This Row],[Columna2]]/24, "h:mm")</f>
        <v>1:29</v>
      </c>
      <c r="Z42" s="6">
        <f>+TEXT(Tabla2[[#This Row],[Hora de Salida]]-Tabla2[[#This Row],[Hora de Llegada]], "h:mm")-Tabla2[[#This Row],[Tiempo de preparación2]]</f>
        <v>2.5694444444444436E-2</v>
      </c>
      <c r="AA42" s="6">
        <f>+IF(Tabla2[[#This Row],[Tiempo de degustación]]&lt;0,0,Tabla2[[#This Row],[Tiempo de degustación]])</f>
        <v>2.5694444444444436E-2</v>
      </c>
      <c r="AB42" t="str">
        <f>+IF(Tabla2[[#This Row],[Tiempo de degustación2]]&gt;0,"SI","Impago")</f>
        <v>SI</v>
      </c>
      <c r="AC42">
        <f>+IF(Tabla2[[#This Row],[Orden cobrada]]="Impago",0,Tabla2[[#This Row],[Propina]])</f>
        <v>15.24</v>
      </c>
      <c r="AD42">
        <f>+IF(Tabla2[[#This Row],[Estado de la Mesa]]="Ocupada",15,0)</f>
        <v>15</v>
      </c>
      <c r="AE42">
        <f>+Tabla2[[#This Row],[Columna1]]/60</f>
        <v>0.25</v>
      </c>
      <c r="AF42" t="str">
        <f>+TEXT(Tabla2[[#This Row],[Columna12]]/24, "h:mm")</f>
        <v>0:15</v>
      </c>
      <c r="AG42" s="6">
        <f>+Tabla2[[#This Row],[Columna13]]+Tabla2[[#This Row],[Tiempo de permanencia]]</f>
        <v>30.097916666666666</v>
      </c>
      <c r="AH42" t="str">
        <f>+TEXT(Tabla2[[#This Row],[Hora de Llegada]], "dddd")</f>
        <v>sábado</v>
      </c>
    </row>
    <row r="43" spans="1:34" x14ac:dyDescent="0.25">
      <c r="A43">
        <v>14</v>
      </c>
      <c r="B43" t="s">
        <v>154</v>
      </c>
      <c r="C43">
        <v>1</v>
      </c>
      <c r="D43" s="3">
        <v>45017.017361111109</v>
      </c>
      <c r="E43" s="3">
        <v>45017.073611111111</v>
      </c>
      <c r="F43" t="s">
        <v>82</v>
      </c>
      <c r="G43" t="s">
        <v>70</v>
      </c>
      <c r="H43" t="s">
        <v>83</v>
      </c>
      <c r="I43" s="13">
        <v>49.58</v>
      </c>
      <c r="J43" t="s">
        <v>72</v>
      </c>
      <c r="K43">
        <v>42</v>
      </c>
      <c r="L43" t="s">
        <v>105</v>
      </c>
      <c r="M43" t="s">
        <v>19</v>
      </c>
      <c r="N43" t="s">
        <v>103</v>
      </c>
      <c r="Q43" s="1">
        <f>+SUMIF(Tabla1[Número de Orden],Tabla2[[#This Row],[Número de Orden]],Tabla1[Ganacia Bruta])</f>
        <v>102</v>
      </c>
      <c r="R43" s="1">
        <f>+Tabla2[[#This Row],[Monto total cuenta]]+Tabla2[[#This Row],[Propina final]]</f>
        <v>151.57999999999998</v>
      </c>
      <c r="S43" s="4">
        <f>+Tabla2[[#This Row],[Hora de Salida]]</f>
        <v>45017.073611111111</v>
      </c>
      <c r="T43" s="5" t="str">
        <f>+TEXT(Tabla2[[#This Row],[Hora de Llegada]], "h:mm")</f>
        <v>0:25</v>
      </c>
      <c r="U43" t="str">
        <f>+TEXT(Tabla2[[#This Row],[Hora de Salida]], "h:mm")</f>
        <v>1:46</v>
      </c>
      <c r="V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5.6250000000000001E-2</v>
      </c>
      <c r="W43">
        <f>+SUMIF(cocina!A:A,Tabla2[[#This Row],[Número de Orden]],cocina!H:H)</f>
        <v>69</v>
      </c>
      <c r="X43">
        <f>+Tabla2[[#This Row],[Tiempo de preparación]]/60</f>
        <v>1.1499999999999999</v>
      </c>
      <c r="Y43" t="str">
        <f>+TEXT(Tabla2[[#This Row],[Columna2]]/24, "h:mm")</f>
        <v>1:09</v>
      </c>
      <c r="Z43" s="6">
        <f>+TEXT(Tabla2[[#This Row],[Hora de Salida]]-Tabla2[[#This Row],[Hora de Llegada]], "h:mm")-Tabla2[[#This Row],[Tiempo de preparación2]]</f>
        <v>8.3333333333333315E-3</v>
      </c>
      <c r="AA43" s="6">
        <f>+IF(Tabla2[[#This Row],[Tiempo de degustación]]&lt;0,0,Tabla2[[#This Row],[Tiempo de degustación]])</f>
        <v>8.3333333333333315E-3</v>
      </c>
      <c r="AB43" t="str">
        <f>+IF(Tabla2[[#This Row],[Tiempo de degustación2]]&gt;0,"SI","Impago")</f>
        <v>SI</v>
      </c>
      <c r="AC43">
        <f>+IF(Tabla2[[#This Row],[Orden cobrada]]="Impago",0,Tabla2[[#This Row],[Propina]])</f>
        <v>49.58</v>
      </c>
      <c r="AD43">
        <f>+IF(Tabla2[[#This Row],[Estado de la Mesa]]="Ocupada",15,0)</f>
        <v>0</v>
      </c>
      <c r="AE43">
        <f>+Tabla2[[#This Row],[Columna1]]/60</f>
        <v>0</v>
      </c>
      <c r="AF43" t="str">
        <f>+TEXT(Tabla2[[#This Row],[Columna12]]/24, "h:mm")</f>
        <v>0:00</v>
      </c>
      <c r="AG43" s="6">
        <f>+Tabla2[[#This Row],[Columna13]]+Tabla2[[#This Row],[Tiempo de permanencia]]</f>
        <v>5.6250000000000001E-2</v>
      </c>
      <c r="AH43" t="str">
        <f>+TEXT(Tabla2[[#This Row],[Hora de Llegada]], "dddd")</f>
        <v>sábado</v>
      </c>
    </row>
    <row r="44" spans="1:34" x14ac:dyDescent="0.25">
      <c r="A44">
        <v>8</v>
      </c>
      <c r="B44" t="s">
        <v>155</v>
      </c>
      <c r="C44">
        <v>6</v>
      </c>
      <c r="D44" s="3">
        <v>45017.043055555558</v>
      </c>
      <c r="E44" s="3">
        <v>45017.134722222225</v>
      </c>
      <c r="F44" t="s">
        <v>94</v>
      </c>
      <c r="G44" t="s">
        <v>70</v>
      </c>
      <c r="H44" t="s">
        <v>83</v>
      </c>
      <c r="I44" s="13">
        <v>32.19</v>
      </c>
      <c r="J44" t="s">
        <v>100</v>
      </c>
      <c r="K44">
        <v>43</v>
      </c>
      <c r="L44" t="s">
        <v>95</v>
      </c>
      <c r="M44" t="s">
        <v>18</v>
      </c>
      <c r="N44" t="s">
        <v>133</v>
      </c>
      <c r="O44" t="s">
        <v>96</v>
      </c>
      <c r="P44" t="s">
        <v>86</v>
      </c>
      <c r="Q44" s="1">
        <f>+SUMIF(Tabla1[Número de Orden],Tabla2[[#This Row],[Número de Orden]],Tabla1[Ganacia Bruta])</f>
        <v>203</v>
      </c>
      <c r="R44" s="1">
        <f>+Tabla2[[#This Row],[Monto total cuenta]]+Tabla2[[#This Row],[Propina final]]</f>
        <v>203</v>
      </c>
      <c r="S44" s="4">
        <f>+Tabla2[[#This Row],[Hora de Salida]]</f>
        <v>45017.134722222225</v>
      </c>
      <c r="T44" s="5" t="str">
        <f>+TEXT(Tabla2[[#This Row],[Hora de Llegada]], "h:mm")</f>
        <v>1:02</v>
      </c>
      <c r="U44" t="str">
        <f>+TEXT(Tabla2[[#This Row],[Hora de Salida]], "h:mm")</f>
        <v>3:14</v>
      </c>
      <c r="V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30.091666666666669</v>
      </c>
      <c r="W44">
        <f>+SUMIF(cocina!A:A,Tabla2[[#This Row],[Número de Orden]],cocina!H:H)</f>
        <v>146</v>
      </c>
      <c r="X44">
        <f>+Tabla2[[#This Row],[Tiempo de preparación]]/60</f>
        <v>2.4333333333333331</v>
      </c>
      <c r="Y44" t="str">
        <f>+TEXT(Tabla2[[#This Row],[Columna2]]/24, "h:mm")</f>
        <v>2:26</v>
      </c>
      <c r="Z44" s="6">
        <f>+TEXT(Tabla2[[#This Row],[Hora de Salida]]-Tabla2[[#This Row],[Hora de Llegada]], "h:mm")-Tabla2[[#This Row],[Tiempo de preparación2]]</f>
        <v>-9.7222222222222293E-3</v>
      </c>
      <c r="AA44" s="6">
        <f>+IF(Tabla2[[#This Row],[Tiempo de degustación]]&lt;0,0,Tabla2[[#This Row],[Tiempo de degustación]])</f>
        <v>0</v>
      </c>
      <c r="AB44" t="str">
        <f>+IF(Tabla2[[#This Row],[Tiempo de degustación2]]&gt;0,"SI","Impago")</f>
        <v>Impago</v>
      </c>
      <c r="AC44">
        <f>+IF(Tabla2[[#This Row],[Orden cobrada]]="Impago",0,Tabla2[[#This Row],[Propina]])</f>
        <v>0</v>
      </c>
      <c r="AD44">
        <f>+IF(Tabla2[[#This Row],[Estado de la Mesa]]="Ocupada",15,0)</f>
        <v>15</v>
      </c>
      <c r="AE44">
        <f>+Tabla2[[#This Row],[Columna1]]/60</f>
        <v>0.25</v>
      </c>
      <c r="AF44" t="str">
        <f>+TEXT(Tabla2[[#This Row],[Columna12]]/24, "h:mm")</f>
        <v>0:15</v>
      </c>
      <c r="AG44" s="6">
        <f>+Tabla2[[#This Row],[Columna13]]+Tabla2[[#This Row],[Tiempo de permanencia]]</f>
        <v>30.102083333333336</v>
      </c>
      <c r="AH44" t="str">
        <f>+TEXT(Tabla2[[#This Row],[Hora de Llegada]], "dddd")</f>
        <v>sábado</v>
      </c>
    </row>
    <row r="45" spans="1:34" x14ac:dyDescent="0.25">
      <c r="A45">
        <v>18</v>
      </c>
      <c r="B45" t="s">
        <v>152</v>
      </c>
      <c r="C45">
        <v>1</v>
      </c>
      <c r="D45" s="3">
        <v>45017.129166666666</v>
      </c>
      <c r="E45" s="3">
        <v>45017.262499999997</v>
      </c>
      <c r="F45" t="s">
        <v>94</v>
      </c>
      <c r="G45" t="s">
        <v>70</v>
      </c>
      <c r="H45" t="s">
        <v>83</v>
      </c>
      <c r="I45" s="13">
        <v>42.6</v>
      </c>
      <c r="J45" t="s">
        <v>84</v>
      </c>
      <c r="K45">
        <v>44</v>
      </c>
      <c r="L45" t="s">
        <v>73</v>
      </c>
      <c r="M45" t="s">
        <v>25</v>
      </c>
      <c r="N45" t="s">
        <v>129</v>
      </c>
      <c r="O45" t="s">
        <v>118</v>
      </c>
      <c r="Q45" s="1">
        <f>+SUMIF(Tabla1[Número de Orden],Tabla2[[#This Row],[Número de Orden]],Tabla1[Ganacia Bruta])</f>
        <v>122</v>
      </c>
      <c r="R45" s="1">
        <f>+Tabla2[[#This Row],[Monto total cuenta]]+Tabla2[[#This Row],[Propina final]]</f>
        <v>164.6</v>
      </c>
      <c r="S45" s="4">
        <f>+Tabla2[[#This Row],[Hora de Salida]]</f>
        <v>45017.262499999997</v>
      </c>
      <c r="T45" s="5" t="str">
        <f>+TEXT(Tabla2[[#This Row],[Hora de Llegada]], "h:mm")</f>
        <v>3:06</v>
      </c>
      <c r="U45" t="str">
        <f>+TEXT(Tabla2[[#This Row],[Hora de Salida]], "h:mm")</f>
        <v>6:18</v>
      </c>
      <c r="V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0.13333333333333333</v>
      </c>
      <c r="W45">
        <f>+SUMIF(cocina!A:A,Tabla2[[#This Row],[Número de Orden]],cocina!H:H)</f>
        <v>85</v>
      </c>
      <c r="X45">
        <f>+Tabla2[[#This Row],[Tiempo de preparación]]/60</f>
        <v>1.4166666666666667</v>
      </c>
      <c r="Y45" t="str">
        <f>+TEXT(Tabla2[[#This Row],[Columna2]]/24, "h:mm")</f>
        <v>1:25</v>
      </c>
      <c r="Z45" s="6">
        <f>+TEXT(Tabla2[[#This Row],[Hora de Salida]]-Tabla2[[#This Row],[Hora de Llegada]], "h:mm")-Tabla2[[#This Row],[Tiempo de preparación2]]</f>
        <v>7.4305555555555555E-2</v>
      </c>
      <c r="AA45" s="6">
        <f>+IF(Tabla2[[#This Row],[Tiempo de degustación]]&lt;0,0,Tabla2[[#This Row],[Tiempo de degustación]])</f>
        <v>7.4305555555555555E-2</v>
      </c>
      <c r="AB45" t="str">
        <f>+IF(Tabla2[[#This Row],[Tiempo de degustación2]]&gt;0,"SI","Impago")</f>
        <v>SI</v>
      </c>
      <c r="AC45">
        <f>+IF(Tabla2[[#This Row],[Orden cobrada]]="Impago",0,Tabla2[[#This Row],[Propina]])</f>
        <v>42.6</v>
      </c>
      <c r="AD45">
        <f>+IF(Tabla2[[#This Row],[Estado de la Mesa]]="Ocupada",15,0)</f>
        <v>0</v>
      </c>
      <c r="AE45">
        <f>+Tabla2[[#This Row],[Columna1]]/60</f>
        <v>0</v>
      </c>
      <c r="AF45" t="str">
        <f>+TEXT(Tabla2[[#This Row],[Columna12]]/24, "h:mm")</f>
        <v>0:00</v>
      </c>
      <c r="AG45" s="6">
        <f>+Tabla2[[#This Row],[Columna13]]+Tabla2[[#This Row],[Tiempo de permanencia]]</f>
        <v>0.13333333333333333</v>
      </c>
      <c r="AH45" t="str">
        <f>+TEXT(Tabla2[[#This Row],[Hora de Llegada]], "dddd")</f>
        <v>sábado</v>
      </c>
    </row>
    <row r="46" spans="1:34" x14ac:dyDescent="0.25">
      <c r="A46">
        <v>17</v>
      </c>
      <c r="B46" t="s">
        <v>156</v>
      </c>
      <c r="C46">
        <v>2</v>
      </c>
      <c r="D46" s="3">
        <v>45017.09375</v>
      </c>
      <c r="E46" s="3">
        <v>45017.167361111111</v>
      </c>
      <c r="F46" t="s">
        <v>82</v>
      </c>
      <c r="G46" t="s">
        <v>70</v>
      </c>
      <c r="H46" t="s">
        <v>83</v>
      </c>
      <c r="I46" s="13">
        <v>25.41</v>
      </c>
      <c r="J46" t="s">
        <v>72</v>
      </c>
      <c r="K46">
        <v>45</v>
      </c>
      <c r="L46" t="s">
        <v>95</v>
      </c>
      <c r="M46" t="s">
        <v>24</v>
      </c>
      <c r="Q46" s="1">
        <f>+SUMIF(Tabla1[Número de Orden],Tabla2[[#This Row],[Número de Orden]],Tabla1[Ganacia Bruta])</f>
        <v>54</v>
      </c>
      <c r="R46" s="1">
        <f>+Tabla2[[#This Row],[Monto total cuenta]]+Tabla2[[#This Row],[Propina final]]</f>
        <v>79.41</v>
      </c>
      <c r="S46" s="4">
        <f>+Tabla2[[#This Row],[Hora de Salida]]</f>
        <v>45017.167361111111</v>
      </c>
      <c r="T46" s="5" t="str">
        <f>+TEXT(Tabla2[[#This Row],[Hora de Llegada]], "h:mm")</f>
        <v>2:15</v>
      </c>
      <c r="U46" t="str">
        <f>+TEXT(Tabla2[[#This Row],[Hora de Salida]], "h:mm")</f>
        <v>4:01</v>
      </c>
      <c r="V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46">
        <f>+SUMIF(cocina!A:A,Tabla2[[#This Row],[Número de Orden]],cocina!H:H)</f>
        <v>47</v>
      </c>
      <c r="X46">
        <f>+Tabla2[[#This Row],[Tiempo de preparación]]/60</f>
        <v>0.78333333333333333</v>
      </c>
      <c r="Y46" t="str">
        <f>+TEXT(Tabla2[[#This Row],[Columna2]]/24, "h:mm")</f>
        <v>0:47</v>
      </c>
      <c r="Z46" s="6">
        <f>+TEXT(Tabla2[[#This Row],[Hora de Salida]]-Tabla2[[#This Row],[Hora de Llegada]], "h:mm")-Tabla2[[#This Row],[Tiempo de preparación2]]</f>
        <v>4.0972222222222222E-2</v>
      </c>
      <c r="AA46" s="6">
        <f>+IF(Tabla2[[#This Row],[Tiempo de degustación]]&lt;0,0,Tabla2[[#This Row],[Tiempo de degustación]])</f>
        <v>4.0972222222222222E-2</v>
      </c>
      <c r="AB46" t="str">
        <f>+IF(Tabla2[[#This Row],[Tiempo de degustación2]]&gt;0,"SI","Impago")</f>
        <v>SI</v>
      </c>
      <c r="AC46">
        <f>+IF(Tabla2[[#This Row],[Orden cobrada]]="Impago",0,Tabla2[[#This Row],[Propina]])</f>
        <v>25.41</v>
      </c>
      <c r="AD46">
        <f>+IF(Tabla2[[#This Row],[Estado de la Mesa]]="Ocupada",15,0)</f>
        <v>0</v>
      </c>
      <c r="AE46">
        <f>+Tabla2[[#This Row],[Columna1]]/60</f>
        <v>0</v>
      </c>
      <c r="AF46" t="str">
        <f>+TEXT(Tabla2[[#This Row],[Columna12]]/24, "h:mm")</f>
        <v>0:00</v>
      </c>
      <c r="AG46" s="6">
        <f>+Tabla2[[#This Row],[Columna13]]+Tabla2[[#This Row],[Tiempo de permanencia]]</f>
        <v>7.3611111111111099E-2</v>
      </c>
      <c r="AH46" t="str">
        <f>+TEXT(Tabla2[[#This Row],[Hora de Llegada]], "dddd")</f>
        <v>sábado</v>
      </c>
    </row>
    <row r="47" spans="1:34" x14ac:dyDescent="0.25">
      <c r="A47">
        <v>10</v>
      </c>
      <c r="B47" t="s">
        <v>157</v>
      </c>
      <c r="C47">
        <v>1</v>
      </c>
      <c r="D47" s="3">
        <v>45017.074305555558</v>
      </c>
      <c r="E47" s="3">
        <v>45017.152083333334</v>
      </c>
      <c r="F47" t="s">
        <v>90</v>
      </c>
      <c r="G47" t="s">
        <v>70</v>
      </c>
      <c r="H47" t="s">
        <v>83</v>
      </c>
      <c r="I47" s="13">
        <v>27.97</v>
      </c>
      <c r="J47" t="s">
        <v>84</v>
      </c>
      <c r="K47">
        <v>46</v>
      </c>
      <c r="L47" t="s">
        <v>127</v>
      </c>
      <c r="M47" t="s">
        <v>7</v>
      </c>
      <c r="N47" t="s">
        <v>133</v>
      </c>
      <c r="O47" t="s">
        <v>116</v>
      </c>
      <c r="Q47" s="1">
        <f>+SUMIF(Tabla1[Número de Orden],Tabla2[[#This Row],[Número de Orden]],Tabla1[Ganacia Bruta])</f>
        <v>140</v>
      </c>
      <c r="R47" s="1">
        <f>+Tabla2[[#This Row],[Monto total cuenta]]+Tabla2[[#This Row],[Propina final]]</f>
        <v>167.97</v>
      </c>
      <c r="S47" s="4">
        <f>+Tabla2[[#This Row],[Hora de Salida]]</f>
        <v>45017.152083333334</v>
      </c>
      <c r="T47" s="5" t="str">
        <f>+TEXT(Tabla2[[#This Row],[Hora de Llegada]], "h:mm")</f>
        <v>1:47</v>
      </c>
      <c r="U47" t="str">
        <f>+TEXT(Tabla2[[#This Row],[Hora de Salida]], "h:mm")</f>
        <v>3:39</v>
      </c>
      <c r="V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7.7777777777777765E-2</v>
      </c>
      <c r="W47">
        <f>+SUMIF(cocina!A:A,Tabla2[[#This Row],[Número de Orden]],cocina!H:H)</f>
        <v>86</v>
      </c>
      <c r="X47">
        <f>+Tabla2[[#This Row],[Tiempo de preparación]]/60</f>
        <v>1.4333333333333333</v>
      </c>
      <c r="Y47" t="str">
        <f>+TEXT(Tabla2[[#This Row],[Columna2]]/24, "h:mm")</f>
        <v>1:26</v>
      </c>
      <c r="Z47" s="6">
        <f>+TEXT(Tabla2[[#This Row],[Hora de Salida]]-Tabla2[[#This Row],[Hora de Llegada]], "h:mm")-Tabla2[[#This Row],[Tiempo de preparación2]]</f>
        <v>1.8055555555555554E-2</v>
      </c>
      <c r="AA47" s="6">
        <f>+IF(Tabla2[[#This Row],[Tiempo de degustación]]&lt;0,0,Tabla2[[#This Row],[Tiempo de degustación]])</f>
        <v>1.8055555555555554E-2</v>
      </c>
      <c r="AB47" t="str">
        <f>+IF(Tabla2[[#This Row],[Tiempo de degustación2]]&gt;0,"SI","Impago")</f>
        <v>SI</v>
      </c>
      <c r="AC47">
        <f>+IF(Tabla2[[#This Row],[Orden cobrada]]="Impago",0,Tabla2[[#This Row],[Propina]])</f>
        <v>27.97</v>
      </c>
      <c r="AD47">
        <f>+IF(Tabla2[[#This Row],[Estado de la Mesa]]="Ocupada",15,0)</f>
        <v>0</v>
      </c>
      <c r="AE47">
        <f>+Tabla2[[#This Row],[Columna1]]/60</f>
        <v>0</v>
      </c>
      <c r="AF47" t="str">
        <f>+TEXT(Tabla2[[#This Row],[Columna12]]/24, "h:mm")</f>
        <v>0:00</v>
      </c>
      <c r="AG47" s="6">
        <f>+Tabla2[[#This Row],[Columna13]]+Tabla2[[#This Row],[Tiempo de permanencia]]</f>
        <v>7.7777777777777765E-2</v>
      </c>
      <c r="AH47" t="str">
        <f>+TEXT(Tabla2[[#This Row],[Hora de Llegada]], "dddd")</f>
        <v>sábado</v>
      </c>
    </row>
    <row r="48" spans="1:34" x14ac:dyDescent="0.25">
      <c r="A48">
        <v>18</v>
      </c>
      <c r="B48" t="s">
        <v>158</v>
      </c>
      <c r="C48">
        <v>3</v>
      </c>
      <c r="D48" s="3">
        <v>45017.145833333336</v>
      </c>
      <c r="E48" s="3">
        <v>45017.311805555553</v>
      </c>
      <c r="F48" t="s">
        <v>82</v>
      </c>
      <c r="G48" t="s">
        <v>70</v>
      </c>
      <c r="H48" t="s">
        <v>83</v>
      </c>
      <c r="I48" s="13">
        <v>10.98</v>
      </c>
      <c r="J48" t="s">
        <v>100</v>
      </c>
      <c r="K48">
        <v>47</v>
      </c>
      <c r="L48" t="s">
        <v>85</v>
      </c>
      <c r="M48" t="s">
        <v>14</v>
      </c>
      <c r="N48" t="s">
        <v>116</v>
      </c>
      <c r="O48" t="s">
        <v>131</v>
      </c>
      <c r="Q48" s="1">
        <f>+SUMIF(Tabla1[Número de Orden],Tabla2[[#This Row],[Número de Orden]],Tabla1[Ganacia Bruta])</f>
        <v>109</v>
      </c>
      <c r="R48" s="1">
        <f>+Tabla2[[#This Row],[Monto total cuenta]]+Tabla2[[#This Row],[Propina final]]</f>
        <v>119.98</v>
      </c>
      <c r="S48" s="4">
        <f>+Tabla2[[#This Row],[Hora de Salida]]</f>
        <v>45017.311805555553</v>
      </c>
      <c r="T48" s="5" t="str">
        <f>+TEXT(Tabla2[[#This Row],[Hora de Llegada]], "h:mm")</f>
        <v>3:30</v>
      </c>
      <c r="U48" t="str">
        <f>+TEXT(Tabla2[[#This Row],[Hora de Salida]], "h:mm")</f>
        <v>7:29</v>
      </c>
      <c r="V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30.165972222222223</v>
      </c>
      <c r="W48">
        <f>+SUMIF(cocina!A:A,Tabla2[[#This Row],[Número de Orden]],cocina!H:H)</f>
        <v>87</v>
      </c>
      <c r="X48">
        <f>+Tabla2[[#This Row],[Tiempo de preparación]]/60</f>
        <v>1.45</v>
      </c>
      <c r="Y48" t="str">
        <f>+TEXT(Tabla2[[#This Row],[Columna2]]/24, "h:mm")</f>
        <v>1:27</v>
      </c>
      <c r="Z48" s="6">
        <f>+TEXT(Tabla2[[#This Row],[Hora de Salida]]-Tabla2[[#This Row],[Hora de Llegada]], "h:mm")-Tabla2[[#This Row],[Tiempo de preparación2]]</f>
        <v>0.10555555555555554</v>
      </c>
      <c r="AA48" s="6">
        <f>+IF(Tabla2[[#This Row],[Tiempo de degustación]]&lt;0,0,Tabla2[[#This Row],[Tiempo de degustación]])</f>
        <v>0.10555555555555554</v>
      </c>
      <c r="AB48" t="str">
        <f>+IF(Tabla2[[#This Row],[Tiempo de degustación2]]&gt;0,"SI","Impago")</f>
        <v>SI</v>
      </c>
      <c r="AC48">
        <f>+IF(Tabla2[[#This Row],[Orden cobrada]]="Impago",0,Tabla2[[#This Row],[Propina]])</f>
        <v>10.98</v>
      </c>
      <c r="AD48">
        <f>+IF(Tabla2[[#This Row],[Estado de la Mesa]]="Ocupada",15,0)</f>
        <v>15</v>
      </c>
      <c r="AE48">
        <f>+Tabla2[[#This Row],[Columna1]]/60</f>
        <v>0.25</v>
      </c>
      <c r="AF48" t="str">
        <f>+TEXT(Tabla2[[#This Row],[Columna12]]/24, "h:mm")</f>
        <v>0:15</v>
      </c>
      <c r="AG48" s="6">
        <f>+Tabla2[[#This Row],[Columna13]]+Tabla2[[#This Row],[Tiempo de permanencia]]</f>
        <v>30.176388888888891</v>
      </c>
      <c r="AH48" t="str">
        <f>+TEXT(Tabla2[[#This Row],[Hora de Llegada]], "dddd")</f>
        <v>sábado</v>
      </c>
    </row>
    <row r="49" spans="1:34" x14ac:dyDescent="0.25">
      <c r="A49">
        <v>17</v>
      </c>
      <c r="B49" t="s">
        <v>159</v>
      </c>
      <c r="C49">
        <v>2</v>
      </c>
      <c r="D49" s="3">
        <v>45017.019444444442</v>
      </c>
      <c r="E49" s="3">
        <v>45017.168055555558</v>
      </c>
      <c r="F49" t="s">
        <v>69</v>
      </c>
      <c r="G49" t="s">
        <v>77</v>
      </c>
      <c r="H49" t="s">
        <v>83</v>
      </c>
      <c r="I49" s="13">
        <v>25.31</v>
      </c>
      <c r="J49" t="s">
        <v>84</v>
      </c>
      <c r="K49">
        <v>48</v>
      </c>
      <c r="L49" t="s">
        <v>105</v>
      </c>
      <c r="M49" t="s">
        <v>10</v>
      </c>
      <c r="N49" t="s">
        <v>123</v>
      </c>
      <c r="O49" t="s">
        <v>115</v>
      </c>
      <c r="Q49" s="1">
        <f>+SUMIF(Tabla1[Número de Orden],Tabla2[[#This Row],[Número de Orden]],Tabla1[Ganacia Bruta])</f>
        <v>158</v>
      </c>
      <c r="R49" s="1">
        <f>+Tabla2[[#This Row],[Monto total cuenta]]+Tabla2[[#This Row],[Propina final]]</f>
        <v>183.31</v>
      </c>
      <c r="S49" s="4">
        <f>+Tabla2[[#This Row],[Hora de Salida]]</f>
        <v>45017.168055555558</v>
      </c>
      <c r="T49" s="5" t="str">
        <f>+TEXT(Tabla2[[#This Row],[Hora de Llegada]], "h:mm")</f>
        <v>0:28</v>
      </c>
      <c r="U49" t="str">
        <f>+TEXT(Tabla2[[#This Row],[Hora de Salida]], "h:mm")</f>
        <v>4:02</v>
      </c>
      <c r="V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49">
        <f>+SUMIF(cocina!A:A,Tabla2[[#This Row],[Número de Orden]],cocina!H:H)</f>
        <v>124</v>
      </c>
      <c r="X49">
        <f>+Tabla2[[#This Row],[Tiempo de preparación]]/60</f>
        <v>2.0666666666666669</v>
      </c>
      <c r="Y49" t="str">
        <f>+TEXT(Tabla2[[#This Row],[Columna2]]/24, "h:mm")</f>
        <v>2:04</v>
      </c>
      <c r="Z49" s="6">
        <f>+TEXT(Tabla2[[#This Row],[Hora de Salida]]-Tabla2[[#This Row],[Hora de Llegada]], "h:mm")-Tabla2[[#This Row],[Tiempo de preparación2]]</f>
        <v>6.25E-2</v>
      </c>
      <c r="AA49" s="6">
        <f>+IF(Tabla2[[#This Row],[Tiempo de degustación]]&lt;0,0,Tabla2[[#This Row],[Tiempo de degustación]])</f>
        <v>6.25E-2</v>
      </c>
      <c r="AB49" t="str">
        <f>+IF(Tabla2[[#This Row],[Tiempo de degustación2]]&gt;0,"SI","Impago")</f>
        <v>SI</v>
      </c>
      <c r="AC49">
        <f>+IF(Tabla2[[#This Row],[Orden cobrada]]="Impago",0,Tabla2[[#This Row],[Propina]])</f>
        <v>25.31</v>
      </c>
      <c r="AD49">
        <f>+IF(Tabla2[[#This Row],[Estado de la Mesa]]="Ocupada",15,0)</f>
        <v>0</v>
      </c>
      <c r="AE49">
        <f>+Tabla2[[#This Row],[Columna1]]/60</f>
        <v>0</v>
      </c>
      <c r="AF49" t="str">
        <f>+TEXT(Tabla2[[#This Row],[Columna12]]/24, "h:mm")</f>
        <v>0:00</v>
      </c>
      <c r="AG49" s="6">
        <f>+Tabla2[[#This Row],[Columna13]]+Tabla2[[#This Row],[Tiempo de permanencia]]</f>
        <v>0.14861111111111114</v>
      </c>
      <c r="AH49" t="str">
        <f>+TEXT(Tabla2[[#This Row],[Hora de Llegada]], "dddd")</f>
        <v>sábado</v>
      </c>
    </row>
    <row r="50" spans="1:34" x14ac:dyDescent="0.25">
      <c r="A50">
        <v>8</v>
      </c>
      <c r="B50" t="s">
        <v>160</v>
      </c>
      <c r="C50">
        <v>3</v>
      </c>
      <c r="D50" s="3">
        <v>45017.072222222225</v>
      </c>
      <c r="E50" s="3">
        <v>45017.228472222225</v>
      </c>
      <c r="F50" t="s">
        <v>82</v>
      </c>
      <c r="G50" t="s">
        <v>70</v>
      </c>
      <c r="H50" t="s">
        <v>83</v>
      </c>
      <c r="I50" s="13">
        <v>20.92</v>
      </c>
      <c r="J50" t="s">
        <v>84</v>
      </c>
      <c r="K50">
        <v>49</v>
      </c>
      <c r="L50" t="s">
        <v>109</v>
      </c>
      <c r="M50" t="s">
        <v>5</v>
      </c>
      <c r="N50" t="s">
        <v>107</v>
      </c>
      <c r="O50" t="s">
        <v>122</v>
      </c>
      <c r="Q50" s="1">
        <f>+SUMIF(Tabla1[Número de Orden],Tabla2[[#This Row],[Número de Orden]],Tabla1[Ganacia Bruta])</f>
        <v>186</v>
      </c>
      <c r="R50" s="1">
        <f>+Tabla2[[#This Row],[Monto total cuenta]]+Tabla2[[#This Row],[Propina final]]</f>
        <v>206.92000000000002</v>
      </c>
      <c r="S50" s="4">
        <f>+Tabla2[[#This Row],[Hora de Salida]]</f>
        <v>45017.228472222225</v>
      </c>
      <c r="T50" s="5" t="str">
        <f>+TEXT(Tabla2[[#This Row],[Hora de Llegada]], "h:mm")</f>
        <v>1:44</v>
      </c>
      <c r="U50" t="str">
        <f>+TEXT(Tabla2[[#This Row],[Hora de Salida]], "h:mm")</f>
        <v>5:29</v>
      </c>
      <c r="V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50">
        <f>+SUMIF(cocina!A:A,Tabla2[[#This Row],[Número de Orden]],cocina!H:H)</f>
        <v>81</v>
      </c>
      <c r="X50">
        <f>+Tabla2[[#This Row],[Tiempo de preparación]]/60</f>
        <v>1.35</v>
      </c>
      <c r="Y50" t="str">
        <f>+TEXT(Tabla2[[#This Row],[Columna2]]/24, "h:mm")</f>
        <v>1:21</v>
      </c>
      <c r="Z50" s="6">
        <f>+TEXT(Tabla2[[#This Row],[Hora de Salida]]-Tabla2[[#This Row],[Hora de Llegada]], "h:mm")-Tabla2[[#This Row],[Tiempo de preparación2]]</f>
        <v>0.1</v>
      </c>
      <c r="AA50" s="6">
        <f>+IF(Tabla2[[#This Row],[Tiempo de degustación]]&lt;0,0,Tabla2[[#This Row],[Tiempo de degustación]])</f>
        <v>0.1</v>
      </c>
      <c r="AB50" t="str">
        <f>+IF(Tabla2[[#This Row],[Tiempo de degustación2]]&gt;0,"SI","Impago")</f>
        <v>SI</v>
      </c>
      <c r="AC50">
        <f>+IF(Tabla2[[#This Row],[Orden cobrada]]="Impago",0,Tabla2[[#This Row],[Propina]])</f>
        <v>20.92</v>
      </c>
      <c r="AD50">
        <f>+IF(Tabla2[[#This Row],[Estado de la Mesa]]="Ocupada",15,0)</f>
        <v>0</v>
      </c>
      <c r="AE50">
        <f>+Tabla2[[#This Row],[Columna1]]/60</f>
        <v>0</v>
      </c>
      <c r="AF50" t="str">
        <f>+TEXT(Tabla2[[#This Row],[Columna12]]/24, "h:mm")</f>
        <v>0:00</v>
      </c>
      <c r="AG50" s="6">
        <f>+Tabla2[[#This Row],[Columna13]]+Tabla2[[#This Row],[Tiempo de permanencia]]</f>
        <v>0.15625</v>
      </c>
      <c r="AH50" t="str">
        <f>+TEXT(Tabla2[[#This Row],[Hora de Llegada]], "dddd")</f>
        <v>sábado</v>
      </c>
    </row>
    <row r="51" spans="1:34" x14ac:dyDescent="0.25">
      <c r="A51">
        <v>19</v>
      </c>
      <c r="B51" t="s">
        <v>161</v>
      </c>
      <c r="C51">
        <v>5</v>
      </c>
      <c r="D51" s="3">
        <v>45017.162499999999</v>
      </c>
      <c r="E51" s="3">
        <v>45017.289583333331</v>
      </c>
      <c r="F51" t="s">
        <v>94</v>
      </c>
      <c r="G51" t="s">
        <v>70</v>
      </c>
      <c r="H51" t="s">
        <v>71</v>
      </c>
      <c r="I51" s="13">
        <v>16.739999999999998</v>
      </c>
      <c r="J51" t="s">
        <v>100</v>
      </c>
      <c r="K51">
        <v>50</v>
      </c>
      <c r="L51" t="s">
        <v>140</v>
      </c>
      <c r="M51" t="s">
        <v>18</v>
      </c>
      <c r="N51" t="s">
        <v>123</v>
      </c>
      <c r="Q51" s="1">
        <f>+SUMIF(Tabla1[Número de Orden],Tabla2[[#This Row],[Número de Orden]],Tabla1[Ganacia Bruta])</f>
        <v>76</v>
      </c>
      <c r="R51" s="1">
        <f>+Tabla2[[#This Row],[Monto total cuenta]]+Tabla2[[#This Row],[Propina final]]</f>
        <v>92.74</v>
      </c>
      <c r="S51" s="4">
        <f>+Tabla2[[#This Row],[Hora de Salida]]</f>
        <v>45017.289583333331</v>
      </c>
      <c r="T51" s="5" t="str">
        <f>+TEXT(Tabla2[[#This Row],[Hora de Llegada]], "h:mm")</f>
        <v>3:54</v>
      </c>
      <c r="U51" t="str">
        <f>+TEXT(Tabla2[[#This Row],[Hora de Salida]], "h:mm")</f>
        <v>6:57</v>
      </c>
      <c r="V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30.127083333333331</v>
      </c>
      <c r="W51">
        <f>+SUMIF(cocina!A:A,Tabla2[[#This Row],[Número de Orden]],cocina!H:H)</f>
        <v>21</v>
      </c>
      <c r="X51">
        <f>+Tabla2[[#This Row],[Tiempo de preparación]]/60</f>
        <v>0.35</v>
      </c>
      <c r="Y51" t="str">
        <f>+TEXT(Tabla2[[#This Row],[Columna2]]/24, "h:mm")</f>
        <v>0:21</v>
      </c>
      <c r="Z51" s="6">
        <f>+TEXT(Tabla2[[#This Row],[Hora de Salida]]-Tabla2[[#This Row],[Hora de Llegada]], "h:mm")-Tabla2[[#This Row],[Tiempo de preparación2]]</f>
        <v>0.11249999999999999</v>
      </c>
      <c r="AA51" s="6">
        <f>+IF(Tabla2[[#This Row],[Tiempo de degustación]]&lt;0,0,Tabla2[[#This Row],[Tiempo de degustación]])</f>
        <v>0.11249999999999999</v>
      </c>
      <c r="AB51" t="str">
        <f>+IF(Tabla2[[#This Row],[Tiempo de degustación2]]&gt;0,"SI","Impago")</f>
        <v>SI</v>
      </c>
      <c r="AC51">
        <f>+IF(Tabla2[[#This Row],[Orden cobrada]]="Impago",0,Tabla2[[#This Row],[Propina]])</f>
        <v>16.739999999999998</v>
      </c>
      <c r="AD51">
        <f>+IF(Tabla2[[#This Row],[Estado de la Mesa]]="Ocupada",15,0)</f>
        <v>15</v>
      </c>
      <c r="AE51">
        <f>+Tabla2[[#This Row],[Columna1]]/60</f>
        <v>0.25</v>
      </c>
      <c r="AF51" t="str">
        <f>+TEXT(Tabla2[[#This Row],[Columna12]]/24, "h:mm")</f>
        <v>0:15</v>
      </c>
      <c r="AG51" s="6">
        <f>+Tabla2[[#This Row],[Columna13]]+Tabla2[[#This Row],[Tiempo de permanencia]]</f>
        <v>30.137499999999999</v>
      </c>
      <c r="AH51" t="str">
        <f>+TEXT(Tabla2[[#This Row],[Hora de Llegada]], "dddd")</f>
        <v>sábado</v>
      </c>
    </row>
    <row r="52" spans="1:34" x14ac:dyDescent="0.25">
      <c r="A52">
        <v>12</v>
      </c>
      <c r="B52" t="s">
        <v>162</v>
      </c>
      <c r="C52">
        <v>1</v>
      </c>
      <c r="D52" s="3">
        <v>45017.070833333331</v>
      </c>
      <c r="E52" s="3">
        <v>45017.126388888886</v>
      </c>
      <c r="F52" t="s">
        <v>90</v>
      </c>
      <c r="G52" t="s">
        <v>98</v>
      </c>
      <c r="H52" t="s">
        <v>83</v>
      </c>
      <c r="I52" s="13">
        <v>37.08</v>
      </c>
      <c r="J52" t="s">
        <v>72</v>
      </c>
      <c r="K52">
        <v>51</v>
      </c>
      <c r="L52" t="s">
        <v>73</v>
      </c>
      <c r="M52" t="s">
        <v>22</v>
      </c>
      <c r="N52" t="s">
        <v>115</v>
      </c>
      <c r="O52" t="s">
        <v>123</v>
      </c>
      <c r="P52" t="s">
        <v>122</v>
      </c>
      <c r="Q52" s="1">
        <f>+SUMIF(Tabla1[Número de Orden],Tabla2[[#This Row],[Número de Orden]],Tabla1[Ganacia Bruta])</f>
        <v>225</v>
      </c>
      <c r="R52" s="1">
        <f>+Tabla2[[#This Row],[Monto total cuenta]]+Tabla2[[#This Row],[Propina final]]</f>
        <v>225</v>
      </c>
      <c r="S52" s="4">
        <f>+Tabla2[[#This Row],[Hora de Salida]]</f>
        <v>45017.126388888886</v>
      </c>
      <c r="T52" s="5" t="str">
        <f>+TEXT(Tabla2[[#This Row],[Hora de Llegada]], "h:mm")</f>
        <v>1:42</v>
      </c>
      <c r="U52" t="str">
        <f>+TEXT(Tabla2[[#This Row],[Hora de Salida]], "h:mm")</f>
        <v>3:02</v>
      </c>
      <c r="V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5.5555555555555552E-2</v>
      </c>
      <c r="W52">
        <f>+SUMIF(cocina!A:A,Tabla2[[#This Row],[Número de Orden]],cocina!H:H)</f>
        <v>164</v>
      </c>
      <c r="X52">
        <f>+Tabla2[[#This Row],[Tiempo de preparación]]/60</f>
        <v>2.7333333333333334</v>
      </c>
      <c r="Y52" t="str">
        <f>+TEXT(Tabla2[[#This Row],[Columna2]]/24, "h:mm")</f>
        <v>2:44</v>
      </c>
      <c r="Z52" s="6">
        <f>+TEXT(Tabla2[[#This Row],[Hora de Salida]]-Tabla2[[#This Row],[Hora de Llegada]], "h:mm")-Tabla2[[#This Row],[Tiempo de preparación2]]</f>
        <v>-5.8333333333333334E-2</v>
      </c>
      <c r="AA52" s="6">
        <f>+IF(Tabla2[[#This Row],[Tiempo de degustación]]&lt;0,0,Tabla2[[#This Row],[Tiempo de degustación]])</f>
        <v>0</v>
      </c>
      <c r="AB52" t="str">
        <f>+IF(Tabla2[[#This Row],[Tiempo de degustación2]]&gt;0,"SI","Impago")</f>
        <v>Impago</v>
      </c>
      <c r="AC52">
        <f>+IF(Tabla2[[#This Row],[Orden cobrada]]="Impago",0,Tabla2[[#This Row],[Propina]])</f>
        <v>0</v>
      </c>
      <c r="AD52">
        <f>+IF(Tabla2[[#This Row],[Estado de la Mesa]]="Ocupada",15,0)</f>
        <v>0</v>
      </c>
      <c r="AE52">
        <f>+Tabla2[[#This Row],[Columna1]]/60</f>
        <v>0</v>
      </c>
      <c r="AF52" t="str">
        <f>+TEXT(Tabla2[[#This Row],[Columna12]]/24, "h:mm")</f>
        <v>0:00</v>
      </c>
      <c r="AG52" s="6">
        <f>+Tabla2[[#This Row],[Columna13]]+Tabla2[[#This Row],[Tiempo de permanencia]]</f>
        <v>5.5555555555555552E-2</v>
      </c>
      <c r="AH52" t="str">
        <f>+TEXT(Tabla2[[#This Row],[Hora de Llegada]], "dddd")</f>
        <v>sábado</v>
      </c>
    </row>
    <row r="53" spans="1:34" x14ac:dyDescent="0.25">
      <c r="A53">
        <v>7</v>
      </c>
      <c r="B53" t="s">
        <v>163</v>
      </c>
      <c r="C53">
        <v>4</v>
      </c>
      <c r="D53" s="3">
        <v>45017.000694444447</v>
      </c>
      <c r="E53" s="3">
        <v>45017.049305555556</v>
      </c>
      <c r="F53" t="s">
        <v>69</v>
      </c>
      <c r="G53" t="s">
        <v>70</v>
      </c>
      <c r="H53" t="s">
        <v>83</v>
      </c>
      <c r="I53" s="13">
        <v>46.88</v>
      </c>
      <c r="J53" t="s">
        <v>84</v>
      </c>
      <c r="K53">
        <v>52</v>
      </c>
      <c r="L53" t="s">
        <v>91</v>
      </c>
      <c r="M53" t="s">
        <v>14</v>
      </c>
      <c r="N53" t="s">
        <v>86</v>
      </c>
      <c r="O53" t="s">
        <v>133</v>
      </c>
      <c r="Q53" s="1">
        <f>+SUMIF(Tabla1[Número de Orden],Tabla2[[#This Row],[Número de Orden]],Tabla1[Ganacia Bruta])</f>
        <v>263</v>
      </c>
      <c r="R53" s="1">
        <f>+Tabla2[[#This Row],[Monto total cuenta]]+Tabla2[[#This Row],[Propina final]]</f>
        <v>309.88</v>
      </c>
      <c r="S53" s="4">
        <f>+Tabla2[[#This Row],[Hora de Salida]]</f>
        <v>45017.049305555556</v>
      </c>
      <c r="T53" s="5" t="str">
        <f>+TEXT(Tabla2[[#This Row],[Hora de Llegada]], "h:mm")</f>
        <v>0:01</v>
      </c>
      <c r="U53" t="str">
        <f>+TEXT(Tabla2[[#This Row],[Hora de Salida]], "h:mm")</f>
        <v>1:11</v>
      </c>
      <c r="V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4.8611111111111112E-2</v>
      </c>
      <c r="W53">
        <f>+SUMIF(cocina!A:A,Tabla2[[#This Row],[Número de Orden]],cocina!H:H)</f>
        <v>62</v>
      </c>
      <c r="X53">
        <f>+Tabla2[[#This Row],[Tiempo de preparación]]/60</f>
        <v>1.0333333333333334</v>
      </c>
      <c r="Y53" t="str">
        <f>+TEXT(Tabla2[[#This Row],[Columna2]]/24, "h:mm")</f>
        <v>1:02</v>
      </c>
      <c r="Z53" s="6">
        <f>+TEXT(Tabla2[[#This Row],[Hora de Salida]]-Tabla2[[#This Row],[Hora de Llegada]], "h:mm")-Tabla2[[#This Row],[Tiempo de preparación2]]</f>
        <v>5.5555555555555566E-3</v>
      </c>
      <c r="AA53" s="6">
        <f>+IF(Tabla2[[#This Row],[Tiempo de degustación]]&lt;0,0,Tabla2[[#This Row],[Tiempo de degustación]])</f>
        <v>5.5555555555555566E-3</v>
      </c>
      <c r="AB53" t="str">
        <f>+IF(Tabla2[[#This Row],[Tiempo de degustación2]]&gt;0,"SI","Impago")</f>
        <v>SI</v>
      </c>
      <c r="AC53">
        <f>+IF(Tabla2[[#This Row],[Orden cobrada]]="Impago",0,Tabla2[[#This Row],[Propina]])</f>
        <v>46.88</v>
      </c>
      <c r="AD53">
        <f>+IF(Tabla2[[#This Row],[Estado de la Mesa]]="Ocupada",15,0)</f>
        <v>0</v>
      </c>
      <c r="AE53">
        <f>+Tabla2[[#This Row],[Columna1]]/60</f>
        <v>0</v>
      </c>
      <c r="AF53" t="str">
        <f>+TEXT(Tabla2[[#This Row],[Columna12]]/24, "h:mm")</f>
        <v>0:00</v>
      </c>
      <c r="AG53" s="6">
        <f>+Tabla2[[#This Row],[Columna13]]+Tabla2[[#This Row],[Tiempo de permanencia]]</f>
        <v>4.8611111111111112E-2</v>
      </c>
      <c r="AH53" t="str">
        <f>+TEXT(Tabla2[[#This Row],[Hora de Llegada]], "dddd")</f>
        <v>sábado</v>
      </c>
    </row>
    <row r="54" spans="1:34" x14ac:dyDescent="0.25">
      <c r="A54">
        <v>16</v>
      </c>
      <c r="B54" t="s">
        <v>164</v>
      </c>
      <c r="C54">
        <v>5</v>
      </c>
      <c r="D54" s="3">
        <v>45017.125694444447</v>
      </c>
      <c r="E54" s="3">
        <v>45017.197222222225</v>
      </c>
      <c r="F54" t="s">
        <v>90</v>
      </c>
      <c r="G54" t="s">
        <v>70</v>
      </c>
      <c r="H54" t="s">
        <v>71</v>
      </c>
      <c r="I54" s="13">
        <v>36.880000000000003</v>
      </c>
      <c r="J54" t="s">
        <v>84</v>
      </c>
      <c r="K54">
        <v>53</v>
      </c>
      <c r="L54" t="s">
        <v>91</v>
      </c>
      <c r="M54" t="s">
        <v>22</v>
      </c>
      <c r="N54" t="s">
        <v>74</v>
      </c>
      <c r="O54" t="s">
        <v>87</v>
      </c>
      <c r="Q54" s="1">
        <f>+SUMIF(Tabla1[Número de Orden],Tabla2[[#This Row],[Número de Orden]],Tabla1[Ganacia Bruta])</f>
        <v>267</v>
      </c>
      <c r="R54" s="1">
        <f>+Tabla2[[#This Row],[Monto total cuenta]]+Tabla2[[#This Row],[Propina final]]</f>
        <v>267</v>
      </c>
      <c r="S54" s="4">
        <f>+Tabla2[[#This Row],[Hora de Salida]]</f>
        <v>45017.197222222225</v>
      </c>
      <c r="T54" s="5" t="str">
        <f>+TEXT(Tabla2[[#This Row],[Hora de Llegada]], "h:mm")</f>
        <v>3:01</v>
      </c>
      <c r="U54" t="str">
        <f>+TEXT(Tabla2[[#This Row],[Hora de Salida]], "h:mm")</f>
        <v>4:44</v>
      </c>
      <c r="V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7.1527777777777773E-2</v>
      </c>
      <c r="W54">
        <f>+SUMIF(cocina!A:A,Tabla2[[#This Row],[Número de Orden]],cocina!H:H)</f>
        <v>112</v>
      </c>
      <c r="X54">
        <f>+Tabla2[[#This Row],[Tiempo de preparación]]/60</f>
        <v>1.8666666666666667</v>
      </c>
      <c r="Y54" t="str">
        <f>+TEXT(Tabla2[[#This Row],[Columna2]]/24, "h:mm")</f>
        <v>1:52</v>
      </c>
      <c r="Z54" s="6">
        <f>+TEXT(Tabla2[[#This Row],[Hora de Salida]]-Tabla2[[#This Row],[Hora de Llegada]], "h:mm")-Tabla2[[#This Row],[Tiempo de preparación2]]</f>
        <v>-6.2500000000000056E-3</v>
      </c>
      <c r="AA54" s="6">
        <f>+IF(Tabla2[[#This Row],[Tiempo de degustación]]&lt;0,0,Tabla2[[#This Row],[Tiempo de degustación]])</f>
        <v>0</v>
      </c>
      <c r="AB54" t="str">
        <f>+IF(Tabla2[[#This Row],[Tiempo de degustación2]]&gt;0,"SI","Impago")</f>
        <v>Impago</v>
      </c>
      <c r="AC54">
        <f>+IF(Tabla2[[#This Row],[Orden cobrada]]="Impago",0,Tabla2[[#This Row],[Propina]])</f>
        <v>0</v>
      </c>
      <c r="AD54">
        <f>+IF(Tabla2[[#This Row],[Estado de la Mesa]]="Ocupada",15,0)</f>
        <v>0</v>
      </c>
      <c r="AE54">
        <f>+Tabla2[[#This Row],[Columna1]]/60</f>
        <v>0</v>
      </c>
      <c r="AF54" t="str">
        <f>+TEXT(Tabla2[[#This Row],[Columna12]]/24, "h:mm")</f>
        <v>0:00</v>
      </c>
      <c r="AG54" s="6">
        <f>+Tabla2[[#This Row],[Columna13]]+Tabla2[[#This Row],[Tiempo de permanencia]]</f>
        <v>7.1527777777777773E-2</v>
      </c>
      <c r="AH54" t="str">
        <f>+TEXT(Tabla2[[#This Row],[Hora de Llegada]], "dddd")</f>
        <v>sábado</v>
      </c>
    </row>
    <row r="55" spans="1:34" x14ac:dyDescent="0.25">
      <c r="A55">
        <v>6</v>
      </c>
      <c r="B55" t="s">
        <v>165</v>
      </c>
      <c r="C55">
        <v>6</v>
      </c>
      <c r="D55" s="3">
        <v>45017.027777777781</v>
      </c>
      <c r="E55" s="3">
        <v>45017.176388888889</v>
      </c>
      <c r="F55" t="s">
        <v>94</v>
      </c>
      <c r="G55" t="s">
        <v>98</v>
      </c>
      <c r="H55" t="s">
        <v>83</v>
      </c>
      <c r="I55" s="13">
        <v>23.36</v>
      </c>
      <c r="J55" t="s">
        <v>72</v>
      </c>
      <c r="K55">
        <v>54</v>
      </c>
      <c r="L55" t="s">
        <v>105</v>
      </c>
      <c r="M55" t="s">
        <v>17</v>
      </c>
      <c r="N55" t="s">
        <v>86</v>
      </c>
      <c r="O55" t="s">
        <v>122</v>
      </c>
      <c r="P55" t="s">
        <v>115</v>
      </c>
      <c r="Q55" s="1">
        <f>+SUMIF(Tabla1[Número de Orden],Tabla2[[#This Row],[Número de Orden]],Tabla1[Ganacia Bruta])</f>
        <v>187</v>
      </c>
      <c r="R55" s="1">
        <f>+Tabla2[[#This Row],[Monto total cuenta]]+Tabla2[[#This Row],[Propina final]]</f>
        <v>210.36</v>
      </c>
      <c r="S55" s="4">
        <f>+Tabla2[[#This Row],[Hora de Salida]]</f>
        <v>45017.176388888889</v>
      </c>
      <c r="T55" s="5" t="str">
        <f>+TEXT(Tabla2[[#This Row],[Hora de Llegada]], "h:mm")</f>
        <v>0:40</v>
      </c>
      <c r="U55" t="str">
        <f>+TEXT(Tabla2[[#This Row],[Hora de Salida]], "h:mm")</f>
        <v>4:14</v>
      </c>
      <c r="V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55">
        <f>+SUMIF(cocina!A:A,Tabla2[[#This Row],[Número de Orden]],cocina!H:H)</f>
        <v>203</v>
      </c>
      <c r="X55">
        <f>+Tabla2[[#This Row],[Tiempo de preparación]]/60</f>
        <v>3.3833333333333333</v>
      </c>
      <c r="Y55" t="str">
        <f>+TEXT(Tabla2[[#This Row],[Columna2]]/24, "h:mm")</f>
        <v>3:23</v>
      </c>
      <c r="Z55" s="6">
        <f>+TEXT(Tabla2[[#This Row],[Hora de Salida]]-Tabla2[[#This Row],[Hora de Llegada]], "h:mm")-Tabla2[[#This Row],[Tiempo de preparación2]]</f>
        <v>7.6388888888888895E-3</v>
      </c>
      <c r="AA55" s="6">
        <f>+IF(Tabla2[[#This Row],[Tiempo de degustación]]&lt;0,0,Tabla2[[#This Row],[Tiempo de degustación]])</f>
        <v>7.6388888888888895E-3</v>
      </c>
      <c r="AB55" t="str">
        <f>+IF(Tabla2[[#This Row],[Tiempo de degustación2]]&gt;0,"SI","Impago")</f>
        <v>SI</v>
      </c>
      <c r="AC55">
        <f>+IF(Tabla2[[#This Row],[Orden cobrada]]="Impago",0,Tabla2[[#This Row],[Propina]])</f>
        <v>23.36</v>
      </c>
      <c r="AD55">
        <f>+IF(Tabla2[[#This Row],[Estado de la Mesa]]="Ocupada",15,0)</f>
        <v>0</v>
      </c>
      <c r="AE55">
        <f>+Tabla2[[#This Row],[Columna1]]/60</f>
        <v>0</v>
      </c>
      <c r="AF55" t="str">
        <f>+TEXT(Tabla2[[#This Row],[Columna12]]/24, "h:mm")</f>
        <v>0:00</v>
      </c>
      <c r="AG55" s="6">
        <f>+Tabla2[[#This Row],[Columna13]]+Tabla2[[#This Row],[Tiempo de permanencia]]</f>
        <v>0.14861111111111114</v>
      </c>
      <c r="AH55" t="str">
        <f>+TEXT(Tabla2[[#This Row],[Hora de Llegada]], "dddd")</f>
        <v>sábado</v>
      </c>
    </row>
    <row r="56" spans="1:34" x14ac:dyDescent="0.25">
      <c r="A56">
        <v>20</v>
      </c>
      <c r="B56" t="s">
        <v>166</v>
      </c>
      <c r="C56">
        <v>5</v>
      </c>
      <c r="D56" s="3">
        <v>45017.0625</v>
      </c>
      <c r="E56" s="3">
        <v>45017.208333333336</v>
      </c>
      <c r="F56" t="s">
        <v>94</v>
      </c>
      <c r="G56" t="s">
        <v>98</v>
      </c>
      <c r="H56" t="s">
        <v>83</v>
      </c>
      <c r="I56" s="13">
        <v>45.49</v>
      </c>
      <c r="J56" t="s">
        <v>100</v>
      </c>
      <c r="K56">
        <v>55</v>
      </c>
      <c r="L56" t="s">
        <v>95</v>
      </c>
      <c r="M56" t="s">
        <v>14</v>
      </c>
      <c r="N56" t="s">
        <v>96</v>
      </c>
      <c r="O56" t="s">
        <v>87</v>
      </c>
      <c r="P56" t="s">
        <v>107</v>
      </c>
      <c r="Q56" s="1">
        <f>+SUMIF(Tabla1[Número de Orden],Tabla2[[#This Row],[Número de Orden]],Tabla1[Ganacia Bruta])</f>
        <v>255</v>
      </c>
      <c r="R56" s="1">
        <f>+Tabla2[[#This Row],[Monto total cuenta]]+Tabla2[[#This Row],[Propina final]]</f>
        <v>300.49</v>
      </c>
      <c r="S56" s="4">
        <f>+Tabla2[[#This Row],[Hora de Salida]]</f>
        <v>45017.208333333336</v>
      </c>
      <c r="T56" s="5" t="str">
        <f>+TEXT(Tabla2[[#This Row],[Hora de Llegada]], "h:mm")</f>
        <v>1:30</v>
      </c>
      <c r="U56" t="str">
        <f>+TEXT(Tabla2[[#This Row],[Hora de Salida]], "h:mm")</f>
        <v>5:00</v>
      </c>
      <c r="V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56">
        <f>+SUMIF(cocina!A:A,Tabla2[[#This Row],[Número de Orden]],cocina!H:H)</f>
        <v>96</v>
      </c>
      <c r="X56">
        <f>+Tabla2[[#This Row],[Tiempo de preparación]]/60</f>
        <v>1.6</v>
      </c>
      <c r="Y56" t="str">
        <f>+TEXT(Tabla2[[#This Row],[Columna2]]/24, "h:mm")</f>
        <v>1:36</v>
      </c>
      <c r="Z56" s="6">
        <f>+TEXT(Tabla2[[#This Row],[Hora de Salida]]-Tabla2[[#This Row],[Hora de Llegada]], "h:mm")-Tabla2[[#This Row],[Tiempo de preparación2]]</f>
        <v>7.9166666666666677E-2</v>
      </c>
      <c r="AA56" s="6">
        <f>+IF(Tabla2[[#This Row],[Tiempo de degustación]]&lt;0,0,Tabla2[[#This Row],[Tiempo de degustación]])</f>
        <v>7.9166666666666677E-2</v>
      </c>
      <c r="AB56" t="str">
        <f>+IF(Tabla2[[#This Row],[Tiempo de degustación2]]&gt;0,"SI","Impago")</f>
        <v>SI</v>
      </c>
      <c r="AC56">
        <f>+IF(Tabla2[[#This Row],[Orden cobrada]]="Impago",0,Tabla2[[#This Row],[Propina]])</f>
        <v>45.49</v>
      </c>
      <c r="AD56">
        <f>+IF(Tabla2[[#This Row],[Estado de la Mesa]]="Ocupada",15,0)</f>
        <v>15</v>
      </c>
      <c r="AE56">
        <f>+Tabla2[[#This Row],[Columna1]]/60</f>
        <v>0.25</v>
      </c>
      <c r="AF56" t="str">
        <f>+TEXT(Tabla2[[#This Row],[Columna12]]/24, "h:mm")</f>
        <v>0:15</v>
      </c>
      <c r="AG56" s="6">
        <f>+Tabla2[[#This Row],[Columna13]]+Tabla2[[#This Row],[Tiempo de permanencia]]</f>
        <v>30.156250000000004</v>
      </c>
      <c r="AH56" t="str">
        <f>+TEXT(Tabla2[[#This Row],[Hora de Llegada]], "dddd")</f>
        <v>sábado</v>
      </c>
    </row>
    <row r="57" spans="1:34" x14ac:dyDescent="0.25">
      <c r="A57">
        <v>1</v>
      </c>
      <c r="B57" t="s">
        <v>117</v>
      </c>
      <c r="C57">
        <v>3</v>
      </c>
      <c r="D57" s="3">
        <v>45017.055555555555</v>
      </c>
      <c r="E57" s="3">
        <v>45017.206250000003</v>
      </c>
      <c r="F57" t="s">
        <v>90</v>
      </c>
      <c r="G57" t="s">
        <v>70</v>
      </c>
      <c r="H57" t="s">
        <v>71</v>
      </c>
      <c r="I57" s="13">
        <v>43.2</v>
      </c>
      <c r="J57" t="s">
        <v>84</v>
      </c>
      <c r="K57">
        <v>56</v>
      </c>
      <c r="L57" t="s">
        <v>121</v>
      </c>
      <c r="M57" t="s">
        <v>13</v>
      </c>
      <c r="N57" t="s">
        <v>106</v>
      </c>
      <c r="Q57" s="1">
        <f>+SUMIF(Tabla1[Número de Orden],Tabla2[[#This Row],[Número de Orden]],Tabla1[Ganacia Bruta])</f>
        <v>48</v>
      </c>
      <c r="R57" s="1">
        <f>+Tabla2[[#This Row],[Monto total cuenta]]+Tabla2[[#This Row],[Propina final]]</f>
        <v>91.2</v>
      </c>
      <c r="S57" s="4">
        <f>+Tabla2[[#This Row],[Hora de Salida]]</f>
        <v>45017.206250000003</v>
      </c>
      <c r="T57" s="5" t="str">
        <f>+TEXT(Tabla2[[#This Row],[Hora de Llegada]], "h:mm")</f>
        <v>1:20</v>
      </c>
      <c r="U57" t="str">
        <f>+TEXT(Tabla2[[#This Row],[Hora de Salida]], "h:mm")</f>
        <v>4:57</v>
      </c>
      <c r="V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0.15069444444444444</v>
      </c>
      <c r="W57">
        <f>+SUMIF(cocina!A:A,Tabla2[[#This Row],[Número de Orden]],cocina!H:H)</f>
        <v>78</v>
      </c>
      <c r="X57">
        <f>+Tabla2[[#This Row],[Tiempo de preparación]]/60</f>
        <v>1.3</v>
      </c>
      <c r="Y57" t="str">
        <f>+TEXT(Tabla2[[#This Row],[Columna2]]/24, "h:mm")</f>
        <v>1:18</v>
      </c>
      <c r="Z57" s="6">
        <f>+TEXT(Tabla2[[#This Row],[Hora de Salida]]-Tabla2[[#This Row],[Hora de Llegada]], "h:mm")-Tabla2[[#This Row],[Tiempo de preparación2]]</f>
        <v>9.6527777777777768E-2</v>
      </c>
      <c r="AA57" s="6">
        <f>+IF(Tabla2[[#This Row],[Tiempo de degustación]]&lt;0,0,Tabla2[[#This Row],[Tiempo de degustación]])</f>
        <v>9.6527777777777768E-2</v>
      </c>
      <c r="AB57" t="str">
        <f>+IF(Tabla2[[#This Row],[Tiempo de degustación2]]&gt;0,"SI","Impago")</f>
        <v>SI</v>
      </c>
      <c r="AC57">
        <f>+IF(Tabla2[[#This Row],[Orden cobrada]]="Impago",0,Tabla2[[#This Row],[Propina]])</f>
        <v>43.2</v>
      </c>
      <c r="AD57">
        <f>+IF(Tabla2[[#This Row],[Estado de la Mesa]]="Ocupada",15,0)</f>
        <v>0</v>
      </c>
      <c r="AE57">
        <f>+Tabla2[[#This Row],[Columna1]]/60</f>
        <v>0</v>
      </c>
      <c r="AF57" t="str">
        <f>+TEXT(Tabla2[[#This Row],[Columna12]]/24, "h:mm")</f>
        <v>0:00</v>
      </c>
      <c r="AG57" s="6">
        <f>+Tabla2[[#This Row],[Columna13]]+Tabla2[[#This Row],[Tiempo de permanencia]]</f>
        <v>0.15069444444444444</v>
      </c>
      <c r="AH57" t="str">
        <f>+TEXT(Tabla2[[#This Row],[Hora de Llegada]], "dddd")</f>
        <v>sábado</v>
      </c>
    </row>
    <row r="58" spans="1:34" x14ac:dyDescent="0.25">
      <c r="A58">
        <v>18</v>
      </c>
      <c r="B58" t="s">
        <v>167</v>
      </c>
      <c r="C58">
        <v>2</v>
      </c>
      <c r="D58" s="3">
        <v>45017.12777777778</v>
      </c>
      <c r="E58" s="3">
        <v>45017.202777777777</v>
      </c>
      <c r="F58" t="s">
        <v>82</v>
      </c>
      <c r="G58" t="s">
        <v>70</v>
      </c>
      <c r="H58" t="s">
        <v>83</v>
      </c>
      <c r="I58" s="13">
        <v>45.45</v>
      </c>
      <c r="J58" t="s">
        <v>84</v>
      </c>
      <c r="K58">
        <v>57</v>
      </c>
      <c r="L58" t="s">
        <v>79</v>
      </c>
      <c r="M58" t="s">
        <v>17</v>
      </c>
      <c r="N58" t="s">
        <v>103</v>
      </c>
      <c r="O58" t="s">
        <v>123</v>
      </c>
      <c r="P58" t="s">
        <v>87</v>
      </c>
      <c r="Q58" s="1">
        <f>+SUMIF(Tabla1[Número de Orden],Tabla2[[#This Row],[Número de Orden]],Tabla1[Ganacia Bruta])</f>
        <v>169</v>
      </c>
      <c r="R58" s="1">
        <f>+Tabla2[[#This Row],[Monto total cuenta]]+Tabla2[[#This Row],[Propina final]]</f>
        <v>214.45</v>
      </c>
      <c r="S58" s="4">
        <f>+Tabla2[[#This Row],[Hora de Salida]]</f>
        <v>45017.202777777777</v>
      </c>
      <c r="T58" s="5" t="str">
        <f>+TEXT(Tabla2[[#This Row],[Hora de Llegada]], "h:mm")</f>
        <v>3:04</v>
      </c>
      <c r="U58" t="str">
        <f>+TEXT(Tabla2[[#This Row],[Hora de Salida]], "h:mm")</f>
        <v>4:52</v>
      </c>
      <c r="V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7.5000000000000011E-2</v>
      </c>
      <c r="W58">
        <f>+SUMIF(cocina!A:A,Tabla2[[#This Row],[Número de Orden]],cocina!H:H)</f>
        <v>68</v>
      </c>
      <c r="X58">
        <f>+Tabla2[[#This Row],[Tiempo de preparación]]/60</f>
        <v>1.1333333333333333</v>
      </c>
      <c r="Y58" t="str">
        <f>+TEXT(Tabla2[[#This Row],[Columna2]]/24, "h:mm")</f>
        <v>1:08</v>
      </c>
      <c r="Z58" s="6">
        <f>+TEXT(Tabla2[[#This Row],[Hora de Salida]]-Tabla2[[#This Row],[Hora de Llegada]], "h:mm")-Tabla2[[#This Row],[Tiempo de preparación2]]</f>
        <v>2.7777777777777776E-2</v>
      </c>
      <c r="AA58" s="6">
        <f>+IF(Tabla2[[#This Row],[Tiempo de degustación]]&lt;0,0,Tabla2[[#This Row],[Tiempo de degustación]])</f>
        <v>2.7777777777777776E-2</v>
      </c>
      <c r="AB58" t="str">
        <f>+IF(Tabla2[[#This Row],[Tiempo de degustación2]]&gt;0,"SI","Impago")</f>
        <v>SI</v>
      </c>
      <c r="AC58">
        <f>+IF(Tabla2[[#This Row],[Orden cobrada]]="Impago",0,Tabla2[[#This Row],[Propina]])</f>
        <v>45.45</v>
      </c>
      <c r="AD58">
        <f>+IF(Tabla2[[#This Row],[Estado de la Mesa]]="Ocupada",15,0)</f>
        <v>0</v>
      </c>
      <c r="AE58">
        <f>+Tabla2[[#This Row],[Columna1]]/60</f>
        <v>0</v>
      </c>
      <c r="AF58" t="str">
        <f>+TEXT(Tabla2[[#This Row],[Columna12]]/24, "h:mm")</f>
        <v>0:00</v>
      </c>
      <c r="AG58" s="6">
        <f>+Tabla2[[#This Row],[Columna13]]+Tabla2[[#This Row],[Tiempo de permanencia]]</f>
        <v>7.5000000000000011E-2</v>
      </c>
      <c r="AH58" t="str">
        <f>+TEXT(Tabla2[[#This Row],[Hora de Llegada]], "dddd")</f>
        <v>sábado</v>
      </c>
    </row>
    <row r="59" spans="1:34" x14ac:dyDescent="0.25">
      <c r="A59">
        <v>8</v>
      </c>
      <c r="B59" t="s">
        <v>168</v>
      </c>
      <c r="C59">
        <v>3</v>
      </c>
      <c r="D59" s="3">
        <v>45017.063194444447</v>
      </c>
      <c r="E59" s="3">
        <v>45017.181250000001</v>
      </c>
      <c r="F59" t="s">
        <v>76</v>
      </c>
      <c r="G59" t="s">
        <v>98</v>
      </c>
      <c r="H59" t="s">
        <v>83</v>
      </c>
      <c r="I59" s="13">
        <v>30.7</v>
      </c>
      <c r="J59" t="s">
        <v>72</v>
      </c>
      <c r="K59">
        <v>58</v>
      </c>
      <c r="L59" t="s">
        <v>85</v>
      </c>
      <c r="M59" t="s">
        <v>19</v>
      </c>
      <c r="N59" t="s">
        <v>131</v>
      </c>
      <c r="Q59" s="1">
        <f>+SUMIF(Tabla1[Número de Orden],Tabla2[[#This Row],[Número de Orden]],Tabla1[Ganacia Bruta])</f>
        <v>82</v>
      </c>
      <c r="R59" s="1">
        <f>+Tabla2[[#This Row],[Monto total cuenta]]+Tabla2[[#This Row],[Propina final]]</f>
        <v>112.7</v>
      </c>
      <c r="S59" s="4">
        <f>+Tabla2[[#This Row],[Hora de Salida]]</f>
        <v>45017.181250000001</v>
      </c>
      <c r="T59" s="5" t="str">
        <f>+TEXT(Tabla2[[#This Row],[Hora de Llegada]], "h:mm")</f>
        <v>1:31</v>
      </c>
      <c r="U59" t="str">
        <f>+TEXT(Tabla2[[#This Row],[Hora de Salida]], "h:mm")</f>
        <v>4:21</v>
      </c>
      <c r="V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0.11805555555555555</v>
      </c>
      <c r="W59">
        <f>+SUMIF(cocina!A:A,Tabla2[[#This Row],[Número de Orden]],cocina!H:H)</f>
        <v>73</v>
      </c>
      <c r="X59">
        <f>+Tabla2[[#This Row],[Tiempo de preparación]]/60</f>
        <v>1.2166666666666666</v>
      </c>
      <c r="Y59" t="str">
        <f>+TEXT(Tabla2[[#This Row],[Columna2]]/24, "h:mm")</f>
        <v>1:13</v>
      </c>
      <c r="Z59" s="6">
        <f>+TEXT(Tabla2[[#This Row],[Hora de Salida]]-Tabla2[[#This Row],[Hora de Llegada]], "h:mm")-Tabla2[[#This Row],[Tiempo de preparación2]]</f>
        <v>6.7361111111111108E-2</v>
      </c>
      <c r="AA59" s="6">
        <f>+IF(Tabla2[[#This Row],[Tiempo de degustación]]&lt;0,0,Tabla2[[#This Row],[Tiempo de degustación]])</f>
        <v>6.7361111111111108E-2</v>
      </c>
      <c r="AB59" t="str">
        <f>+IF(Tabla2[[#This Row],[Tiempo de degustación2]]&gt;0,"SI","Impago")</f>
        <v>SI</v>
      </c>
      <c r="AC59">
        <f>+IF(Tabla2[[#This Row],[Orden cobrada]]="Impago",0,Tabla2[[#This Row],[Propina]])</f>
        <v>30.7</v>
      </c>
      <c r="AD59">
        <f>+IF(Tabla2[[#This Row],[Estado de la Mesa]]="Ocupada",15,0)</f>
        <v>0</v>
      </c>
      <c r="AE59">
        <f>+Tabla2[[#This Row],[Columna1]]/60</f>
        <v>0</v>
      </c>
      <c r="AF59" t="str">
        <f>+TEXT(Tabla2[[#This Row],[Columna12]]/24, "h:mm")</f>
        <v>0:00</v>
      </c>
      <c r="AG59" s="6">
        <f>+Tabla2[[#This Row],[Columna13]]+Tabla2[[#This Row],[Tiempo de permanencia]]</f>
        <v>0.11805555555555555</v>
      </c>
      <c r="AH59" t="str">
        <f>+TEXT(Tabla2[[#This Row],[Hora de Llegada]], "dddd")</f>
        <v>sábado</v>
      </c>
    </row>
    <row r="60" spans="1:34" x14ac:dyDescent="0.25">
      <c r="A60">
        <v>8</v>
      </c>
      <c r="B60" t="s">
        <v>169</v>
      </c>
      <c r="C60">
        <v>4</v>
      </c>
      <c r="D60" s="3">
        <v>45017.056250000001</v>
      </c>
      <c r="E60" s="3">
        <v>45017.211111111108</v>
      </c>
      <c r="F60" t="s">
        <v>76</v>
      </c>
      <c r="G60" t="s">
        <v>70</v>
      </c>
      <c r="H60" t="s">
        <v>78</v>
      </c>
      <c r="I60" s="13">
        <v>33.89</v>
      </c>
      <c r="J60" t="s">
        <v>84</v>
      </c>
      <c r="K60">
        <v>59</v>
      </c>
      <c r="L60" t="s">
        <v>79</v>
      </c>
      <c r="M60" t="s">
        <v>16</v>
      </c>
      <c r="N60" t="s">
        <v>116</v>
      </c>
      <c r="O60" t="s">
        <v>122</v>
      </c>
      <c r="P60" t="s">
        <v>103</v>
      </c>
      <c r="Q60" s="1">
        <f>+SUMIF(Tabla1[Número de Orden],Tabla2[[#This Row],[Número de Orden]],Tabla1[Ganacia Bruta])</f>
        <v>160</v>
      </c>
      <c r="R60" s="1">
        <f>+Tabla2[[#This Row],[Monto total cuenta]]+Tabla2[[#This Row],[Propina final]]</f>
        <v>193.89</v>
      </c>
      <c r="S60" s="4">
        <f>+Tabla2[[#This Row],[Hora de Salida]]</f>
        <v>45017.211111111108</v>
      </c>
      <c r="T60" s="5" t="str">
        <f>+TEXT(Tabla2[[#This Row],[Hora de Llegada]], "h:mm")</f>
        <v>1:21</v>
      </c>
      <c r="U60" t="str">
        <f>+TEXT(Tabla2[[#This Row],[Hora de Salida]], "h:mm")</f>
        <v>5:04</v>
      </c>
      <c r="V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0.15486111111111112</v>
      </c>
      <c r="W60">
        <f>+SUMIF(cocina!A:A,Tabla2[[#This Row],[Número de Orden]],cocina!H:H)</f>
        <v>48</v>
      </c>
      <c r="X60">
        <f>+Tabla2[[#This Row],[Tiempo de preparación]]/60</f>
        <v>0.8</v>
      </c>
      <c r="Y60" t="str">
        <f>+TEXT(Tabla2[[#This Row],[Columna2]]/24, "h:mm")</f>
        <v>0:48</v>
      </c>
      <c r="Z60" s="6">
        <f>+TEXT(Tabla2[[#This Row],[Hora de Salida]]-Tabla2[[#This Row],[Hora de Llegada]], "h:mm")-Tabla2[[#This Row],[Tiempo de preparación2]]</f>
        <v>0.12152777777777779</v>
      </c>
      <c r="AA60" s="6">
        <f>+IF(Tabla2[[#This Row],[Tiempo de degustación]]&lt;0,0,Tabla2[[#This Row],[Tiempo de degustación]])</f>
        <v>0.12152777777777779</v>
      </c>
      <c r="AB60" t="str">
        <f>+IF(Tabla2[[#This Row],[Tiempo de degustación2]]&gt;0,"SI","Impago")</f>
        <v>SI</v>
      </c>
      <c r="AC60">
        <f>+IF(Tabla2[[#This Row],[Orden cobrada]]="Impago",0,Tabla2[[#This Row],[Propina]])</f>
        <v>33.89</v>
      </c>
      <c r="AD60">
        <f>+IF(Tabla2[[#This Row],[Estado de la Mesa]]="Ocupada",15,0)</f>
        <v>0</v>
      </c>
      <c r="AE60">
        <f>+Tabla2[[#This Row],[Columna1]]/60</f>
        <v>0</v>
      </c>
      <c r="AF60" t="str">
        <f>+TEXT(Tabla2[[#This Row],[Columna12]]/24, "h:mm")</f>
        <v>0:00</v>
      </c>
      <c r="AG60" s="6">
        <f>+Tabla2[[#This Row],[Columna13]]+Tabla2[[#This Row],[Tiempo de permanencia]]</f>
        <v>0.15486111111111112</v>
      </c>
      <c r="AH60" t="str">
        <f>+TEXT(Tabla2[[#This Row],[Hora de Llegada]], "dddd")</f>
        <v>sábado</v>
      </c>
    </row>
    <row r="61" spans="1:34" x14ac:dyDescent="0.25">
      <c r="A61">
        <v>6</v>
      </c>
      <c r="B61" t="s">
        <v>170</v>
      </c>
      <c r="C61">
        <v>1</v>
      </c>
      <c r="D61" s="3">
        <v>45017.089583333334</v>
      </c>
      <c r="E61" s="3">
        <v>45017.240277777775</v>
      </c>
      <c r="F61" t="s">
        <v>76</v>
      </c>
      <c r="G61" t="s">
        <v>70</v>
      </c>
      <c r="H61" t="s">
        <v>83</v>
      </c>
      <c r="I61" s="13">
        <v>19.54</v>
      </c>
      <c r="J61" t="s">
        <v>72</v>
      </c>
      <c r="K61">
        <v>60</v>
      </c>
      <c r="L61" t="s">
        <v>105</v>
      </c>
      <c r="M61" t="s">
        <v>24</v>
      </c>
      <c r="N61" t="s">
        <v>115</v>
      </c>
      <c r="Q61" s="1">
        <f>+SUMIF(Tabla1[Número de Orden],Tabla2[[#This Row],[Número de Orden]],Tabla1[Ganacia Bruta])</f>
        <v>102</v>
      </c>
      <c r="R61" s="1">
        <f>+Tabla2[[#This Row],[Monto total cuenta]]+Tabla2[[#This Row],[Propina final]]</f>
        <v>121.53999999999999</v>
      </c>
      <c r="S61" s="4">
        <f>+Tabla2[[#This Row],[Hora de Salida]]</f>
        <v>45017.240277777775</v>
      </c>
      <c r="T61" s="5" t="str">
        <f>+TEXT(Tabla2[[#This Row],[Hora de Llegada]], "h:mm")</f>
        <v>2:09</v>
      </c>
      <c r="U61" t="str">
        <f>+TEXT(Tabla2[[#This Row],[Hora de Salida]], "h:mm")</f>
        <v>5:46</v>
      </c>
      <c r="V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0.15069444444444446</v>
      </c>
      <c r="W61">
        <f>+SUMIF(cocina!A:A,Tabla2[[#This Row],[Número de Orden]],cocina!H:H)</f>
        <v>43</v>
      </c>
      <c r="X61">
        <f>+Tabla2[[#This Row],[Tiempo de preparación]]/60</f>
        <v>0.71666666666666667</v>
      </c>
      <c r="Y61" t="str">
        <f>+TEXT(Tabla2[[#This Row],[Columna2]]/24, "h:mm")</f>
        <v>0:43</v>
      </c>
      <c r="Z61" s="6">
        <f>+TEXT(Tabla2[[#This Row],[Hora de Salida]]-Tabla2[[#This Row],[Hora de Llegada]], "h:mm")-Tabla2[[#This Row],[Tiempo de preparación2]]</f>
        <v>0.12083333333333332</v>
      </c>
      <c r="AA61" s="6">
        <f>+IF(Tabla2[[#This Row],[Tiempo de degustación]]&lt;0,0,Tabla2[[#This Row],[Tiempo de degustación]])</f>
        <v>0.12083333333333332</v>
      </c>
      <c r="AB61" t="str">
        <f>+IF(Tabla2[[#This Row],[Tiempo de degustación2]]&gt;0,"SI","Impago")</f>
        <v>SI</v>
      </c>
      <c r="AC61">
        <f>+IF(Tabla2[[#This Row],[Orden cobrada]]="Impago",0,Tabla2[[#This Row],[Propina]])</f>
        <v>19.54</v>
      </c>
      <c r="AD61">
        <f>+IF(Tabla2[[#This Row],[Estado de la Mesa]]="Ocupada",15,0)</f>
        <v>0</v>
      </c>
      <c r="AE61">
        <f>+Tabla2[[#This Row],[Columna1]]/60</f>
        <v>0</v>
      </c>
      <c r="AF61" t="str">
        <f>+TEXT(Tabla2[[#This Row],[Columna12]]/24, "h:mm")</f>
        <v>0:00</v>
      </c>
      <c r="AG61" s="6">
        <f>+Tabla2[[#This Row],[Columna13]]+Tabla2[[#This Row],[Tiempo de permanencia]]</f>
        <v>0.15069444444444446</v>
      </c>
      <c r="AH61" t="str">
        <f>+TEXT(Tabla2[[#This Row],[Hora de Llegada]], "dddd")</f>
        <v>sábado</v>
      </c>
    </row>
    <row r="62" spans="1:34" x14ac:dyDescent="0.25">
      <c r="A62">
        <v>10</v>
      </c>
      <c r="B62" t="s">
        <v>171</v>
      </c>
      <c r="C62">
        <v>5</v>
      </c>
      <c r="D62" s="3">
        <v>45017.15902777778</v>
      </c>
      <c r="E62" s="3">
        <v>45017.265277777777</v>
      </c>
      <c r="F62" t="s">
        <v>82</v>
      </c>
      <c r="G62" t="s">
        <v>70</v>
      </c>
      <c r="H62" t="s">
        <v>83</v>
      </c>
      <c r="I62" s="13">
        <v>42.87</v>
      </c>
      <c r="J62" t="s">
        <v>100</v>
      </c>
      <c r="K62">
        <v>61</v>
      </c>
      <c r="L62" t="s">
        <v>127</v>
      </c>
      <c r="M62" t="s">
        <v>11</v>
      </c>
      <c r="N62" t="s">
        <v>122</v>
      </c>
      <c r="O62" t="s">
        <v>74</v>
      </c>
      <c r="P62" t="s">
        <v>92</v>
      </c>
      <c r="Q62" s="1">
        <f>+SUMIF(Tabla1[Número de Orden],Tabla2[[#This Row],[Número de Orden]],Tabla1[Ganacia Bruta])</f>
        <v>242</v>
      </c>
      <c r="R62" s="1">
        <f>+Tabla2[[#This Row],[Monto total cuenta]]+Tabla2[[#This Row],[Propina final]]</f>
        <v>242</v>
      </c>
      <c r="S62" s="4">
        <f>+Tabla2[[#This Row],[Hora de Salida]]</f>
        <v>45017.265277777777</v>
      </c>
      <c r="T62" s="5" t="str">
        <f>+TEXT(Tabla2[[#This Row],[Hora de Llegada]], "h:mm")</f>
        <v>3:49</v>
      </c>
      <c r="U62" t="str">
        <f>+TEXT(Tabla2[[#This Row],[Hora de Salida]], "h:mm")</f>
        <v>6:22</v>
      </c>
      <c r="V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30.106249999999999</v>
      </c>
      <c r="W62">
        <f>+SUMIF(cocina!A:A,Tabla2[[#This Row],[Número de Orden]],cocina!H:H)</f>
        <v>159</v>
      </c>
      <c r="X62">
        <f>+Tabla2[[#This Row],[Tiempo de preparación]]/60</f>
        <v>2.65</v>
      </c>
      <c r="Y62" t="str">
        <f>+TEXT(Tabla2[[#This Row],[Columna2]]/24, "h:mm")</f>
        <v>2:39</v>
      </c>
      <c r="Z62" s="6">
        <f>+TEXT(Tabla2[[#This Row],[Hora de Salida]]-Tabla2[[#This Row],[Hora de Llegada]], "h:mm")-Tabla2[[#This Row],[Tiempo de preparación2]]</f>
        <v>-4.1666666666666657E-3</v>
      </c>
      <c r="AA62" s="6">
        <f>+IF(Tabla2[[#This Row],[Tiempo de degustación]]&lt;0,0,Tabla2[[#This Row],[Tiempo de degustación]])</f>
        <v>0</v>
      </c>
      <c r="AB62" t="str">
        <f>+IF(Tabla2[[#This Row],[Tiempo de degustación2]]&gt;0,"SI","Impago")</f>
        <v>Impago</v>
      </c>
      <c r="AC62">
        <f>+IF(Tabla2[[#This Row],[Orden cobrada]]="Impago",0,Tabla2[[#This Row],[Propina]])</f>
        <v>0</v>
      </c>
      <c r="AD62">
        <f>+IF(Tabla2[[#This Row],[Estado de la Mesa]]="Ocupada",15,0)</f>
        <v>15</v>
      </c>
      <c r="AE62">
        <f>+Tabla2[[#This Row],[Columna1]]/60</f>
        <v>0.25</v>
      </c>
      <c r="AF62" t="str">
        <f>+TEXT(Tabla2[[#This Row],[Columna12]]/24, "h:mm")</f>
        <v>0:15</v>
      </c>
      <c r="AG62" s="6">
        <f>+Tabla2[[#This Row],[Columna13]]+Tabla2[[#This Row],[Tiempo de permanencia]]</f>
        <v>30.116666666666667</v>
      </c>
      <c r="AH62" t="str">
        <f>+TEXT(Tabla2[[#This Row],[Hora de Llegada]], "dddd")</f>
        <v>sábado</v>
      </c>
    </row>
    <row r="63" spans="1:34" x14ac:dyDescent="0.25">
      <c r="A63">
        <v>2</v>
      </c>
      <c r="B63" t="s">
        <v>172</v>
      </c>
      <c r="C63">
        <v>1</v>
      </c>
      <c r="D63" s="3">
        <v>45017.115972222222</v>
      </c>
      <c r="E63" s="3">
        <v>45017.26666666667</v>
      </c>
      <c r="F63" t="s">
        <v>76</v>
      </c>
      <c r="G63" t="s">
        <v>98</v>
      </c>
      <c r="H63" t="s">
        <v>83</v>
      </c>
      <c r="I63" s="13">
        <v>37.93</v>
      </c>
      <c r="J63" t="s">
        <v>100</v>
      </c>
      <c r="K63">
        <v>62</v>
      </c>
      <c r="L63" t="s">
        <v>140</v>
      </c>
      <c r="M63" t="s">
        <v>7</v>
      </c>
      <c r="N63" t="s">
        <v>106</v>
      </c>
      <c r="O63" t="s">
        <v>86</v>
      </c>
      <c r="Q63" s="1">
        <f>+SUMIF(Tabla1[Número de Orden],Tabla2[[#This Row],[Número de Orden]],Tabla1[Ganacia Bruta])</f>
        <v>148</v>
      </c>
      <c r="R63" s="1">
        <f>+Tabla2[[#This Row],[Monto total cuenta]]+Tabla2[[#This Row],[Propina final]]</f>
        <v>185.93</v>
      </c>
      <c r="S63" s="4">
        <f>+Tabla2[[#This Row],[Hora de Salida]]</f>
        <v>45017.26666666667</v>
      </c>
      <c r="T63" s="5" t="str">
        <f>+TEXT(Tabla2[[#This Row],[Hora de Llegada]], "h:mm")</f>
        <v>2:47</v>
      </c>
      <c r="U63" t="str">
        <f>+TEXT(Tabla2[[#This Row],[Hora de Salida]], "h:mm")</f>
        <v>6:24</v>
      </c>
      <c r="V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30.150694444444444</v>
      </c>
      <c r="W63">
        <f>+SUMIF(cocina!A:A,Tabla2[[#This Row],[Número de Orden]],cocina!H:H)</f>
        <v>155</v>
      </c>
      <c r="X63">
        <f>+Tabla2[[#This Row],[Tiempo de preparación]]/60</f>
        <v>2.5833333333333335</v>
      </c>
      <c r="Y63" t="str">
        <f>+TEXT(Tabla2[[#This Row],[Columna2]]/24, "h:mm")</f>
        <v>2:35</v>
      </c>
      <c r="Z63" s="6">
        <f>+TEXT(Tabla2[[#This Row],[Hora de Salida]]-Tabla2[[#This Row],[Hora de Llegada]], "h:mm")-Tabla2[[#This Row],[Tiempo de preparación2]]</f>
        <v>4.3055555555555541E-2</v>
      </c>
      <c r="AA63" s="6">
        <f>+IF(Tabla2[[#This Row],[Tiempo de degustación]]&lt;0,0,Tabla2[[#This Row],[Tiempo de degustación]])</f>
        <v>4.3055555555555541E-2</v>
      </c>
      <c r="AB63" t="str">
        <f>+IF(Tabla2[[#This Row],[Tiempo de degustación2]]&gt;0,"SI","Impago")</f>
        <v>SI</v>
      </c>
      <c r="AC63">
        <f>+IF(Tabla2[[#This Row],[Orden cobrada]]="Impago",0,Tabla2[[#This Row],[Propina]])</f>
        <v>37.93</v>
      </c>
      <c r="AD63">
        <f>+IF(Tabla2[[#This Row],[Estado de la Mesa]]="Ocupada",15,0)</f>
        <v>15</v>
      </c>
      <c r="AE63">
        <f>+Tabla2[[#This Row],[Columna1]]/60</f>
        <v>0.25</v>
      </c>
      <c r="AF63" t="str">
        <f>+TEXT(Tabla2[[#This Row],[Columna12]]/24, "h:mm")</f>
        <v>0:15</v>
      </c>
      <c r="AG63" s="6">
        <f>+Tabla2[[#This Row],[Columna13]]+Tabla2[[#This Row],[Tiempo de permanencia]]</f>
        <v>30.161111111111111</v>
      </c>
      <c r="AH63" t="str">
        <f>+TEXT(Tabla2[[#This Row],[Hora de Llegada]], "dddd")</f>
        <v>sábado</v>
      </c>
    </row>
    <row r="64" spans="1:34" x14ac:dyDescent="0.25">
      <c r="A64">
        <v>17</v>
      </c>
      <c r="B64" t="s">
        <v>110</v>
      </c>
      <c r="C64">
        <v>4</v>
      </c>
      <c r="D64" s="3">
        <v>45017.02847222222</v>
      </c>
      <c r="E64" s="3">
        <v>45017.17083333333</v>
      </c>
      <c r="F64" t="s">
        <v>94</v>
      </c>
      <c r="G64" t="s">
        <v>70</v>
      </c>
      <c r="H64" t="s">
        <v>83</v>
      </c>
      <c r="I64" s="13">
        <v>33.340000000000003</v>
      </c>
      <c r="J64" t="s">
        <v>72</v>
      </c>
      <c r="K64">
        <v>63</v>
      </c>
      <c r="L64" t="s">
        <v>79</v>
      </c>
      <c r="M64" t="s">
        <v>21</v>
      </c>
      <c r="N64" t="s">
        <v>112</v>
      </c>
      <c r="Q64" s="1">
        <f>+SUMIF(Tabla1[Número de Orden],Tabla2[[#This Row],[Número de Orden]],Tabla1[Ganacia Bruta])</f>
        <v>55</v>
      </c>
      <c r="R64" s="1">
        <f>+Tabla2[[#This Row],[Monto total cuenta]]+Tabla2[[#This Row],[Propina final]]</f>
        <v>88.34</v>
      </c>
      <c r="S64" s="4">
        <f>+Tabla2[[#This Row],[Hora de Salida]]</f>
        <v>45017.17083333333</v>
      </c>
      <c r="T64" s="5" t="str">
        <f>+TEXT(Tabla2[[#This Row],[Hora de Llegada]], "h:mm")</f>
        <v>0:41</v>
      </c>
      <c r="U64" t="str">
        <f>+TEXT(Tabla2[[#This Row],[Hora de Salida]], "h:mm")</f>
        <v>4:06</v>
      </c>
      <c r="V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</v>
      </c>
      <c r="W64">
        <f>+SUMIF(cocina!A:A,Tabla2[[#This Row],[Número de Orden]],cocina!H:H)</f>
        <v>30</v>
      </c>
      <c r="X64">
        <f>+Tabla2[[#This Row],[Tiempo de preparación]]/60</f>
        <v>0.5</v>
      </c>
      <c r="Y64" t="str">
        <f>+TEXT(Tabla2[[#This Row],[Columna2]]/24, "h:mm")</f>
        <v>0:30</v>
      </c>
      <c r="Z64" s="6">
        <f>+TEXT(Tabla2[[#This Row],[Hora de Salida]]-Tabla2[[#This Row],[Hora de Llegada]], "h:mm")-Tabla2[[#This Row],[Tiempo de preparación2]]</f>
        <v>0.12152777777777778</v>
      </c>
      <c r="AA64" s="6">
        <f>+IF(Tabla2[[#This Row],[Tiempo de degustación]]&lt;0,0,Tabla2[[#This Row],[Tiempo de degustación]])</f>
        <v>0.12152777777777778</v>
      </c>
      <c r="AB64" t="str">
        <f>+IF(Tabla2[[#This Row],[Tiempo de degustación2]]&gt;0,"SI","Impago")</f>
        <v>SI</v>
      </c>
      <c r="AC64">
        <f>+IF(Tabla2[[#This Row],[Orden cobrada]]="Impago",0,Tabla2[[#This Row],[Propina]])</f>
        <v>33.340000000000003</v>
      </c>
      <c r="AD64">
        <f>+IF(Tabla2[[#This Row],[Estado de la Mesa]]="Ocupada",15,0)</f>
        <v>0</v>
      </c>
      <c r="AE64">
        <f>+Tabla2[[#This Row],[Columna1]]/60</f>
        <v>0</v>
      </c>
      <c r="AF64" t="str">
        <f>+TEXT(Tabla2[[#This Row],[Columna12]]/24, "h:mm")</f>
        <v>0:00</v>
      </c>
      <c r="AG64" s="6">
        <f>+Tabla2[[#This Row],[Columna13]]+Tabla2[[#This Row],[Tiempo de permanencia]]</f>
        <v>0.1423611111111111</v>
      </c>
      <c r="AH64" t="str">
        <f>+TEXT(Tabla2[[#This Row],[Hora de Llegada]], "dddd")</f>
        <v>sábado</v>
      </c>
    </row>
    <row r="65" spans="1:34" x14ac:dyDescent="0.25">
      <c r="A65">
        <v>3</v>
      </c>
      <c r="B65" t="s">
        <v>173</v>
      </c>
      <c r="C65">
        <v>3</v>
      </c>
      <c r="D65" s="3">
        <v>45017.069444444445</v>
      </c>
      <c r="E65" s="3">
        <v>45017.168055555558</v>
      </c>
      <c r="F65" t="s">
        <v>90</v>
      </c>
      <c r="G65" t="s">
        <v>77</v>
      </c>
      <c r="H65" t="s">
        <v>78</v>
      </c>
      <c r="I65" s="13">
        <v>34.770000000000003</v>
      </c>
      <c r="J65" t="s">
        <v>72</v>
      </c>
      <c r="K65">
        <v>64</v>
      </c>
      <c r="L65" t="s">
        <v>95</v>
      </c>
      <c r="M65" t="s">
        <v>21</v>
      </c>
      <c r="N65" t="s">
        <v>103</v>
      </c>
      <c r="O65" t="s">
        <v>87</v>
      </c>
      <c r="Q65" s="1">
        <f>+SUMIF(Tabla1[Número de Orden],Tabla2[[#This Row],[Número de Orden]],Tabla1[Ganacia Bruta])</f>
        <v>288</v>
      </c>
      <c r="R65" s="1">
        <f>+Tabla2[[#This Row],[Monto total cuenta]]+Tabla2[[#This Row],[Propina final]]</f>
        <v>322.77</v>
      </c>
      <c r="S65" s="4">
        <f>+Tabla2[[#This Row],[Hora de Salida]]</f>
        <v>45017.168055555558</v>
      </c>
      <c r="T65" s="5" t="str">
        <f>+TEXT(Tabla2[[#This Row],[Hora de Llegada]], "h:mm")</f>
        <v>1:40</v>
      </c>
      <c r="U65" t="str">
        <f>+TEXT(Tabla2[[#This Row],[Hora de Salida]], "h:mm")</f>
        <v>4:02</v>
      </c>
      <c r="V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9.8611111111111122E-2</v>
      </c>
      <c r="W65">
        <f>+SUMIF(cocina!A:A,Tabla2[[#This Row],[Número de Orden]],cocina!H:H)</f>
        <v>82</v>
      </c>
      <c r="X65">
        <f>+Tabla2[[#This Row],[Tiempo de preparación]]/60</f>
        <v>1.3666666666666667</v>
      </c>
      <c r="Y65" t="str">
        <f>+TEXT(Tabla2[[#This Row],[Columna2]]/24, "h:mm")</f>
        <v>1:22</v>
      </c>
      <c r="Z65" s="6">
        <f>+TEXT(Tabla2[[#This Row],[Hora de Salida]]-Tabla2[[#This Row],[Hora de Llegada]], "h:mm")-Tabla2[[#This Row],[Tiempo de preparación2]]</f>
        <v>4.1666666666666664E-2</v>
      </c>
      <c r="AA65" s="6">
        <f>+IF(Tabla2[[#This Row],[Tiempo de degustación]]&lt;0,0,Tabla2[[#This Row],[Tiempo de degustación]])</f>
        <v>4.1666666666666664E-2</v>
      </c>
      <c r="AB65" t="str">
        <f>+IF(Tabla2[[#This Row],[Tiempo de degustación2]]&gt;0,"SI","Impago")</f>
        <v>SI</v>
      </c>
      <c r="AC65">
        <f>+IF(Tabla2[[#This Row],[Orden cobrada]]="Impago",0,Tabla2[[#This Row],[Propina]])</f>
        <v>34.770000000000003</v>
      </c>
      <c r="AD65">
        <f>+IF(Tabla2[[#This Row],[Estado de la Mesa]]="Ocupada",15,0)</f>
        <v>0</v>
      </c>
      <c r="AE65">
        <f>+Tabla2[[#This Row],[Columna1]]/60</f>
        <v>0</v>
      </c>
      <c r="AF65" t="str">
        <f>+TEXT(Tabla2[[#This Row],[Columna12]]/24, "h:mm")</f>
        <v>0:00</v>
      </c>
      <c r="AG65" s="6">
        <f>+Tabla2[[#This Row],[Columna13]]+Tabla2[[#This Row],[Tiempo de permanencia]]</f>
        <v>9.8611111111111122E-2</v>
      </c>
      <c r="AH65" t="str">
        <f>+TEXT(Tabla2[[#This Row],[Hora de Llegada]], "dddd")</f>
        <v>sábado</v>
      </c>
    </row>
    <row r="66" spans="1:34" x14ac:dyDescent="0.25">
      <c r="A66">
        <v>5</v>
      </c>
      <c r="B66" t="s">
        <v>174</v>
      </c>
      <c r="C66">
        <v>1</v>
      </c>
      <c r="D66" s="3">
        <v>45017.07916666667</v>
      </c>
      <c r="E66" s="3">
        <v>45017.127083333333</v>
      </c>
      <c r="F66" t="s">
        <v>69</v>
      </c>
      <c r="G66" t="s">
        <v>70</v>
      </c>
      <c r="H66" t="s">
        <v>71</v>
      </c>
      <c r="I66" s="13">
        <v>14</v>
      </c>
      <c r="J66" t="s">
        <v>100</v>
      </c>
      <c r="K66">
        <v>65</v>
      </c>
      <c r="L66" t="s">
        <v>105</v>
      </c>
      <c r="M66" t="s">
        <v>15</v>
      </c>
      <c r="N66" t="s">
        <v>86</v>
      </c>
      <c r="O66" t="s">
        <v>106</v>
      </c>
      <c r="P66" t="s">
        <v>103</v>
      </c>
      <c r="Q66" s="1">
        <f>+SUMIF(Tabla1[Número de Orden],Tabla2[[#This Row],[Número de Orden]],Tabla1[Ganacia Bruta])</f>
        <v>196</v>
      </c>
      <c r="R66" s="1">
        <f>+Tabla2[[#This Row],[Monto total cuenta]]+Tabla2[[#This Row],[Propina final]]</f>
        <v>196</v>
      </c>
      <c r="S66" s="4">
        <f>+Tabla2[[#This Row],[Hora de Salida]]</f>
        <v>45017.127083333333</v>
      </c>
      <c r="T66" s="5" t="str">
        <f>+TEXT(Tabla2[[#This Row],[Hora de Llegada]], "h:mm")</f>
        <v>1:54</v>
      </c>
      <c r="U66" t="str">
        <f>+TEXT(Tabla2[[#This Row],[Hora de Salida]], "h:mm")</f>
        <v>3:03</v>
      </c>
      <c r="V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30.047916666666666</v>
      </c>
      <c r="W66">
        <f>+SUMIF(cocina!A:A,Tabla2[[#This Row],[Número de Orden]],cocina!H:H)</f>
        <v>155</v>
      </c>
      <c r="X66">
        <f>+Tabla2[[#This Row],[Tiempo de preparación]]/60</f>
        <v>2.5833333333333335</v>
      </c>
      <c r="Y66" t="str">
        <f>+TEXT(Tabla2[[#This Row],[Columna2]]/24, "h:mm")</f>
        <v>2:35</v>
      </c>
      <c r="Z66" s="6">
        <f>+TEXT(Tabla2[[#This Row],[Hora de Salida]]-Tabla2[[#This Row],[Hora de Llegada]], "h:mm")-Tabla2[[#This Row],[Tiempo de preparación2]]</f>
        <v>-5.9722222222222225E-2</v>
      </c>
      <c r="AA66" s="6">
        <f>+IF(Tabla2[[#This Row],[Tiempo de degustación]]&lt;0,0,Tabla2[[#This Row],[Tiempo de degustación]])</f>
        <v>0</v>
      </c>
      <c r="AB66" t="str">
        <f>+IF(Tabla2[[#This Row],[Tiempo de degustación2]]&gt;0,"SI","Impago")</f>
        <v>Impago</v>
      </c>
      <c r="AC66">
        <f>+IF(Tabla2[[#This Row],[Orden cobrada]]="Impago",0,Tabla2[[#This Row],[Propina]])</f>
        <v>0</v>
      </c>
      <c r="AD66">
        <f>+IF(Tabla2[[#This Row],[Estado de la Mesa]]="Ocupada",15,0)</f>
        <v>15</v>
      </c>
      <c r="AE66">
        <f>+Tabla2[[#This Row],[Columna1]]/60</f>
        <v>0.25</v>
      </c>
      <c r="AF66" t="str">
        <f>+TEXT(Tabla2[[#This Row],[Columna12]]/24, "h:mm")</f>
        <v>0:15</v>
      </c>
      <c r="AG66" s="6">
        <f>+Tabla2[[#This Row],[Columna13]]+Tabla2[[#This Row],[Tiempo de permanencia]]</f>
        <v>30.058333333333334</v>
      </c>
      <c r="AH66" t="str">
        <f>+TEXT(Tabla2[[#This Row],[Hora de Llegada]], "dddd")</f>
        <v>sábado</v>
      </c>
    </row>
    <row r="67" spans="1:34" x14ac:dyDescent="0.25">
      <c r="A67">
        <v>18</v>
      </c>
      <c r="B67" t="s">
        <v>175</v>
      </c>
      <c r="C67">
        <v>2</v>
      </c>
      <c r="D67" s="3">
        <v>45017.102777777778</v>
      </c>
      <c r="E67" s="3">
        <v>45017.262499999997</v>
      </c>
      <c r="F67" t="s">
        <v>90</v>
      </c>
      <c r="G67" t="s">
        <v>70</v>
      </c>
      <c r="H67" t="s">
        <v>83</v>
      </c>
      <c r="I67" s="13">
        <v>10.88</v>
      </c>
      <c r="J67" t="s">
        <v>72</v>
      </c>
      <c r="K67">
        <v>66</v>
      </c>
      <c r="L67" t="s">
        <v>73</v>
      </c>
      <c r="M67" t="s">
        <v>12</v>
      </c>
      <c r="N67" t="s">
        <v>103</v>
      </c>
      <c r="O67" t="s">
        <v>122</v>
      </c>
      <c r="Q67" s="1">
        <f>+SUMIF(Tabla1[Número de Orden],Tabla2[[#This Row],[Número de Orden]],Tabla1[Ganacia Bruta])</f>
        <v>210</v>
      </c>
      <c r="R67" s="1">
        <f>+Tabla2[[#This Row],[Monto total cuenta]]+Tabla2[[#This Row],[Propina final]]</f>
        <v>220.88</v>
      </c>
      <c r="S67" s="4">
        <f>+Tabla2[[#This Row],[Hora de Salida]]</f>
        <v>45017.262499999997</v>
      </c>
      <c r="T67" s="5" t="str">
        <f>+TEXT(Tabla2[[#This Row],[Hora de Llegada]], "h:mm")</f>
        <v>2:28</v>
      </c>
      <c r="U67" t="str">
        <f>+TEXT(Tabla2[[#This Row],[Hora de Salida]], "h:mm")</f>
        <v>6:18</v>
      </c>
      <c r="V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0.15972222222222224</v>
      </c>
      <c r="W67">
        <f>+SUMIF(cocina!A:A,Tabla2[[#This Row],[Número de Orden]],cocina!H:H)</f>
        <v>114</v>
      </c>
      <c r="X67">
        <f>+Tabla2[[#This Row],[Tiempo de preparación]]/60</f>
        <v>1.9</v>
      </c>
      <c r="Y67" t="str">
        <f>+TEXT(Tabla2[[#This Row],[Columna2]]/24, "h:mm")</f>
        <v>1:54</v>
      </c>
      <c r="Z67" s="6">
        <f>+TEXT(Tabla2[[#This Row],[Hora de Salida]]-Tabla2[[#This Row],[Hora de Llegada]], "h:mm")-Tabla2[[#This Row],[Tiempo de preparación2]]</f>
        <v>8.0555555555555547E-2</v>
      </c>
      <c r="AA67" s="6">
        <f>+IF(Tabla2[[#This Row],[Tiempo de degustación]]&lt;0,0,Tabla2[[#This Row],[Tiempo de degustación]])</f>
        <v>8.0555555555555547E-2</v>
      </c>
      <c r="AB67" t="str">
        <f>+IF(Tabla2[[#This Row],[Tiempo de degustación2]]&gt;0,"SI","Impago")</f>
        <v>SI</v>
      </c>
      <c r="AC67">
        <f>+IF(Tabla2[[#This Row],[Orden cobrada]]="Impago",0,Tabla2[[#This Row],[Propina]])</f>
        <v>10.88</v>
      </c>
      <c r="AD67">
        <f>+IF(Tabla2[[#This Row],[Estado de la Mesa]]="Ocupada",15,0)</f>
        <v>0</v>
      </c>
      <c r="AE67">
        <f>+Tabla2[[#This Row],[Columna1]]/60</f>
        <v>0</v>
      </c>
      <c r="AF67" t="str">
        <f>+TEXT(Tabla2[[#This Row],[Columna12]]/24, "h:mm")</f>
        <v>0:00</v>
      </c>
      <c r="AG67" s="6">
        <f>+Tabla2[[#This Row],[Columna13]]+Tabla2[[#This Row],[Tiempo de permanencia]]</f>
        <v>0.15972222222222224</v>
      </c>
      <c r="AH67" t="str">
        <f>+TEXT(Tabla2[[#This Row],[Hora de Llegada]], "dddd")</f>
        <v>sábado</v>
      </c>
    </row>
    <row r="68" spans="1:34" x14ac:dyDescent="0.25">
      <c r="A68">
        <v>2</v>
      </c>
      <c r="B68" t="s">
        <v>176</v>
      </c>
      <c r="C68">
        <v>6</v>
      </c>
      <c r="D68" s="3">
        <v>45017.15625</v>
      </c>
      <c r="E68" s="3">
        <v>45017.215277777781</v>
      </c>
      <c r="F68" t="s">
        <v>82</v>
      </c>
      <c r="G68" t="s">
        <v>70</v>
      </c>
      <c r="H68" t="s">
        <v>71</v>
      </c>
      <c r="I68" s="13">
        <v>21.25</v>
      </c>
      <c r="J68" t="s">
        <v>72</v>
      </c>
      <c r="K68">
        <v>67</v>
      </c>
      <c r="L68" t="s">
        <v>95</v>
      </c>
      <c r="M68" t="s">
        <v>11</v>
      </c>
      <c r="N68" t="s">
        <v>87</v>
      </c>
      <c r="O68" t="s">
        <v>125</v>
      </c>
      <c r="P68" t="s">
        <v>74</v>
      </c>
      <c r="Q68" s="1">
        <f>+SUMIF(Tabla1[Número de Orden],Tabla2[[#This Row],[Número de Orden]],Tabla1[Ganacia Bruta])</f>
        <v>256</v>
      </c>
      <c r="R68" s="1">
        <f>+Tabla2[[#This Row],[Monto total cuenta]]+Tabla2[[#This Row],[Propina final]]</f>
        <v>256</v>
      </c>
      <c r="S68" s="4">
        <f>+Tabla2[[#This Row],[Hora de Salida]]</f>
        <v>45017.215277777781</v>
      </c>
      <c r="T68" s="5" t="str">
        <f>+TEXT(Tabla2[[#This Row],[Hora de Llegada]], "h:mm")</f>
        <v>3:45</v>
      </c>
      <c r="U68" t="str">
        <f>+TEXT(Tabla2[[#This Row],[Hora de Salida]], "h:mm")</f>
        <v>5:10</v>
      </c>
      <c r="V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5.902777777777779E-2</v>
      </c>
      <c r="W68">
        <f>+SUMIF(cocina!A:A,Tabla2[[#This Row],[Número de Orden]],cocina!H:H)</f>
        <v>131</v>
      </c>
      <c r="X68">
        <f>+Tabla2[[#This Row],[Tiempo de preparación]]/60</f>
        <v>2.1833333333333331</v>
      </c>
      <c r="Y68" t="str">
        <f>+TEXT(Tabla2[[#This Row],[Columna2]]/24, "h:mm")</f>
        <v>2:11</v>
      </c>
      <c r="Z68" s="6">
        <f>+TEXT(Tabla2[[#This Row],[Hora de Salida]]-Tabla2[[#This Row],[Hora de Llegada]], "h:mm")-Tabla2[[#This Row],[Tiempo de preparación2]]</f>
        <v>-3.1944444444444442E-2</v>
      </c>
      <c r="AA68" s="6">
        <f>+IF(Tabla2[[#This Row],[Tiempo de degustación]]&lt;0,0,Tabla2[[#This Row],[Tiempo de degustación]])</f>
        <v>0</v>
      </c>
      <c r="AB68" t="str">
        <f>+IF(Tabla2[[#This Row],[Tiempo de degustación2]]&gt;0,"SI","Impago")</f>
        <v>Impago</v>
      </c>
      <c r="AC68">
        <f>+IF(Tabla2[[#This Row],[Orden cobrada]]="Impago",0,Tabla2[[#This Row],[Propina]])</f>
        <v>0</v>
      </c>
      <c r="AD68">
        <f>+IF(Tabla2[[#This Row],[Estado de la Mesa]]="Ocupada",15,0)</f>
        <v>0</v>
      </c>
      <c r="AE68">
        <f>+Tabla2[[#This Row],[Columna1]]/60</f>
        <v>0</v>
      </c>
      <c r="AF68" t="str">
        <f>+TEXT(Tabla2[[#This Row],[Columna12]]/24, "h:mm")</f>
        <v>0:00</v>
      </c>
      <c r="AG68" s="6">
        <f>+Tabla2[[#This Row],[Columna13]]+Tabla2[[#This Row],[Tiempo de permanencia]]</f>
        <v>5.902777777777779E-2</v>
      </c>
      <c r="AH68" t="str">
        <f>+TEXT(Tabla2[[#This Row],[Hora de Llegada]], "dddd")</f>
        <v>sábado</v>
      </c>
    </row>
    <row r="69" spans="1:34" x14ac:dyDescent="0.25">
      <c r="A69">
        <v>8</v>
      </c>
      <c r="B69" t="s">
        <v>177</v>
      </c>
      <c r="C69">
        <v>4</v>
      </c>
      <c r="D69" s="3">
        <v>45017.001388888886</v>
      </c>
      <c r="E69" s="3">
        <v>45017.135416666664</v>
      </c>
      <c r="F69" t="s">
        <v>90</v>
      </c>
      <c r="G69" t="s">
        <v>98</v>
      </c>
      <c r="H69" t="s">
        <v>83</v>
      </c>
      <c r="I69" s="13">
        <v>45.65</v>
      </c>
      <c r="J69" t="s">
        <v>100</v>
      </c>
      <c r="K69">
        <v>68</v>
      </c>
      <c r="L69" t="s">
        <v>85</v>
      </c>
      <c r="M69" t="s">
        <v>22</v>
      </c>
      <c r="N69" t="s">
        <v>92</v>
      </c>
      <c r="O69" t="s">
        <v>107</v>
      </c>
      <c r="P69" t="s">
        <v>129</v>
      </c>
      <c r="Q69" s="1">
        <f>+SUMIF(Tabla1[Número de Orden],Tabla2[[#This Row],[Número de Orden]],Tabla1[Ganacia Bruta])</f>
        <v>218</v>
      </c>
      <c r="R69" s="1">
        <f>+Tabla2[[#This Row],[Monto total cuenta]]+Tabla2[[#This Row],[Propina final]]</f>
        <v>263.64999999999998</v>
      </c>
      <c r="S69" s="4">
        <f>+Tabla2[[#This Row],[Hora de Salida]]</f>
        <v>45017.135416666664</v>
      </c>
      <c r="T69" s="5" t="str">
        <f>+TEXT(Tabla2[[#This Row],[Hora de Llegada]], "h:mm")</f>
        <v>0:02</v>
      </c>
      <c r="U69" t="str">
        <f>+TEXT(Tabla2[[#This Row],[Hora de Salida]], "h:mm")</f>
        <v>3:15</v>
      </c>
      <c r="V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30.134027777777778</v>
      </c>
      <c r="W69">
        <f>+SUMIF(cocina!A:A,Tabla2[[#This Row],[Número de Orden]],cocina!H:H)</f>
        <v>145</v>
      </c>
      <c r="X69">
        <f>+Tabla2[[#This Row],[Tiempo de preparación]]/60</f>
        <v>2.4166666666666665</v>
      </c>
      <c r="Y69" t="str">
        <f>+TEXT(Tabla2[[#This Row],[Columna2]]/24, "h:mm")</f>
        <v>2:25</v>
      </c>
      <c r="Z69" s="6">
        <f>+TEXT(Tabla2[[#This Row],[Hora de Salida]]-Tabla2[[#This Row],[Hora de Llegada]], "h:mm")-Tabla2[[#This Row],[Tiempo de preparación2]]</f>
        <v>3.3333333333333326E-2</v>
      </c>
      <c r="AA69" s="6">
        <f>+IF(Tabla2[[#This Row],[Tiempo de degustación]]&lt;0,0,Tabla2[[#This Row],[Tiempo de degustación]])</f>
        <v>3.3333333333333326E-2</v>
      </c>
      <c r="AB69" t="str">
        <f>+IF(Tabla2[[#This Row],[Tiempo de degustación2]]&gt;0,"SI","Impago")</f>
        <v>SI</v>
      </c>
      <c r="AC69">
        <f>+IF(Tabla2[[#This Row],[Orden cobrada]]="Impago",0,Tabla2[[#This Row],[Propina]])</f>
        <v>45.65</v>
      </c>
      <c r="AD69">
        <f>+IF(Tabla2[[#This Row],[Estado de la Mesa]]="Ocupada",15,0)</f>
        <v>15</v>
      </c>
      <c r="AE69">
        <f>+Tabla2[[#This Row],[Columna1]]/60</f>
        <v>0.25</v>
      </c>
      <c r="AF69" t="str">
        <f>+TEXT(Tabla2[[#This Row],[Columna12]]/24, "h:mm")</f>
        <v>0:15</v>
      </c>
      <c r="AG69" s="6">
        <f>+Tabla2[[#This Row],[Columna13]]+Tabla2[[#This Row],[Tiempo de permanencia]]</f>
        <v>30.144444444444446</v>
      </c>
      <c r="AH69" t="str">
        <f>+TEXT(Tabla2[[#This Row],[Hora de Llegada]], "dddd")</f>
        <v>sábado</v>
      </c>
    </row>
    <row r="70" spans="1:34" x14ac:dyDescent="0.25">
      <c r="A70">
        <v>5</v>
      </c>
      <c r="B70" t="s">
        <v>178</v>
      </c>
      <c r="C70">
        <v>4</v>
      </c>
      <c r="D70" s="3">
        <v>45017.084722222222</v>
      </c>
      <c r="E70" s="3">
        <v>45017.164583333331</v>
      </c>
      <c r="F70" t="s">
        <v>82</v>
      </c>
      <c r="G70" t="s">
        <v>70</v>
      </c>
      <c r="H70" t="s">
        <v>83</v>
      </c>
      <c r="I70" s="13">
        <v>31.49</v>
      </c>
      <c r="J70" t="s">
        <v>84</v>
      </c>
      <c r="K70">
        <v>69</v>
      </c>
      <c r="L70" t="s">
        <v>95</v>
      </c>
      <c r="M70" t="s">
        <v>23</v>
      </c>
      <c r="N70" t="s">
        <v>96</v>
      </c>
      <c r="O70" t="s">
        <v>115</v>
      </c>
      <c r="Q70" s="1">
        <f>+SUMIF(Tabla1[Número de Orden],Tabla2[[#This Row],[Número de Orden]],Tabla1[Ganacia Bruta])</f>
        <v>234</v>
      </c>
      <c r="R70" s="1">
        <f>+Tabla2[[#This Row],[Monto total cuenta]]+Tabla2[[#This Row],[Propina final]]</f>
        <v>265.49</v>
      </c>
      <c r="S70" s="4">
        <f>+Tabla2[[#This Row],[Hora de Salida]]</f>
        <v>45017.164583333331</v>
      </c>
      <c r="T70" s="5" t="str">
        <f>+TEXT(Tabla2[[#This Row],[Hora de Llegada]], "h:mm")</f>
        <v>2:02</v>
      </c>
      <c r="U70" t="str">
        <f>+TEXT(Tabla2[[#This Row],[Hora de Salida]], "h:mm")</f>
        <v>3:57</v>
      </c>
      <c r="V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7.9861111111111105E-2</v>
      </c>
      <c r="W70">
        <f>+SUMIF(cocina!A:A,Tabla2[[#This Row],[Número de Orden]],cocina!H:H)</f>
        <v>92</v>
      </c>
      <c r="X70">
        <f>+Tabla2[[#This Row],[Tiempo de preparación]]/60</f>
        <v>1.5333333333333334</v>
      </c>
      <c r="Y70" t="str">
        <f>+TEXT(Tabla2[[#This Row],[Columna2]]/24, "h:mm")</f>
        <v>1:32</v>
      </c>
      <c r="Z70" s="6">
        <f>+TEXT(Tabla2[[#This Row],[Hora de Salida]]-Tabla2[[#This Row],[Hora de Llegada]], "h:mm")-Tabla2[[#This Row],[Tiempo de preparación2]]</f>
        <v>1.5972222222222221E-2</v>
      </c>
      <c r="AA70" s="6">
        <f>+IF(Tabla2[[#This Row],[Tiempo de degustación]]&lt;0,0,Tabla2[[#This Row],[Tiempo de degustación]])</f>
        <v>1.5972222222222221E-2</v>
      </c>
      <c r="AB70" t="str">
        <f>+IF(Tabla2[[#This Row],[Tiempo de degustación2]]&gt;0,"SI","Impago")</f>
        <v>SI</v>
      </c>
      <c r="AC70">
        <f>+IF(Tabla2[[#This Row],[Orden cobrada]]="Impago",0,Tabla2[[#This Row],[Propina]])</f>
        <v>31.49</v>
      </c>
      <c r="AD70">
        <f>+IF(Tabla2[[#This Row],[Estado de la Mesa]]="Ocupada",15,0)</f>
        <v>0</v>
      </c>
      <c r="AE70">
        <f>+Tabla2[[#This Row],[Columna1]]/60</f>
        <v>0</v>
      </c>
      <c r="AF70" t="str">
        <f>+TEXT(Tabla2[[#This Row],[Columna12]]/24, "h:mm")</f>
        <v>0:00</v>
      </c>
      <c r="AG70" s="6">
        <f>+Tabla2[[#This Row],[Columna13]]+Tabla2[[#This Row],[Tiempo de permanencia]]</f>
        <v>7.9861111111111105E-2</v>
      </c>
      <c r="AH70" t="str">
        <f>+TEXT(Tabla2[[#This Row],[Hora de Llegada]], "dddd")</f>
        <v>sábado</v>
      </c>
    </row>
    <row r="71" spans="1:34" x14ac:dyDescent="0.25">
      <c r="A71">
        <v>17</v>
      </c>
      <c r="B71" t="s">
        <v>179</v>
      </c>
      <c r="C71">
        <v>4</v>
      </c>
      <c r="D71" s="3">
        <v>45017.007638888892</v>
      </c>
      <c r="E71" s="3">
        <v>45017.056944444441</v>
      </c>
      <c r="F71" t="s">
        <v>94</v>
      </c>
      <c r="G71" t="s">
        <v>70</v>
      </c>
      <c r="H71" t="s">
        <v>71</v>
      </c>
      <c r="I71" s="13">
        <v>28.26</v>
      </c>
      <c r="J71" t="s">
        <v>84</v>
      </c>
      <c r="K71">
        <v>70</v>
      </c>
      <c r="L71" t="s">
        <v>91</v>
      </c>
      <c r="M71" t="s">
        <v>26</v>
      </c>
      <c r="N71" t="s">
        <v>133</v>
      </c>
      <c r="Q71" s="1">
        <f>+SUMIF(Tabla1[Número de Orden],Tabla2[[#This Row],[Número de Orden]],Tabla1[Ganacia Bruta])</f>
        <v>118</v>
      </c>
      <c r="R71" s="1">
        <f>+Tabla2[[#This Row],[Monto total cuenta]]+Tabla2[[#This Row],[Propina final]]</f>
        <v>146.26</v>
      </c>
      <c r="S71" s="4">
        <f>+Tabla2[[#This Row],[Hora de Salida]]</f>
        <v>45017.056944444441</v>
      </c>
      <c r="T71" s="5" t="str">
        <f>+TEXT(Tabla2[[#This Row],[Hora de Llegada]], "h:mm")</f>
        <v>0:11</v>
      </c>
      <c r="U71" t="str">
        <f>+TEXT(Tabla2[[#This Row],[Hora de Salida]], "h:mm")</f>
        <v>1:22</v>
      </c>
      <c r="V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4.9305555555555554E-2</v>
      </c>
      <c r="W71">
        <f>+SUMIF(cocina!A:A,Tabla2[[#This Row],[Número de Orden]],cocina!H:H)</f>
        <v>40</v>
      </c>
      <c r="X71">
        <f>+Tabla2[[#This Row],[Tiempo de preparación]]/60</f>
        <v>0.66666666666666663</v>
      </c>
      <c r="Y71" t="str">
        <f>+TEXT(Tabla2[[#This Row],[Columna2]]/24, "h:mm")</f>
        <v>0:40</v>
      </c>
      <c r="Z71" s="6">
        <f>+TEXT(Tabla2[[#This Row],[Hora de Salida]]-Tabla2[[#This Row],[Hora de Llegada]], "h:mm")-Tabla2[[#This Row],[Tiempo de preparación2]]</f>
        <v>2.1527777777777778E-2</v>
      </c>
      <c r="AA71" s="6">
        <f>+IF(Tabla2[[#This Row],[Tiempo de degustación]]&lt;0,0,Tabla2[[#This Row],[Tiempo de degustación]])</f>
        <v>2.1527777777777778E-2</v>
      </c>
      <c r="AB71" t="str">
        <f>+IF(Tabla2[[#This Row],[Tiempo de degustación2]]&gt;0,"SI","Impago")</f>
        <v>SI</v>
      </c>
      <c r="AC71">
        <f>+IF(Tabla2[[#This Row],[Orden cobrada]]="Impago",0,Tabla2[[#This Row],[Propina]])</f>
        <v>28.26</v>
      </c>
      <c r="AD71">
        <f>+IF(Tabla2[[#This Row],[Estado de la Mesa]]="Ocupada",15,0)</f>
        <v>0</v>
      </c>
      <c r="AE71">
        <f>+Tabla2[[#This Row],[Columna1]]/60</f>
        <v>0</v>
      </c>
      <c r="AF71" t="str">
        <f>+TEXT(Tabla2[[#This Row],[Columna12]]/24, "h:mm")</f>
        <v>0:00</v>
      </c>
      <c r="AG71" s="6">
        <f>+Tabla2[[#This Row],[Columna13]]+Tabla2[[#This Row],[Tiempo de permanencia]]</f>
        <v>4.9305555555555554E-2</v>
      </c>
      <c r="AH71" t="str">
        <f>+TEXT(Tabla2[[#This Row],[Hora de Llegada]], "dddd")</f>
        <v>sábado</v>
      </c>
    </row>
    <row r="72" spans="1:34" x14ac:dyDescent="0.25">
      <c r="A72">
        <v>18</v>
      </c>
      <c r="B72" t="s">
        <v>180</v>
      </c>
      <c r="C72">
        <v>4</v>
      </c>
      <c r="D72" s="3">
        <v>45017.081250000003</v>
      </c>
      <c r="E72" s="3">
        <v>45017.24722222222</v>
      </c>
      <c r="F72" t="s">
        <v>69</v>
      </c>
      <c r="G72" t="s">
        <v>70</v>
      </c>
      <c r="H72" t="s">
        <v>83</v>
      </c>
      <c r="I72" s="13">
        <v>24.01</v>
      </c>
      <c r="J72" t="s">
        <v>100</v>
      </c>
      <c r="K72">
        <v>71</v>
      </c>
      <c r="L72" t="s">
        <v>91</v>
      </c>
      <c r="M72" t="s">
        <v>7</v>
      </c>
      <c r="N72" t="s">
        <v>116</v>
      </c>
      <c r="Q72" s="1">
        <f>+SUMIF(Tabla1[Número de Orden],Tabla2[[#This Row],[Número de Orden]],Tabla1[Ganacia Bruta])</f>
        <v>136</v>
      </c>
      <c r="R72" s="1">
        <f>+Tabla2[[#This Row],[Monto total cuenta]]+Tabla2[[#This Row],[Propina final]]</f>
        <v>160.01</v>
      </c>
      <c r="S72" s="4">
        <f>+Tabla2[[#This Row],[Hora de Salida]]</f>
        <v>45017.24722222222</v>
      </c>
      <c r="T72" s="5" t="str">
        <f>+TEXT(Tabla2[[#This Row],[Hora de Llegada]], "h:mm")</f>
        <v>1:57</v>
      </c>
      <c r="U72" t="str">
        <f>+TEXT(Tabla2[[#This Row],[Hora de Salida]], "h:mm")</f>
        <v>5:56</v>
      </c>
      <c r="V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30.165972222222223</v>
      </c>
      <c r="W72">
        <f>+SUMIF(cocina!A:A,Tabla2[[#This Row],[Número de Orden]],cocina!H:H)</f>
        <v>49</v>
      </c>
      <c r="X72">
        <f>+Tabla2[[#This Row],[Tiempo de preparación]]/60</f>
        <v>0.81666666666666665</v>
      </c>
      <c r="Y72" t="str">
        <f>+TEXT(Tabla2[[#This Row],[Columna2]]/24, "h:mm")</f>
        <v>0:49</v>
      </c>
      <c r="Z72" s="6">
        <f>+TEXT(Tabla2[[#This Row],[Hora de Salida]]-Tabla2[[#This Row],[Hora de Llegada]], "h:mm")-Tabla2[[#This Row],[Tiempo de preparación2]]</f>
        <v>0.13194444444444445</v>
      </c>
      <c r="AA72" s="6">
        <f>+IF(Tabla2[[#This Row],[Tiempo de degustación]]&lt;0,0,Tabla2[[#This Row],[Tiempo de degustación]])</f>
        <v>0.13194444444444445</v>
      </c>
      <c r="AB72" t="str">
        <f>+IF(Tabla2[[#This Row],[Tiempo de degustación2]]&gt;0,"SI","Impago")</f>
        <v>SI</v>
      </c>
      <c r="AC72">
        <f>+IF(Tabla2[[#This Row],[Orden cobrada]]="Impago",0,Tabla2[[#This Row],[Propina]])</f>
        <v>24.01</v>
      </c>
      <c r="AD72">
        <f>+IF(Tabla2[[#This Row],[Estado de la Mesa]]="Ocupada",15,0)</f>
        <v>15</v>
      </c>
      <c r="AE72">
        <f>+Tabla2[[#This Row],[Columna1]]/60</f>
        <v>0.25</v>
      </c>
      <c r="AF72" t="str">
        <f>+TEXT(Tabla2[[#This Row],[Columna12]]/24, "h:mm")</f>
        <v>0:15</v>
      </c>
      <c r="AG72" s="6">
        <f>+Tabla2[[#This Row],[Columna13]]+Tabla2[[#This Row],[Tiempo de permanencia]]</f>
        <v>30.176388888888891</v>
      </c>
      <c r="AH72" t="str">
        <f>+TEXT(Tabla2[[#This Row],[Hora de Llegada]], "dddd")</f>
        <v>sábado</v>
      </c>
    </row>
    <row r="73" spans="1:34" x14ac:dyDescent="0.25">
      <c r="A73">
        <v>17</v>
      </c>
      <c r="B73" t="s">
        <v>181</v>
      </c>
      <c r="C73">
        <v>1</v>
      </c>
      <c r="D73" s="3">
        <v>45017.112500000003</v>
      </c>
      <c r="E73" s="3">
        <v>45017.243750000001</v>
      </c>
      <c r="F73" t="s">
        <v>82</v>
      </c>
      <c r="G73" t="s">
        <v>70</v>
      </c>
      <c r="H73" t="s">
        <v>83</v>
      </c>
      <c r="I73" s="13">
        <v>15.28</v>
      </c>
      <c r="J73" t="s">
        <v>72</v>
      </c>
      <c r="K73">
        <v>72</v>
      </c>
      <c r="L73" t="s">
        <v>95</v>
      </c>
      <c r="M73" t="s">
        <v>23</v>
      </c>
      <c r="N73" t="s">
        <v>122</v>
      </c>
      <c r="Q73" s="1">
        <f>+SUMIF(Tabla1[Número de Orden],Tabla2[[#This Row],[Número de Orden]],Tabla1[Ganacia Bruta])</f>
        <v>75</v>
      </c>
      <c r="R73" s="1">
        <f>+Tabla2[[#This Row],[Monto total cuenta]]+Tabla2[[#This Row],[Propina final]]</f>
        <v>90.28</v>
      </c>
      <c r="S73" s="4">
        <f>+Tabla2[[#This Row],[Hora de Salida]]</f>
        <v>45017.243750000001</v>
      </c>
      <c r="T73" s="5" t="str">
        <f>+TEXT(Tabla2[[#This Row],[Hora de Llegada]], "h:mm")</f>
        <v>2:42</v>
      </c>
      <c r="U73" t="str">
        <f>+TEXT(Tabla2[[#This Row],[Hora de Salida]], "h:mm")</f>
        <v>5:51</v>
      </c>
      <c r="V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0.13124999999999998</v>
      </c>
      <c r="W73">
        <f>+SUMIF(cocina!A:A,Tabla2[[#This Row],[Número de Orden]],cocina!H:H)</f>
        <v>54</v>
      </c>
      <c r="X73">
        <f>+Tabla2[[#This Row],[Tiempo de preparación]]/60</f>
        <v>0.9</v>
      </c>
      <c r="Y73" t="str">
        <f>+TEXT(Tabla2[[#This Row],[Columna2]]/24, "h:mm")</f>
        <v>0:54</v>
      </c>
      <c r="Z73" s="6">
        <f>+TEXT(Tabla2[[#This Row],[Hora de Salida]]-Tabla2[[#This Row],[Hora de Llegada]], "h:mm")-Tabla2[[#This Row],[Tiempo de preparación2]]</f>
        <v>9.375E-2</v>
      </c>
      <c r="AA73" s="6">
        <f>+IF(Tabla2[[#This Row],[Tiempo de degustación]]&lt;0,0,Tabla2[[#This Row],[Tiempo de degustación]])</f>
        <v>9.375E-2</v>
      </c>
      <c r="AB73" t="str">
        <f>+IF(Tabla2[[#This Row],[Tiempo de degustación2]]&gt;0,"SI","Impago")</f>
        <v>SI</v>
      </c>
      <c r="AC73">
        <f>+IF(Tabla2[[#This Row],[Orden cobrada]]="Impago",0,Tabla2[[#This Row],[Propina]])</f>
        <v>15.28</v>
      </c>
      <c r="AD73">
        <f>+IF(Tabla2[[#This Row],[Estado de la Mesa]]="Ocupada",15,0)</f>
        <v>0</v>
      </c>
      <c r="AE73">
        <f>+Tabla2[[#This Row],[Columna1]]/60</f>
        <v>0</v>
      </c>
      <c r="AF73" t="str">
        <f>+TEXT(Tabla2[[#This Row],[Columna12]]/24, "h:mm")</f>
        <v>0:00</v>
      </c>
      <c r="AG73" s="6">
        <f>+Tabla2[[#This Row],[Columna13]]+Tabla2[[#This Row],[Tiempo de permanencia]]</f>
        <v>0.13124999999999998</v>
      </c>
      <c r="AH73" t="str">
        <f>+TEXT(Tabla2[[#This Row],[Hora de Llegada]], "dddd")</f>
        <v>sábado</v>
      </c>
    </row>
    <row r="74" spans="1:34" x14ac:dyDescent="0.25">
      <c r="A74">
        <v>1</v>
      </c>
      <c r="B74" t="s">
        <v>182</v>
      </c>
      <c r="C74">
        <v>4</v>
      </c>
      <c r="D74" s="3">
        <v>45017.11041666667</v>
      </c>
      <c r="E74" s="3">
        <v>45017.256249999999</v>
      </c>
      <c r="F74" t="s">
        <v>94</v>
      </c>
      <c r="G74" t="s">
        <v>77</v>
      </c>
      <c r="H74" t="s">
        <v>83</v>
      </c>
      <c r="I74" s="13">
        <v>34.51</v>
      </c>
      <c r="J74" t="s">
        <v>84</v>
      </c>
      <c r="K74">
        <v>73</v>
      </c>
      <c r="L74" t="s">
        <v>140</v>
      </c>
      <c r="M74" t="s">
        <v>10</v>
      </c>
      <c r="Q74" s="1">
        <f>+SUMIF(Tabla1[Número de Orden],Tabla2[[#This Row],[Número de Orden]],Tabla1[Ganacia Bruta])</f>
        <v>81</v>
      </c>
      <c r="R74" s="1">
        <f>+Tabla2[[#This Row],[Monto total cuenta]]+Tabla2[[#This Row],[Propina final]]</f>
        <v>115.50999999999999</v>
      </c>
      <c r="S74" s="4">
        <f>+Tabla2[[#This Row],[Hora de Salida]]</f>
        <v>45017.256249999999</v>
      </c>
      <c r="T74" s="5" t="str">
        <f>+TEXT(Tabla2[[#This Row],[Hora de Llegada]], "h:mm")</f>
        <v>2:39</v>
      </c>
      <c r="U74" t="str">
        <f>+TEXT(Tabla2[[#This Row],[Hora de Salida]], "h:mm")</f>
        <v>6:09</v>
      </c>
      <c r="V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0.14583333333333331</v>
      </c>
      <c r="W74">
        <f>+SUMIF(cocina!A:A,Tabla2[[#This Row],[Número de Orden]],cocina!H:H)</f>
        <v>20</v>
      </c>
      <c r="X74">
        <f>+Tabla2[[#This Row],[Tiempo de preparación]]/60</f>
        <v>0.33333333333333331</v>
      </c>
      <c r="Y74" t="str">
        <f>+TEXT(Tabla2[[#This Row],[Columna2]]/24, "h:mm")</f>
        <v>0:20</v>
      </c>
      <c r="Z74" s="6">
        <f>+TEXT(Tabla2[[#This Row],[Hora de Salida]]-Tabla2[[#This Row],[Hora de Llegada]], "h:mm")-Tabla2[[#This Row],[Tiempo de preparación2]]</f>
        <v>0.13194444444444445</v>
      </c>
      <c r="AA74" s="6">
        <f>+IF(Tabla2[[#This Row],[Tiempo de degustación]]&lt;0,0,Tabla2[[#This Row],[Tiempo de degustación]])</f>
        <v>0.13194444444444445</v>
      </c>
      <c r="AB74" t="str">
        <f>+IF(Tabla2[[#This Row],[Tiempo de degustación2]]&gt;0,"SI","Impago")</f>
        <v>SI</v>
      </c>
      <c r="AC74">
        <f>+IF(Tabla2[[#This Row],[Orden cobrada]]="Impago",0,Tabla2[[#This Row],[Propina]])</f>
        <v>34.51</v>
      </c>
      <c r="AD74">
        <f>+IF(Tabla2[[#This Row],[Estado de la Mesa]]="Ocupada",15,0)</f>
        <v>0</v>
      </c>
      <c r="AE74">
        <f>+Tabla2[[#This Row],[Columna1]]/60</f>
        <v>0</v>
      </c>
      <c r="AF74" t="str">
        <f>+TEXT(Tabla2[[#This Row],[Columna12]]/24, "h:mm")</f>
        <v>0:00</v>
      </c>
      <c r="AG74" s="6">
        <f>+Tabla2[[#This Row],[Columna13]]+Tabla2[[#This Row],[Tiempo de permanencia]]</f>
        <v>0.14583333333333331</v>
      </c>
      <c r="AH74" t="str">
        <f>+TEXT(Tabla2[[#This Row],[Hora de Llegada]], "dddd")</f>
        <v>sábado</v>
      </c>
    </row>
    <row r="75" spans="1:34" x14ac:dyDescent="0.25">
      <c r="A75">
        <v>19</v>
      </c>
      <c r="B75" t="s">
        <v>183</v>
      </c>
      <c r="C75">
        <v>4</v>
      </c>
      <c r="D75" s="3">
        <v>45017.044444444444</v>
      </c>
      <c r="E75" s="3">
        <v>45017.175694444442</v>
      </c>
      <c r="F75" t="s">
        <v>94</v>
      </c>
      <c r="G75" t="s">
        <v>70</v>
      </c>
      <c r="H75" t="s">
        <v>83</v>
      </c>
      <c r="I75" s="13">
        <v>30.83</v>
      </c>
      <c r="J75" t="s">
        <v>84</v>
      </c>
      <c r="K75">
        <v>74</v>
      </c>
      <c r="L75" t="s">
        <v>85</v>
      </c>
      <c r="M75" t="s">
        <v>25</v>
      </c>
      <c r="N75" t="s">
        <v>133</v>
      </c>
      <c r="O75" t="s">
        <v>107</v>
      </c>
      <c r="Q75" s="1">
        <f>+SUMIF(Tabla1[Número de Orden],Tabla2[[#This Row],[Número de Orden]],Tabla1[Ganacia Bruta])</f>
        <v>218</v>
      </c>
      <c r="R75" s="1">
        <f>+Tabla2[[#This Row],[Monto total cuenta]]+Tabla2[[#This Row],[Propina final]]</f>
        <v>248.82999999999998</v>
      </c>
      <c r="S75" s="4">
        <f>+Tabla2[[#This Row],[Hora de Salida]]</f>
        <v>45017.175694444442</v>
      </c>
      <c r="T75" s="5" t="str">
        <f>+TEXT(Tabla2[[#This Row],[Hora de Llegada]], "h:mm")</f>
        <v>1:04</v>
      </c>
      <c r="U75" t="str">
        <f>+TEXT(Tabla2[[#This Row],[Hora de Salida]], "h:mm")</f>
        <v>4:13</v>
      </c>
      <c r="V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0.13124999999999998</v>
      </c>
      <c r="W75">
        <f>+SUMIF(cocina!A:A,Tabla2[[#This Row],[Número de Orden]],cocina!H:H)</f>
        <v>100</v>
      </c>
      <c r="X75">
        <f>+Tabla2[[#This Row],[Tiempo de preparación]]/60</f>
        <v>1.6666666666666667</v>
      </c>
      <c r="Y75" t="str">
        <f>+TEXT(Tabla2[[#This Row],[Columna2]]/24, "h:mm")</f>
        <v>1:40</v>
      </c>
      <c r="Z75" s="6">
        <f>+TEXT(Tabla2[[#This Row],[Hora de Salida]]-Tabla2[[#This Row],[Hora de Llegada]], "h:mm")-Tabla2[[#This Row],[Tiempo de preparación2]]</f>
        <v>6.1805555555555558E-2</v>
      </c>
      <c r="AA75" s="6">
        <f>+IF(Tabla2[[#This Row],[Tiempo de degustación]]&lt;0,0,Tabla2[[#This Row],[Tiempo de degustación]])</f>
        <v>6.1805555555555558E-2</v>
      </c>
      <c r="AB75" t="str">
        <f>+IF(Tabla2[[#This Row],[Tiempo de degustación2]]&gt;0,"SI","Impago")</f>
        <v>SI</v>
      </c>
      <c r="AC75">
        <f>+IF(Tabla2[[#This Row],[Orden cobrada]]="Impago",0,Tabla2[[#This Row],[Propina]])</f>
        <v>30.83</v>
      </c>
      <c r="AD75">
        <f>+IF(Tabla2[[#This Row],[Estado de la Mesa]]="Ocupada",15,0)</f>
        <v>0</v>
      </c>
      <c r="AE75">
        <f>+Tabla2[[#This Row],[Columna1]]/60</f>
        <v>0</v>
      </c>
      <c r="AF75" t="str">
        <f>+TEXT(Tabla2[[#This Row],[Columna12]]/24, "h:mm")</f>
        <v>0:00</v>
      </c>
      <c r="AG75" s="6">
        <f>+Tabla2[[#This Row],[Columna13]]+Tabla2[[#This Row],[Tiempo de permanencia]]</f>
        <v>0.13124999999999998</v>
      </c>
      <c r="AH75" t="str">
        <f>+TEXT(Tabla2[[#This Row],[Hora de Llegada]], "dddd")</f>
        <v>sábado</v>
      </c>
    </row>
    <row r="76" spans="1:34" x14ac:dyDescent="0.25">
      <c r="A76">
        <v>19</v>
      </c>
      <c r="B76" t="s">
        <v>184</v>
      </c>
      <c r="C76">
        <v>5</v>
      </c>
      <c r="D76" s="3">
        <v>45017.15</v>
      </c>
      <c r="E76" s="3">
        <v>45017.200694444444</v>
      </c>
      <c r="F76" t="s">
        <v>90</v>
      </c>
      <c r="G76" t="s">
        <v>70</v>
      </c>
      <c r="H76" t="s">
        <v>83</v>
      </c>
      <c r="I76" s="13">
        <v>45.23</v>
      </c>
      <c r="J76" t="s">
        <v>100</v>
      </c>
      <c r="K76">
        <v>75</v>
      </c>
      <c r="L76" t="s">
        <v>101</v>
      </c>
      <c r="M76" t="s">
        <v>11</v>
      </c>
      <c r="N76" t="s">
        <v>116</v>
      </c>
      <c r="Q76" s="1">
        <f>+SUMIF(Tabla1[Número de Orden],Tabla2[[#This Row],[Número de Orden]],Tabla1[Ganacia Bruta])</f>
        <v>109</v>
      </c>
      <c r="R76" s="1">
        <f>+Tabla2[[#This Row],[Monto total cuenta]]+Tabla2[[#This Row],[Propina final]]</f>
        <v>154.22999999999999</v>
      </c>
      <c r="S76" s="4">
        <f>+Tabla2[[#This Row],[Hora de Salida]]</f>
        <v>45017.200694444444</v>
      </c>
      <c r="T76" s="5" t="str">
        <f>+TEXT(Tabla2[[#This Row],[Hora de Llegada]], "h:mm")</f>
        <v>3:36</v>
      </c>
      <c r="U76" t="str">
        <f>+TEXT(Tabla2[[#This Row],[Hora de Salida]], "h:mm")</f>
        <v>4:49</v>
      </c>
      <c r="V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30.050694444444446</v>
      </c>
      <c r="W76">
        <f>+SUMIF(cocina!A:A,Tabla2[[#This Row],[Número de Orden]],cocina!H:H)</f>
        <v>51</v>
      </c>
      <c r="X76">
        <f>+Tabla2[[#This Row],[Tiempo de preparación]]/60</f>
        <v>0.85</v>
      </c>
      <c r="Y76" t="str">
        <f>+TEXT(Tabla2[[#This Row],[Columna2]]/24, "h:mm")</f>
        <v>0:51</v>
      </c>
      <c r="Z76" s="6">
        <f>+TEXT(Tabla2[[#This Row],[Hora de Salida]]-Tabla2[[#This Row],[Hora de Llegada]], "h:mm")-Tabla2[[#This Row],[Tiempo de preparación2]]</f>
        <v>1.5277777777777779E-2</v>
      </c>
      <c r="AA76" s="6">
        <f>+IF(Tabla2[[#This Row],[Tiempo de degustación]]&lt;0,0,Tabla2[[#This Row],[Tiempo de degustación]])</f>
        <v>1.5277777777777779E-2</v>
      </c>
      <c r="AB76" t="str">
        <f>+IF(Tabla2[[#This Row],[Tiempo de degustación2]]&gt;0,"SI","Impago")</f>
        <v>SI</v>
      </c>
      <c r="AC76">
        <f>+IF(Tabla2[[#This Row],[Orden cobrada]]="Impago",0,Tabla2[[#This Row],[Propina]])</f>
        <v>45.23</v>
      </c>
      <c r="AD76">
        <f>+IF(Tabla2[[#This Row],[Estado de la Mesa]]="Ocupada",15,0)</f>
        <v>15</v>
      </c>
      <c r="AE76">
        <f>+Tabla2[[#This Row],[Columna1]]/60</f>
        <v>0.25</v>
      </c>
      <c r="AF76" t="str">
        <f>+TEXT(Tabla2[[#This Row],[Columna12]]/24, "h:mm")</f>
        <v>0:15</v>
      </c>
      <c r="AG76" s="6">
        <f>+Tabla2[[#This Row],[Columna13]]+Tabla2[[#This Row],[Tiempo de permanencia]]</f>
        <v>30.061111111111114</v>
      </c>
      <c r="AH76" t="str">
        <f>+TEXT(Tabla2[[#This Row],[Hora de Llegada]], "dddd")</f>
        <v>sábado</v>
      </c>
    </row>
    <row r="77" spans="1:34" x14ac:dyDescent="0.25">
      <c r="A77">
        <v>17</v>
      </c>
      <c r="B77" t="s">
        <v>185</v>
      </c>
      <c r="C77">
        <v>3</v>
      </c>
      <c r="D77" s="3">
        <v>45017.122916666667</v>
      </c>
      <c r="E77" s="3">
        <v>45017.224999999999</v>
      </c>
      <c r="F77" t="s">
        <v>76</v>
      </c>
      <c r="G77" t="s">
        <v>70</v>
      </c>
      <c r="H77" t="s">
        <v>83</v>
      </c>
      <c r="I77" s="13">
        <v>17.760000000000002</v>
      </c>
      <c r="J77" t="s">
        <v>72</v>
      </c>
      <c r="K77">
        <v>76</v>
      </c>
      <c r="L77" t="s">
        <v>140</v>
      </c>
      <c r="M77" t="s">
        <v>7</v>
      </c>
      <c r="N77" t="s">
        <v>122</v>
      </c>
      <c r="O77" t="s">
        <v>96</v>
      </c>
      <c r="P77" t="s">
        <v>125</v>
      </c>
      <c r="Q77" s="1">
        <f>+SUMIF(Tabla1[Número de Orden],Tabla2[[#This Row],[Número de Orden]],Tabla1[Ganacia Bruta])</f>
        <v>158</v>
      </c>
      <c r="R77" s="1">
        <f>+Tabla2[[#This Row],[Monto total cuenta]]+Tabla2[[#This Row],[Propina final]]</f>
        <v>175.76</v>
      </c>
      <c r="S77" s="4">
        <f>+Tabla2[[#This Row],[Hora de Salida]]</f>
        <v>45017.224999999999</v>
      </c>
      <c r="T77" s="5" t="str">
        <f>+TEXT(Tabla2[[#This Row],[Hora de Llegada]], "h:mm")</f>
        <v>2:57</v>
      </c>
      <c r="U77" t="str">
        <f>+TEXT(Tabla2[[#This Row],[Hora de Salida]], "h:mm")</f>
        <v>5:24</v>
      </c>
      <c r="V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77">
        <f>+SUMIF(cocina!A:A,Tabla2[[#This Row],[Número de Orden]],cocina!H:H)</f>
        <v>97</v>
      </c>
      <c r="X77">
        <f>+Tabla2[[#This Row],[Tiempo de preparación]]/60</f>
        <v>1.6166666666666667</v>
      </c>
      <c r="Y77" t="str">
        <f>+TEXT(Tabla2[[#This Row],[Columna2]]/24, "h:mm")</f>
        <v>1:37</v>
      </c>
      <c r="Z77" s="6">
        <f>+TEXT(Tabla2[[#This Row],[Hora de Salida]]-Tabla2[[#This Row],[Hora de Llegada]], "h:mm")-Tabla2[[#This Row],[Tiempo de preparación2]]</f>
        <v>3.4722222222222224E-2</v>
      </c>
      <c r="AA77" s="6">
        <f>+IF(Tabla2[[#This Row],[Tiempo de degustación]]&lt;0,0,Tabla2[[#This Row],[Tiempo de degustación]])</f>
        <v>3.4722222222222224E-2</v>
      </c>
      <c r="AB77" t="str">
        <f>+IF(Tabla2[[#This Row],[Tiempo de degustación2]]&gt;0,"SI","Impago")</f>
        <v>SI</v>
      </c>
      <c r="AC77">
        <f>+IF(Tabla2[[#This Row],[Orden cobrada]]="Impago",0,Tabla2[[#This Row],[Propina]])</f>
        <v>17.760000000000002</v>
      </c>
      <c r="AD77">
        <f>+IF(Tabla2[[#This Row],[Estado de la Mesa]]="Ocupada",15,0)</f>
        <v>0</v>
      </c>
      <c r="AE77">
        <f>+Tabla2[[#This Row],[Columna1]]/60</f>
        <v>0</v>
      </c>
      <c r="AF77" t="str">
        <f>+TEXT(Tabla2[[#This Row],[Columna12]]/24, "h:mm")</f>
        <v>0:00</v>
      </c>
      <c r="AG77" s="6">
        <f>+Tabla2[[#This Row],[Columna13]]+Tabla2[[#This Row],[Tiempo de permanencia]]</f>
        <v>0.10208333333333335</v>
      </c>
      <c r="AH77" t="str">
        <f>+TEXT(Tabla2[[#This Row],[Hora de Llegada]], "dddd")</f>
        <v>sábado</v>
      </c>
    </row>
    <row r="78" spans="1:34" x14ac:dyDescent="0.25">
      <c r="A78">
        <v>3</v>
      </c>
      <c r="B78" t="s">
        <v>186</v>
      </c>
      <c r="C78">
        <v>1</v>
      </c>
      <c r="D78" s="3">
        <v>45017.115277777775</v>
      </c>
      <c r="E78" s="3">
        <v>45017.260416666664</v>
      </c>
      <c r="F78" t="s">
        <v>69</v>
      </c>
      <c r="G78" t="s">
        <v>98</v>
      </c>
      <c r="H78" t="s">
        <v>83</v>
      </c>
      <c r="I78" s="13">
        <v>19.88</v>
      </c>
      <c r="J78" t="s">
        <v>84</v>
      </c>
      <c r="K78">
        <v>77</v>
      </c>
      <c r="L78" t="s">
        <v>105</v>
      </c>
      <c r="M78" t="s">
        <v>24</v>
      </c>
      <c r="N78" t="s">
        <v>96</v>
      </c>
      <c r="O78" t="s">
        <v>115</v>
      </c>
      <c r="Q78" s="1">
        <f>+SUMIF(Tabla1[Número de Orden],Tabla2[[#This Row],[Número de Orden]],Tabla1[Ganacia Bruta])</f>
        <v>99</v>
      </c>
      <c r="R78" s="1">
        <f>+Tabla2[[#This Row],[Monto total cuenta]]+Tabla2[[#This Row],[Propina final]]</f>
        <v>118.88</v>
      </c>
      <c r="S78" s="4">
        <f>+Tabla2[[#This Row],[Hora de Salida]]</f>
        <v>45017.260416666664</v>
      </c>
      <c r="T78" s="5" t="str">
        <f>+TEXT(Tabla2[[#This Row],[Hora de Llegada]], "h:mm")</f>
        <v>2:46</v>
      </c>
      <c r="U78" t="str">
        <f>+TEXT(Tabla2[[#This Row],[Hora de Salida]], "h:mm")</f>
        <v>6:15</v>
      </c>
      <c r="V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0.1451388888888889</v>
      </c>
      <c r="W78">
        <f>+SUMIF(cocina!A:A,Tabla2[[#This Row],[Número de Orden]],cocina!H:H)</f>
        <v>97</v>
      </c>
      <c r="X78">
        <f>+Tabla2[[#This Row],[Tiempo de preparación]]/60</f>
        <v>1.6166666666666667</v>
      </c>
      <c r="Y78" t="str">
        <f>+TEXT(Tabla2[[#This Row],[Columna2]]/24, "h:mm")</f>
        <v>1:37</v>
      </c>
      <c r="Z78" s="6">
        <f>+TEXT(Tabla2[[#This Row],[Hora de Salida]]-Tabla2[[#This Row],[Hora de Llegada]], "h:mm")-Tabla2[[#This Row],[Tiempo de preparación2]]</f>
        <v>7.7777777777777793E-2</v>
      </c>
      <c r="AA78" s="6">
        <f>+IF(Tabla2[[#This Row],[Tiempo de degustación]]&lt;0,0,Tabla2[[#This Row],[Tiempo de degustación]])</f>
        <v>7.7777777777777793E-2</v>
      </c>
      <c r="AB78" t="str">
        <f>+IF(Tabla2[[#This Row],[Tiempo de degustación2]]&gt;0,"SI","Impago")</f>
        <v>SI</v>
      </c>
      <c r="AC78">
        <f>+IF(Tabla2[[#This Row],[Orden cobrada]]="Impago",0,Tabla2[[#This Row],[Propina]])</f>
        <v>19.88</v>
      </c>
      <c r="AD78">
        <f>+IF(Tabla2[[#This Row],[Estado de la Mesa]]="Ocupada",15,0)</f>
        <v>0</v>
      </c>
      <c r="AE78">
        <f>+Tabla2[[#This Row],[Columna1]]/60</f>
        <v>0</v>
      </c>
      <c r="AF78" t="str">
        <f>+TEXT(Tabla2[[#This Row],[Columna12]]/24, "h:mm")</f>
        <v>0:00</v>
      </c>
      <c r="AG78" s="6">
        <f>+Tabla2[[#This Row],[Columna13]]+Tabla2[[#This Row],[Tiempo de permanencia]]</f>
        <v>0.1451388888888889</v>
      </c>
      <c r="AH78" t="str">
        <f>+TEXT(Tabla2[[#This Row],[Hora de Llegada]], "dddd")</f>
        <v>sábado</v>
      </c>
    </row>
    <row r="79" spans="1:34" x14ac:dyDescent="0.25">
      <c r="A79">
        <v>7</v>
      </c>
      <c r="B79" t="s">
        <v>187</v>
      </c>
      <c r="C79">
        <v>4</v>
      </c>
      <c r="D79" s="3">
        <v>45017.06527777778</v>
      </c>
      <c r="E79" s="3">
        <v>45017.127083333333</v>
      </c>
      <c r="F79" t="s">
        <v>69</v>
      </c>
      <c r="G79" t="s">
        <v>70</v>
      </c>
      <c r="H79" t="s">
        <v>83</v>
      </c>
      <c r="I79" s="13">
        <v>20.02</v>
      </c>
      <c r="J79" t="s">
        <v>84</v>
      </c>
      <c r="K79">
        <v>78</v>
      </c>
      <c r="L79" t="s">
        <v>79</v>
      </c>
      <c r="M79" t="s">
        <v>16</v>
      </c>
      <c r="Q79" s="1">
        <f>+SUMIF(Tabla1[Número de Orden],Tabla2[[#This Row],[Número de Orden]],Tabla1[Ganacia Bruta])</f>
        <v>57</v>
      </c>
      <c r="R79" s="1">
        <f>+Tabla2[[#This Row],[Monto total cuenta]]+Tabla2[[#This Row],[Propina final]]</f>
        <v>77.02</v>
      </c>
      <c r="S79" s="4">
        <f>+Tabla2[[#This Row],[Hora de Salida]]</f>
        <v>45017.127083333333</v>
      </c>
      <c r="T79" s="5" t="str">
        <f>+TEXT(Tabla2[[#This Row],[Hora de Llegada]], "h:mm")</f>
        <v>1:34</v>
      </c>
      <c r="U79" t="str">
        <f>+TEXT(Tabla2[[#This Row],[Hora de Salida]], "h:mm")</f>
        <v>3:03</v>
      </c>
      <c r="V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6.1805555555555544E-2</v>
      </c>
      <c r="W79">
        <f>+SUMIF(cocina!A:A,Tabla2[[#This Row],[Número de Orden]],cocina!H:H)</f>
        <v>54</v>
      </c>
      <c r="X79">
        <f>+Tabla2[[#This Row],[Tiempo de preparación]]/60</f>
        <v>0.9</v>
      </c>
      <c r="Y79" t="str">
        <f>+TEXT(Tabla2[[#This Row],[Columna2]]/24, "h:mm")</f>
        <v>0:54</v>
      </c>
      <c r="Z79" s="6">
        <f>+TEXT(Tabla2[[#This Row],[Hora de Salida]]-Tabla2[[#This Row],[Hora de Llegada]], "h:mm")-Tabla2[[#This Row],[Tiempo de preparación2]]</f>
        <v>2.4305555555555559E-2</v>
      </c>
      <c r="AA79" s="6">
        <f>+IF(Tabla2[[#This Row],[Tiempo de degustación]]&lt;0,0,Tabla2[[#This Row],[Tiempo de degustación]])</f>
        <v>2.4305555555555559E-2</v>
      </c>
      <c r="AB79" t="str">
        <f>+IF(Tabla2[[#This Row],[Tiempo de degustación2]]&gt;0,"SI","Impago")</f>
        <v>SI</v>
      </c>
      <c r="AC79">
        <f>+IF(Tabla2[[#This Row],[Orden cobrada]]="Impago",0,Tabla2[[#This Row],[Propina]])</f>
        <v>20.02</v>
      </c>
      <c r="AD79">
        <f>+IF(Tabla2[[#This Row],[Estado de la Mesa]]="Ocupada",15,0)</f>
        <v>0</v>
      </c>
      <c r="AE79">
        <f>+Tabla2[[#This Row],[Columna1]]/60</f>
        <v>0</v>
      </c>
      <c r="AF79" t="str">
        <f>+TEXT(Tabla2[[#This Row],[Columna12]]/24, "h:mm")</f>
        <v>0:00</v>
      </c>
      <c r="AG79" s="6">
        <f>+Tabla2[[#This Row],[Columna13]]+Tabla2[[#This Row],[Tiempo de permanencia]]</f>
        <v>6.1805555555555544E-2</v>
      </c>
      <c r="AH79" t="str">
        <f>+TEXT(Tabla2[[#This Row],[Hora de Llegada]], "dddd")</f>
        <v>sábado</v>
      </c>
    </row>
    <row r="80" spans="1:34" x14ac:dyDescent="0.25">
      <c r="A80">
        <v>16</v>
      </c>
      <c r="B80" t="s">
        <v>188</v>
      </c>
      <c r="C80">
        <v>2</v>
      </c>
      <c r="D80" s="3">
        <v>45017.06527777778</v>
      </c>
      <c r="E80" s="3">
        <v>45017.213888888888</v>
      </c>
      <c r="F80" t="s">
        <v>69</v>
      </c>
      <c r="G80" t="s">
        <v>70</v>
      </c>
      <c r="H80" t="s">
        <v>83</v>
      </c>
      <c r="I80" s="13">
        <v>34.01</v>
      </c>
      <c r="J80" t="s">
        <v>84</v>
      </c>
      <c r="K80">
        <v>79</v>
      </c>
      <c r="L80" t="s">
        <v>101</v>
      </c>
      <c r="M80" t="s">
        <v>13</v>
      </c>
      <c r="N80" t="s">
        <v>115</v>
      </c>
      <c r="O80" t="s">
        <v>131</v>
      </c>
      <c r="P80" t="s">
        <v>118</v>
      </c>
      <c r="Q80" s="1">
        <f>+SUMIF(Tabla1[Número de Orden],Tabla2[[#This Row],[Número de Orden]],Tabla1[Ganacia Bruta])</f>
        <v>309</v>
      </c>
      <c r="R80" s="1">
        <f>+Tabla2[[#This Row],[Monto total cuenta]]+Tabla2[[#This Row],[Propina final]]</f>
        <v>343.01</v>
      </c>
      <c r="S80" s="4">
        <f>+Tabla2[[#This Row],[Hora de Salida]]</f>
        <v>45017.213888888888</v>
      </c>
      <c r="T80" s="5" t="str">
        <f>+TEXT(Tabla2[[#This Row],[Hora de Llegada]], "h:mm")</f>
        <v>1:34</v>
      </c>
      <c r="U80" t="str">
        <f>+TEXT(Tabla2[[#This Row],[Hora de Salida]], "h:mm")</f>
        <v>5:08</v>
      </c>
      <c r="V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0.14861111111111108</v>
      </c>
      <c r="W80">
        <f>+SUMIF(cocina!A:A,Tabla2[[#This Row],[Número de Orden]],cocina!H:H)</f>
        <v>96</v>
      </c>
      <c r="X80">
        <f>+Tabla2[[#This Row],[Tiempo de preparación]]/60</f>
        <v>1.6</v>
      </c>
      <c r="Y80" t="str">
        <f>+TEXT(Tabla2[[#This Row],[Columna2]]/24, "h:mm")</f>
        <v>1:36</v>
      </c>
      <c r="Z80" s="6">
        <f>+TEXT(Tabla2[[#This Row],[Hora de Salida]]-Tabla2[[#This Row],[Hora de Llegada]], "h:mm")-Tabla2[[#This Row],[Tiempo de preparación2]]</f>
        <v>8.1944444444444445E-2</v>
      </c>
      <c r="AA80" s="6">
        <f>+IF(Tabla2[[#This Row],[Tiempo de degustación]]&lt;0,0,Tabla2[[#This Row],[Tiempo de degustación]])</f>
        <v>8.1944444444444445E-2</v>
      </c>
      <c r="AB80" t="str">
        <f>+IF(Tabla2[[#This Row],[Tiempo de degustación2]]&gt;0,"SI","Impago")</f>
        <v>SI</v>
      </c>
      <c r="AC80">
        <f>+IF(Tabla2[[#This Row],[Orden cobrada]]="Impago",0,Tabla2[[#This Row],[Propina]])</f>
        <v>34.01</v>
      </c>
      <c r="AD80">
        <f>+IF(Tabla2[[#This Row],[Estado de la Mesa]]="Ocupada",15,0)</f>
        <v>0</v>
      </c>
      <c r="AE80">
        <f>+Tabla2[[#This Row],[Columna1]]/60</f>
        <v>0</v>
      </c>
      <c r="AF80" t="str">
        <f>+TEXT(Tabla2[[#This Row],[Columna12]]/24, "h:mm")</f>
        <v>0:00</v>
      </c>
      <c r="AG80" s="6">
        <f>+Tabla2[[#This Row],[Columna13]]+Tabla2[[#This Row],[Tiempo de permanencia]]</f>
        <v>0.14861111111111108</v>
      </c>
      <c r="AH80" t="str">
        <f>+TEXT(Tabla2[[#This Row],[Hora de Llegada]], "dddd")</f>
        <v>sábado</v>
      </c>
    </row>
    <row r="81" spans="1:34" x14ac:dyDescent="0.25">
      <c r="A81">
        <v>18</v>
      </c>
      <c r="B81" t="s">
        <v>189</v>
      </c>
      <c r="C81">
        <v>6</v>
      </c>
      <c r="D81" s="3">
        <v>45017.093055555553</v>
      </c>
      <c r="E81" s="3">
        <v>45017.156944444447</v>
      </c>
      <c r="F81" t="s">
        <v>94</v>
      </c>
      <c r="G81" t="s">
        <v>70</v>
      </c>
      <c r="H81" t="s">
        <v>83</v>
      </c>
      <c r="I81" s="13">
        <v>39.049999999999997</v>
      </c>
      <c r="J81" t="s">
        <v>84</v>
      </c>
      <c r="K81">
        <v>80</v>
      </c>
      <c r="L81" t="s">
        <v>101</v>
      </c>
      <c r="M81" t="s">
        <v>19</v>
      </c>
      <c r="N81" t="s">
        <v>88</v>
      </c>
      <c r="O81" t="s">
        <v>96</v>
      </c>
      <c r="Q81" s="1">
        <f>+SUMIF(Tabla1[Número de Orden],Tabla2[[#This Row],[Número de Orden]],Tabla1[Ganacia Bruta])</f>
        <v>121</v>
      </c>
      <c r="R81" s="1">
        <f>+Tabla2[[#This Row],[Monto total cuenta]]+Tabla2[[#This Row],[Propina final]]</f>
        <v>160.05000000000001</v>
      </c>
      <c r="S81" s="4">
        <f>+Tabla2[[#This Row],[Hora de Salida]]</f>
        <v>45017.156944444447</v>
      </c>
      <c r="T81" s="5" t="str">
        <f>+TEXT(Tabla2[[#This Row],[Hora de Llegada]], "h:mm")</f>
        <v>2:14</v>
      </c>
      <c r="U81" t="str">
        <f>+TEXT(Tabla2[[#This Row],[Hora de Salida]], "h:mm")</f>
        <v>3:46</v>
      </c>
      <c r="V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6.3888888888888884E-2</v>
      </c>
      <c r="W81">
        <f>+SUMIF(cocina!A:A,Tabla2[[#This Row],[Número de Orden]],cocina!H:H)</f>
        <v>67</v>
      </c>
      <c r="X81">
        <f>+Tabla2[[#This Row],[Tiempo de preparación]]/60</f>
        <v>1.1166666666666667</v>
      </c>
      <c r="Y81" t="str">
        <f>+TEXT(Tabla2[[#This Row],[Columna2]]/24, "h:mm")</f>
        <v>1:07</v>
      </c>
      <c r="Z81" s="6">
        <f>+TEXT(Tabla2[[#This Row],[Hora de Salida]]-Tabla2[[#This Row],[Hora de Llegada]], "h:mm")-Tabla2[[#This Row],[Tiempo de preparación2]]</f>
        <v>1.7361111111111105E-2</v>
      </c>
      <c r="AA81" s="6">
        <f>+IF(Tabla2[[#This Row],[Tiempo de degustación]]&lt;0,0,Tabla2[[#This Row],[Tiempo de degustación]])</f>
        <v>1.7361111111111105E-2</v>
      </c>
      <c r="AB81" t="str">
        <f>+IF(Tabla2[[#This Row],[Tiempo de degustación2]]&gt;0,"SI","Impago")</f>
        <v>SI</v>
      </c>
      <c r="AC81">
        <f>+IF(Tabla2[[#This Row],[Orden cobrada]]="Impago",0,Tabla2[[#This Row],[Propina]])</f>
        <v>39.049999999999997</v>
      </c>
      <c r="AD81">
        <f>+IF(Tabla2[[#This Row],[Estado de la Mesa]]="Ocupada",15,0)</f>
        <v>0</v>
      </c>
      <c r="AE81">
        <f>+Tabla2[[#This Row],[Columna1]]/60</f>
        <v>0</v>
      </c>
      <c r="AF81" t="str">
        <f>+TEXT(Tabla2[[#This Row],[Columna12]]/24, "h:mm")</f>
        <v>0:00</v>
      </c>
      <c r="AG81" s="6">
        <f>+Tabla2[[#This Row],[Columna13]]+Tabla2[[#This Row],[Tiempo de permanencia]]</f>
        <v>6.3888888888888884E-2</v>
      </c>
      <c r="AH81" t="str">
        <f>+TEXT(Tabla2[[#This Row],[Hora de Llegada]], "dddd")</f>
        <v>sábado</v>
      </c>
    </row>
    <row r="82" spans="1:34" x14ac:dyDescent="0.25">
      <c r="A82">
        <v>17</v>
      </c>
      <c r="B82" t="s">
        <v>190</v>
      </c>
      <c r="C82">
        <v>4</v>
      </c>
      <c r="D82" s="3">
        <v>45017.152777777781</v>
      </c>
      <c r="E82" s="3">
        <v>45017.271527777775</v>
      </c>
      <c r="F82" t="s">
        <v>90</v>
      </c>
      <c r="G82" t="s">
        <v>98</v>
      </c>
      <c r="H82" t="s">
        <v>83</v>
      </c>
      <c r="I82" s="13">
        <v>23.69</v>
      </c>
      <c r="J82" t="s">
        <v>100</v>
      </c>
      <c r="K82">
        <v>81</v>
      </c>
      <c r="L82" t="s">
        <v>109</v>
      </c>
      <c r="M82" t="s">
        <v>9</v>
      </c>
      <c r="Q82" s="1">
        <f>+SUMIF(Tabla1[Número de Orden],Tabla2[[#This Row],[Número de Orden]],Tabla1[Ganacia Bruta])</f>
        <v>62</v>
      </c>
      <c r="R82" s="1">
        <f>+Tabla2[[#This Row],[Monto total cuenta]]+Tabla2[[#This Row],[Propina final]]</f>
        <v>85.69</v>
      </c>
      <c r="S82" s="4">
        <f>+Tabla2[[#This Row],[Hora de Salida]]</f>
        <v>45017.271527777775</v>
      </c>
      <c r="T82" s="5" t="str">
        <f>+TEXT(Tabla2[[#This Row],[Hora de Llegada]], "h:mm")</f>
        <v>3:40</v>
      </c>
      <c r="U82" t="str">
        <f>+TEXT(Tabla2[[#This Row],[Hora de Salida]], "h:mm")</f>
        <v>6:31</v>
      </c>
      <c r="V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82">
        <f>+SUMIF(cocina!A:A,Tabla2[[#This Row],[Número de Orden]],cocina!H:H)</f>
        <v>59</v>
      </c>
      <c r="X82">
        <f>+Tabla2[[#This Row],[Tiempo de preparación]]/60</f>
        <v>0.98333333333333328</v>
      </c>
      <c r="Y82" t="str">
        <f>+TEXT(Tabla2[[#This Row],[Columna2]]/24, "h:mm")</f>
        <v>0:59</v>
      </c>
      <c r="Z82" s="6">
        <f>+TEXT(Tabla2[[#This Row],[Hora de Salida]]-Tabla2[[#This Row],[Hora de Llegada]], "h:mm")-Tabla2[[#This Row],[Tiempo de preparación2]]</f>
        <v>7.7777777777777779E-2</v>
      </c>
      <c r="AA82" s="6">
        <f>+IF(Tabla2[[#This Row],[Tiempo de degustación]]&lt;0,0,Tabla2[[#This Row],[Tiempo de degustación]])</f>
        <v>7.7777777777777779E-2</v>
      </c>
      <c r="AB82" t="str">
        <f>+IF(Tabla2[[#This Row],[Tiempo de degustación2]]&gt;0,"SI","Impago")</f>
        <v>SI</v>
      </c>
      <c r="AC82">
        <f>+IF(Tabla2[[#This Row],[Orden cobrada]]="Impago",0,Tabla2[[#This Row],[Propina]])</f>
        <v>23.69</v>
      </c>
      <c r="AD82">
        <f>+IF(Tabla2[[#This Row],[Estado de la Mesa]]="Ocupada",15,0)</f>
        <v>15</v>
      </c>
      <c r="AE82">
        <f>+Tabla2[[#This Row],[Columna1]]/60</f>
        <v>0.25</v>
      </c>
      <c r="AF82" t="str">
        <f>+TEXT(Tabla2[[#This Row],[Columna12]]/24, "h:mm")</f>
        <v>0:15</v>
      </c>
      <c r="AG82" s="6">
        <f>+Tabla2[[#This Row],[Columna13]]+Tabla2[[#This Row],[Tiempo de permanencia]]</f>
        <v>30.129166666666666</v>
      </c>
      <c r="AH82" t="str">
        <f>+TEXT(Tabla2[[#This Row],[Hora de Llegada]], "dddd")</f>
        <v>sábado</v>
      </c>
    </row>
    <row r="83" spans="1:34" x14ac:dyDescent="0.25">
      <c r="A83">
        <v>16</v>
      </c>
      <c r="B83" t="s">
        <v>191</v>
      </c>
      <c r="C83">
        <v>3</v>
      </c>
      <c r="D83" s="3">
        <v>45017.142361111109</v>
      </c>
      <c r="E83" s="3">
        <v>45017.298611111109</v>
      </c>
      <c r="F83" t="s">
        <v>90</v>
      </c>
      <c r="G83" t="s">
        <v>77</v>
      </c>
      <c r="H83" t="s">
        <v>83</v>
      </c>
      <c r="I83" s="13">
        <v>38.6</v>
      </c>
      <c r="J83" t="s">
        <v>84</v>
      </c>
      <c r="K83">
        <v>82</v>
      </c>
      <c r="L83" t="s">
        <v>91</v>
      </c>
      <c r="M83" t="s">
        <v>26</v>
      </c>
      <c r="N83" t="s">
        <v>74</v>
      </c>
      <c r="Q83" s="1">
        <f>+SUMIF(Tabla1[Número de Orden],Tabla2[[#This Row],[Número de Orden]],Tabla1[Ganacia Bruta])</f>
        <v>80</v>
      </c>
      <c r="R83" s="1">
        <f>+Tabla2[[#This Row],[Monto total cuenta]]+Tabla2[[#This Row],[Propina final]]</f>
        <v>118.6</v>
      </c>
      <c r="S83" s="4">
        <f>+Tabla2[[#This Row],[Hora de Salida]]</f>
        <v>45017.298611111109</v>
      </c>
      <c r="T83" s="5" t="str">
        <f>+TEXT(Tabla2[[#This Row],[Hora de Llegada]], "h:mm")</f>
        <v>3:25</v>
      </c>
      <c r="U83" t="str">
        <f>+TEXT(Tabla2[[#This Row],[Hora de Salida]], "h:mm")</f>
        <v>7:10</v>
      </c>
      <c r="V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83">
        <f>+SUMIF(cocina!A:A,Tabla2[[#This Row],[Número de Orden]],cocina!H:H)</f>
        <v>19</v>
      </c>
      <c r="X83">
        <f>+Tabla2[[#This Row],[Tiempo de preparación]]/60</f>
        <v>0.31666666666666665</v>
      </c>
      <c r="Y83" t="str">
        <f>+TEXT(Tabla2[[#This Row],[Columna2]]/24, "h:mm")</f>
        <v>0:19</v>
      </c>
      <c r="Z83" s="6">
        <f>+TEXT(Tabla2[[#This Row],[Hora de Salida]]-Tabla2[[#This Row],[Hora de Llegada]], "h:mm")-Tabla2[[#This Row],[Tiempo de preparación2]]</f>
        <v>0.14305555555555555</v>
      </c>
      <c r="AA83" s="6">
        <f>+IF(Tabla2[[#This Row],[Tiempo de degustación]]&lt;0,0,Tabla2[[#This Row],[Tiempo de degustación]])</f>
        <v>0.14305555555555555</v>
      </c>
      <c r="AB83" t="str">
        <f>+IF(Tabla2[[#This Row],[Tiempo de degustación2]]&gt;0,"SI","Impago")</f>
        <v>SI</v>
      </c>
      <c r="AC83">
        <f>+IF(Tabla2[[#This Row],[Orden cobrada]]="Impago",0,Tabla2[[#This Row],[Propina]])</f>
        <v>38.6</v>
      </c>
      <c r="AD83">
        <f>+IF(Tabla2[[#This Row],[Estado de la Mesa]]="Ocupada",15,0)</f>
        <v>0</v>
      </c>
      <c r="AE83">
        <f>+Tabla2[[#This Row],[Columna1]]/60</f>
        <v>0</v>
      </c>
      <c r="AF83" t="str">
        <f>+TEXT(Tabla2[[#This Row],[Columna12]]/24, "h:mm")</f>
        <v>0:00</v>
      </c>
      <c r="AG83" s="6">
        <f>+Tabla2[[#This Row],[Columna13]]+Tabla2[[#This Row],[Tiempo de permanencia]]</f>
        <v>0.15625</v>
      </c>
      <c r="AH83" t="str">
        <f>+TEXT(Tabla2[[#This Row],[Hora de Llegada]], "dddd")</f>
        <v>sábado</v>
      </c>
    </row>
    <row r="84" spans="1:34" x14ac:dyDescent="0.25">
      <c r="A84">
        <v>15</v>
      </c>
      <c r="B84" t="s">
        <v>192</v>
      </c>
      <c r="C84">
        <v>1</v>
      </c>
      <c r="D84" s="3">
        <v>45017.154166666667</v>
      </c>
      <c r="E84" s="3">
        <v>45017.277083333334</v>
      </c>
      <c r="F84" t="s">
        <v>76</v>
      </c>
      <c r="G84" t="s">
        <v>98</v>
      </c>
      <c r="H84" t="s">
        <v>83</v>
      </c>
      <c r="I84" s="13">
        <v>24.94</v>
      </c>
      <c r="J84" t="s">
        <v>100</v>
      </c>
      <c r="K84">
        <v>83</v>
      </c>
      <c r="L84" t="s">
        <v>140</v>
      </c>
      <c r="M84" t="s">
        <v>10</v>
      </c>
      <c r="N84" t="s">
        <v>131</v>
      </c>
      <c r="O84" t="s">
        <v>107</v>
      </c>
      <c r="Q84" s="1">
        <f>+SUMIF(Tabla1[Número de Orden],Tabla2[[#This Row],[Número de Orden]],Tabla1[Ganacia Bruta])</f>
        <v>170</v>
      </c>
      <c r="R84" s="1">
        <f>+Tabla2[[#This Row],[Monto total cuenta]]+Tabla2[[#This Row],[Propina final]]</f>
        <v>194.94</v>
      </c>
      <c r="S84" s="4">
        <f>+Tabla2[[#This Row],[Hora de Salida]]</f>
        <v>45017.277083333334</v>
      </c>
      <c r="T84" s="5" t="str">
        <f>+TEXT(Tabla2[[#This Row],[Hora de Llegada]], "h:mm")</f>
        <v>3:42</v>
      </c>
      <c r="U84" t="str">
        <f>+TEXT(Tabla2[[#This Row],[Hora de Salida]], "h:mm")</f>
        <v>6:39</v>
      </c>
      <c r="V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30.122916666666669</v>
      </c>
      <c r="W84">
        <f>+SUMIF(cocina!A:A,Tabla2[[#This Row],[Número de Orden]],cocina!H:H)</f>
        <v>94</v>
      </c>
      <c r="X84">
        <f>+Tabla2[[#This Row],[Tiempo de preparación]]/60</f>
        <v>1.5666666666666667</v>
      </c>
      <c r="Y84" t="str">
        <f>+TEXT(Tabla2[[#This Row],[Columna2]]/24, "h:mm")</f>
        <v>1:34</v>
      </c>
      <c r="Z84" s="6">
        <f>+TEXT(Tabla2[[#This Row],[Hora de Salida]]-Tabla2[[#This Row],[Hora de Llegada]], "h:mm")-Tabla2[[#This Row],[Tiempo de preparación2]]</f>
        <v>5.7638888888888878E-2</v>
      </c>
      <c r="AA84" s="6">
        <f>+IF(Tabla2[[#This Row],[Tiempo de degustación]]&lt;0,0,Tabla2[[#This Row],[Tiempo de degustación]])</f>
        <v>5.7638888888888878E-2</v>
      </c>
      <c r="AB84" t="str">
        <f>+IF(Tabla2[[#This Row],[Tiempo de degustación2]]&gt;0,"SI","Impago")</f>
        <v>SI</v>
      </c>
      <c r="AC84">
        <f>+IF(Tabla2[[#This Row],[Orden cobrada]]="Impago",0,Tabla2[[#This Row],[Propina]])</f>
        <v>24.94</v>
      </c>
      <c r="AD84">
        <f>+IF(Tabla2[[#This Row],[Estado de la Mesa]]="Ocupada",15,0)</f>
        <v>15</v>
      </c>
      <c r="AE84">
        <f>+Tabla2[[#This Row],[Columna1]]/60</f>
        <v>0.25</v>
      </c>
      <c r="AF84" t="str">
        <f>+TEXT(Tabla2[[#This Row],[Columna12]]/24, "h:mm")</f>
        <v>0:15</v>
      </c>
      <c r="AG84" s="6">
        <f>+Tabla2[[#This Row],[Columna13]]+Tabla2[[#This Row],[Tiempo de permanencia]]</f>
        <v>30.133333333333336</v>
      </c>
      <c r="AH84" t="str">
        <f>+TEXT(Tabla2[[#This Row],[Hora de Llegada]], "dddd")</f>
        <v>sábado</v>
      </c>
    </row>
    <row r="85" spans="1:34" x14ac:dyDescent="0.25">
      <c r="A85">
        <v>19</v>
      </c>
      <c r="B85" t="s">
        <v>193</v>
      </c>
      <c r="C85">
        <v>5</v>
      </c>
      <c r="D85" s="3">
        <v>45017.070833333331</v>
      </c>
      <c r="E85" s="3">
        <v>45017.137499999997</v>
      </c>
      <c r="F85" t="s">
        <v>94</v>
      </c>
      <c r="G85" t="s">
        <v>70</v>
      </c>
      <c r="H85" t="s">
        <v>83</v>
      </c>
      <c r="I85" s="13">
        <v>15.11</v>
      </c>
      <c r="J85" t="s">
        <v>100</v>
      </c>
      <c r="K85">
        <v>84</v>
      </c>
      <c r="L85" t="s">
        <v>95</v>
      </c>
      <c r="M85" t="s">
        <v>7</v>
      </c>
      <c r="Q85" s="1">
        <f>+SUMIF(Tabla1[Número de Orden],Tabla2[[#This Row],[Número de Orden]],Tabla1[Ganacia Bruta])</f>
        <v>60</v>
      </c>
      <c r="R85" s="1">
        <f>+Tabla2[[#This Row],[Monto total cuenta]]+Tabla2[[#This Row],[Propina final]]</f>
        <v>75.11</v>
      </c>
      <c r="S85" s="4">
        <f>+Tabla2[[#This Row],[Hora de Salida]]</f>
        <v>45017.137499999997</v>
      </c>
      <c r="T85" s="5" t="str">
        <f>+TEXT(Tabla2[[#This Row],[Hora de Llegada]], "h:mm")</f>
        <v>1:42</v>
      </c>
      <c r="U85" t="str">
        <f>+TEXT(Tabla2[[#This Row],[Hora de Salida]], "h:mm")</f>
        <v>3:18</v>
      </c>
      <c r="V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30.066666666666666</v>
      </c>
      <c r="W85">
        <f>+SUMIF(cocina!A:A,Tabla2[[#This Row],[Número de Orden]],cocina!H:H)</f>
        <v>10</v>
      </c>
      <c r="X85">
        <f>+Tabla2[[#This Row],[Tiempo de preparación]]/60</f>
        <v>0.16666666666666666</v>
      </c>
      <c r="Y85" t="str">
        <f>+TEXT(Tabla2[[#This Row],[Columna2]]/24, "h:mm")</f>
        <v>0:10</v>
      </c>
      <c r="Z85" s="6">
        <f>+TEXT(Tabla2[[#This Row],[Hora de Salida]]-Tabla2[[#This Row],[Hora de Llegada]], "h:mm")-Tabla2[[#This Row],[Tiempo de preparación2]]</f>
        <v>5.9722222222222218E-2</v>
      </c>
      <c r="AA85" s="6">
        <f>+IF(Tabla2[[#This Row],[Tiempo de degustación]]&lt;0,0,Tabla2[[#This Row],[Tiempo de degustación]])</f>
        <v>5.9722222222222218E-2</v>
      </c>
      <c r="AB85" t="str">
        <f>+IF(Tabla2[[#This Row],[Tiempo de degustación2]]&gt;0,"SI","Impago")</f>
        <v>SI</v>
      </c>
      <c r="AC85">
        <f>+IF(Tabla2[[#This Row],[Orden cobrada]]="Impago",0,Tabla2[[#This Row],[Propina]])</f>
        <v>15.11</v>
      </c>
      <c r="AD85">
        <f>+IF(Tabla2[[#This Row],[Estado de la Mesa]]="Ocupada",15,0)</f>
        <v>15</v>
      </c>
      <c r="AE85">
        <f>+Tabla2[[#This Row],[Columna1]]/60</f>
        <v>0.25</v>
      </c>
      <c r="AF85" t="str">
        <f>+TEXT(Tabla2[[#This Row],[Columna12]]/24, "h:mm")</f>
        <v>0:15</v>
      </c>
      <c r="AG85" s="6">
        <f>+Tabla2[[#This Row],[Columna13]]+Tabla2[[#This Row],[Tiempo de permanencia]]</f>
        <v>30.077083333333334</v>
      </c>
      <c r="AH85" t="str">
        <f>+TEXT(Tabla2[[#This Row],[Hora de Llegada]], "dddd")</f>
        <v>sábado</v>
      </c>
    </row>
    <row r="86" spans="1:34" x14ac:dyDescent="0.25">
      <c r="A86">
        <v>8</v>
      </c>
      <c r="B86" t="s">
        <v>194</v>
      </c>
      <c r="C86">
        <v>3</v>
      </c>
      <c r="D86" s="3">
        <v>45017.107638888891</v>
      </c>
      <c r="E86" s="3">
        <v>45017.188194444447</v>
      </c>
      <c r="F86" t="s">
        <v>82</v>
      </c>
      <c r="G86" t="s">
        <v>98</v>
      </c>
      <c r="H86" t="s">
        <v>83</v>
      </c>
      <c r="I86" s="13">
        <v>45.96</v>
      </c>
      <c r="J86" t="s">
        <v>84</v>
      </c>
      <c r="K86">
        <v>85</v>
      </c>
      <c r="L86" t="s">
        <v>121</v>
      </c>
      <c r="M86" t="s">
        <v>15</v>
      </c>
      <c r="N86" t="s">
        <v>87</v>
      </c>
      <c r="O86" t="s">
        <v>131</v>
      </c>
      <c r="P86" t="s">
        <v>107</v>
      </c>
      <c r="Q86" s="1">
        <f>+SUMIF(Tabla1[Número de Orden],Tabla2[[#This Row],[Número de Orden]],Tabla1[Ganacia Bruta])</f>
        <v>208</v>
      </c>
      <c r="R86" s="1">
        <f>+Tabla2[[#This Row],[Monto total cuenta]]+Tabla2[[#This Row],[Propina final]]</f>
        <v>208</v>
      </c>
      <c r="S86" s="4">
        <f>+Tabla2[[#This Row],[Hora de Salida]]</f>
        <v>45017.188194444447</v>
      </c>
      <c r="T86" s="5" t="str">
        <f>+TEXT(Tabla2[[#This Row],[Hora de Llegada]], "h:mm")</f>
        <v>2:35</v>
      </c>
      <c r="U86" t="str">
        <f>+TEXT(Tabla2[[#This Row],[Hora de Salida]], "h:mm")</f>
        <v>4:31</v>
      </c>
      <c r="V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86">
        <f>+SUMIF(cocina!A:A,Tabla2[[#This Row],[Número de Orden]],cocina!H:H)</f>
        <v>142</v>
      </c>
      <c r="X86">
        <f>+Tabla2[[#This Row],[Tiempo de preparación]]/60</f>
        <v>2.3666666666666667</v>
      </c>
      <c r="Y86" t="str">
        <f>+TEXT(Tabla2[[#This Row],[Columna2]]/24, "h:mm")</f>
        <v>2:22</v>
      </c>
      <c r="Z86" s="6">
        <f>+TEXT(Tabla2[[#This Row],[Hora de Salida]]-Tabla2[[#This Row],[Hora de Llegada]], "h:mm")-Tabla2[[#This Row],[Tiempo de preparación2]]</f>
        <v>-1.8055555555555547E-2</v>
      </c>
      <c r="AA86" s="6">
        <f>+IF(Tabla2[[#This Row],[Tiempo de degustación]]&lt;0,0,Tabla2[[#This Row],[Tiempo de degustación]])</f>
        <v>0</v>
      </c>
      <c r="AB86" t="str">
        <f>+IF(Tabla2[[#This Row],[Tiempo de degustación2]]&gt;0,"SI","Impago")</f>
        <v>Impago</v>
      </c>
      <c r="AC86">
        <f>+IF(Tabla2[[#This Row],[Orden cobrada]]="Impago",0,Tabla2[[#This Row],[Propina]])</f>
        <v>0</v>
      </c>
      <c r="AD86">
        <f>+IF(Tabla2[[#This Row],[Estado de la Mesa]]="Ocupada",15,0)</f>
        <v>0</v>
      </c>
      <c r="AE86">
        <f>+Tabla2[[#This Row],[Columna1]]/60</f>
        <v>0</v>
      </c>
      <c r="AF86" t="str">
        <f>+TEXT(Tabla2[[#This Row],[Columna12]]/24, "h:mm")</f>
        <v>0:00</v>
      </c>
      <c r="AG86" s="6">
        <f>+Tabla2[[#This Row],[Columna13]]+Tabla2[[#This Row],[Tiempo de permanencia]]</f>
        <v>8.0555555555555547E-2</v>
      </c>
      <c r="AH86" t="str">
        <f>+TEXT(Tabla2[[#This Row],[Hora de Llegada]], "dddd")</f>
        <v>sábado</v>
      </c>
    </row>
    <row r="87" spans="1:34" x14ac:dyDescent="0.25">
      <c r="A87">
        <v>20</v>
      </c>
      <c r="B87" t="s">
        <v>195</v>
      </c>
      <c r="C87">
        <v>3</v>
      </c>
      <c r="D87" s="3">
        <v>45017.001388888886</v>
      </c>
      <c r="E87" s="3">
        <v>45017.088888888888</v>
      </c>
      <c r="F87" t="s">
        <v>90</v>
      </c>
      <c r="G87" t="s">
        <v>70</v>
      </c>
      <c r="H87" t="s">
        <v>71</v>
      </c>
      <c r="I87" s="13">
        <v>11.84</v>
      </c>
      <c r="J87" t="s">
        <v>84</v>
      </c>
      <c r="K87">
        <v>86</v>
      </c>
      <c r="L87" t="s">
        <v>73</v>
      </c>
      <c r="M87" t="s">
        <v>26</v>
      </c>
      <c r="Q87" s="1">
        <f>+SUMIF(Tabla1[Número de Orden],Tabla2[[#This Row],[Número de Orden]],Tabla1[Ganacia Bruta])</f>
        <v>50</v>
      </c>
      <c r="R87" s="1">
        <f>+Tabla2[[#This Row],[Monto total cuenta]]+Tabla2[[#This Row],[Propina final]]</f>
        <v>61.84</v>
      </c>
      <c r="S87" s="4">
        <f>+Tabla2[[#This Row],[Hora de Salida]]</f>
        <v>45017.088888888888</v>
      </c>
      <c r="T87" s="5" t="str">
        <f>+TEXT(Tabla2[[#This Row],[Hora de Llegada]], "h:mm")</f>
        <v>0:02</v>
      </c>
      <c r="U87" t="str">
        <f>+TEXT(Tabla2[[#This Row],[Hora de Salida]], "h:mm")</f>
        <v>2:08</v>
      </c>
      <c r="V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8.7500000000000008E-2</v>
      </c>
      <c r="W87">
        <f>+SUMIF(cocina!A:A,Tabla2[[#This Row],[Número de Orden]],cocina!H:H)</f>
        <v>8</v>
      </c>
      <c r="X87">
        <f>+Tabla2[[#This Row],[Tiempo de preparación]]/60</f>
        <v>0.13333333333333333</v>
      </c>
      <c r="Y87" t="str">
        <f>+TEXT(Tabla2[[#This Row],[Columna2]]/24, "h:mm")</f>
        <v>0:08</v>
      </c>
      <c r="Z87" s="6">
        <f>+TEXT(Tabla2[[#This Row],[Hora de Salida]]-Tabla2[[#This Row],[Hora de Llegada]], "h:mm")-Tabla2[[#This Row],[Tiempo de preparación2]]</f>
        <v>8.1944444444444445E-2</v>
      </c>
      <c r="AA87" s="6">
        <f>+IF(Tabla2[[#This Row],[Tiempo de degustación]]&lt;0,0,Tabla2[[#This Row],[Tiempo de degustación]])</f>
        <v>8.1944444444444445E-2</v>
      </c>
      <c r="AB87" t="str">
        <f>+IF(Tabla2[[#This Row],[Tiempo de degustación2]]&gt;0,"SI","Impago")</f>
        <v>SI</v>
      </c>
      <c r="AC87">
        <f>+IF(Tabla2[[#This Row],[Orden cobrada]]="Impago",0,Tabla2[[#This Row],[Propina]])</f>
        <v>11.84</v>
      </c>
      <c r="AD87">
        <f>+IF(Tabla2[[#This Row],[Estado de la Mesa]]="Ocupada",15,0)</f>
        <v>0</v>
      </c>
      <c r="AE87">
        <f>+Tabla2[[#This Row],[Columna1]]/60</f>
        <v>0</v>
      </c>
      <c r="AF87" t="str">
        <f>+TEXT(Tabla2[[#This Row],[Columna12]]/24, "h:mm")</f>
        <v>0:00</v>
      </c>
      <c r="AG87" s="6">
        <f>+Tabla2[[#This Row],[Columna13]]+Tabla2[[#This Row],[Tiempo de permanencia]]</f>
        <v>8.7500000000000008E-2</v>
      </c>
      <c r="AH87" t="str">
        <f>+TEXT(Tabla2[[#This Row],[Hora de Llegada]], "dddd")</f>
        <v>sábado</v>
      </c>
    </row>
    <row r="88" spans="1:34" x14ac:dyDescent="0.25">
      <c r="A88">
        <v>3</v>
      </c>
      <c r="B88" t="s">
        <v>196</v>
      </c>
      <c r="C88">
        <v>2</v>
      </c>
      <c r="D88" s="3">
        <v>45017.073611111111</v>
      </c>
      <c r="E88" s="3">
        <v>45017.137499999997</v>
      </c>
      <c r="F88" t="s">
        <v>94</v>
      </c>
      <c r="G88" t="s">
        <v>70</v>
      </c>
      <c r="H88" t="s">
        <v>83</v>
      </c>
      <c r="I88" s="13">
        <v>29.46</v>
      </c>
      <c r="J88" t="s">
        <v>100</v>
      </c>
      <c r="K88">
        <v>87</v>
      </c>
      <c r="L88" t="s">
        <v>101</v>
      </c>
      <c r="M88" t="s">
        <v>24</v>
      </c>
      <c r="N88" t="s">
        <v>107</v>
      </c>
      <c r="O88" t="s">
        <v>86</v>
      </c>
      <c r="Q88" s="1">
        <f>+SUMIF(Tabla1[Número de Orden],Tabla2[[#This Row],[Número de Orden]],Tabla1[Ganacia Bruta])</f>
        <v>99</v>
      </c>
      <c r="R88" s="1">
        <f>+Tabla2[[#This Row],[Monto total cuenta]]+Tabla2[[#This Row],[Propina final]]</f>
        <v>128.46</v>
      </c>
      <c r="S88" s="4">
        <f>+Tabla2[[#This Row],[Hora de Salida]]</f>
        <v>45017.137499999997</v>
      </c>
      <c r="T88" s="5" t="str">
        <f>+TEXT(Tabla2[[#This Row],[Hora de Llegada]], "h:mm")</f>
        <v>1:46</v>
      </c>
      <c r="U88" t="str">
        <f>+TEXT(Tabla2[[#This Row],[Hora de Salida]], "h:mm")</f>
        <v>3:18</v>
      </c>
      <c r="V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30.06388888888889</v>
      </c>
      <c r="W88">
        <f>+SUMIF(cocina!A:A,Tabla2[[#This Row],[Número de Orden]],cocina!H:H)</f>
        <v>71</v>
      </c>
      <c r="X88">
        <f>+Tabla2[[#This Row],[Tiempo de preparación]]/60</f>
        <v>1.1833333333333333</v>
      </c>
      <c r="Y88" t="str">
        <f>+TEXT(Tabla2[[#This Row],[Columna2]]/24, "h:mm")</f>
        <v>1:11</v>
      </c>
      <c r="Z88" s="6">
        <f>+TEXT(Tabla2[[#This Row],[Hora de Salida]]-Tabla2[[#This Row],[Hora de Llegada]], "h:mm")-Tabla2[[#This Row],[Tiempo de preparación2]]</f>
        <v>1.458333333333333E-2</v>
      </c>
      <c r="AA88" s="6">
        <f>+IF(Tabla2[[#This Row],[Tiempo de degustación]]&lt;0,0,Tabla2[[#This Row],[Tiempo de degustación]])</f>
        <v>1.458333333333333E-2</v>
      </c>
      <c r="AB88" t="str">
        <f>+IF(Tabla2[[#This Row],[Tiempo de degustación2]]&gt;0,"SI","Impago")</f>
        <v>SI</v>
      </c>
      <c r="AC88">
        <f>+IF(Tabla2[[#This Row],[Orden cobrada]]="Impago",0,Tabla2[[#This Row],[Propina]])</f>
        <v>29.46</v>
      </c>
      <c r="AD88">
        <f>+IF(Tabla2[[#This Row],[Estado de la Mesa]]="Ocupada",15,0)</f>
        <v>15</v>
      </c>
      <c r="AE88">
        <f>+Tabla2[[#This Row],[Columna1]]/60</f>
        <v>0.25</v>
      </c>
      <c r="AF88" t="str">
        <f>+TEXT(Tabla2[[#This Row],[Columna12]]/24, "h:mm")</f>
        <v>0:15</v>
      </c>
      <c r="AG88" s="6">
        <f>+Tabla2[[#This Row],[Columna13]]+Tabla2[[#This Row],[Tiempo de permanencia]]</f>
        <v>30.074305555555558</v>
      </c>
      <c r="AH88" t="str">
        <f>+TEXT(Tabla2[[#This Row],[Hora de Llegada]], "dddd")</f>
        <v>sábado</v>
      </c>
    </row>
    <row r="89" spans="1:34" x14ac:dyDescent="0.25">
      <c r="A89">
        <v>18</v>
      </c>
      <c r="B89" t="s">
        <v>197</v>
      </c>
      <c r="C89">
        <v>1</v>
      </c>
      <c r="D89" s="3">
        <v>45017.145833333336</v>
      </c>
      <c r="E89" s="3">
        <v>45017.277777777781</v>
      </c>
      <c r="F89" t="s">
        <v>94</v>
      </c>
      <c r="G89" t="s">
        <v>70</v>
      </c>
      <c r="H89" t="s">
        <v>71</v>
      </c>
      <c r="I89" s="13">
        <v>23.93</v>
      </c>
      <c r="J89" t="s">
        <v>72</v>
      </c>
      <c r="K89">
        <v>88</v>
      </c>
      <c r="L89" t="s">
        <v>121</v>
      </c>
      <c r="M89" t="s">
        <v>11</v>
      </c>
      <c r="N89" t="s">
        <v>106</v>
      </c>
      <c r="O89" t="s">
        <v>125</v>
      </c>
      <c r="Q89" s="1">
        <f>+SUMIF(Tabla1[Número de Orden],Tabla2[[#This Row],[Número de Orden]],Tabla1[Ganacia Bruta])</f>
        <v>123</v>
      </c>
      <c r="R89" s="1">
        <f>+Tabla2[[#This Row],[Monto total cuenta]]+Tabla2[[#This Row],[Propina final]]</f>
        <v>146.93</v>
      </c>
      <c r="S89" s="4">
        <f>+Tabla2[[#This Row],[Hora de Salida]]</f>
        <v>45017.277777777781</v>
      </c>
      <c r="T89" s="5" t="str">
        <f>+TEXT(Tabla2[[#This Row],[Hora de Llegada]], "h:mm")</f>
        <v>3:30</v>
      </c>
      <c r="U89" t="str">
        <f>+TEXT(Tabla2[[#This Row],[Hora de Salida]], "h:mm")</f>
        <v>6:40</v>
      </c>
      <c r="V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0.13194444444444445</v>
      </c>
      <c r="W89">
        <f>+SUMIF(cocina!A:A,Tabla2[[#This Row],[Número de Orden]],cocina!H:H)</f>
        <v>117</v>
      </c>
      <c r="X89">
        <f>+Tabla2[[#This Row],[Tiempo de preparación]]/60</f>
        <v>1.95</v>
      </c>
      <c r="Y89" t="str">
        <f>+TEXT(Tabla2[[#This Row],[Columna2]]/24, "h:mm")</f>
        <v>1:57</v>
      </c>
      <c r="Z89" s="6">
        <f>+TEXT(Tabla2[[#This Row],[Hora de Salida]]-Tabla2[[#This Row],[Hora de Llegada]], "h:mm")-Tabla2[[#This Row],[Tiempo de preparación2]]</f>
        <v>5.0694444444444445E-2</v>
      </c>
      <c r="AA89" s="6">
        <f>+IF(Tabla2[[#This Row],[Tiempo de degustación]]&lt;0,0,Tabla2[[#This Row],[Tiempo de degustación]])</f>
        <v>5.0694444444444445E-2</v>
      </c>
      <c r="AB89" t="str">
        <f>+IF(Tabla2[[#This Row],[Tiempo de degustación2]]&gt;0,"SI","Impago")</f>
        <v>SI</v>
      </c>
      <c r="AC89">
        <f>+IF(Tabla2[[#This Row],[Orden cobrada]]="Impago",0,Tabla2[[#This Row],[Propina]])</f>
        <v>23.93</v>
      </c>
      <c r="AD89">
        <f>+IF(Tabla2[[#This Row],[Estado de la Mesa]]="Ocupada",15,0)</f>
        <v>0</v>
      </c>
      <c r="AE89">
        <f>+Tabla2[[#This Row],[Columna1]]/60</f>
        <v>0</v>
      </c>
      <c r="AF89" t="str">
        <f>+TEXT(Tabla2[[#This Row],[Columna12]]/24, "h:mm")</f>
        <v>0:00</v>
      </c>
      <c r="AG89" s="6">
        <f>+Tabla2[[#This Row],[Columna13]]+Tabla2[[#This Row],[Tiempo de permanencia]]</f>
        <v>0.13194444444444445</v>
      </c>
      <c r="AH89" t="str">
        <f>+TEXT(Tabla2[[#This Row],[Hora de Llegada]], "dddd")</f>
        <v>sábado</v>
      </c>
    </row>
    <row r="90" spans="1:34" x14ac:dyDescent="0.25">
      <c r="A90">
        <v>11</v>
      </c>
      <c r="B90" t="s">
        <v>171</v>
      </c>
      <c r="C90">
        <v>4</v>
      </c>
      <c r="D90" s="3">
        <v>45017.029166666667</v>
      </c>
      <c r="E90" s="3">
        <v>45017.09652777778</v>
      </c>
      <c r="F90" t="s">
        <v>90</v>
      </c>
      <c r="G90" t="s">
        <v>77</v>
      </c>
      <c r="H90" t="s">
        <v>71</v>
      </c>
      <c r="I90" s="13">
        <v>12.28</v>
      </c>
      <c r="J90" t="s">
        <v>84</v>
      </c>
      <c r="K90">
        <v>89</v>
      </c>
      <c r="L90" t="s">
        <v>109</v>
      </c>
      <c r="M90" t="s">
        <v>22</v>
      </c>
      <c r="N90" t="s">
        <v>133</v>
      </c>
      <c r="O90" t="s">
        <v>123</v>
      </c>
      <c r="Q90" s="1">
        <f>+SUMIF(Tabla1[Número de Orden],Tabla2[[#This Row],[Número de Orden]],Tabla1[Ganacia Bruta])</f>
        <v>159</v>
      </c>
      <c r="R90" s="1">
        <f>+Tabla2[[#This Row],[Monto total cuenta]]+Tabla2[[#This Row],[Propina final]]</f>
        <v>159</v>
      </c>
      <c r="S90" s="4">
        <f>+Tabla2[[#This Row],[Hora de Salida]]</f>
        <v>45017.09652777778</v>
      </c>
      <c r="T90" s="5" t="str">
        <f>+TEXT(Tabla2[[#This Row],[Hora de Llegada]], "h:mm")</f>
        <v>0:42</v>
      </c>
      <c r="U90" t="str">
        <f>+TEXT(Tabla2[[#This Row],[Hora de Salida]], "h:mm")</f>
        <v>2:19</v>
      </c>
      <c r="V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6.7361111111111122E-2</v>
      </c>
      <c r="W90">
        <f>+SUMIF(cocina!A:A,Tabla2[[#This Row],[Número de Orden]],cocina!H:H)</f>
        <v>142</v>
      </c>
      <c r="X90">
        <f>+Tabla2[[#This Row],[Tiempo de preparación]]/60</f>
        <v>2.3666666666666667</v>
      </c>
      <c r="Y90" t="str">
        <f>+TEXT(Tabla2[[#This Row],[Columna2]]/24, "h:mm")</f>
        <v>2:22</v>
      </c>
      <c r="Z90" s="6">
        <f>+TEXT(Tabla2[[#This Row],[Hora de Salida]]-Tabla2[[#This Row],[Hora de Llegada]], "h:mm")-Tabla2[[#This Row],[Tiempo de preparación2]]</f>
        <v>-3.125E-2</v>
      </c>
      <c r="AA90" s="6">
        <f>+IF(Tabla2[[#This Row],[Tiempo de degustación]]&lt;0,0,Tabla2[[#This Row],[Tiempo de degustación]])</f>
        <v>0</v>
      </c>
      <c r="AB90" t="str">
        <f>+IF(Tabla2[[#This Row],[Tiempo de degustación2]]&gt;0,"SI","Impago")</f>
        <v>Impago</v>
      </c>
      <c r="AC90">
        <f>+IF(Tabla2[[#This Row],[Orden cobrada]]="Impago",0,Tabla2[[#This Row],[Propina]])</f>
        <v>0</v>
      </c>
      <c r="AD90">
        <f>+IF(Tabla2[[#This Row],[Estado de la Mesa]]="Ocupada",15,0)</f>
        <v>0</v>
      </c>
      <c r="AE90">
        <f>+Tabla2[[#This Row],[Columna1]]/60</f>
        <v>0</v>
      </c>
      <c r="AF90" t="str">
        <f>+TEXT(Tabla2[[#This Row],[Columna12]]/24, "h:mm")</f>
        <v>0:00</v>
      </c>
      <c r="AG90" s="6">
        <f>+Tabla2[[#This Row],[Columna13]]+Tabla2[[#This Row],[Tiempo de permanencia]]</f>
        <v>6.7361111111111122E-2</v>
      </c>
      <c r="AH90" t="str">
        <f>+TEXT(Tabla2[[#This Row],[Hora de Llegada]], "dddd")</f>
        <v>sábado</v>
      </c>
    </row>
    <row r="91" spans="1:34" x14ac:dyDescent="0.25">
      <c r="A91">
        <v>6</v>
      </c>
      <c r="B91" t="s">
        <v>198</v>
      </c>
      <c r="C91">
        <v>3</v>
      </c>
      <c r="D91" s="3">
        <v>45017.053472222222</v>
      </c>
      <c r="E91" s="3">
        <v>45017.134027777778</v>
      </c>
      <c r="F91" t="s">
        <v>90</v>
      </c>
      <c r="G91" t="s">
        <v>70</v>
      </c>
      <c r="H91" t="s">
        <v>71</v>
      </c>
      <c r="I91" s="13">
        <v>30.69</v>
      </c>
      <c r="J91" t="s">
        <v>72</v>
      </c>
      <c r="K91">
        <v>90</v>
      </c>
      <c r="L91" t="s">
        <v>121</v>
      </c>
      <c r="M91" t="s">
        <v>20</v>
      </c>
      <c r="Q91" s="1">
        <f>+SUMIF(Tabla1[Número de Orden],Tabla2[[#This Row],[Número de Orden]],Tabla1[Ganacia Bruta])</f>
        <v>34</v>
      </c>
      <c r="R91" s="1">
        <f>+Tabla2[[#This Row],[Monto total cuenta]]+Tabla2[[#This Row],[Propina final]]</f>
        <v>64.69</v>
      </c>
      <c r="S91" s="4">
        <f>+Tabla2[[#This Row],[Hora de Salida]]</f>
        <v>45017.134027777778</v>
      </c>
      <c r="T91" s="5" t="str">
        <f>+TEXT(Tabla2[[#This Row],[Hora de Llegada]], "h:mm")</f>
        <v>1:17</v>
      </c>
      <c r="U91" t="str">
        <f>+TEXT(Tabla2[[#This Row],[Hora de Salida]], "h:mm")</f>
        <v>3:13</v>
      </c>
      <c r="V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91">
        <f>+SUMIF(cocina!A:A,Tabla2[[#This Row],[Número de Orden]],cocina!H:H)</f>
        <v>48</v>
      </c>
      <c r="X91">
        <f>+Tabla2[[#This Row],[Tiempo de preparación]]/60</f>
        <v>0.8</v>
      </c>
      <c r="Y91" t="str">
        <f>+TEXT(Tabla2[[#This Row],[Columna2]]/24, "h:mm")</f>
        <v>0:48</v>
      </c>
      <c r="Z91" s="6">
        <f>+TEXT(Tabla2[[#This Row],[Hora de Salida]]-Tabla2[[#This Row],[Hora de Llegada]], "h:mm")-Tabla2[[#This Row],[Tiempo de preparación2]]</f>
        <v>4.7222222222222228E-2</v>
      </c>
      <c r="AA91" s="6">
        <f>+IF(Tabla2[[#This Row],[Tiempo de degustación]]&lt;0,0,Tabla2[[#This Row],[Tiempo de degustación]])</f>
        <v>4.7222222222222228E-2</v>
      </c>
      <c r="AB91" t="str">
        <f>+IF(Tabla2[[#This Row],[Tiempo de degustación2]]&gt;0,"SI","Impago")</f>
        <v>SI</v>
      </c>
      <c r="AC91">
        <f>+IF(Tabla2[[#This Row],[Orden cobrada]]="Impago",0,Tabla2[[#This Row],[Propina]])</f>
        <v>30.69</v>
      </c>
      <c r="AD91">
        <f>+IF(Tabla2[[#This Row],[Estado de la Mesa]]="Ocupada",15,0)</f>
        <v>0</v>
      </c>
      <c r="AE91">
        <f>+Tabla2[[#This Row],[Columna1]]/60</f>
        <v>0</v>
      </c>
      <c r="AF91" t="str">
        <f>+TEXT(Tabla2[[#This Row],[Columna12]]/24, "h:mm")</f>
        <v>0:00</v>
      </c>
      <c r="AG91" s="6">
        <f>+Tabla2[[#This Row],[Columna13]]+Tabla2[[#This Row],[Tiempo de permanencia]]</f>
        <v>8.0555555555555547E-2</v>
      </c>
      <c r="AH91" t="str">
        <f>+TEXT(Tabla2[[#This Row],[Hora de Llegada]], "dddd")</f>
        <v>sábado</v>
      </c>
    </row>
    <row r="92" spans="1:34" x14ac:dyDescent="0.25">
      <c r="A92">
        <v>1</v>
      </c>
      <c r="B92" t="s">
        <v>199</v>
      </c>
      <c r="C92">
        <v>5</v>
      </c>
      <c r="D92" s="3">
        <v>45017.151388888888</v>
      </c>
      <c r="E92" s="3">
        <v>45017.224999999999</v>
      </c>
      <c r="F92" t="s">
        <v>90</v>
      </c>
      <c r="G92" t="s">
        <v>70</v>
      </c>
      <c r="H92" t="s">
        <v>83</v>
      </c>
      <c r="I92" s="13">
        <v>39.1</v>
      </c>
      <c r="J92" t="s">
        <v>72</v>
      </c>
      <c r="K92">
        <v>91</v>
      </c>
      <c r="L92" t="s">
        <v>73</v>
      </c>
      <c r="M92" t="s">
        <v>17</v>
      </c>
      <c r="N92" t="s">
        <v>118</v>
      </c>
      <c r="O92" t="s">
        <v>123</v>
      </c>
      <c r="P92" t="s">
        <v>80</v>
      </c>
      <c r="Q92" s="1">
        <f>+SUMIF(Tabla1[Número de Orden],Tabla2[[#This Row],[Número de Orden]],Tabla1[Ganacia Bruta])</f>
        <v>293</v>
      </c>
      <c r="R92" s="1">
        <f>+Tabla2[[#This Row],[Monto total cuenta]]+Tabla2[[#This Row],[Propina final]]</f>
        <v>293</v>
      </c>
      <c r="S92" s="4">
        <f>+Tabla2[[#This Row],[Hora de Salida]]</f>
        <v>45017.224999999999</v>
      </c>
      <c r="T92" s="5" t="str">
        <f>+TEXT(Tabla2[[#This Row],[Hora de Llegada]], "h:mm")</f>
        <v>3:38</v>
      </c>
      <c r="U92" t="str">
        <f>+TEXT(Tabla2[[#This Row],[Hora de Salida]], "h:mm")</f>
        <v>5:24</v>
      </c>
      <c r="V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7.3611111111111127E-2</v>
      </c>
      <c r="W92">
        <f>+SUMIF(cocina!A:A,Tabla2[[#This Row],[Número de Orden]],cocina!H:H)</f>
        <v>132</v>
      </c>
      <c r="X92">
        <f>+Tabla2[[#This Row],[Tiempo de preparación]]/60</f>
        <v>2.2000000000000002</v>
      </c>
      <c r="Y92" t="str">
        <f>+TEXT(Tabla2[[#This Row],[Columna2]]/24, "h:mm")</f>
        <v>2:12</v>
      </c>
      <c r="Z92" s="6">
        <f>+TEXT(Tabla2[[#This Row],[Hora de Salida]]-Tabla2[[#This Row],[Hora de Llegada]], "h:mm")-Tabla2[[#This Row],[Tiempo de preparación2]]</f>
        <v>-1.8055555555555547E-2</v>
      </c>
      <c r="AA92" s="6">
        <f>+IF(Tabla2[[#This Row],[Tiempo de degustación]]&lt;0,0,Tabla2[[#This Row],[Tiempo de degustación]])</f>
        <v>0</v>
      </c>
      <c r="AB92" t="str">
        <f>+IF(Tabla2[[#This Row],[Tiempo de degustación2]]&gt;0,"SI","Impago")</f>
        <v>Impago</v>
      </c>
      <c r="AC92">
        <f>+IF(Tabla2[[#This Row],[Orden cobrada]]="Impago",0,Tabla2[[#This Row],[Propina]])</f>
        <v>0</v>
      </c>
      <c r="AD92">
        <f>+IF(Tabla2[[#This Row],[Estado de la Mesa]]="Ocupada",15,0)</f>
        <v>0</v>
      </c>
      <c r="AE92">
        <f>+Tabla2[[#This Row],[Columna1]]/60</f>
        <v>0</v>
      </c>
      <c r="AF92" t="str">
        <f>+TEXT(Tabla2[[#This Row],[Columna12]]/24, "h:mm")</f>
        <v>0:00</v>
      </c>
      <c r="AG92" s="6">
        <f>+Tabla2[[#This Row],[Columna13]]+Tabla2[[#This Row],[Tiempo de permanencia]]</f>
        <v>7.3611111111111127E-2</v>
      </c>
      <c r="AH92" t="str">
        <f>+TEXT(Tabla2[[#This Row],[Hora de Llegada]], "dddd")</f>
        <v>sábado</v>
      </c>
    </row>
    <row r="93" spans="1:34" x14ac:dyDescent="0.25">
      <c r="A93">
        <v>6</v>
      </c>
      <c r="B93" t="s">
        <v>200</v>
      </c>
      <c r="C93">
        <v>2</v>
      </c>
      <c r="D93" s="3">
        <v>45017.149305555555</v>
      </c>
      <c r="E93" s="3">
        <v>45017.256249999999</v>
      </c>
      <c r="F93" t="s">
        <v>82</v>
      </c>
      <c r="G93" t="s">
        <v>77</v>
      </c>
      <c r="H93" t="s">
        <v>83</v>
      </c>
      <c r="I93" s="13">
        <v>12.75</v>
      </c>
      <c r="J93" t="s">
        <v>84</v>
      </c>
      <c r="K93">
        <v>92</v>
      </c>
      <c r="L93" t="s">
        <v>101</v>
      </c>
      <c r="M93" t="s">
        <v>13</v>
      </c>
      <c r="N93" t="s">
        <v>96</v>
      </c>
      <c r="Q93" s="1">
        <f>+SUMIF(Tabla1[Número de Orden],Tabla2[[#This Row],[Número de Orden]],Tabla1[Ganacia Bruta])</f>
        <v>82</v>
      </c>
      <c r="R93" s="1">
        <f>+Tabla2[[#This Row],[Monto total cuenta]]+Tabla2[[#This Row],[Propina final]]</f>
        <v>94.75</v>
      </c>
      <c r="S93" s="4">
        <f>+Tabla2[[#This Row],[Hora de Salida]]</f>
        <v>45017.256249999999</v>
      </c>
      <c r="T93" s="5" t="str">
        <f>+TEXT(Tabla2[[#This Row],[Hora de Llegada]], "h:mm")</f>
        <v>3:35</v>
      </c>
      <c r="U93" t="str">
        <f>+TEXT(Tabla2[[#This Row],[Hora de Salida]], "h:mm")</f>
        <v>6:09</v>
      </c>
      <c r="V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0.10694444444444443</v>
      </c>
      <c r="W93">
        <f>+SUMIF(cocina!A:A,Tabla2[[#This Row],[Número de Orden]],cocina!H:H)</f>
        <v>42</v>
      </c>
      <c r="X93">
        <f>+Tabla2[[#This Row],[Tiempo de preparación]]/60</f>
        <v>0.7</v>
      </c>
      <c r="Y93" t="str">
        <f>+TEXT(Tabla2[[#This Row],[Columna2]]/24, "h:mm")</f>
        <v>0:42</v>
      </c>
      <c r="Z93" s="6">
        <f>+TEXT(Tabla2[[#This Row],[Hora de Salida]]-Tabla2[[#This Row],[Hora de Llegada]], "h:mm")-Tabla2[[#This Row],[Tiempo de preparación2]]</f>
        <v>7.7777777777777779E-2</v>
      </c>
      <c r="AA93" s="6">
        <f>+IF(Tabla2[[#This Row],[Tiempo de degustación]]&lt;0,0,Tabla2[[#This Row],[Tiempo de degustación]])</f>
        <v>7.7777777777777779E-2</v>
      </c>
      <c r="AB93" t="str">
        <f>+IF(Tabla2[[#This Row],[Tiempo de degustación2]]&gt;0,"SI","Impago")</f>
        <v>SI</v>
      </c>
      <c r="AC93">
        <f>+IF(Tabla2[[#This Row],[Orden cobrada]]="Impago",0,Tabla2[[#This Row],[Propina]])</f>
        <v>12.75</v>
      </c>
      <c r="AD93">
        <f>+IF(Tabla2[[#This Row],[Estado de la Mesa]]="Ocupada",15,0)</f>
        <v>0</v>
      </c>
      <c r="AE93">
        <f>+Tabla2[[#This Row],[Columna1]]/60</f>
        <v>0</v>
      </c>
      <c r="AF93" t="str">
        <f>+TEXT(Tabla2[[#This Row],[Columna12]]/24, "h:mm")</f>
        <v>0:00</v>
      </c>
      <c r="AG93" s="6">
        <f>+Tabla2[[#This Row],[Columna13]]+Tabla2[[#This Row],[Tiempo de permanencia]]</f>
        <v>0.10694444444444443</v>
      </c>
      <c r="AH93" t="str">
        <f>+TEXT(Tabla2[[#This Row],[Hora de Llegada]], "dddd")</f>
        <v>sábado</v>
      </c>
    </row>
    <row r="94" spans="1:34" x14ac:dyDescent="0.25">
      <c r="A94">
        <v>2</v>
      </c>
      <c r="B94" t="s">
        <v>201</v>
      </c>
      <c r="C94">
        <v>2</v>
      </c>
      <c r="D94" s="3">
        <v>45017.068749999999</v>
      </c>
      <c r="E94" s="3">
        <v>45017.158333333333</v>
      </c>
      <c r="F94" t="s">
        <v>82</v>
      </c>
      <c r="G94" t="s">
        <v>70</v>
      </c>
      <c r="H94" t="s">
        <v>83</v>
      </c>
      <c r="I94" s="13">
        <v>45.66</v>
      </c>
      <c r="J94" t="s">
        <v>84</v>
      </c>
      <c r="K94">
        <v>93</v>
      </c>
      <c r="L94" t="s">
        <v>95</v>
      </c>
      <c r="M94" t="s">
        <v>13</v>
      </c>
      <c r="Q94" s="1">
        <f>+SUMIF(Tabla1[Número de Orden],Tabla2[[#This Row],[Número de Orden]],Tabla1[Ganacia Bruta])</f>
        <v>29</v>
      </c>
      <c r="R94" s="1">
        <f>+Tabla2[[#This Row],[Monto total cuenta]]+Tabla2[[#This Row],[Propina final]]</f>
        <v>74.66</v>
      </c>
      <c r="S94" s="4">
        <f>+Tabla2[[#This Row],[Hora de Salida]]</f>
        <v>45017.158333333333</v>
      </c>
      <c r="T94" s="5" t="str">
        <f>+TEXT(Tabla2[[#This Row],[Hora de Llegada]], "h:mm")</f>
        <v>1:39</v>
      </c>
      <c r="U94" t="str">
        <f>+TEXT(Tabla2[[#This Row],[Hora de Salida]], "h:mm")</f>
        <v>3:48</v>
      </c>
      <c r="V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8.958333333333332E-2</v>
      </c>
      <c r="W94">
        <f>+SUMIF(cocina!A:A,Tabla2[[#This Row],[Número de Orden]],cocina!H:H)</f>
        <v>18</v>
      </c>
      <c r="X94">
        <f>+Tabla2[[#This Row],[Tiempo de preparación]]/60</f>
        <v>0.3</v>
      </c>
      <c r="Y94" t="str">
        <f>+TEXT(Tabla2[[#This Row],[Columna2]]/24, "h:mm")</f>
        <v>0:18</v>
      </c>
      <c r="Z94" s="6">
        <f>+TEXT(Tabla2[[#This Row],[Hora de Salida]]-Tabla2[[#This Row],[Hora de Llegada]], "h:mm")-Tabla2[[#This Row],[Tiempo de preparación2]]</f>
        <v>7.7083333333333337E-2</v>
      </c>
      <c r="AA94" s="6">
        <f>+IF(Tabla2[[#This Row],[Tiempo de degustación]]&lt;0,0,Tabla2[[#This Row],[Tiempo de degustación]])</f>
        <v>7.7083333333333337E-2</v>
      </c>
      <c r="AB94" t="str">
        <f>+IF(Tabla2[[#This Row],[Tiempo de degustación2]]&gt;0,"SI","Impago")</f>
        <v>SI</v>
      </c>
      <c r="AC94">
        <f>+IF(Tabla2[[#This Row],[Orden cobrada]]="Impago",0,Tabla2[[#This Row],[Propina]])</f>
        <v>45.66</v>
      </c>
      <c r="AD94">
        <f>+IF(Tabla2[[#This Row],[Estado de la Mesa]]="Ocupada",15,0)</f>
        <v>0</v>
      </c>
      <c r="AE94">
        <f>+Tabla2[[#This Row],[Columna1]]/60</f>
        <v>0</v>
      </c>
      <c r="AF94" t="str">
        <f>+TEXT(Tabla2[[#This Row],[Columna12]]/24, "h:mm")</f>
        <v>0:00</v>
      </c>
      <c r="AG94" s="6">
        <f>+Tabla2[[#This Row],[Columna13]]+Tabla2[[#This Row],[Tiempo de permanencia]]</f>
        <v>8.958333333333332E-2</v>
      </c>
      <c r="AH94" t="str">
        <f>+TEXT(Tabla2[[#This Row],[Hora de Llegada]], "dddd")</f>
        <v>sábado</v>
      </c>
    </row>
    <row r="95" spans="1:34" x14ac:dyDescent="0.25">
      <c r="A95">
        <v>12</v>
      </c>
      <c r="B95" t="s">
        <v>202</v>
      </c>
      <c r="C95">
        <v>1</v>
      </c>
      <c r="D95" s="3">
        <v>45017.077777777777</v>
      </c>
      <c r="E95" s="3">
        <v>45017.203472222223</v>
      </c>
      <c r="F95" t="s">
        <v>94</v>
      </c>
      <c r="G95" t="s">
        <v>70</v>
      </c>
      <c r="H95" t="s">
        <v>83</v>
      </c>
      <c r="I95" s="13">
        <v>28.36</v>
      </c>
      <c r="J95" t="s">
        <v>100</v>
      </c>
      <c r="K95">
        <v>94</v>
      </c>
      <c r="L95" t="s">
        <v>127</v>
      </c>
      <c r="M95" t="s">
        <v>7</v>
      </c>
      <c r="N95" t="s">
        <v>107</v>
      </c>
      <c r="O95" t="s">
        <v>115</v>
      </c>
      <c r="Q95" s="1">
        <f>+SUMIF(Tabla1[Número de Orden],Tabla2[[#This Row],[Número de Orden]],Tabla1[Ganacia Bruta])</f>
        <v>253</v>
      </c>
      <c r="R95" s="1">
        <f>+Tabla2[[#This Row],[Monto total cuenta]]+Tabla2[[#This Row],[Propina final]]</f>
        <v>281.36</v>
      </c>
      <c r="S95" s="4">
        <f>+Tabla2[[#This Row],[Hora de Salida]]</f>
        <v>45017.203472222223</v>
      </c>
      <c r="T95" s="5" t="str">
        <f>+TEXT(Tabla2[[#This Row],[Hora de Llegada]], "h:mm")</f>
        <v>1:52</v>
      </c>
      <c r="U95" t="str">
        <f>+TEXT(Tabla2[[#This Row],[Hora de Salida]], "h:mm")</f>
        <v>4:53</v>
      </c>
      <c r="V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95">
        <f>+SUMIF(cocina!A:A,Tabla2[[#This Row],[Número de Orden]],cocina!H:H)</f>
        <v>129</v>
      </c>
      <c r="X95">
        <f>+Tabla2[[#This Row],[Tiempo de preparación]]/60</f>
        <v>2.15</v>
      </c>
      <c r="Y95" t="str">
        <f>+TEXT(Tabla2[[#This Row],[Columna2]]/24, "h:mm")</f>
        <v>2:09</v>
      </c>
      <c r="Z95" s="6">
        <f>+TEXT(Tabla2[[#This Row],[Hora de Salida]]-Tabla2[[#This Row],[Hora de Llegada]], "h:mm")-Tabla2[[#This Row],[Tiempo de preparación2]]</f>
        <v>3.6111111111111108E-2</v>
      </c>
      <c r="AA95" s="6">
        <f>+IF(Tabla2[[#This Row],[Tiempo de degustación]]&lt;0,0,Tabla2[[#This Row],[Tiempo de degustación]])</f>
        <v>3.6111111111111108E-2</v>
      </c>
      <c r="AB95" t="str">
        <f>+IF(Tabla2[[#This Row],[Tiempo de degustación2]]&gt;0,"SI","Impago")</f>
        <v>SI</v>
      </c>
      <c r="AC95">
        <f>+IF(Tabla2[[#This Row],[Orden cobrada]]="Impago",0,Tabla2[[#This Row],[Propina]])</f>
        <v>28.36</v>
      </c>
      <c r="AD95">
        <f>+IF(Tabla2[[#This Row],[Estado de la Mesa]]="Ocupada",15,0)</f>
        <v>15</v>
      </c>
      <c r="AE95">
        <f>+Tabla2[[#This Row],[Columna1]]/60</f>
        <v>0.25</v>
      </c>
      <c r="AF95" t="str">
        <f>+TEXT(Tabla2[[#This Row],[Columna12]]/24, "h:mm")</f>
        <v>0:15</v>
      </c>
      <c r="AG95" s="6">
        <f>+Tabla2[[#This Row],[Columna13]]+Tabla2[[#This Row],[Tiempo de permanencia]]</f>
        <v>30.136111111111113</v>
      </c>
      <c r="AH95" t="str">
        <f>+TEXT(Tabla2[[#This Row],[Hora de Llegada]], "dddd")</f>
        <v>sábado</v>
      </c>
    </row>
    <row r="96" spans="1:34" x14ac:dyDescent="0.25">
      <c r="A96">
        <v>12</v>
      </c>
      <c r="B96" t="s">
        <v>203</v>
      </c>
      <c r="C96">
        <v>5</v>
      </c>
      <c r="D96" s="3">
        <v>45017.138194444444</v>
      </c>
      <c r="E96" s="3">
        <v>45017.254861111112</v>
      </c>
      <c r="F96" t="s">
        <v>82</v>
      </c>
      <c r="G96" t="s">
        <v>98</v>
      </c>
      <c r="H96" t="s">
        <v>83</v>
      </c>
      <c r="I96" s="13">
        <v>24.68</v>
      </c>
      <c r="J96" t="s">
        <v>100</v>
      </c>
      <c r="K96">
        <v>95</v>
      </c>
      <c r="L96" t="s">
        <v>73</v>
      </c>
      <c r="M96" t="s">
        <v>16</v>
      </c>
      <c r="N96" t="s">
        <v>107</v>
      </c>
      <c r="Q96" s="1">
        <f>+SUMIF(Tabla1[Número de Orden],Tabla2[[#This Row],[Número de Orden]],Tabla1[Ganacia Bruta])</f>
        <v>153</v>
      </c>
      <c r="R96" s="1">
        <f>+Tabla2[[#This Row],[Monto total cuenta]]+Tabla2[[#This Row],[Propina final]]</f>
        <v>177.68</v>
      </c>
      <c r="S96" s="4">
        <f>+Tabla2[[#This Row],[Hora de Salida]]</f>
        <v>45017.254861111112</v>
      </c>
      <c r="T96" s="5" t="str">
        <f>+TEXT(Tabla2[[#This Row],[Hora de Llegada]], "h:mm")</f>
        <v>3:19</v>
      </c>
      <c r="U96" t="str">
        <f>+TEXT(Tabla2[[#This Row],[Hora de Salida]], "h:mm")</f>
        <v>6:07</v>
      </c>
      <c r="V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30.116666666666667</v>
      </c>
      <c r="W96">
        <f>+SUMIF(cocina!A:A,Tabla2[[#This Row],[Número de Orden]],cocina!H:H)</f>
        <v>41</v>
      </c>
      <c r="X96">
        <f>+Tabla2[[#This Row],[Tiempo de preparación]]/60</f>
        <v>0.68333333333333335</v>
      </c>
      <c r="Y96" t="str">
        <f>+TEXT(Tabla2[[#This Row],[Columna2]]/24, "h:mm")</f>
        <v>0:41</v>
      </c>
      <c r="Z96" s="6">
        <f>+TEXT(Tabla2[[#This Row],[Hora de Salida]]-Tabla2[[#This Row],[Hora de Llegada]], "h:mm")-Tabla2[[#This Row],[Tiempo de preparación2]]</f>
        <v>8.819444444444445E-2</v>
      </c>
      <c r="AA96" s="6">
        <f>+IF(Tabla2[[#This Row],[Tiempo de degustación]]&lt;0,0,Tabla2[[#This Row],[Tiempo de degustación]])</f>
        <v>8.819444444444445E-2</v>
      </c>
      <c r="AB96" t="str">
        <f>+IF(Tabla2[[#This Row],[Tiempo de degustación2]]&gt;0,"SI","Impago")</f>
        <v>SI</v>
      </c>
      <c r="AC96">
        <f>+IF(Tabla2[[#This Row],[Orden cobrada]]="Impago",0,Tabla2[[#This Row],[Propina]])</f>
        <v>24.68</v>
      </c>
      <c r="AD96">
        <f>+IF(Tabla2[[#This Row],[Estado de la Mesa]]="Ocupada",15,0)</f>
        <v>15</v>
      </c>
      <c r="AE96">
        <f>+Tabla2[[#This Row],[Columna1]]/60</f>
        <v>0.25</v>
      </c>
      <c r="AF96" t="str">
        <f>+TEXT(Tabla2[[#This Row],[Columna12]]/24, "h:mm")</f>
        <v>0:15</v>
      </c>
      <c r="AG96" s="6">
        <f>+Tabla2[[#This Row],[Columna13]]+Tabla2[[#This Row],[Tiempo de permanencia]]</f>
        <v>30.127083333333335</v>
      </c>
      <c r="AH96" t="str">
        <f>+TEXT(Tabla2[[#This Row],[Hora de Llegada]], "dddd")</f>
        <v>sábado</v>
      </c>
    </row>
    <row r="97" spans="1:34" x14ac:dyDescent="0.25">
      <c r="A97">
        <v>16</v>
      </c>
      <c r="B97" t="s">
        <v>204</v>
      </c>
      <c r="C97">
        <v>5</v>
      </c>
      <c r="D97" s="3">
        <v>45017.082638888889</v>
      </c>
      <c r="E97" s="3">
        <v>45017.226388888892</v>
      </c>
      <c r="F97" t="s">
        <v>94</v>
      </c>
      <c r="G97" t="s">
        <v>77</v>
      </c>
      <c r="H97" t="s">
        <v>83</v>
      </c>
      <c r="I97" s="13">
        <v>33.630000000000003</v>
      </c>
      <c r="J97" t="s">
        <v>84</v>
      </c>
      <c r="K97">
        <v>96</v>
      </c>
      <c r="L97" t="s">
        <v>105</v>
      </c>
      <c r="M97" t="s">
        <v>14</v>
      </c>
      <c r="N97" t="s">
        <v>106</v>
      </c>
      <c r="O97" t="s">
        <v>96</v>
      </c>
      <c r="Q97" s="1">
        <f>+SUMIF(Tabla1[Número de Orden],Tabla2[[#This Row],[Número de Orden]],Tabla1[Ganacia Bruta])</f>
        <v>176</v>
      </c>
      <c r="R97" s="1">
        <f>+Tabla2[[#This Row],[Monto total cuenta]]+Tabla2[[#This Row],[Propina final]]</f>
        <v>209.63</v>
      </c>
      <c r="S97" s="4">
        <f>+Tabla2[[#This Row],[Hora de Salida]]</f>
        <v>45017.226388888892</v>
      </c>
      <c r="T97" s="5" t="str">
        <f>+TEXT(Tabla2[[#This Row],[Hora de Llegada]], "h:mm")</f>
        <v>1:59</v>
      </c>
      <c r="U97" t="str">
        <f>+TEXT(Tabla2[[#This Row],[Hora de Salida]], "h:mm")</f>
        <v>5:26</v>
      </c>
      <c r="V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97">
        <f>+SUMIF(cocina!A:A,Tabla2[[#This Row],[Número de Orden]],cocina!H:H)</f>
        <v>76</v>
      </c>
      <c r="X97">
        <f>+Tabla2[[#This Row],[Tiempo de preparación]]/60</f>
        <v>1.2666666666666666</v>
      </c>
      <c r="Y97" t="str">
        <f>+TEXT(Tabla2[[#This Row],[Columna2]]/24, "h:mm")</f>
        <v>1:16</v>
      </c>
      <c r="Z97" s="6">
        <f>+TEXT(Tabla2[[#This Row],[Hora de Salida]]-Tabla2[[#This Row],[Hora de Llegada]], "h:mm")-Tabla2[[#This Row],[Tiempo de preparación2]]</f>
        <v>9.0972222222222204E-2</v>
      </c>
      <c r="AA97" s="6">
        <f>+IF(Tabla2[[#This Row],[Tiempo de degustación]]&lt;0,0,Tabla2[[#This Row],[Tiempo de degustación]])</f>
        <v>9.0972222222222204E-2</v>
      </c>
      <c r="AB97" t="str">
        <f>+IF(Tabla2[[#This Row],[Tiempo de degustación2]]&gt;0,"SI","Impago")</f>
        <v>SI</v>
      </c>
      <c r="AC97">
        <f>+IF(Tabla2[[#This Row],[Orden cobrada]]="Impago",0,Tabla2[[#This Row],[Propina]])</f>
        <v>33.630000000000003</v>
      </c>
      <c r="AD97">
        <f>+IF(Tabla2[[#This Row],[Estado de la Mesa]]="Ocupada",15,0)</f>
        <v>0</v>
      </c>
      <c r="AE97">
        <f>+Tabla2[[#This Row],[Columna1]]/60</f>
        <v>0</v>
      </c>
      <c r="AF97" t="str">
        <f>+TEXT(Tabla2[[#This Row],[Columna12]]/24, "h:mm")</f>
        <v>0:00</v>
      </c>
      <c r="AG97" s="6">
        <f>+Tabla2[[#This Row],[Columna13]]+Tabla2[[#This Row],[Tiempo de permanencia]]</f>
        <v>0.14374999999999999</v>
      </c>
      <c r="AH97" t="str">
        <f>+TEXT(Tabla2[[#This Row],[Hora de Llegada]], "dddd")</f>
        <v>sábado</v>
      </c>
    </row>
    <row r="98" spans="1:34" x14ac:dyDescent="0.25">
      <c r="A98">
        <v>14</v>
      </c>
      <c r="B98" t="s">
        <v>205</v>
      </c>
      <c r="C98">
        <v>2</v>
      </c>
      <c r="D98" s="3">
        <v>45017.073611111111</v>
      </c>
      <c r="E98" s="3">
        <v>45017.127083333333</v>
      </c>
      <c r="F98" t="s">
        <v>82</v>
      </c>
      <c r="G98" t="s">
        <v>98</v>
      </c>
      <c r="H98" t="s">
        <v>83</v>
      </c>
      <c r="I98" s="13">
        <v>19.22</v>
      </c>
      <c r="J98" t="s">
        <v>100</v>
      </c>
      <c r="K98">
        <v>97</v>
      </c>
      <c r="L98" t="s">
        <v>121</v>
      </c>
      <c r="M98" t="s">
        <v>25</v>
      </c>
      <c r="N98" t="s">
        <v>131</v>
      </c>
      <c r="O98" t="s">
        <v>133</v>
      </c>
      <c r="Q98" s="1">
        <f>+SUMIF(Tabla1[Número de Orden],Tabla2[[#This Row],[Número de Orden]],Tabla1[Ganacia Bruta])</f>
        <v>188</v>
      </c>
      <c r="R98" s="1">
        <f>+Tabla2[[#This Row],[Monto total cuenta]]+Tabla2[[#This Row],[Propina final]]</f>
        <v>188</v>
      </c>
      <c r="S98" s="4">
        <f>+Tabla2[[#This Row],[Hora de Salida]]</f>
        <v>45017.127083333333</v>
      </c>
      <c r="T98" s="5" t="str">
        <f>+TEXT(Tabla2[[#This Row],[Hora de Llegada]], "h:mm")</f>
        <v>1:46</v>
      </c>
      <c r="U98" t="str">
        <f>+TEXT(Tabla2[[#This Row],[Hora de Salida]], "h:mm")</f>
        <v>3:03</v>
      </c>
      <c r="V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30.053472222222222</v>
      </c>
      <c r="W98">
        <f>+SUMIF(cocina!A:A,Tabla2[[#This Row],[Número de Orden]],cocina!H:H)</f>
        <v>79</v>
      </c>
      <c r="X98">
        <f>+Tabla2[[#This Row],[Tiempo de preparación]]/60</f>
        <v>1.3166666666666667</v>
      </c>
      <c r="Y98" t="str">
        <f>+TEXT(Tabla2[[#This Row],[Columna2]]/24, "h:mm")</f>
        <v>1:19</v>
      </c>
      <c r="Z98" s="6">
        <f>+TEXT(Tabla2[[#This Row],[Hora de Salida]]-Tabla2[[#This Row],[Hora de Llegada]], "h:mm")-Tabla2[[#This Row],[Tiempo de preparación2]]</f>
        <v>-1.3888888888888909E-3</v>
      </c>
      <c r="AA98" s="6">
        <f>+IF(Tabla2[[#This Row],[Tiempo de degustación]]&lt;0,0,Tabla2[[#This Row],[Tiempo de degustación]])</f>
        <v>0</v>
      </c>
      <c r="AB98" t="str">
        <f>+IF(Tabla2[[#This Row],[Tiempo de degustación2]]&gt;0,"SI","Impago")</f>
        <v>Impago</v>
      </c>
      <c r="AC98">
        <f>+IF(Tabla2[[#This Row],[Orden cobrada]]="Impago",0,Tabla2[[#This Row],[Propina]])</f>
        <v>0</v>
      </c>
      <c r="AD98">
        <f>+IF(Tabla2[[#This Row],[Estado de la Mesa]]="Ocupada",15,0)</f>
        <v>15</v>
      </c>
      <c r="AE98">
        <f>+Tabla2[[#This Row],[Columna1]]/60</f>
        <v>0.25</v>
      </c>
      <c r="AF98" t="str">
        <f>+TEXT(Tabla2[[#This Row],[Columna12]]/24, "h:mm")</f>
        <v>0:15</v>
      </c>
      <c r="AG98" s="6">
        <f>+Tabla2[[#This Row],[Columna13]]+Tabla2[[#This Row],[Tiempo de permanencia]]</f>
        <v>30.06388888888889</v>
      </c>
      <c r="AH98" t="str">
        <f>+TEXT(Tabla2[[#This Row],[Hora de Llegada]], "dddd")</f>
        <v>sábado</v>
      </c>
    </row>
    <row r="99" spans="1:34" x14ac:dyDescent="0.25">
      <c r="A99">
        <v>7</v>
      </c>
      <c r="B99" t="s">
        <v>206</v>
      </c>
      <c r="C99">
        <v>3</v>
      </c>
      <c r="D99" s="3">
        <v>45017.042361111111</v>
      </c>
      <c r="E99" s="3">
        <v>45017.140277777777</v>
      </c>
      <c r="F99" t="s">
        <v>90</v>
      </c>
      <c r="G99" t="s">
        <v>70</v>
      </c>
      <c r="H99" t="s">
        <v>83</v>
      </c>
      <c r="I99" s="13">
        <v>17.149999999999999</v>
      </c>
      <c r="J99" t="s">
        <v>100</v>
      </c>
      <c r="K99">
        <v>98</v>
      </c>
      <c r="L99" t="s">
        <v>105</v>
      </c>
      <c r="M99" t="s">
        <v>21</v>
      </c>
      <c r="N99" t="s">
        <v>88</v>
      </c>
      <c r="O99" t="s">
        <v>106</v>
      </c>
      <c r="Q99" s="1">
        <f>+SUMIF(Tabla1[Número de Orden],Tabla2[[#This Row],[Número de Orden]],Tabla1[Ganacia Bruta])</f>
        <v>166</v>
      </c>
      <c r="R99" s="1">
        <f>+Tabla2[[#This Row],[Monto total cuenta]]+Tabla2[[#This Row],[Propina final]]</f>
        <v>183.15</v>
      </c>
      <c r="S99" s="4">
        <f>+Tabla2[[#This Row],[Hora de Salida]]</f>
        <v>45017.140277777777</v>
      </c>
      <c r="T99" s="5" t="str">
        <f>+TEXT(Tabla2[[#This Row],[Hora de Llegada]], "h:mm")</f>
        <v>1:01</v>
      </c>
      <c r="U99" t="str">
        <f>+TEXT(Tabla2[[#This Row],[Hora de Salida]], "h:mm")</f>
        <v>3:22</v>
      </c>
      <c r="V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30.097916666666666</v>
      </c>
      <c r="W99">
        <f>+SUMIF(cocina!A:A,Tabla2[[#This Row],[Número de Orden]],cocina!H:H)</f>
        <v>140</v>
      </c>
      <c r="X99">
        <f>+Tabla2[[#This Row],[Tiempo de preparación]]/60</f>
        <v>2.3333333333333335</v>
      </c>
      <c r="Y99" t="str">
        <f>+TEXT(Tabla2[[#This Row],[Columna2]]/24, "h:mm")</f>
        <v>2:20</v>
      </c>
      <c r="Z99" s="6">
        <f>+TEXT(Tabla2[[#This Row],[Hora de Salida]]-Tabla2[[#This Row],[Hora de Llegada]], "h:mm")-Tabla2[[#This Row],[Tiempo de preparación2]]</f>
        <v>6.9444444444444198E-4</v>
      </c>
      <c r="AA99" s="6">
        <f>+IF(Tabla2[[#This Row],[Tiempo de degustación]]&lt;0,0,Tabla2[[#This Row],[Tiempo de degustación]])</f>
        <v>6.9444444444444198E-4</v>
      </c>
      <c r="AB99" t="str">
        <f>+IF(Tabla2[[#This Row],[Tiempo de degustación2]]&gt;0,"SI","Impago")</f>
        <v>SI</v>
      </c>
      <c r="AC99">
        <f>+IF(Tabla2[[#This Row],[Orden cobrada]]="Impago",0,Tabla2[[#This Row],[Propina]])</f>
        <v>17.149999999999999</v>
      </c>
      <c r="AD99">
        <f>+IF(Tabla2[[#This Row],[Estado de la Mesa]]="Ocupada",15,0)</f>
        <v>15</v>
      </c>
      <c r="AE99">
        <f>+Tabla2[[#This Row],[Columna1]]/60</f>
        <v>0.25</v>
      </c>
      <c r="AF99" t="str">
        <f>+TEXT(Tabla2[[#This Row],[Columna12]]/24, "h:mm")</f>
        <v>0:15</v>
      </c>
      <c r="AG99" s="6">
        <f>+Tabla2[[#This Row],[Columna13]]+Tabla2[[#This Row],[Tiempo de permanencia]]</f>
        <v>30.108333333333334</v>
      </c>
      <c r="AH99" t="str">
        <f>+TEXT(Tabla2[[#This Row],[Hora de Llegada]], "dddd")</f>
        <v>sábado</v>
      </c>
    </row>
    <row r="100" spans="1:34" x14ac:dyDescent="0.25">
      <c r="A100">
        <v>2</v>
      </c>
      <c r="B100" t="s">
        <v>113</v>
      </c>
      <c r="C100">
        <v>6</v>
      </c>
      <c r="D100" s="3">
        <v>45017.098611111112</v>
      </c>
      <c r="E100" s="3">
        <v>45017.262499999997</v>
      </c>
      <c r="F100" t="s">
        <v>82</v>
      </c>
      <c r="G100" t="s">
        <v>70</v>
      </c>
      <c r="H100" t="s">
        <v>83</v>
      </c>
      <c r="I100" s="13">
        <v>33.549999999999997</v>
      </c>
      <c r="J100" t="s">
        <v>100</v>
      </c>
      <c r="K100">
        <v>99</v>
      </c>
      <c r="L100" t="s">
        <v>127</v>
      </c>
      <c r="M100" t="s">
        <v>7</v>
      </c>
      <c r="N100" t="s">
        <v>86</v>
      </c>
      <c r="O100" t="s">
        <v>106</v>
      </c>
      <c r="P100" t="s">
        <v>88</v>
      </c>
      <c r="Q100" s="1">
        <f>+SUMIF(Tabla1[Número de Orden],Tabla2[[#This Row],[Número de Orden]],Tabla1[Ganacia Bruta])</f>
        <v>139</v>
      </c>
      <c r="R100" s="1">
        <f>+Tabla2[[#This Row],[Monto total cuenta]]+Tabla2[[#This Row],[Propina final]]</f>
        <v>172.55</v>
      </c>
      <c r="S100" s="4">
        <f>+Tabla2[[#This Row],[Hora de Salida]]</f>
        <v>45017.262499999997</v>
      </c>
      <c r="T100" s="5" t="str">
        <f>+TEXT(Tabla2[[#This Row],[Hora de Llegada]], "h:mm")</f>
        <v>2:22</v>
      </c>
      <c r="U100" t="str">
        <f>+TEXT(Tabla2[[#This Row],[Hora de Salida]], "h:mm")</f>
        <v>6:18</v>
      </c>
      <c r="V1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30.163888888888891</v>
      </c>
      <c r="W100">
        <f>+SUMIF(cocina!A:A,Tabla2[[#This Row],[Número de Orden]],cocina!H:H)</f>
        <v>86</v>
      </c>
      <c r="X100">
        <f>+Tabla2[[#This Row],[Tiempo de preparación]]/60</f>
        <v>1.4333333333333333</v>
      </c>
      <c r="Y100" t="str">
        <f>+TEXT(Tabla2[[#This Row],[Columna2]]/24, "h:mm")</f>
        <v>1:26</v>
      </c>
      <c r="Z100" s="6">
        <f>+TEXT(Tabla2[[#This Row],[Hora de Salida]]-Tabla2[[#This Row],[Hora de Llegada]], "h:mm")-Tabla2[[#This Row],[Tiempo de preparación2]]</f>
        <v>0.10416666666666666</v>
      </c>
      <c r="AA100" s="6">
        <f>+IF(Tabla2[[#This Row],[Tiempo de degustación]]&lt;0,0,Tabla2[[#This Row],[Tiempo de degustación]])</f>
        <v>0.10416666666666666</v>
      </c>
      <c r="AB100" t="str">
        <f>+IF(Tabla2[[#This Row],[Tiempo de degustación2]]&gt;0,"SI","Impago")</f>
        <v>SI</v>
      </c>
      <c r="AC100">
        <f>+IF(Tabla2[[#This Row],[Orden cobrada]]="Impago",0,Tabla2[[#This Row],[Propina]])</f>
        <v>33.549999999999997</v>
      </c>
      <c r="AD100">
        <f>+IF(Tabla2[[#This Row],[Estado de la Mesa]]="Ocupada",15,0)</f>
        <v>15</v>
      </c>
      <c r="AE100">
        <f>+Tabla2[[#This Row],[Columna1]]/60</f>
        <v>0.25</v>
      </c>
      <c r="AF100" t="str">
        <f>+TEXT(Tabla2[[#This Row],[Columna12]]/24, "h:mm")</f>
        <v>0:15</v>
      </c>
      <c r="AG100" s="6">
        <f>+Tabla2[[#This Row],[Columna13]]+Tabla2[[#This Row],[Tiempo de permanencia]]</f>
        <v>30.174305555555559</v>
      </c>
      <c r="AH100" t="str">
        <f>+TEXT(Tabla2[[#This Row],[Hora de Llegada]], "dddd")</f>
        <v>sábado</v>
      </c>
    </row>
    <row r="101" spans="1:34" x14ac:dyDescent="0.25">
      <c r="A101">
        <v>18</v>
      </c>
      <c r="B101" t="s">
        <v>97</v>
      </c>
      <c r="C101">
        <v>1</v>
      </c>
      <c r="D101" s="3">
        <v>45017.147222222222</v>
      </c>
      <c r="E101" s="3">
        <v>45017.28125</v>
      </c>
      <c r="F101" t="s">
        <v>76</v>
      </c>
      <c r="G101" t="s">
        <v>70</v>
      </c>
      <c r="H101" t="s">
        <v>83</v>
      </c>
      <c r="I101" s="13">
        <v>15.15</v>
      </c>
      <c r="J101" t="s">
        <v>72</v>
      </c>
      <c r="K101">
        <v>100</v>
      </c>
      <c r="L101" t="s">
        <v>91</v>
      </c>
      <c r="M101" t="s">
        <v>5</v>
      </c>
      <c r="N101" t="s">
        <v>123</v>
      </c>
      <c r="O101" t="s">
        <v>129</v>
      </c>
      <c r="Q101" s="1">
        <f>+SUMIF(Tabla1[Número de Orden],Tabla2[[#This Row],[Número de Orden]],Tabla1[Ganacia Bruta])</f>
        <v>166</v>
      </c>
      <c r="R101" s="1">
        <f>+Tabla2[[#This Row],[Monto total cuenta]]+Tabla2[[#This Row],[Propina final]]</f>
        <v>181.15</v>
      </c>
      <c r="S101" s="4">
        <f>+Tabla2[[#This Row],[Hora de Salida]]</f>
        <v>45017.28125</v>
      </c>
      <c r="T101" s="5" t="str">
        <f>+TEXT(Tabla2[[#This Row],[Hora de Llegada]], "h:mm")</f>
        <v>3:32</v>
      </c>
      <c r="U101" t="str">
        <f>+TEXT(Tabla2[[#This Row],[Hora de Salida]], "h:mm")</f>
        <v>6:45</v>
      </c>
      <c r="V1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0.13402777777777777</v>
      </c>
      <c r="W101">
        <f>+SUMIF(cocina!A:A,Tabla2[[#This Row],[Número de Orden]],cocina!H:H)</f>
        <v>103</v>
      </c>
      <c r="X101">
        <f>+Tabla2[[#This Row],[Tiempo de preparación]]/60</f>
        <v>1.7166666666666666</v>
      </c>
      <c r="Y101" t="str">
        <f>+TEXT(Tabla2[[#This Row],[Columna2]]/24, "h:mm")</f>
        <v>1:43</v>
      </c>
      <c r="Z101" s="6">
        <f>+TEXT(Tabla2[[#This Row],[Hora de Salida]]-Tabla2[[#This Row],[Hora de Llegada]], "h:mm")-Tabla2[[#This Row],[Tiempo de preparación2]]</f>
        <v>6.25E-2</v>
      </c>
      <c r="AA101" s="6">
        <f>+IF(Tabla2[[#This Row],[Tiempo de degustación]]&lt;0,0,Tabla2[[#This Row],[Tiempo de degustación]])</f>
        <v>6.25E-2</v>
      </c>
      <c r="AB101" t="str">
        <f>+IF(Tabla2[[#This Row],[Tiempo de degustación2]]&gt;0,"SI","Impago")</f>
        <v>SI</v>
      </c>
      <c r="AC101">
        <f>+IF(Tabla2[[#This Row],[Orden cobrada]]="Impago",0,Tabla2[[#This Row],[Propina]])</f>
        <v>15.15</v>
      </c>
      <c r="AD101">
        <f>+IF(Tabla2[[#This Row],[Estado de la Mesa]]="Ocupada",15,0)</f>
        <v>0</v>
      </c>
      <c r="AE101">
        <f>+Tabla2[[#This Row],[Columna1]]/60</f>
        <v>0</v>
      </c>
      <c r="AF101" t="str">
        <f>+TEXT(Tabla2[[#This Row],[Columna12]]/24, "h:mm")</f>
        <v>0:00</v>
      </c>
      <c r="AG101" s="6">
        <f>+Tabla2[[#This Row],[Columna13]]+Tabla2[[#This Row],[Tiempo de permanencia]]</f>
        <v>0.13402777777777777</v>
      </c>
      <c r="AH101" t="str">
        <f>+TEXT(Tabla2[[#This Row],[Hora de Llegada]], "dddd")</f>
        <v>sábado</v>
      </c>
    </row>
    <row r="102" spans="1:34" x14ac:dyDescent="0.25">
      <c r="A102">
        <v>1</v>
      </c>
      <c r="B102" t="s">
        <v>207</v>
      </c>
      <c r="C102">
        <v>5</v>
      </c>
      <c r="D102" s="3">
        <v>45017.009722222225</v>
      </c>
      <c r="E102" s="3">
        <v>45017.09375</v>
      </c>
      <c r="F102" t="s">
        <v>94</v>
      </c>
      <c r="G102" t="s">
        <v>70</v>
      </c>
      <c r="H102" t="s">
        <v>83</v>
      </c>
      <c r="I102" s="13">
        <v>15.09</v>
      </c>
      <c r="J102" t="s">
        <v>84</v>
      </c>
      <c r="K102">
        <v>101</v>
      </c>
      <c r="L102" t="s">
        <v>101</v>
      </c>
      <c r="M102" t="s">
        <v>9</v>
      </c>
      <c r="N102" t="s">
        <v>129</v>
      </c>
      <c r="O102" t="s">
        <v>123</v>
      </c>
      <c r="P102" t="s">
        <v>112</v>
      </c>
      <c r="Q102" s="1">
        <f>+SUMIF(Tabla1[Número de Orden],Tabla2[[#This Row],[Número de Orden]],Tabla1[Ganacia Bruta])</f>
        <v>138</v>
      </c>
      <c r="R102" s="1">
        <f>+Tabla2[[#This Row],[Monto total cuenta]]+Tabla2[[#This Row],[Propina final]]</f>
        <v>138</v>
      </c>
      <c r="S102" s="4">
        <f>+Tabla2[[#This Row],[Hora de Salida]]</f>
        <v>45017.09375</v>
      </c>
      <c r="T102" s="5" t="str">
        <f>+TEXT(Tabla2[[#This Row],[Hora de Llegada]], "h:mm")</f>
        <v>0:14</v>
      </c>
      <c r="U102" t="str">
        <f>+TEXT(Tabla2[[#This Row],[Hora de Salida]], "h:mm")</f>
        <v>2:15</v>
      </c>
      <c r="V1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8.4027777777777785E-2</v>
      </c>
      <c r="W102">
        <f>+SUMIF(cocina!A:A,Tabla2[[#This Row],[Número de Orden]],cocina!H:H)</f>
        <v>134</v>
      </c>
      <c r="X102">
        <f>+Tabla2[[#This Row],[Tiempo de preparación]]/60</f>
        <v>2.2333333333333334</v>
      </c>
      <c r="Y102" t="str">
        <f>+TEXT(Tabla2[[#This Row],[Columna2]]/24, "h:mm")</f>
        <v>2:14</v>
      </c>
      <c r="Z102" s="6">
        <f>+TEXT(Tabla2[[#This Row],[Hora de Salida]]-Tabla2[[#This Row],[Hora de Llegada]], "h:mm")-Tabla2[[#This Row],[Tiempo de preparación2]]</f>
        <v>-9.0277777777777735E-3</v>
      </c>
      <c r="AA102" s="6">
        <f>+IF(Tabla2[[#This Row],[Tiempo de degustación]]&lt;0,0,Tabla2[[#This Row],[Tiempo de degustación]])</f>
        <v>0</v>
      </c>
      <c r="AB102" t="str">
        <f>+IF(Tabla2[[#This Row],[Tiempo de degustación2]]&gt;0,"SI","Impago")</f>
        <v>Impago</v>
      </c>
      <c r="AC102">
        <f>+IF(Tabla2[[#This Row],[Orden cobrada]]="Impago",0,Tabla2[[#This Row],[Propina]])</f>
        <v>0</v>
      </c>
      <c r="AD102">
        <f>+IF(Tabla2[[#This Row],[Estado de la Mesa]]="Ocupada",15,0)</f>
        <v>0</v>
      </c>
      <c r="AE102">
        <f>+Tabla2[[#This Row],[Columna1]]/60</f>
        <v>0</v>
      </c>
      <c r="AF102" t="str">
        <f>+TEXT(Tabla2[[#This Row],[Columna12]]/24, "h:mm")</f>
        <v>0:00</v>
      </c>
      <c r="AG102" s="6">
        <f>+Tabla2[[#This Row],[Columna13]]+Tabla2[[#This Row],[Tiempo de permanencia]]</f>
        <v>8.4027777777777785E-2</v>
      </c>
      <c r="AH102" t="str">
        <f>+TEXT(Tabla2[[#This Row],[Hora de Llegada]], "dddd")</f>
        <v>sábado</v>
      </c>
    </row>
    <row r="103" spans="1:34" x14ac:dyDescent="0.25">
      <c r="A103">
        <v>19</v>
      </c>
      <c r="B103" t="s">
        <v>208</v>
      </c>
      <c r="C103">
        <v>2</v>
      </c>
      <c r="D103" s="3">
        <v>45017.064583333333</v>
      </c>
      <c r="E103" s="3">
        <v>45017.176388888889</v>
      </c>
      <c r="F103" t="s">
        <v>69</v>
      </c>
      <c r="G103" t="s">
        <v>70</v>
      </c>
      <c r="H103" t="s">
        <v>83</v>
      </c>
      <c r="I103" s="13">
        <v>12.65</v>
      </c>
      <c r="J103" t="s">
        <v>72</v>
      </c>
      <c r="K103">
        <v>102</v>
      </c>
      <c r="L103" t="s">
        <v>101</v>
      </c>
      <c r="M103" t="s">
        <v>15</v>
      </c>
      <c r="N103" t="s">
        <v>88</v>
      </c>
      <c r="Q103" s="1">
        <f>+SUMIF(Tabla1[Número de Orden],Tabla2[[#This Row],[Número de Orden]],Tabla1[Ganacia Bruta])</f>
        <v>171</v>
      </c>
      <c r="R103" s="1">
        <f>+Tabla2[[#This Row],[Monto total cuenta]]+Tabla2[[#This Row],[Propina final]]</f>
        <v>183.65</v>
      </c>
      <c r="S103" s="4">
        <f>+Tabla2[[#This Row],[Hora de Salida]]</f>
        <v>45017.176388888889</v>
      </c>
      <c r="T103" s="5" t="str">
        <f>+TEXT(Tabla2[[#This Row],[Hora de Llegada]], "h:mm")</f>
        <v>1:33</v>
      </c>
      <c r="U103" t="str">
        <f>+TEXT(Tabla2[[#This Row],[Hora de Salida]], "h:mm")</f>
        <v>4:14</v>
      </c>
      <c r="V1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0.11180555555555556</v>
      </c>
      <c r="W103">
        <f>+SUMIF(cocina!A:A,Tabla2[[#This Row],[Número de Orden]],cocina!H:H)</f>
        <v>46</v>
      </c>
      <c r="X103">
        <f>+Tabla2[[#This Row],[Tiempo de preparación]]/60</f>
        <v>0.76666666666666672</v>
      </c>
      <c r="Y103" t="str">
        <f>+TEXT(Tabla2[[#This Row],[Columna2]]/24, "h:mm")</f>
        <v>0:46</v>
      </c>
      <c r="Z103" s="6">
        <f>+TEXT(Tabla2[[#This Row],[Hora de Salida]]-Tabla2[[#This Row],[Hora de Llegada]], "h:mm")-Tabla2[[#This Row],[Tiempo de preparación2]]</f>
        <v>7.9861111111111119E-2</v>
      </c>
      <c r="AA103" s="6">
        <f>+IF(Tabla2[[#This Row],[Tiempo de degustación]]&lt;0,0,Tabla2[[#This Row],[Tiempo de degustación]])</f>
        <v>7.9861111111111119E-2</v>
      </c>
      <c r="AB103" t="str">
        <f>+IF(Tabla2[[#This Row],[Tiempo de degustación2]]&gt;0,"SI","Impago")</f>
        <v>SI</v>
      </c>
      <c r="AC103">
        <f>+IF(Tabla2[[#This Row],[Orden cobrada]]="Impago",0,Tabla2[[#This Row],[Propina]])</f>
        <v>12.65</v>
      </c>
      <c r="AD103">
        <f>+IF(Tabla2[[#This Row],[Estado de la Mesa]]="Ocupada",15,0)</f>
        <v>0</v>
      </c>
      <c r="AE103">
        <f>+Tabla2[[#This Row],[Columna1]]/60</f>
        <v>0</v>
      </c>
      <c r="AF103" t="str">
        <f>+TEXT(Tabla2[[#This Row],[Columna12]]/24, "h:mm")</f>
        <v>0:00</v>
      </c>
      <c r="AG103" s="6">
        <f>+Tabla2[[#This Row],[Columna13]]+Tabla2[[#This Row],[Tiempo de permanencia]]</f>
        <v>0.11180555555555556</v>
      </c>
      <c r="AH103" t="str">
        <f>+TEXT(Tabla2[[#This Row],[Hora de Llegada]], "dddd")</f>
        <v>sábado</v>
      </c>
    </row>
    <row r="104" spans="1:34" x14ac:dyDescent="0.25">
      <c r="A104">
        <v>13</v>
      </c>
      <c r="B104" t="s">
        <v>209</v>
      </c>
      <c r="C104">
        <v>3</v>
      </c>
      <c r="D104" s="3">
        <v>45017.070833333331</v>
      </c>
      <c r="E104" s="3">
        <v>45017.215277777781</v>
      </c>
      <c r="F104" t="s">
        <v>94</v>
      </c>
      <c r="G104" t="s">
        <v>70</v>
      </c>
      <c r="H104" t="s">
        <v>71</v>
      </c>
      <c r="I104" s="13">
        <v>26.75</v>
      </c>
      <c r="J104" t="s">
        <v>72</v>
      </c>
      <c r="K104">
        <v>103</v>
      </c>
      <c r="L104" t="s">
        <v>85</v>
      </c>
      <c r="M104" t="s">
        <v>23</v>
      </c>
      <c r="N104" t="s">
        <v>133</v>
      </c>
      <c r="O104" t="s">
        <v>122</v>
      </c>
      <c r="Q104" s="1">
        <f>+SUMIF(Tabla1[Número de Orden],Tabla2[[#This Row],[Número de Orden]],Tabla1[Ganacia Bruta])</f>
        <v>73</v>
      </c>
      <c r="R104" s="1">
        <f>+Tabla2[[#This Row],[Monto total cuenta]]+Tabla2[[#This Row],[Propina final]]</f>
        <v>99.75</v>
      </c>
      <c r="S104" s="4">
        <f>+Tabla2[[#This Row],[Hora de Salida]]</f>
        <v>45017.215277777781</v>
      </c>
      <c r="T104" s="5" t="str">
        <f>+TEXT(Tabla2[[#This Row],[Hora de Llegada]], "h:mm")</f>
        <v>1:42</v>
      </c>
      <c r="U104" t="str">
        <f>+TEXT(Tabla2[[#This Row],[Hora de Salida]], "h:mm")</f>
        <v>5:10</v>
      </c>
      <c r="V1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104">
        <f>+SUMIF(cocina!A:A,Tabla2[[#This Row],[Número de Orden]],cocina!H:H)</f>
        <v>99</v>
      </c>
      <c r="X104">
        <f>+Tabla2[[#This Row],[Tiempo de preparación]]/60</f>
        <v>1.65</v>
      </c>
      <c r="Y104" t="str">
        <f>+TEXT(Tabla2[[#This Row],[Columna2]]/24, "h:mm")</f>
        <v>1:39</v>
      </c>
      <c r="Z104" s="6">
        <f>+TEXT(Tabla2[[#This Row],[Hora de Salida]]-Tabla2[[#This Row],[Hora de Llegada]], "h:mm")-Tabla2[[#This Row],[Tiempo de preparación2]]</f>
        <v>7.5694444444444425E-2</v>
      </c>
      <c r="AA104" s="6">
        <f>+IF(Tabla2[[#This Row],[Tiempo de degustación]]&lt;0,0,Tabla2[[#This Row],[Tiempo de degustación]])</f>
        <v>7.5694444444444425E-2</v>
      </c>
      <c r="AB104" t="str">
        <f>+IF(Tabla2[[#This Row],[Tiempo de degustación2]]&gt;0,"SI","Impago")</f>
        <v>SI</v>
      </c>
      <c r="AC104">
        <f>+IF(Tabla2[[#This Row],[Orden cobrada]]="Impago",0,Tabla2[[#This Row],[Propina]])</f>
        <v>26.75</v>
      </c>
      <c r="AD104">
        <f>+IF(Tabla2[[#This Row],[Estado de la Mesa]]="Ocupada",15,0)</f>
        <v>0</v>
      </c>
      <c r="AE104">
        <f>+Tabla2[[#This Row],[Columna1]]/60</f>
        <v>0</v>
      </c>
      <c r="AF104" t="str">
        <f>+TEXT(Tabla2[[#This Row],[Columna12]]/24, "h:mm")</f>
        <v>0:00</v>
      </c>
      <c r="AG104" s="6">
        <f>+Tabla2[[#This Row],[Columna13]]+Tabla2[[#This Row],[Tiempo de permanencia]]</f>
        <v>0.14444444444444446</v>
      </c>
      <c r="AH104" t="str">
        <f>+TEXT(Tabla2[[#This Row],[Hora de Llegada]], "dddd")</f>
        <v>sábado</v>
      </c>
    </row>
    <row r="105" spans="1:34" x14ac:dyDescent="0.25">
      <c r="A105">
        <v>14</v>
      </c>
      <c r="B105" t="s">
        <v>210</v>
      </c>
      <c r="C105">
        <v>4</v>
      </c>
      <c r="D105" s="3">
        <v>45017.061111111114</v>
      </c>
      <c r="E105" s="3">
        <v>45017.113888888889</v>
      </c>
      <c r="F105" t="s">
        <v>69</v>
      </c>
      <c r="G105" t="s">
        <v>77</v>
      </c>
      <c r="H105" t="s">
        <v>71</v>
      </c>
      <c r="I105" s="13">
        <v>11.12</v>
      </c>
      <c r="J105" t="s">
        <v>72</v>
      </c>
      <c r="K105">
        <v>104</v>
      </c>
      <c r="L105" t="s">
        <v>109</v>
      </c>
      <c r="M105" t="s">
        <v>22</v>
      </c>
      <c r="N105" t="s">
        <v>86</v>
      </c>
      <c r="Q105" s="1">
        <f>+SUMIF(Tabla1[Número de Orden],Tabla2[[#This Row],[Número de Orden]],Tabla1[Ganacia Bruta])</f>
        <v>77</v>
      </c>
      <c r="R105" s="1">
        <f>+Tabla2[[#This Row],[Monto total cuenta]]+Tabla2[[#This Row],[Propina final]]</f>
        <v>88.12</v>
      </c>
      <c r="S105" s="4">
        <f>+Tabla2[[#This Row],[Hora de Salida]]</f>
        <v>45017.113888888889</v>
      </c>
      <c r="T105" s="5" t="str">
        <f>+TEXT(Tabla2[[#This Row],[Hora de Llegada]], "h:mm")</f>
        <v>1:28</v>
      </c>
      <c r="U105" t="str">
        <f>+TEXT(Tabla2[[#This Row],[Hora de Salida]], "h:mm")</f>
        <v>2:44</v>
      </c>
      <c r="V1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5.2777777777777778E-2</v>
      </c>
      <c r="W105">
        <f>+SUMIF(cocina!A:A,Tabla2[[#This Row],[Número de Orden]],cocina!H:H)</f>
        <v>55</v>
      </c>
      <c r="X105">
        <f>+Tabla2[[#This Row],[Tiempo de preparación]]/60</f>
        <v>0.91666666666666663</v>
      </c>
      <c r="Y105" t="str">
        <f>+TEXT(Tabla2[[#This Row],[Columna2]]/24, "h:mm")</f>
        <v>0:55</v>
      </c>
      <c r="Z105" s="6">
        <f>+TEXT(Tabla2[[#This Row],[Hora de Salida]]-Tabla2[[#This Row],[Hora de Llegada]], "h:mm")-Tabla2[[#This Row],[Tiempo de preparación2]]</f>
        <v>1.458333333333333E-2</v>
      </c>
      <c r="AA105" s="6">
        <f>+IF(Tabla2[[#This Row],[Tiempo de degustación]]&lt;0,0,Tabla2[[#This Row],[Tiempo de degustación]])</f>
        <v>1.458333333333333E-2</v>
      </c>
      <c r="AB105" t="str">
        <f>+IF(Tabla2[[#This Row],[Tiempo de degustación2]]&gt;0,"SI","Impago")</f>
        <v>SI</v>
      </c>
      <c r="AC105">
        <f>+IF(Tabla2[[#This Row],[Orden cobrada]]="Impago",0,Tabla2[[#This Row],[Propina]])</f>
        <v>11.12</v>
      </c>
      <c r="AD105">
        <f>+IF(Tabla2[[#This Row],[Estado de la Mesa]]="Ocupada",15,0)</f>
        <v>0</v>
      </c>
      <c r="AE105">
        <f>+Tabla2[[#This Row],[Columna1]]/60</f>
        <v>0</v>
      </c>
      <c r="AF105" t="str">
        <f>+TEXT(Tabla2[[#This Row],[Columna12]]/24, "h:mm")</f>
        <v>0:00</v>
      </c>
      <c r="AG105" s="6">
        <f>+Tabla2[[#This Row],[Columna13]]+Tabla2[[#This Row],[Tiempo de permanencia]]</f>
        <v>5.2777777777777778E-2</v>
      </c>
      <c r="AH105" t="str">
        <f>+TEXT(Tabla2[[#This Row],[Hora de Llegada]], "dddd")</f>
        <v>sábado</v>
      </c>
    </row>
    <row r="106" spans="1:34" x14ac:dyDescent="0.25">
      <c r="A106">
        <v>14</v>
      </c>
      <c r="B106" t="s">
        <v>211</v>
      </c>
      <c r="C106">
        <v>6</v>
      </c>
      <c r="D106" s="3">
        <v>45017.054166666669</v>
      </c>
      <c r="E106" s="3">
        <v>45017.166666666664</v>
      </c>
      <c r="F106" t="s">
        <v>69</v>
      </c>
      <c r="G106" t="s">
        <v>70</v>
      </c>
      <c r="H106" t="s">
        <v>83</v>
      </c>
      <c r="I106" s="13">
        <v>15.64</v>
      </c>
      <c r="J106" t="s">
        <v>84</v>
      </c>
      <c r="K106">
        <v>105</v>
      </c>
      <c r="L106" t="s">
        <v>85</v>
      </c>
      <c r="M106" t="s">
        <v>21</v>
      </c>
      <c r="N106" t="s">
        <v>80</v>
      </c>
      <c r="Q106" s="1">
        <f>+SUMIF(Tabla1[Número de Orden],Tabla2[[#This Row],[Número de Orden]],Tabla1[Ganacia Bruta])</f>
        <v>141</v>
      </c>
      <c r="R106" s="1">
        <f>+Tabla2[[#This Row],[Monto total cuenta]]+Tabla2[[#This Row],[Propina final]]</f>
        <v>156.63999999999999</v>
      </c>
      <c r="S106" s="4">
        <f>+Tabla2[[#This Row],[Hora de Salida]]</f>
        <v>45017.166666666664</v>
      </c>
      <c r="T106" s="5" t="str">
        <f>+TEXT(Tabla2[[#This Row],[Hora de Llegada]], "h:mm")</f>
        <v>1:18</v>
      </c>
      <c r="U106" t="str">
        <f>+TEXT(Tabla2[[#This Row],[Hora de Salida]], "h:mm")</f>
        <v>4:00</v>
      </c>
      <c r="V1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0.11249999999999999</v>
      </c>
      <c r="W106">
        <f>+SUMIF(cocina!A:A,Tabla2[[#This Row],[Número de Orden]],cocina!H:H)</f>
        <v>43</v>
      </c>
      <c r="X106">
        <f>+Tabla2[[#This Row],[Tiempo de preparación]]/60</f>
        <v>0.71666666666666667</v>
      </c>
      <c r="Y106" t="str">
        <f>+TEXT(Tabla2[[#This Row],[Columna2]]/24, "h:mm")</f>
        <v>0:43</v>
      </c>
      <c r="Z106" s="6">
        <f>+TEXT(Tabla2[[#This Row],[Hora de Salida]]-Tabla2[[#This Row],[Hora de Llegada]], "h:mm")-Tabla2[[#This Row],[Tiempo de preparación2]]</f>
        <v>8.2638888888888887E-2</v>
      </c>
      <c r="AA106" s="6">
        <f>+IF(Tabla2[[#This Row],[Tiempo de degustación]]&lt;0,0,Tabla2[[#This Row],[Tiempo de degustación]])</f>
        <v>8.2638888888888887E-2</v>
      </c>
      <c r="AB106" t="str">
        <f>+IF(Tabla2[[#This Row],[Tiempo de degustación2]]&gt;0,"SI","Impago")</f>
        <v>SI</v>
      </c>
      <c r="AC106">
        <f>+IF(Tabla2[[#This Row],[Orden cobrada]]="Impago",0,Tabla2[[#This Row],[Propina]])</f>
        <v>15.64</v>
      </c>
      <c r="AD106">
        <f>+IF(Tabla2[[#This Row],[Estado de la Mesa]]="Ocupada",15,0)</f>
        <v>0</v>
      </c>
      <c r="AE106">
        <f>+Tabla2[[#This Row],[Columna1]]/60</f>
        <v>0</v>
      </c>
      <c r="AF106" t="str">
        <f>+TEXT(Tabla2[[#This Row],[Columna12]]/24, "h:mm")</f>
        <v>0:00</v>
      </c>
      <c r="AG106" s="6">
        <f>+Tabla2[[#This Row],[Columna13]]+Tabla2[[#This Row],[Tiempo de permanencia]]</f>
        <v>0.11249999999999999</v>
      </c>
      <c r="AH106" t="str">
        <f>+TEXT(Tabla2[[#This Row],[Hora de Llegada]], "dddd")</f>
        <v>sábado</v>
      </c>
    </row>
    <row r="107" spans="1:34" x14ac:dyDescent="0.25">
      <c r="A107">
        <v>15</v>
      </c>
      <c r="B107" t="s">
        <v>212</v>
      </c>
      <c r="C107">
        <v>3</v>
      </c>
      <c r="D107" s="3">
        <v>45017.083333333336</v>
      </c>
      <c r="E107" s="3">
        <v>45017.213888888888</v>
      </c>
      <c r="F107" t="s">
        <v>94</v>
      </c>
      <c r="G107" t="s">
        <v>77</v>
      </c>
      <c r="H107" t="s">
        <v>78</v>
      </c>
      <c r="I107" s="13">
        <v>22.72</v>
      </c>
      <c r="J107" t="s">
        <v>84</v>
      </c>
      <c r="K107">
        <v>106</v>
      </c>
      <c r="L107" t="s">
        <v>109</v>
      </c>
      <c r="M107" t="s">
        <v>20</v>
      </c>
      <c r="Q107" s="1">
        <f>+SUMIF(Tabla1[Número de Orden],Tabla2[[#This Row],[Número de Orden]],Tabla1[Ganacia Bruta])</f>
        <v>68</v>
      </c>
      <c r="R107" s="1">
        <f>+Tabla2[[#This Row],[Monto total cuenta]]+Tabla2[[#This Row],[Propina final]]</f>
        <v>90.72</v>
      </c>
      <c r="S107" s="4">
        <f>+Tabla2[[#This Row],[Hora de Salida]]</f>
        <v>45017.213888888888</v>
      </c>
      <c r="T107" s="5" t="str">
        <f>+TEXT(Tabla2[[#This Row],[Hora de Llegada]], "h:mm")</f>
        <v>2:00</v>
      </c>
      <c r="U107" t="str">
        <f>+TEXT(Tabla2[[#This Row],[Hora de Salida]], "h:mm")</f>
        <v>5:08</v>
      </c>
      <c r="V1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0.13055555555555554</v>
      </c>
      <c r="W107">
        <f>+SUMIF(cocina!A:A,Tabla2[[#This Row],[Número de Orden]],cocina!H:H)</f>
        <v>29</v>
      </c>
      <c r="X107">
        <f>+Tabla2[[#This Row],[Tiempo de preparación]]/60</f>
        <v>0.48333333333333334</v>
      </c>
      <c r="Y107" t="str">
        <f>+TEXT(Tabla2[[#This Row],[Columna2]]/24, "h:mm")</f>
        <v>0:29</v>
      </c>
      <c r="Z107" s="6">
        <f>+TEXT(Tabla2[[#This Row],[Hora de Salida]]-Tabla2[[#This Row],[Hora de Llegada]], "h:mm")-Tabla2[[#This Row],[Tiempo de preparación2]]</f>
        <v>0.11041666666666668</v>
      </c>
      <c r="AA107" s="6">
        <f>+IF(Tabla2[[#This Row],[Tiempo de degustación]]&lt;0,0,Tabla2[[#This Row],[Tiempo de degustación]])</f>
        <v>0.11041666666666668</v>
      </c>
      <c r="AB107" t="str">
        <f>+IF(Tabla2[[#This Row],[Tiempo de degustación2]]&gt;0,"SI","Impago")</f>
        <v>SI</v>
      </c>
      <c r="AC107">
        <f>+IF(Tabla2[[#This Row],[Orden cobrada]]="Impago",0,Tabla2[[#This Row],[Propina]])</f>
        <v>22.72</v>
      </c>
      <c r="AD107">
        <f>+IF(Tabla2[[#This Row],[Estado de la Mesa]]="Ocupada",15,0)</f>
        <v>0</v>
      </c>
      <c r="AE107">
        <f>+Tabla2[[#This Row],[Columna1]]/60</f>
        <v>0</v>
      </c>
      <c r="AF107" t="str">
        <f>+TEXT(Tabla2[[#This Row],[Columna12]]/24, "h:mm")</f>
        <v>0:00</v>
      </c>
      <c r="AG107" s="6">
        <f>+Tabla2[[#This Row],[Columna13]]+Tabla2[[#This Row],[Tiempo de permanencia]]</f>
        <v>0.13055555555555554</v>
      </c>
      <c r="AH107" t="str">
        <f>+TEXT(Tabla2[[#This Row],[Hora de Llegada]], "dddd")</f>
        <v>sábado</v>
      </c>
    </row>
    <row r="108" spans="1:34" x14ac:dyDescent="0.25">
      <c r="A108">
        <v>11</v>
      </c>
      <c r="B108" t="s">
        <v>213</v>
      </c>
      <c r="C108">
        <v>5</v>
      </c>
      <c r="D108" s="3">
        <v>45017.061805555553</v>
      </c>
      <c r="E108" s="3">
        <v>45017.123611111114</v>
      </c>
      <c r="F108" t="s">
        <v>82</v>
      </c>
      <c r="G108" t="s">
        <v>70</v>
      </c>
      <c r="H108" t="s">
        <v>71</v>
      </c>
      <c r="I108" s="13">
        <v>48.77</v>
      </c>
      <c r="J108" t="s">
        <v>72</v>
      </c>
      <c r="K108">
        <v>107</v>
      </c>
      <c r="L108" t="s">
        <v>105</v>
      </c>
      <c r="M108" t="s">
        <v>18</v>
      </c>
      <c r="N108" t="s">
        <v>88</v>
      </c>
      <c r="O108" t="s">
        <v>133</v>
      </c>
      <c r="Q108" s="1">
        <f>+SUMIF(Tabla1[Número de Orden],Tabla2[[#This Row],[Número de Orden]],Tabla1[Ganacia Bruta])</f>
        <v>253</v>
      </c>
      <c r="R108" s="1">
        <f>+Tabla2[[#This Row],[Monto total cuenta]]+Tabla2[[#This Row],[Propina final]]</f>
        <v>253</v>
      </c>
      <c r="S108" s="4">
        <f>+Tabla2[[#This Row],[Hora de Salida]]</f>
        <v>45017.123611111114</v>
      </c>
      <c r="T108" s="5" t="str">
        <f>+TEXT(Tabla2[[#This Row],[Hora de Llegada]], "h:mm")</f>
        <v>1:29</v>
      </c>
      <c r="U108" t="str">
        <f>+TEXT(Tabla2[[#This Row],[Hora de Salida]], "h:mm")</f>
        <v>2:58</v>
      </c>
      <c r="V1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6.1805555555555558E-2</v>
      </c>
      <c r="W108">
        <f>+SUMIF(cocina!A:A,Tabla2[[#This Row],[Número de Orden]],cocina!H:H)</f>
        <v>141</v>
      </c>
      <c r="X108">
        <f>+Tabla2[[#This Row],[Tiempo de preparación]]/60</f>
        <v>2.35</v>
      </c>
      <c r="Y108" t="str">
        <f>+TEXT(Tabla2[[#This Row],[Columna2]]/24, "h:mm")</f>
        <v>2:21</v>
      </c>
      <c r="Z108" s="6">
        <f>+TEXT(Tabla2[[#This Row],[Hora de Salida]]-Tabla2[[#This Row],[Hora de Llegada]], "h:mm")-Tabla2[[#This Row],[Tiempo de preparación2]]</f>
        <v>-3.6111111111111108E-2</v>
      </c>
      <c r="AA108" s="6">
        <f>+IF(Tabla2[[#This Row],[Tiempo de degustación]]&lt;0,0,Tabla2[[#This Row],[Tiempo de degustación]])</f>
        <v>0</v>
      </c>
      <c r="AB108" t="str">
        <f>+IF(Tabla2[[#This Row],[Tiempo de degustación2]]&gt;0,"SI","Impago")</f>
        <v>Impago</v>
      </c>
      <c r="AC108">
        <f>+IF(Tabla2[[#This Row],[Orden cobrada]]="Impago",0,Tabla2[[#This Row],[Propina]])</f>
        <v>0</v>
      </c>
      <c r="AD108">
        <f>+IF(Tabla2[[#This Row],[Estado de la Mesa]]="Ocupada",15,0)</f>
        <v>0</v>
      </c>
      <c r="AE108">
        <f>+Tabla2[[#This Row],[Columna1]]/60</f>
        <v>0</v>
      </c>
      <c r="AF108" t="str">
        <f>+TEXT(Tabla2[[#This Row],[Columna12]]/24, "h:mm")</f>
        <v>0:00</v>
      </c>
      <c r="AG108" s="6">
        <f>+Tabla2[[#This Row],[Columna13]]+Tabla2[[#This Row],[Tiempo de permanencia]]</f>
        <v>6.1805555555555558E-2</v>
      </c>
      <c r="AH108" t="str">
        <f>+TEXT(Tabla2[[#This Row],[Hora de Llegada]], "dddd")</f>
        <v>sábado</v>
      </c>
    </row>
    <row r="109" spans="1:34" x14ac:dyDescent="0.25">
      <c r="A109">
        <v>3</v>
      </c>
      <c r="B109" t="s">
        <v>214</v>
      </c>
      <c r="C109">
        <v>3</v>
      </c>
      <c r="D109" s="3">
        <v>45017.063888888886</v>
      </c>
      <c r="E109" s="3">
        <v>45017.150694444441</v>
      </c>
      <c r="F109" t="s">
        <v>94</v>
      </c>
      <c r="G109" t="s">
        <v>77</v>
      </c>
      <c r="H109" t="s">
        <v>71</v>
      </c>
      <c r="I109" s="13">
        <v>23.26</v>
      </c>
      <c r="J109" t="s">
        <v>72</v>
      </c>
      <c r="K109">
        <v>108</v>
      </c>
      <c r="L109" t="s">
        <v>91</v>
      </c>
      <c r="M109" t="s">
        <v>13</v>
      </c>
      <c r="N109" t="s">
        <v>122</v>
      </c>
      <c r="O109" t="s">
        <v>131</v>
      </c>
      <c r="P109" t="s">
        <v>92</v>
      </c>
      <c r="Q109" s="1">
        <f>+SUMIF(Tabla1[Número de Orden],Tabla2[[#This Row],[Número de Orden]],Tabla1[Ganacia Bruta])</f>
        <v>124</v>
      </c>
      <c r="R109" s="1">
        <f>+Tabla2[[#This Row],[Monto total cuenta]]+Tabla2[[#This Row],[Propina final]]</f>
        <v>147.26</v>
      </c>
      <c r="S109" s="4">
        <f>+Tabla2[[#This Row],[Hora de Salida]]</f>
        <v>45017.150694444441</v>
      </c>
      <c r="T109" s="5" t="str">
        <f>+TEXT(Tabla2[[#This Row],[Hora de Llegada]], "h:mm")</f>
        <v>1:32</v>
      </c>
      <c r="U109" t="str">
        <f>+TEXT(Tabla2[[#This Row],[Hora de Salida]], "h:mm")</f>
        <v>3:37</v>
      </c>
      <c r="V1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8.6805555555555552E-2</v>
      </c>
      <c r="W109">
        <f>+SUMIF(cocina!A:A,Tabla2[[#This Row],[Número de Orden]],cocina!H:H)</f>
        <v>115</v>
      </c>
      <c r="X109">
        <f>+Tabla2[[#This Row],[Tiempo de preparación]]/60</f>
        <v>1.9166666666666667</v>
      </c>
      <c r="Y109" t="str">
        <f>+TEXT(Tabla2[[#This Row],[Columna2]]/24, "h:mm")</f>
        <v>1:55</v>
      </c>
      <c r="Z109" s="6">
        <f>+TEXT(Tabla2[[#This Row],[Hora de Salida]]-Tabla2[[#This Row],[Hora de Llegada]], "h:mm")-Tabla2[[#This Row],[Tiempo de preparación2]]</f>
        <v>6.9444444444444475E-3</v>
      </c>
      <c r="AA109" s="6">
        <f>+IF(Tabla2[[#This Row],[Tiempo de degustación]]&lt;0,0,Tabla2[[#This Row],[Tiempo de degustación]])</f>
        <v>6.9444444444444475E-3</v>
      </c>
      <c r="AB109" t="str">
        <f>+IF(Tabla2[[#This Row],[Tiempo de degustación2]]&gt;0,"SI","Impago")</f>
        <v>SI</v>
      </c>
      <c r="AC109">
        <f>+IF(Tabla2[[#This Row],[Orden cobrada]]="Impago",0,Tabla2[[#This Row],[Propina]])</f>
        <v>23.26</v>
      </c>
      <c r="AD109">
        <f>+IF(Tabla2[[#This Row],[Estado de la Mesa]]="Ocupada",15,0)</f>
        <v>0</v>
      </c>
      <c r="AE109">
        <f>+Tabla2[[#This Row],[Columna1]]/60</f>
        <v>0</v>
      </c>
      <c r="AF109" t="str">
        <f>+TEXT(Tabla2[[#This Row],[Columna12]]/24, "h:mm")</f>
        <v>0:00</v>
      </c>
      <c r="AG109" s="6">
        <f>+Tabla2[[#This Row],[Columna13]]+Tabla2[[#This Row],[Tiempo de permanencia]]</f>
        <v>8.6805555555555552E-2</v>
      </c>
      <c r="AH109" t="str">
        <f>+TEXT(Tabla2[[#This Row],[Hora de Llegada]], "dddd")</f>
        <v>sábado</v>
      </c>
    </row>
    <row r="110" spans="1:34" x14ac:dyDescent="0.25">
      <c r="A110">
        <v>10</v>
      </c>
      <c r="B110" t="s">
        <v>215</v>
      </c>
      <c r="C110">
        <v>2</v>
      </c>
      <c r="D110" s="3">
        <v>45017.059027777781</v>
      </c>
      <c r="E110" s="3">
        <v>45017.101388888892</v>
      </c>
      <c r="F110" t="s">
        <v>94</v>
      </c>
      <c r="G110" t="s">
        <v>77</v>
      </c>
      <c r="H110" t="s">
        <v>83</v>
      </c>
      <c r="I110" s="13">
        <v>42.95</v>
      </c>
      <c r="J110" t="s">
        <v>84</v>
      </c>
      <c r="K110">
        <v>109</v>
      </c>
      <c r="L110" t="s">
        <v>121</v>
      </c>
      <c r="M110" t="s">
        <v>20</v>
      </c>
      <c r="N110" t="s">
        <v>116</v>
      </c>
      <c r="O110" t="s">
        <v>123</v>
      </c>
      <c r="Q110" s="1">
        <f>+SUMIF(Tabla1[Número de Orden],Tabla2[[#This Row],[Número de Orden]],Tabla1[Ganacia Bruta])</f>
        <v>169</v>
      </c>
      <c r="R110" s="1">
        <f>+Tabla2[[#This Row],[Monto total cuenta]]+Tabla2[[#This Row],[Propina final]]</f>
        <v>169</v>
      </c>
      <c r="S110" s="4">
        <f>+Tabla2[[#This Row],[Hora de Salida]]</f>
        <v>45017.101388888892</v>
      </c>
      <c r="T110" s="5" t="str">
        <f>+TEXT(Tabla2[[#This Row],[Hora de Llegada]], "h:mm")</f>
        <v>1:25</v>
      </c>
      <c r="U110" t="str">
        <f>+TEXT(Tabla2[[#This Row],[Hora de Salida]], "h:mm")</f>
        <v>2:26</v>
      </c>
      <c r="V1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4.2361111111111113E-2</v>
      </c>
      <c r="W110">
        <f>+SUMIF(cocina!A:A,Tabla2[[#This Row],[Número de Orden]],cocina!H:H)</f>
        <v>118</v>
      </c>
      <c r="X110">
        <f>+Tabla2[[#This Row],[Tiempo de preparación]]/60</f>
        <v>1.9666666666666666</v>
      </c>
      <c r="Y110" t="str">
        <f>+TEXT(Tabla2[[#This Row],[Columna2]]/24, "h:mm")</f>
        <v>1:58</v>
      </c>
      <c r="Z110" s="6">
        <f>+TEXT(Tabla2[[#This Row],[Hora de Salida]]-Tabla2[[#This Row],[Hora de Llegada]], "h:mm")-Tabla2[[#This Row],[Tiempo de preparación2]]</f>
        <v>-3.9583333333333331E-2</v>
      </c>
      <c r="AA110" s="6">
        <f>+IF(Tabla2[[#This Row],[Tiempo de degustación]]&lt;0,0,Tabla2[[#This Row],[Tiempo de degustación]])</f>
        <v>0</v>
      </c>
      <c r="AB110" t="str">
        <f>+IF(Tabla2[[#This Row],[Tiempo de degustación2]]&gt;0,"SI","Impago")</f>
        <v>Impago</v>
      </c>
      <c r="AC110">
        <f>+IF(Tabla2[[#This Row],[Orden cobrada]]="Impago",0,Tabla2[[#This Row],[Propina]])</f>
        <v>0</v>
      </c>
      <c r="AD110">
        <f>+IF(Tabla2[[#This Row],[Estado de la Mesa]]="Ocupada",15,0)</f>
        <v>0</v>
      </c>
      <c r="AE110">
        <f>+Tabla2[[#This Row],[Columna1]]/60</f>
        <v>0</v>
      </c>
      <c r="AF110" t="str">
        <f>+TEXT(Tabla2[[#This Row],[Columna12]]/24, "h:mm")</f>
        <v>0:00</v>
      </c>
      <c r="AG110" s="6">
        <f>+Tabla2[[#This Row],[Columna13]]+Tabla2[[#This Row],[Tiempo de permanencia]]</f>
        <v>4.2361111111111113E-2</v>
      </c>
      <c r="AH110" t="str">
        <f>+TEXT(Tabla2[[#This Row],[Hora de Llegada]], "dddd")</f>
        <v>sábado</v>
      </c>
    </row>
    <row r="111" spans="1:34" x14ac:dyDescent="0.25">
      <c r="A111">
        <v>5</v>
      </c>
      <c r="B111" t="s">
        <v>216</v>
      </c>
      <c r="C111">
        <v>1</v>
      </c>
      <c r="D111" s="3">
        <v>45017.147222222222</v>
      </c>
      <c r="E111" s="3">
        <v>45017.275694444441</v>
      </c>
      <c r="F111" t="s">
        <v>76</v>
      </c>
      <c r="G111" t="s">
        <v>70</v>
      </c>
      <c r="H111" t="s">
        <v>83</v>
      </c>
      <c r="I111" s="13">
        <v>47.91</v>
      </c>
      <c r="J111" t="s">
        <v>72</v>
      </c>
      <c r="K111">
        <v>110</v>
      </c>
      <c r="L111" t="s">
        <v>91</v>
      </c>
      <c r="M111" t="s">
        <v>13</v>
      </c>
      <c r="N111" t="s">
        <v>125</v>
      </c>
      <c r="O111" t="s">
        <v>80</v>
      </c>
      <c r="Q111" s="1">
        <f>+SUMIF(Tabla1[Número de Orden],Tabla2[[#This Row],[Número de Orden]],Tabla1[Ganacia Bruta])</f>
        <v>163</v>
      </c>
      <c r="R111" s="1">
        <f>+Tabla2[[#This Row],[Monto total cuenta]]+Tabla2[[#This Row],[Propina final]]</f>
        <v>210.91</v>
      </c>
      <c r="S111" s="4">
        <f>+Tabla2[[#This Row],[Hora de Salida]]</f>
        <v>45017.275694444441</v>
      </c>
      <c r="T111" s="5" t="str">
        <f>+TEXT(Tabla2[[#This Row],[Hora de Llegada]], "h:mm")</f>
        <v>3:32</v>
      </c>
      <c r="U111" t="str">
        <f>+TEXT(Tabla2[[#This Row],[Hora de Salida]], "h:mm")</f>
        <v>6:37</v>
      </c>
      <c r="V1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0.12847222222222224</v>
      </c>
      <c r="W111">
        <f>+SUMIF(cocina!A:A,Tabla2[[#This Row],[Número de Orden]],cocina!H:H)</f>
        <v>121</v>
      </c>
      <c r="X111">
        <f>+Tabla2[[#This Row],[Tiempo de preparación]]/60</f>
        <v>2.0166666666666666</v>
      </c>
      <c r="Y111" t="str">
        <f>+TEXT(Tabla2[[#This Row],[Columna2]]/24, "h:mm")</f>
        <v>2:01</v>
      </c>
      <c r="Z111" s="6">
        <f>+TEXT(Tabla2[[#This Row],[Hora de Salida]]-Tabla2[[#This Row],[Hora de Llegada]], "h:mm")-Tabla2[[#This Row],[Tiempo de preparación2]]</f>
        <v>4.4444444444444425E-2</v>
      </c>
      <c r="AA111" s="6">
        <f>+IF(Tabla2[[#This Row],[Tiempo de degustación]]&lt;0,0,Tabla2[[#This Row],[Tiempo de degustación]])</f>
        <v>4.4444444444444425E-2</v>
      </c>
      <c r="AB111" t="str">
        <f>+IF(Tabla2[[#This Row],[Tiempo de degustación2]]&gt;0,"SI","Impago")</f>
        <v>SI</v>
      </c>
      <c r="AC111">
        <f>+IF(Tabla2[[#This Row],[Orden cobrada]]="Impago",0,Tabla2[[#This Row],[Propina]])</f>
        <v>47.91</v>
      </c>
      <c r="AD111">
        <f>+IF(Tabla2[[#This Row],[Estado de la Mesa]]="Ocupada",15,0)</f>
        <v>0</v>
      </c>
      <c r="AE111">
        <f>+Tabla2[[#This Row],[Columna1]]/60</f>
        <v>0</v>
      </c>
      <c r="AF111" t="str">
        <f>+TEXT(Tabla2[[#This Row],[Columna12]]/24, "h:mm")</f>
        <v>0:00</v>
      </c>
      <c r="AG111" s="6">
        <f>+Tabla2[[#This Row],[Columna13]]+Tabla2[[#This Row],[Tiempo de permanencia]]</f>
        <v>0.12847222222222224</v>
      </c>
      <c r="AH111" t="str">
        <f>+TEXT(Tabla2[[#This Row],[Hora de Llegada]], "dddd")</f>
        <v>sábado</v>
      </c>
    </row>
    <row r="112" spans="1:34" x14ac:dyDescent="0.25">
      <c r="A112">
        <v>3</v>
      </c>
      <c r="B112" t="s">
        <v>217</v>
      </c>
      <c r="C112">
        <v>2</v>
      </c>
      <c r="D112" s="3">
        <v>45017.074999999997</v>
      </c>
      <c r="E112" s="3">
        <v>45017.213194444441</v>
      </c>
      <c r="F112" t="s">
        <v>69</v>
      </c>
      <c r="G112" t="s">
        <v>77</v>
      </c>
      <c r="H112" t="s">
        <v>83</v>
      </c>
      <c r="I112" s="13">
        <v>18.82</v>
      </c>
      <c r="J112" t="s">
        <v>72</v>
      </c>
      <c r="K112">
        <v>111</v>
      </c>
      <c r="L112" t="s">
        <v>121</v>
      </c>
      <c r="M112" t="s">
        <v>18</v>
      </c>
      <c r="N112" t="s">
        <v>123</v>
      </c>
      <c r="O112" t="s">
        <v>96</v>
      </c>
      <c r="P112" t="s">
        <v>88</v>
      </c>
      <c r="Q112" s="1">
        <f>+SUMIF(Tabla1[Número de Orden],Tabla2[[#This Row],[Número de Orden]],Tabla1[Ganacia Bruta])</f>
        <v>204</v>
      </c>
      <c r="R112" s="1">
        <f>+Tabla2[[#This Row],[Monto total cuenta]]+Tabla2[[#This Row],[Propina final]]</f>
        <v>222.82</v>
      </c>
      <c r="S112" s="4">
        <f>+Tabla2[[#This Row],[Hora de Salida]]</f>
        <v>45017.213194444441</v>
      </c>
      <c r="T112" s="5" t="str">
        <f>+TEXT(Tabla2[[#This Row],[Hora de Llegada]], "h:mm")</f>
        <v>1:48</v>
      </c>
      <c r="U112" t="str">
        <f>+TEXT(Tabla2[[#This Row],[Hora de Salida]], "h:mm")</f>
        <v>5:07</v>
      </c>
      <c r="V1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0.13819444444444445</v>
      </c>
      <c r="W112">
        <f>+SUMIF(cocina!A:A,Tabla2[[#This Row],[Número de Orden]],cocina!H:H)</f>
        <v>137</v>
      </c>
      <c r="X112">
        <f>+Tabla2[[#This Row],[Tiempo de preparación]]/60</f>
        <v>2.2833333333333332</v>
      </c>
      <c r="Y112" t="str">
        <f>+TEXT(Tabla2[[#This Row],[Columna2]]/24, "h:mm")</f>
        <v>2:17</v>
      </c>
      <c r="Z112" s="6">
        <f>+TEXT(Tabla2[[#This Row],[Hora de Salida]]-Tabla2[[#This Row],[Hora de Llegada]], "h:mm")-Tabla2[[#This Row],[Tiempo de preparación2]]</f>
        <v>4.3055555555555569E-2</v>
      </c>
      <c r="AA112" s="6">
        <f>+IF(Tabla2[[#This Row],[Tiempo de degustación]]&lt;0,0,Tabla2[[#This Row],[Tiempo de degustación]])</f>
        <v>4.3055555555555569E-2</v>
      </c>
      <c r="AB112" t="str">
        <f>+IF(Tabla2[[#This Row],[Tiempo de degustación2]]&gt;0,"SI","Impago")</f>
        <v>SI</v>
      </c>
      <c r="AC112">
        <f>+IF(Tabla2[[#This Row],[Orden cobrada]]="Impago",0,Tabla2[[#This Row],[Propina]])</f>
        <v>18.82</v>
      </c>
      <c r="AD112">
        <f>+IF(Tabla2[[#This Row],[Estado de la Mesa]]="Ocupada",15,0)</f>
        <v>0</v>
      </c>
      <c r="AE112">
        <f>+Tabla2[[#This Row],[Columna1]]/60</f>
        <v>0</v>
      </c>
      <c r="AF112" t="str">
        <f>+TEXT(Tabla2[[#This Row],[Columna12]]/24, "h:mm")</f>
        <v>0:00</v>
      </c>
      <c r="AG112" s="6">
        <f>+Tabla2[[#This Row],[Columna13]]+Tabla2[[#This Row],[Tiempo de permanencia]]</f>
        <v>0.13819444444444445</v>
      </c>
      <c r="AH112" t="str">
        <f>+TEXT(Tabla2[[#This Row],[Hora de Llegada]], "dddd")</f>
        <v>sábado</v>
      </c>
    </row>
    <row r="113" spans="1:34" x14ac:dyDescent="0.25">
      <c r="A113">
        <v>6</v>
      </c>
      <c r="B113" t="s">
        <v>218</v>
      </c>
      <c r="C113">
        <v>2</v>
      </c>
      <c r="D113" s="3">
        <v>45017.075694444444</v>
      </c>
      <c r="E113" s="3">
        <v>45017.167361111111</v>
      </c>
      <c r="F113" t="s">
        <v>82</v>
      </c>
      <c r="G113" t="s">
        <v>98</v>
      </c>
      <c r="H113" t="s">
        <v>78</v>
      </c>
      <c r="I113" s="13">
        <v>35.36</v>
      </c>
      <c r="J113" t="s">
        <v>100</v>
      </c>
      <c r="K113">
        <v>112</v>
      </c>
      <c r="L113" t="s">
        <v>95</v>
      </c>
      <c r="M113" t="s">
        <v>21</v>
      </c>
      <c r="Q113" s="1">
        <f>+SUMIF(Tabla1[Número de Orden],Tabla2[[#This Row],[Número de Orden]],Tabla1[Ganacia Bruta])</f>
        <v>20</v>
      </c>
      <c r="R113" s="1">
        <f>+Tabla2[[#This Row],[Monto total cuenta]]+Tabla2[[#This Row],[Propina final]]</f>
        <v>55.36</v>
      </c>
      <c r="S113" s="4">
        <f>+Tabla2[[#This Row],[Hora de Salida]]</f>
        <v>45017.167361111111</v>
      </c>
      <c r="T113" s="5" t="str">
        <f>+TEXT(Tabla2[[#This Row],[Hora de Llegada]], "h:mm")</f>
        <v>1:49</v>
      </c>
      <c r="U113" t="str">
        <f>+TEXT(Tabla2[[#This Row],[Hora de Salida]], "h:mm")</f>
        <v>4:01</v>
      </c>
      <c r="V1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30.091666666666669</v>
      </c>
      <c r="W113">
        <f>+SUMIF(cocina!A:A,Tabla2[[#This Row],[Número de Orden]],cocina!H:H)</f>
        <v>16</v>
      </c>
      <c r="X113">
        <f>+Tabla2[[#This Row],[Tiempo de preparación]]/60</f>
        <v>0.26666666666666666</v>
      </c>
      <c r="Y113" t="str">
        <f>+TEXT(Tabla2[[#This Row],[Columna2]]/24, "h:mm")</f>
        <v>0:16</v>
      </c>
      <c r="Z113" s="6">
        <f>+TEXT(Tabla2[[#This Row],[Hora de Salida]]-Tabla2[[#This Row],[Hora de Llegada]], "h:mm")-Tabla2[[#This Row],[Tiempo de preparación2]]</f>
        <v>8.0555555555555547E-2</v>
      </c>
      <c r="AA113" s="6">
        <f>+IF(Tabla2[[#This Row],[Tiempo de degustación]]&lt;0,0,Tabla2[[#This Row],[Tiempo de degustación]])</f>
        <v>8.0555555555555547E-2</v>
      </c>
      <c r="AB113" t="str">
        <f>+IF(Tabla2[[#This Row],[Tiempo de degustación2]]&gt;0,"SI","Impago")</f>
        <v>SI</v>
      </c>
      <c r="AC113">
        <f>+IF(Tabla2[[#This Row],[Orden cobrada]]="Impago",0,Tabla2[[#This Row],[Propina]])</f>
        <v>35.36</v>
      </c>
      <c r="AD113">
        <f>+IF(Tabla2[[#This Row],[Estado de la Mesa]]="Ocupada",15,0)</f>
        <v>15</v>
      </c>
      <c r="AE113">
        <f>+Tabla2[[#This Row],[Columna1]]/60</f>
        <v>0.25</v>
      </c>
      <c r="AF113" t="str">
        <f>+TEXT(Tabla2[[#This Row],[Columna12]]/24, "h:mm")</f>
        <v>0:15</v>
      </c>
      <c r="AG113" s="6">
        <f>+Tabla2[[#This Row],[Columna13]]+Tabla2[[#This Row],[Tiempo de permanencia]]</f>
        <v>30.102083333333336</v>
      </c>
      <c r="AH113" t="str">
        <f>+TEXT(Tabla2[[#This Row],[Hora de Llegada]], "dddd")</f>
        <v>sábado</v>
      </c>
    </row>
    <row r="114" spans="1:34" x14ac:dyDescent="0.25">
      <c r="A114">
        <v>4</v>
      </c>
      <c r="B114" t="s">
        <v>219</v>
      </c>
      <c r="C114">
        <v>2</v>
      </c>
      <c r="D114" s="3">
        <v>45017.05</v>
      </c>
      <c r="E114" s="3">
        <v>45017.181250000001</v>
      </c>
      <c r="F114" t="s">
        <v>69</v>
      </c>
      <c r="G114" t="s">
        <v>70</v>
      </c>
      <c r="H114" t="s">
        <v>83</v>
      </c>
      <c r="I114" s="13">
        <v>29.74</v>
      </c>
      <c r="J114" t="s">
        <v>100</v>
      </c>
      <c r="K114">
        <v>113</v>
      </c>
      <c r="L114" t="s">
        <v>85</v>
      </c>
      <c r="M114" t="s">
        <v>20</v>
      </c>
      <c r="Q114" s="1">
        <f>+SUMIF(Tabla1[Número de Orden],Tabla2[[#This Row],[Número de Orden]],Tabla1[Ganacia Bruta])</f>
        <v>68</v>
      </c>
      <c r="R114" s="1">
        <f>+Tabla2[[#This Row],[Monto total cuenta]]+Tabla2[[#This Row],[Propina final]]</f>
        <v>97.74</v>
      </c>
      <c r="S114" s="4">
        <f>+Tabla2[[#This Row],[Hora de Salida]]</f>
        <v>45017.181250000001</v>
      </c>
      <c r="T114" s="5" t="str">
        <f>+TEXT(Tabla2[[#This Row],[Hora de Llegada]], "h:mm")</f>
        <v>1:12</v>
      </c>
      <c r="U114" t="str">
        <f>+TEXT(Tabla2[[#This Row],[Hora de Salida]], "h:mm")</f>
        <v>4:21</v>
      </c>
      <c r="V1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30.131250000000001</v>
      </c>
      <c r="W114">
        <f>+SUMIF(cocina!A:A,Tabla2[[#This Row],[Número de Orden]],cocina!H:H)</f>
        <v>51</v>
      </c>
      <c r="X114">
        <f>+Tabla2[[#This Row],[Tiempo de preparación]]/60</f>
        <v>0.85</v>
      </c>
      <c r="Y114" t="str">
        <f>+TEXT(Tabla2[[#This Row],[Columna2]]/24, "h:mm")</f>
        <v>0:51</v>
      </c>
      <c r="Z114" s="6">
        <f>+TEXT(Tabla2[[#This Row],[Hora de Salida]]-Tabla2[[#This Row],[Hora de Llegada]], "h:mm")-Tabla2[[#This Row],[Tiempo de preparación2]]</f>
        <v>9.583333333333334E-2</v>
      </c>
      <c r="AA114" s="6">
        <f>+IF(Tabla2[[#This Row],[Tiempo de degustación]]&lt;0,0,Tabla2[[#This Row],[Tiempo de degustación]])</f>
        <v>9.583333333333334E-2</v>
      </c>
      <c r="AB114" t="str">
        <f>+IF(Tabla2[[#This Row],[Tiempo de degustación2]]&gt;0,"SI","Impago")</f>
        <v>SI</v>
      </c>
      <c r="AC114">
        <f>+IF(Tabla2[[#This Row],[Orden cobrada]]="Impago",0,Tabla2[[#This Row],[Propina]])</f>
        <v>29.74</v>
      </c>
      <c r="AD114">
        <f>+IF(Tabla2[[#This Row],[Estado de la Mesa]]="Ocupada",15,0)</f>
        <v>15</v>
      </c>
      <c r="AE114">
        <f>+Tabla2[[#This Row],[Columna1]]/60</f>
        <v>0.25</v>
      </c>
      <c r="AF114" t="str">
        <f>+TEXT(Tabla2[[#This Row],[Columna12]]/24, "h:mm")</f>
        <v>0:15</v>
      </c>
      <c r="AG114" s="6">
        <f>+Tabla2[[#This Row],[Columna13]]+Tabla2[[#This Row],[Tiempo de permanencia]]</f>
        <v>30.141666666666669</v>
      </c>
      <c r="AH114" t="str">
        <f>+TEXT(Tabla2[[#This Row],[Hora de Llegada]], "dddd")</f>
        <v>sábado</v>
      </c>
    </row>
    <row r="115" spans="1:34" x14ac:dyDescent="0.25">
      <c r="A115">
        <v>7</v>
      </c>
      <c r="B115" t="s">
        <v>220</v>
      </c>
      <c r="C115">
        <v>6</v>
      </c>
      <c r="D115" s="3">
        <v>45017.03402777778</v>
      </c>
      <c r="E115" s="3">
        <v>45017.145833333336</v>
      </c>
      <c r="F115" t="s">
        <v>76</v>
      </c>
      <c r="G115" t="s">
        <v>70</v>
      </c>
      <c r="H115" t="s">
        <v>83</v>
      </c>
      <c r="I115" s="13">
        <v>38.81</v>
      </c>
      <c r="J115" t="s">
        <v>100</v>
      </c>
      <c r="K115">
        <v>114</v>
      </c>
      <c r="L115" t="s">
        <v>127</v>
      </c>
      <c r="M115" t="s">
        <v>7</v>
      </c>
      <c r="N115" t="s">
        <v>88</v>
      </c>
      <c r="O115" t="s">
        <v>122</v>
      </c>
      <c r="P115" t="s">
        <v>123</v>
      </c>
      <c r="Q115" s="1">
        <f>+SUMIF(Tabla1[Número de Orden],Tabla2[[#This Row],[Número de Orden]],Tabla1[Ganacia Bruta])</f>
        <v>253</v>
      </c>
      <c r="R115" s="1">
        <f>+Tabla2[[#This Row],[Monto total cuenta]]+Tabla2[[#This Row],[Propina final]]</f>
        <v>291.81</v>
      </c>
      <c r="S115" s="4">
        <f>+Tabla2[[#This Row],[Hora de Salida]]</f>
        <v>45017.145833333336</v>
      </c>
      <c r="T115" s="5" t="str">
        <f>+TEXT(Tabla2[[#This Row],[Hora de Llegada]], "h:mm")</f>
        <v>0:49</v>
      </c>
      <c r="U115" t="str">
        <f>+TEXT(Tabla2[[#This Row],[Hora de Salida]], "h:mm")</f>
        <v>3:30</v>
      </c>
      <c r="V1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30.111805555555556</v>
      </c>
      <c r="W115">
        <f>+SUMIF(cocina!A:A,Tabla2[[#This Row],[Número de Orden]],cocina!H:H)</f>
        <v>131</v>
      </c>
      <c r="X115">
        <f>+Tabla2[[#This Row],[Tiempo de preparación]]/60</f>
        <v>2.1833333333333331</v>
      </c>
      <c r="Y115" t="str">
        <f>+TEXT(Tabla2[[#This Row],[Columna2]]/24, "h:mm")</f>
        <v>2:11</v>
      </c>
      <c r="Z115" s="6">
        <f>+TEXT(Tabla2[[#This Row],[Hora de Salida]]-Tabla2[[#This Row],[Hora de Llegada]], "h:mm")-Tabla2[[#This Row],[Tiempo de preparación2]]</f>
        <v>2.0833333333333343E-2</v>
      </c>
      <c r="AA115" s="6">
        <f>+IF(Tabla2[[#This Row],[Tiempo de degustación]]&lt;0,0,Tabla2[[#This Row],[Tiempo de degustación]])</f>
        <v>2.0833333333333343E-2</v>
      </c>
      <c r="AB115" t="str">
        <f>+IF(Tabla2[[#This Row],[Tiempo de degustación2]]&gt;0,"SI","Impago")</f>
        <v>SI</v>
      </c>
      <c r="AC115">
        <f>+IF(Tabla2[[#This Row],[Orden cobrada]]="Impago",0,Tabla2[[#This Row],[Propina]])</f>
        <v>38.81</v>
      </c>
      <c r="AD115">
        <f>+IF(Tabla2[[#This Row],[Estado de la Mesa]]="Ocupada",15,0)</f>
        <v>15</v>
      </c>
      <c r="AE115">
        <f>+Tabla2[[#This Row],[Columna1]]/60</f>
        <v>0.25</v>
      </c>
      <c r="AF115" t="str">
        <f>+TEXT(Tabla2[[#This Row],[Columna12]]/24, "h:mm")</f>
        <v>0:15</v>
      </c>
      <c r="AG115" s="6">
        <f>+Tabla2[[#This Row],[Columna13]]+Tabla2[[#This Row],[Tiempo de permanencia]]</f>
        <v>30.122222222222224</v>
      </c>
      <c r="AH115" t="str">
        <f>+TEXT(Tabla2[[#This Row],[Hora de Llegada]], "dddd")</f>
        <v>sábado</v>
      </c>
    </row>
    <row r="116" spans="1:34" x14ac:dyDescent="0.25">
      <c r="A116">
        <v>12</v>
      </c>
      <c r="B116" t="s">
        <v>207</v>
      </c>
      <c r="C116">
        <v>6</v>
      </c>
      <c r="D116" s="3">
        <v>45017.154861111114</v>
      </c>
      <c r="E116" s="3">
        <v>45017.268055555556</v>
      </c>
      <c r="F116" t="s">
        <v>76</v>
      </c>
      <c r="G116" t="s">
        <v>98</v>
      </c>
      <c r="H116" t="s">
        <v>71</v>
      </c>
      <c r="I116" s="13">
        <v>46.46</v>
      </c>
      <c r="J116" t="s">
        <v>100</v>
      </c>
      <c r="K116">
        <v>115</v>
      </c>
      <c r="L116" t="s">
        <v>109</v>
      </c>
      <c r="M116" t="s">
        <v>10</v>
      </c>
      <c r="N116" t="s">
        <v>74</v>
      </c>
      <c r="O116" t="s">
        <v>107</v>
      </c>
      <c r="Q116" s="1">
        <f>+SUMIF(Tabla1[Número de Orden],Tabla2[[#This Row],[Número de Orden]],Tabla1[Ganacia Bruta])</f>
        <v>237</v>
      </c>
      <c r="R116" s="1">
        <f>+Tabla2[[#This Row],[Monto total cuenta]]+Tabla2[[#This Row],[Propina final]]</f>
        <v>283.45999999999998</v>
      </c>
      <c r="S116" s="4">
        <f>+Tabla2[[#This Row],[Hora de Salida]]</f>
        <v>45017.268055555556</v>
      </c>
      <c r="T116" s="5" t="str">
        <f>+TEXT(Tabla2[[#This Row],[Hora de Llegada]], "h:mm")</f>
        <v>3:43</v>
      </c>
      <c r="U116" t="str">
        <f>+TEXT(Tabla2[[#This Row],[Hora de Salida]], "h:mm")</f>
        <v>6:26</v>
      </c>
      <c r="V1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30.113194444444446</v>
      </c>
      <c r="W116">
        <f>+SUMIF(cocina!A:A,Tabla2[[#This Row],[Número de Orden]],cocina!H:H)</f>
        <v>98</v>
      </c>
      <c r="X116">
        <f>+Tabla2[[#This Row],[Tiempo de preparación]]/60</f>
        <v>1.6333333333333333</v>
      </c>
      <c r="Y116" t="str">
        <f>+TEXT(Tabla2[[#This Row],[Columna2]]/24, "h:mm")</f>
        <v>1:38</v>
      </c>
      <c r="Z116" s="6">
        <f>+TEXT(Tabla2[[#This Row],[Hora de Salida]]-Tabla2[[#This Row],[Hora de Llegada]], "h:mm")-Tabla2[[#This Row],[Tiempo de preparación2]]</f>
        <v>4.5138888888888895E-2</v>
      </c>
      <c r="AA116" s="6">
        <f>+IF(Tabla2[[#This Row],[Tiempo de degustación]]&lt;0,0,Tabla2[[#This Row],[Tiempo de degustación]])</f>
        <v>4.5138888888888895E-2</v>
      </c>
      <c r="AB116" t="str">
        <f>+IF(Tabla2[[#This Row],[Tiempo de degustación2]]&gt;0,"SI","Impago")</f>
        <v>SI</v>
      </c>
      <c r="AC116">
        <f>+IF(Tabla2[[#This Row],[Orden cobrada]]="Impago",0,Tabla2[[#This Row],[Propina]])</f>
        <v>46.46</v>
      </c>
      <c r="AD116">
        <f>+IF(Tabla2[[#This Row],[Estado de la Mesa]]="Ocupada",15,0)</f>
        <v>15</v>
      </c>
      <c r="AE116">
        <f>+Tabla2[[#This Row],[Columna1]]/60</f>
        <v>0.25</v>
      </c>
      <c r="AF116" t="str">
        <f>+TEXT(Tabla2[[#This Row],[Columna12]]/24, "h:mm")</f>
        <v>0:15</v>
      </c>
      <c r="AG116" s="6">
        <f>+Tabla2[[#This Row],[Columna13]]+Tabla2[[#This Row],[Tiempo de permanencia]]</f>
        <v>30.123611111111114</v>
      </c>
      <c r="AH116" t="str">
        <f>+TEXT(Tabla2[[#This Row],[Hora de Llegada]], "dddd")</f>
        <v>sábado</v>
      </c>
    </row>
    <row r="117" spans="1:34" x14ac:dyDescent="0.25">
      <c r="A117">
        <v>8</v>
      </c>
      <c r="B117" t="s">
        <v>221</v>
      </c>
      <c r="C117">
        <v>5</v>
      </c>
      <c r="D117" s="3">
        <v>45017.135416666664</v>
      </c>
      <c r="E117" s="3">
        <v>45017.272916666669</v>
      </c>
      <c r="F117" t="s">
        <v>76</v>
      </c>
      <c r="G117" t="s">
        <v>70</v>
      </c>
      <c r="H117" t="s">
        <v>83</v>
      </c>
      <c r="I117" s="13">
        <v>47.69</v>
      </c>
      <c r="J117" t="s">
        <v>100</v>
      </c>
      <c r="K117">
        <v>116</v>
      </c>
      <c r="L117" t="s">
        <v>127</v>
      </c>
      <c r="M117" t="s">
        <v>18</v>
      </c>
      <c r="N117" t="s">
        <v>112</v>
      </c>
      <c r="O117" t="s">
        <v>87</v>
      </c>
      <c r="P117" t="s">
        <v>133</v>
      </c>
      <c r="Q117" s="1">
        <f>+SUMIF(Tabla1[Número de Orden],Tabla2[[#This Row],[Número de Orden]],Tabla1[Ganacia Bruta])</f>
        <v>269</v>
      </c>
      <c r="R117" s="1">
        <f>+Tabla2[[#This Row],[Monto total cuenta]]+Tabla2[[#This Row],[Propina final]]</f>
        <v>316.69</v>
      </c>
      <c r="S117" s="4">
        <f>+Tabla2[[#This Row],[Hora de Salida]]</f>
        <v>45017.272916666669</v>
      </c>
      <c r="T117" s="5" t="str">
        <f>+TEXT(Tabla2[[#This Row],[Hora de Llegada]], "h:mm")</f>
        <v>3:15</v>
      </c>
      <c r="U117" t="str">
        <f>+TEXT(Tabla2[[#This Row],[Hora de Salida]], "h:mm")</f>
        <v>6:33</v>
      </c>
      <c r="V1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30.137499999999999</v>
      </c>
      <c r="W117">
        <f>+SUMIF(cocina!A:A,Tabla2[[#This Row],[Número de Orden]],cocina!H:H)</f>
        <v>129</v>
      </c>
      <c r="X117">
        <f>+Tabla2[[#This Row],[Tiempo de preparación]]/60</f>
        <v>2.15</v>
      </c>
      <c r="Y117" t="str">
        <f>+TEXT(Tabla2[[#This Row],[Columna2]]/24, "h:mm")</f>
        <v>2:09</v>
      </c>
      <c r="Z117" s="6">
        <f>+TEXT(Tabla2[[#This Row],[Hora de Salida]]-Tabla2[[#This Row],[Hora de Llegada]], "h:mm")-Tabla2[[#This Row],[Tiempo de preparación2]]</f>
        <v>4.7916666666666677E-2</v>
      </c>
      <c r="AA117" s="6">
        <f>+IF(Tabla2[[#This Row],[Tiempo de degustación]]&lt;0,0,Tabla2[[#This Row],[Tiempo de degustación]])</f>
        <v>4.7916666666666677E-2</v>
      </c>
      <c r="AB117" t="str">
        <f>+IF(Tabla2[[#This Row],[Tiempo de degustación2]]&gt;0,"SI","Impago")</f>
        <v>SI</v>
      </c>
      <c r="AC117">
        <f>+IF(Tabla2[[#This Row],[Orden cobrada]]="Impago",0,Tabla2[[#This Row],[Propina]])</f>
        <v>47.69</v>
      </c>
      <c r="AD117">
        <f>+IF(Tabla2[[#This Row],[Estado de la Mesa]]="Ocupada",15,0)</f>
        <v>15</v>
      </c>
      <c r="AE117">
        <f>+Tabla2[[#This Row],[Columna1]]/60</f>
        <v>0.25</v>
      </c>
      <c r="AF117" t="str">
        <f>+TEXT(Tabla2[[#This Row],[Columna12]]/24, "h:mm")</f>
        <v>0:15</v>
      </c>
      <c r="AG117" s="6">
        <f>+Tabla2[[#This Row],[Columna13]]+Tabla2[[#This Row],[Tiempo de permanencia]]</f>
        <v>30.147916666666667</v>
      </c>
      <c r="AH117" t="str">
        <f>+TEXT(Tabla2[[#This Row],[Hora de Llegada]], "dddd")</f>
        <v>sábado</v>
      </c>
    </row>
    <row r="118" spans="1:34" x14ac:dyDescent="0.25">
      <c r="A118">
        <v>8</v>
      </c>
      <c r="B118" t="s">
        <v>222</v>
      </c>
      <c r="C118">
        <v>4</v>
      </c>
      <c r="D118" s="3">
        <v>45017.121527777781</v>
      </c>
      <c r="E118" s="3">
        <v>45017.239583333336</v>
      </c>
      <c r="F118" t="s">
        <v>69</v>
      </c>
      <c r="G118" t="s">
        <v>77</v>
      </c>
      <c r="H118" t="s">
        <v>83</v>
      </c>
      <c r="I118" s="13">
        <v>11.65</v>
      </c>
      <c r="J118" t="s">
        <v>100</v>
      </c>
      <c r="K118">
        <v>117</v>
      </c>
      <c r="L118" t="s">
        <v>127</v>
      </c>
      <c r="M118" t="s">
        <v>17</v>
      </c>
      <c r="Q118" s="1">
        <f>+SUMIF(Tabla1[Número de Orden],Tabla2[[#This Row],[Número de Orden]],Tabla1[Ganacia Bruta])</f>
        <v>70</v>
      </c>
      <c r="R118" s="1">
        <f>+Tabla2[[#This Row],[Monto total cuenta]]+Tabla2[[#This Row],[Propina final]]</f>
        <v>81.650000000000006</v>
      </c>
      <c r="S118" s="4">
        <f>+Tabla2[[#This Row],[Hora de Salida]]</f>
        <v>45017.239583333336</v>
      </c>
      <c r="T118" s="5" t="str">
        <f>+TEXT(Tabla2[[#This Row],[Hora de Llegada]], "h:mm")</f>
        <v>2:55</v>
      </c>
      <c r="U118" t="str">
        <f>+TEXT(Tabla2[[#This Row],[Hora de Salida]], "h:mm")</f>
        <v>5:45</v>
      </c>
      <c r="V1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118">
        <f>+SUMIF(cocina!A:A,Tabla2[[#This Row],[Número de Orden]],cocina!H:H)</f>
        <v>8</v>
      </c>
      <c r="X118">
        <f>+Tabla2[[#This Row],[Tiempo de preparación]]/60</f>
        <v>0.13333333333333333</v>
      </c>
      <c r="Y118" t="str">
        <f>+TEXT(Tabla2[[#This Row],[Columna2]]/24, "h:mm")</f>
        <v>0:08</v>
      </c>
      <c r="Z118" s="6">
        <f>+TEXT(Tabla2[[#This Row],[Hora de Salida]]-Tabla2[[#This Row],[Hora de Llegada]], "h:mm")-Tabla2[[#This Row],[Tiempo de preparación2]]</f>
        <v>0.1125</v>
      </c>
      <c r="AA118" s="6">
        <f>+IF(Tabla2[[#This Row],[Tiempo de degustación]]&lt;0,0,Tabla2[[#This Row],[Tiempo de degustación]])</f>
        <v>0.1125</v>
      </c>
      <c r="AB118" t="str">
        <f>+IF(Tabla2[[#This Row],[Tiempo de degustación2]]&gt;0,"SI","Impago")</f>
        <v>SI</v>
      </c>
      <c r="AC118">
        <f>+IF(Tabla2[[#This Row],[Orden cobrada]]="Impago",0,Tabla2[[#This Row],[Propina]])</f>
        <v>11.65</v>
      </c>
      <c r="AD118">
        <f>+IF(Tabla2[[#This Row],[Estado de la Mesa]]="Ocupada",15,0)</f>
        <v>15</v>
      </c>
      <c r="AE118">
        <f>+Tabla2[[#This Row],[Columna1]]/60</f>
        <v>0.25</v>
      </c>
      <c r="AF118" t="str">
        <f>+TEXT(Tabla2[[#This Row],[Columna12]]/24, "h:mm")</f>
        <v>0:15</v>
      </c>
      <c r="AG118" s="6">
        <f>+Tabla2[[#This Row],[Columna13]]+Tabla2[[#This Row],[Tiempo de permanencia]]</f>
        <v>30.128472222222225</v>
      </c>
      <c r="AH118" t="str">
        <f>+TEXT(Tabla2[[#This Row],[Hora de Llegada]], "dddd")</f>
        <v>sábado</v>
      </c>
    </row>
    <row r="119" spans="1:34" x14ac:dyDescent="0.25">
      <c r="A119">
        <v>13</v>
      </c>
      <c r="B119" t="s">
        <v>223</v>
      </c>
      <c r="C119">
        <v>1</v>
      </c>
      <c r="D119" s="3">
        <v>45017.023611111108</v>
      </c>
      <c r="E119" s="3">
        <v>45017.072916666664</v>
      </c>
      <c r="F119" t="s">
        <v>90</v>
      </c>
      <c r="G119" t="s">
        <v>98</v>
      </c>
      <c r="H119" t="s">
        <v>71</v>
      </c>
      <c r="I119" s="13">
        <v>49.32</v>
      </c>
      <c r="J119" t="s">
        <v>84</v>
      </c>
      <c r="K119">
        <v>118</v>
      </c>
      <c r="L119" t="s">
        <v>105</v>
      </c>
      <c r="M119" t="s">
        <v>24</v>
      </c>
      <c r="N119" t="s">
        <v>116</v>
      </c>
      <c r="O119" t="s">
        <v>80</v>
      </c>
      <c r="P119" t="s">
        <v>107</v>
      </c>
      <c r="Q119" s="1">
        <f>+SUMIF(Tabla1[Número de Orden],Tabla2[[#This Row],[Número de Orden]],Tabla1[Ganacia Bruta])</f>
        <v>209</v>
      </c>
      <c r="R119" s="1">
        <f>+Tabla2[[#This Row],[Monto total cuenta]]+Tabla2[[#This Row],[Propina final]]</f>
        <v>209</v>
      </c>
      <c r="S119" s="4">
        <f>+Tabla2[[#This Row],[Hora de Salida]]</f>
        <v>45017.072916666664</v>
      </c>
      <c r="T119" s="5" t="str">
        <f>+TEXT(Tabla2[[#This Row],[Hora de Llegada]], "h:mm")</f>
        <v>0:34</v>
      </c>
      <c r="U119" t="str">
        <f>+TEXT(Tabla2[[#This Row],[Hora de Salida]], "h:mm")</f>
        <v>1:45</v>
      </c>
      <c r="V1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4.9305555555555561E-2</v>
      </c>
      <c r="W119">
        <f>+SUMIF(cocina!A:A,Tabla2[[#This Row],[Número de Orden]],cocina!H:H)</f>
        <v>136</v>
      </c>
      <c r="X119">
        <f>+Tabla2[[#This Row],[Tiempo de preparación]]/60</f>
        <v>2.2666666666666666</v>
      </c>
      <c r="Y119" t="str">
        <f>+TEXT(Tabla2[[#This Row],[Columna2]]/24, "h:mm")</f>
        <v>2:16</v>
      </c>
      <c r="Z119" s="6">
        <f>+TEXT(Tabla2[[#This Row],[Hora de Salida]]-Tabla2[[#This Row],[Hora de Llegada]], "h:mm")-Tabla2[[#This Row],[Tiempo de preparación2]]</f>
        <v>-4.5138888888888888E-2</v>
      </c>
      <c r="AA119" s="6">
        <f>+IF(Tabla2[[#This Row],[Tiempo de degustación]]&lt;0,0,Tabla2[[#This Row],[Tiempo de degustación]])</f>
        <v>0</v>
      </c>
      <c r="AB119" t="str">
        <f>+IF(Tabla2[[#This Row],[Tiempo de degustación2]]&gt;0,"SI","Impago")</f>
        <v>Impago</v>
      </c>
      <c r="AC119">
        <f>+IF(Tabla2[[#This Row],[Orden cobrada]]="Impago",0,Tabla2[[#This Row],[Propina]])</f>
        <v>0</v>
      </c>
      <c r="AD119">
        <f>+IF(Tabla2[[#This Row],[Estado de la Mesa]]="Ocupada",15,0)</f>
        <v>0</v>
      </c>
      <c r="AE119">
        <f>+Tabla2[[#This Row],[Columna1]]/60</f>
        <v>0</v>
      </c>
      <c r="AF119" t="str">
        <f>+TEXT(Tabla2[[#This Row],[Columna12]]/24, "h:mm")</f>
        <v>0:00</v>
      </c>
      <c r="AG119" s="6">
        <f>+Tabla2[[#This Row],[Columna13]]+Tabla2[[#This Row],[Tiempo de permanencia]]</f>
        <v>4.9305555555555561E-2</v>
      </c>
      <c r="AH119" t="str">
        <f>+TEXT(Tabla2[[#This Row],[Hora de Llegada]], "dddd")</f>
        <v>sábado</v>
      </c>
    </row>
    <row r="120" spans="1:34" x14ac:dyDescent="0.25">
      <c r="A120">
        <v>17</v>
      </c>
      <c r="B120" t="s">
        <v>224</v>
      </c>
      <c r="C120">
        <v>3</v>
      </c>
      <c r="D120" s="3">
        <v>45018.14166666667</v>
      </c>
      <c r="E120" s="3">
        <v>45018.210416666669</v>
      </c>
      <c r="F120" t="s">
        <v>82</v>
      </c>
      <c r="G120" t="s">
        <v>77</v>
      </c>
      <c r="H120" t="s">
        <v>83</v>
      </c>
      <c r="I120" s="13">
        <v>11.5</v>
      </c>
      <c r="J120" t="s">
        <v>72</v>
      </c>
      <c r="K120">
        <v>119</v>
      </c>
      <c r="L120" t="s">
        <v>95</v>
      </c>
      <c r="M120" t="s">
        <v>25</v>
      </c>
      <c r="N120" t="s">
        <v>87</v>
      </c>
      <c r="O120" t="s">
        <v>122</v>
      </c>
      <c r="Q120" s="1">
        <f>+SUMIF(Tabla1[Número de Orden],Tabla2[[#This Row],[Número de Orden]],Tabla1[Ganacia Bruta])</f>
        <v>134</v>
      </c>
      <c r="R120" s="1">
        <f>+Tabla2[[#This Row],[Monto total cuenta]]+Tabla2[[#This Row],[Propina final]]</f>
        <v>145.5</v>
      </c>
      <c r="S120" s="4">
        <f>+Tabla2[[#This Row],[Hora de Salida]]</f>
        <v>45018.210416666669</v>
      </c>
      <c r="T120" s="5" t="str">
        <f>+TEXT(Tabla2[[#This Row],[Hora de Llegada]], "h:mm")</f>
        <v>3:24</v>
      </c>
      <c r="U120" t="str">
        <f>+TEXT(Tabla2[[#This Row],[Hora de Salida]], "h:mm")</f>
        <v>5:03</v>
      </c>
      <c r="V1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6.8750000000000006E-2</v>
      </c>
      <c r="W120">
        <f>+SUMIF(cocina!A:A,Tabla2[[#This Row],[Número de Orden]],cocina!H:H)</f>
        <v>54</v>
      </c>
      <c r="X120">
        <f>+Tabla2[[#This Row],[Tiempo de preparación]]/60</f>
        <v>0.9</v>
      </c>
      <c r="Y120" t="str">
        <f>+TEXT(Tabla2[[#This Row],[Columna2]]/24, "h:mm")</f>
        <v>0:54</v>
      </c>
      <c r="Z120" s="6">
        <f>+TEXT(Tabla2[[#This Row],[Hora de Salida]]-Tabla2[[#This Row],[Hora de Llegada]], "h:mm")-Tabla2[[#This Row],[Tiempo de preparación2]]</f>
        <v>3.1250000000000007E-2</v>
      </c>
      <c r="AA120" s="6">
        <f>+IF(Tabla2[[#This Row],[Tiempo de degustación]]&lt;0,0,Tabla2[[#This Row],[Tiempo de degustación]])</f>
        <v>3.1250000000000007E-2</v>
      </c>
      <c r="AB120" t="str">
        <f>+IF(Tabla2[[#This Row],[Tiempo de degustación2]]&gt;0,"SI","Impago")</f>
        <v>SI</v>
      </c>
      <c r="AC120">
        <f>+IF(Tabla2[[#This Row],[Orden cobrada]]="Impago",0,Tabla2[[#This Row],[Propina]])</f>
        <v>11.5</v>
      </c>
      <c r="AD120">
        <f>+IF(Tabla2[[#This Row],[Estado de la Mesa]]="Ocupada",15,0)</f>
        <v>0</v>
      </c>
      <c r="AE120">
        <f>+Tabla2[[#This Row],[Columna1]]/60</f>
        <v>0</v>
      </c>
      <c r="AF120" t="str">
        <f>+TEXT(Tabla2[[#This Row],[Columna12]]/24, "h:mm")</f>
        <v>0:00</v>
      </c>
      <c r="AG120" s="6">
        <f>+Tabla2[[#This Row],[Columna13]]+Tabla2[[#This Row],[Tiempo de permanencia]]</f>
        <v>6.8750000000000006E-2</v>
      </c>
      <c r="AH120" t="str">
        <f>+TEXT(Tabla2[[#This Row],[Hora de Llegada]], "dddd")</f>
        <v>domingo</v>
      </c>
    </row>
    <row r="121" spans="1:34" x14ac:dyDescent="0.25">
      <c r="A121">
        <v>4</v>
      </c>
      <c r="B121" t="s">
        <v>225</v>
      </c>
      <c r="C121">
        <v>2</v>
      </c>
      <c r="D121" s="3">
        <v>45018.026388888888</v>
      </c>
      <c r="E121" s="3">
        <v>45018.070833333331</v>
      </c>
      <c r="F121" t="s">
        <v>76</v>
      </c>
      <c r="G121" t="s">
        <v>70</v>
      </c>
      <c r="H121" t="s">
        <v>78</v>
      </c>
      <c r="I121" s="13">
        <v>12.51</v>
      </c>
      <c r="J121" t="s">
        <v>72</v>
      </c>
      <c r="K121">
        <v>120</v>
      </c>
      <c r="L121" t="s">
        <v>109</v>
      </c>
      <c r="M121" t="s">
        <v>9</v>
      </c>
      <c r="N121" t="s">
        <v>125</v>
      </c>
      <c r="Q121" s="1">
        <f>+SUMIF(Tabla1[Número de Orden],Tabla2[[#This Row],[Número de Orden]],Tabla1[Ganacia Bruta])</f>
        <v>145</v>
      </c>
      <c r="R121" s="1">
        <f>+Tabla2[[#This Row],[Monto total cuenta]]+Tabla2[[#This Row],[Propina final]]</f>
        <v>145</v>
      </c>
      <c r="S121" s="4">
        <f>+Tabla2[[#This Row],[Hora de Salida]]</f>
        <v>45018.070833333331</v>
      </c>
      <c r="T121" s="5" t="str">
        <f>+TEXT(Tabla2[[#This Row],[Hora de Llegada]], "h:mm")</f>
        <v>0:38</v>
      </c>
      <c r="U121" t="str">
        <f>+TEXT(Tabla2[[#This Row],[Hora de Salida]], "h:mm")</f>
        <v>1:42</v>
      </c>
      <c r="V1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4.4444444444444439E-2</v>
      </c>
      <c r="W121">
        <f>+SUMIF(cocina!A:A,Tabla2[[#This Row],[Número de Orden]],cocina!H:H)</f>
        <v>97</v>
      </c>
      <c r="X121">
        <f>+Tabla2[[#This Row],[Tiempo de preparación]]/60</f>
        <v>1.6166666666666667</v>
      </c>
      <c r="Y121" t="str">
        <f>+TEXT(Tabla2[[#This Row],[Columna2]]/24, "h:mm")</f>
        <v>1:37</v>
      </c>
      <c r="Z121" s="6">
        <f>+TEXT(Tabla2[[#This Row],[Hora de Salida]]-Tabla2[[#This Row],[Hora de Llegada]], "h:mm")-Tabla2[[#This Row],[Tiempo de preparación2]]</f>
        <v>-2.2916666666666662E-2</v>
      </c>
      <c r="AA121" s="6">
        <f>+IF(Tabla2[[#This Row],[Tiempo de degustación]]&lt;0,0,Tabla2[[#This Row],[Tiempo de degustación]])</f>
        <v>0</v>
      </c>
      <c r="AB121" t="str">
        <f>+IF(Tabla2[[#This Row],[Tiempo de degustación2]]&gt;0,"SI","Impago")</f>
        <v>Impago</v>
      </c>
      <c r="AC121">
        <f>+IF(Tabla2[[#This Row],[Orden cobrada]]="Impago",0,Tabla2[[#This Row],[Propina]])</f>
        <v>0</v>
      </c>
      <c r="AD121">
        <f>+IF(Tabla2[[#This Row],[Estado de la Mesa]]="Ocupada",15,0)</f>
        <v>0</v>
      </c>
      <c r="AE121">
        <f>+Tabla2[[#This Row],[Columna1]]/60</f>
        <v>0</v>
      </c>
      <c r="AF121" t="str">
        <f>+TEXT(Tabla2[[#This Row],[Columna12]]/24, "h:mm")</f>
        <v>0:00</v>
      </c>
      <c r="AG121" s="6">
        <f>+Tabla2[[#This Row],[Columna13]]+Tabla2[[#This Row],[Tiempo de permanencia]]</f>
        <v>4.4444444444444439E-2</v>
      </c>
      <c r="AH121" t="str">
        <f>+TEXT(Tabla2[[#This Row],[Hora de Llegada]], "dddd")</f>
        <v>domingo</v>
      </c>
    </row>
    <row r="122" spans="1:34" x14ac:dyDescent="0.25">
      <c r="A122">
        <v>5</v>
      </c>
      <c r="B122" t="s">
        <v>226</v>
      </c>
      <c r="C122">
        <v>4</v>
      </c>
      <c r="D122" s="3">
        <v>45018.15625</v>
      </c>
      <c r="E122" s="3">
        <v>45018.259027777778</v>
      </c>
      <c r="F122" t="s">
        <v>94</v>
      </c>
      <c r="G122" t="s">
        <v>70</v>
      </c>
      <c r="H122" t="s">
        <v>83</v>
      </c>
      <c r="I122" s="13">
        <v>12.3</v>
      </c>
      <c r="J122" t="s">
        <v>72</v>
      </c>
      <c r="K122">
        <v>121</v>
      </c>
      <c r="L122" t="s">
        <v>91</v>
      </c>
      <c r="M122" t="s">
        <v>25</v>
      </c>
      <c r="Q122" s="1">
        <f>+SUMIF(Tabla1[Número de Orden],Tabla2[[#This Row],[Número de Orden]],Tabla1[Ganacia Bruta])</f>
        <v>52</v>
      </c>
      <c r="R122" s="1">
        <f>+Tabla2[[#This Row],[Monto total cuenta]]+Tabla2[[#This Row],[Propina final]]</f>
        <v>64.3</v>
      </c>
      <c r="S122" s="4">
        <f>+Tabla2[[#This Row],[Hora de Salida]]</f>
        <v>45018.259027777778</v>
      </c>
      <c r="T122" s="5" t="str">
        <f>+TEXT(Tabla2[[#This Row],[Hora de Llegada]], "h:mm")</f>
        <v>3:45</v>
      </c>
      <c r="U122" t="str">
        <f>+TEXT(Tabla2[[#This Row],[Hora de Salida]], "h:mm")</f>
        <v>6:13</v>
      </c>
      <c r="V1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0.1027777777777778</v>
      </c>
      <c r="W122">
        <f>+SUMIF(cocina!A:A,Tabla2[[#This Row],[Número de Orden]],cocina!H:H)</f>
        <v>38</v>
      </c>
      <c r="X122">
        <f>+Tabla2[[#This Row],[Tiempo de preparación]]/60</f>
        <v>0.6333333333333333</v>
      </c>
      <c r="Y122" t="str">
        <f>+TEXT(Tabla2[[#This Row],[Columna2]]/24, "h:mm")</f>
        <v>0:38</v>
      </c>
      <c r="Z122" s="6">
        <f>+TEXT(Tabla2[[#This Row],[Hora de Salida]]-Tabla2[[#This Row],[Hora de Llegada]], "h:mm")-Tabla2[[#This Row],[Tiempo de preparación2]]</f>
        <v>7.6388888888888881E-2</v>
      </c>
      <c r="AA122" s="6">
        <f>+IF(Tabla2[[#This Row],[Tiempo de degustación]]&lt;0,0,Tabla2[[#This Row],[Tiempo de degustación]])</f>
        <v>7.6388888888888881E-2</v>
      </c>
      <c r="AB122" t="str">
        <f>+IF(Tabla2[[#This Row],[Tiempo de degustación2]]&gt;0,"SI","Impago")</f>
        <v>SI</v>
      </c>
      <c r="AC122">
        <f>+IF(Tabla2[[#This Row],[Orden cobrada]]="Impago",0,Tabla2[[#This Row],[Propina]])</f>
        <v>12.3</v>
      </c>
      <c r="AD122">
        <f>+IF(Tabla2[[#This Row],[Estado de la Mesa]]="Ocupada",15,0)</f>
        <v>0</v>
      </c>
      <c r="AE122">
        <f>+Tabla2[[#This Row],[Columna1]]/60</f>
        <v>0</v>
      </c>
      <c r="AF122" t="str">
        <f>+TEXT(Tabla2[[#This Row],[Columna12]]/24, "h:mm")</f>
        <v>0:00</v>
      </c>
      <c r="AG122" s="6">
        <f>+Tabla2[[#This Row],[Columna13]]+Tabla2[[#This Row],[Tiempo de permanencia]]</f>
        <v>0.1027777777777778</v>
      </c>
      <c r="AH122" t="str">
        <f>+TEXT(Tabla2[[#This Row],[Hora de Llegada]], "dddd")</f>
        <v>domingo</v>
      </c>
    </row>
    <row r="123" spans="1:34" x14ac:dyDescent="0.25">
      <c r="A123">
        <v>6</v>
      </c>
      <c r="B123" t="s">
        <v>227</v>
      </c>
      <c r="C123">
        <v>6</v>
      </c>
      <c r="D123" s="3">
        <v>45018.057638888888</v>
      </c>
      <c r="E123" s="3">
        <v>45018.116666666669</v>
      </c>
      <c r="F123" t="s">
        <v>76</v>
      </c>
      <c r="G123" t="s">
        <v>70</v>
      </c>
      <c r="H123" t="s">
        <v>71</v>
      </c>
      <c r="I123" s="13">
        <v>20.38</v>
      </c>
      <c r="J123" t="s">
        <v>100</v>
      </c>
      <c r="K123">
        <v>122</v>
      </c>
      <c r="L123" t="s">
        <v>79</v>
      </c>
      <c r="M123" t="s">
        <v>17</v>
      </c>
      <c r="Q123" s="1">
        <f>+SUMIF(Tabla1[Número de Orden],Tabla2[[#This Row],[Número de Orden]],Tabla1[Ganacia Bruta])</f>
        <v>105</v>
      </c>
      <c r="R123" s="1">
        <f>+Tabla2[[#This Row],[Monto total cuenta]]+Tabla2[[#This Row],[Propina final]]</f>
        <v>125.38</v>
      </c>
      <c r="S123" s="4">
        <f>+Tabla2[[#This Row],[Hora de Salida]]</f>
        <v>45018.116666666669</v>
      </c>
      <c r="T123" s="5" t="str">
        <f>+TEXT(Tabla2[[#This Row],[Hora de Llegada]], "h:mm")</f>
        <v>1:23</v>
      </c>
      <c r="U123" t="str">
        <f>+TEXT(Tabla2[[#This Row],[Hora de Salida]], "h:mm")</f>
        <v>2:48</v>
      </c>
      <c r="V1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30.059027777777779</v>
      </c>
      <c r="W123">
        <f>+SUMIF(cocina!A:A,Tabla2[[#This Row],[Número de Orden]],cocina!H:H)</f>
        <v>32</v>
      </c>
      <c r="X123">
        <f>+Tabla2[[#This Row],[Tiempo de preparación]]/60</f>
        <v>0.53333333333333333</v>
      </c>
      <c r="Y123" t="str">
        <f>+TEXT(Tabla2[[#This Row],[Columna2]]/24, "h:mm")</f>
        <v>0:32</v>
      </c>
      <c r="Z123" s="6">
        <f>+TEXT(Tabla2[[#This Row],[Hora de Salida]]-Tabla2[[#This Row],[Hora de Llegada]], "h:mm")-Tabla2[[#This Row],[Tiempo de preparación2]]</f>
        <v>3.680555555555555E-2</v>
      </c>
      <c r="AA123" s="6">
        <f>+IF(Tabla2[[#This Row],[Tiempo de degustación]]&lt;0,0,Tabla2[[#This Row],[Tiempo de degustación]])</f>
        <v>3.680555555555555E-2</v>
      </c>
      <c r="AB123" t="str">
        <f>+IF(Tabla2[[#This Row],[Tiempo de degustación2]]&gt;0,"SI","Impago")</f>
        <v>SI</v>
      </c>
      <c r="AC123">
        <f>+IF(Tabla2[[#This Row],[Orden cobrada]]="Impago",0,Tabla2[[#This Row],[Propina]])</f>
        <v>20.38</v>
      </c>
      <c r="AD123">
        <f>+IF(Tabla2[[#This Row],[Estado de la Mesa]]="Ocupada",15,0)</f>
        <v>15</v>
      </c>
      <c r="AE123">
        <f>+Tabla2[[#This Row],[Columna1]]/60</f>
        <v>0.25</v>
      </c>
      <c r="AF123" t="str">
        <f>+TEXT(Tabla2[[#This Row],[Columna12]]/24, "h:mm")</f>
        <v>0:15</v>
      </c>
      <c r="AG123" s="6">
        <f>+Tabla2[[#This Row],[Columna13]]+Tabla2[[#This Row],[Tiempo de permanencia]]</f>
        <v>30.069444444444446</v>
      </c>
      <c r="AH123" t="str">
        <f>+TEXT(Tabla2[[#This Row],[Hora de Llegada]], "dddd")</f>
        <v>domingo</v>
      </c>
    </row>
    <row r="124" spans="1:34" x14ac:dyDescent="0.25">
      <c r="A124">
        <v>16</v>
      </c>
      <c r="B124" t="s">
        <v>228</v>
      </c>
      <c r="C124">
        <v>6</v>
      </c>
      <c r="D124" s="3">
        <v>45018.131249999999</v>
      </c>
      <c r="E124" s="3">
        <v>45018.173611111109</v>
      </c>
      <c r="F124" t="s">
        <v>94</v>
      </c>
      <c r="G124" t="s">
        <v>70</v>
      </c>
      <c r="H124" t="s">
        <v>71</v>
      </c>
      <c r="I124" s="13">
        <v>46.88</v>
      </c>
      <c r="J124" t="s">
        <v>72</v>
      </c>
      <c r="K124">
        <v>123</v>
      </c>
      <c r="L124" t="s">
        <v>140</v>
      </c>
      <c r="M124" t="s">
        <v>5</v>
      </c>
      <c r="Q124" s="1">
        <f>+SUMIF(Tabla1[Número de Orden],Tabla2[[#This Row],[Número de Orden]],Tabla1[Ganacia Bruta])</f>
        <v>24</v>
      </c>
      <c r="R124" s="1">
        <f>+Tabla2[[#This Row],[Monto total cuenta]]+Tabla2[[#This Row],[Propina final]]</f>
        <v>70.88</v>
      </c>
      <c r="S124" s="4">
        <f>+Tabla2[[#This Row],[Hora de Salida]]</f>
        <v>45018.173611111109</v>
      </c>
      <c r="T124" s="5" t="str">
        <f>+TEXT(Tabla2[[#This Row],[Hora de Llegada]], "h:mm")</f>
        <v>3:09</v>
      </c>
      <c r="U124" t="str">
        <f>+TEXT(Tabla2[[#This Row],[Hora de Salida]], "h:mm")</f>
        <v>4:10</v>
      </c>
      <c r="V1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4.2361111111111099E-2</v>
      </c>
      <c r="W124">
        <f>+SUMIF(cocina!A:A,Tabla2[[#This Row],[Número de Orden]],cocina!H:H)</f>
        <v>33</v>
      </c>
      <c r="X124">
        <f>+Tabla2[[#This Row],[Tiempo de preparación]]/60</f>
        <v>0.55000000000000004</v>
      </c>
      <c r="Y124" t="str">
        <f>+TEXT(Tabla2[[#This Row],[Columna2]]/24, "h:mm")</f>
        <v>0:33</v>
      </c>
      <c r="Z124" s="6">
        <f>+TEXT(Tabla2[[#This Row],[Hora de Salida]]-Tabla2[[#This Row],[Hora de Llegada]], "h:mm")-Tabla2[[#This Row],[Tiempo de preparación2]]</f>
        <v>1.9444444444444448E-2</v>
      </c>
      <c r="AA124" s="6">
        <f>+IF(Tabla2[[#This Row],[Tiempo de degustación]]&lt;0,0,Tabla2[[#This Row],[Tiempo de degustación]])</f>
        <v>1.9444444444444448E-2</v>
      </c>
      <c r="AB124" t="str">
        <f>+IF(Tabla2[[#This Row],[Tiempo de degustación2]]&gt;0,"SI","Impago")</f>
        <v>SI</v>
      </c>
      <c r="AC124">
        <f>+IF(Tabla2[[#This Row],[Orden cobrada]]="Impago",0,Tabla2[[#This Row],[Propina]])</f>
        <v>46.88</v>
      </c>
      <c r="AD124">
        <f>+IF(Tabla2[[#This Row],[Estado de la Mesa]]="Ocupada",15,0)</f>
        <v>0</v>
      </c>
      <c r="AE124">
        <f>+Tabla2[[#This Row],[Columna1]]/60</f>
        <v>0</v>
      </c>
      <c r="AF124" t="str">
        <f>+TEXT(Tabla2[[#This Row],[Columna12]]/24, "h:mm")</f>
        <v>0:00</v>
      </c>
      <c r="AG124" s="6">
        <f>+Tabla2[[#This Row],[Columna13]]+Tabla2[[#This Row],[Tiempo de permanencia]]</f>
        <v>4.2361111111111099E-2</v>
      </c>
      <c r="AH124" t="str">
        <f>+TEXT(Tabla2[[#This Row],[Hora de Llegada]], "dddd")</f>
        <v>domingo</v>
      </c>
    </row>
    <row r="125" spans="1:34" x14ac:dyDescent="0.25">
      <c r="A125">
        <v>16</v>
      </c>
      <c r="B125" t="s">
        <v>229</v>
      </c>
      <c r="C125">
        <v>5</v>
      </c>
      <c r="D125" s="3">
        <v>45018.152083333334</v>
      </c>
      <c r="E125" s="3">
        <v>45018.223611111112</v>
      </c>
      <c r="F125" t="s">
        <v>69</v>
      </c>
      <c r="G125" t="s">
        <v>70</v>
      </c>
      <c r="H125" t="s">
        <v>71</v>
      </c>
      <c r="I125" s="13">
        <v>10.85</v>
      </c>
      <c r="J125" t="s">
        <v>84</v>
      </c>
      <c r="K125">
        <v>124</v>
      </c>
      <c r="L125" t="s">
        <v>73</v>
      </c>
      <c r="M125" t="s">
        <v>21</v>
      </c>
      <c r="N125" t="s">
        <v>129</v>
      </c>
      <c r="O125" t="s">
        <v>115</v>
      </c>
      <c r="P125" t="s">
        <v>88</v>
      </c>
      <c r="Q125" s="1">
        <f>+SUMIF(Tabla1[Número de Orden],Tabla2[[#This Row],[Número de Orden]],Tabla1[Ganacia Bruta])</f>
        <v>222</v>
      </c>
      <c r="R125" s="1">
        <f>+Tabla2[[#This Row],[Monto total cuenta]]+Tabla2[[#This Row],[Propina final]]</f>
        <v>222</v>
      </c>
      <c r="S125" s="4">
        <f>+Tabla2[[#This Row],[Hora de Salida]]</f>
        <v>45018.223611111112</v>
      </c>
      <c r="T125" s="5" t="str">
        <f>+TEXT(Tabla2[[#This Row],[Hora de Llegada]], "h:mm")</f>
        <v>3:39</v>
      </c>
      <c r="U125" t="str">
        <f>+TEXT(Tabla2[[#This Row],[Hora de Salida]], "h:mm")</f>
        <v>5:22</v>
      </c>
      <c r="V1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7.1527777777777801E-2</v>
      </c>
      <c r="W125">
        <f>+SUMIF(cocina!A:A,Tabla2[[#This Row],[Número de Orden]],cocina!H:H)</f>
        <v>138</v>
      </c>
      <c r="X125">
        <f>+Tabla2[[#This Row],[Tiempo de preparación]]/60</f>
        <v>2.2999999999999998</v>
      </c>
      <c r="Y125" t="str">
        <f>+TEXT(Tabla2[[#This Row],[Columna2]]/24, "h:mm")</f>
        <v>2:18</v>
      </c>
      <c r="Z125" s="6">
        <f>+TEXT(Tabla2[[#This Row],[Hora de Salida]]-Tabla2[[#This Row],[Hora de Llegada]], "h:mm")-Tabla2[[#This Row],[Tiempo de preparación2]]</f>
        <v>-2.4305555555555566E-2</v>
      </c>
      <c r="AA125" s="6">
        <f>+IF(Tabla2[[#This Row],[Tiempo de degustación]]&lt;0,0,Tabla2[[#This Row],[Tiempo de degustación]])</f>
        <v>0</v>
      </c>
      <c r="AB125" t="str">
        <f>+IF(Tabla2[[#This Row],[Tiempo de degustación2]]&gt;0,"SI","Impago")</f>
        <v>Impago</v>
      </c>
      <c r="AC125">
        <f>+IF(Tabla2[[#This Row],[Orden cobrada]]="Impago",0,Tabla2[[#This Row],[Propina]])</f>
        <v>0</v>
      </c>
      <c r="AD125">
        <f>+IF(Tabla2[[#This Row],[Estado de la Mesa]]="Ocupada",15,0)</f>
        <v>0</v>
      </c>
      <c r="AE125">
        <f>+Tabla2[[#This Row],[Columna1]]/60</f>
        <v>0</v>
      </c>
      <c r="AF125" t="str">
        <f>+TEXT(Tabla2[[#This Row],[Columna12]]/24, "h:mm")</f>
        <v>0:00</v>
      </c>
      <c r="AG125" s="6">
        <f>+Tabla2[[#This Row],[Columna13]]+Tabla2[[#This Row],[Tiempo de permanencia]]</f>
        <v>7.1527777777777801E-2</v>
      </c>
      <c r="AH125" t="str">
        <f>+TEXT(Tabla2[[#This Row],[Hora de Llegada]], "dddd")</f>
        <v>domingo</v>
      </c>
    </row>
    <row r="126" spans="1:34" x14ac:dyDescent="0.25">
      <c r="A126">
        <v>14</v>
      </c>
      <c r="B126" t="s">
        <v>230</v>
      </c>
      <c r="C126">
        <v>2</v>
      </c>
      <c r="D126" s="3">
        <v>45018.12222222222</v>
      </c>
      <c r="E126" s="3">
        <v>45018.259027777778</v>
      </c>
      <c r="F126" t="s">
        <v>69</v>
      </c>
      <c r="G126" t="s">
        <v>70</v>
      </c>
      <c r="H126" t="s">
        <v>83</v>
      </c>
      <c r="I126" s="13">
        <v>24.66</v>
      </c>
      <c r="J126" t="s">
        <v>84</v>
      </c>
      <c r="K126">
        <v>125</v>
      </c>
      <c r="L126" t="s">
        <v>105</v>
      </c>
      <c r="M126" t="s">
        <v>15</v>
      </c>
      <c r="N126" t="s">
        <v>133</v>
      </c>
      <c r="O126" t="s">
        <v>131</v>
      </c>
      <c r="Q126" s="1">
        <f>+SUMIF(Tabla1[Número de Orden],Tabla2[[#This Row],[Número de Orden]],Tabla1[Ganacia Bruta])</f>
        <v>184</v>
      </c>
      <c r="R126" s="1">
        <f>+Tabla2[[#This Row],[Monto total cuenta]]+Tabla2[[#This Row],[Propina final]]</f>
        <v>208.66</v>
      </c>
      <c r="S126" s="4">
        <f>+Tabla2[[#This Row],[Hora de Salida]]</f>
        <v>45018.259027777778</v>
      </c>
      <c r="T126" s="5" t="str">
        <f>+TEXT(Tabla2[[#This Row],[Hora de Llegada]], "h:mm")</f>
        <v>2:56</v>
      </c>
      <c r="U126" t="str">
        <f>+TEXT(Tabla2[[#This Row],[Hora de Salida]], "h:mm")</f>
        <v>6:13</v>
      </c>
      <c r="V1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0.13680555555555557</v>
      </c>
      <c r="W126">
        <f>+SUMIF(cocina!A:A,Tabla2[[#This Row],[Número de Orden]],cocina!H:H)</f>
        <v>84</v>
      </c>
      <c r="X126">
        <f>+Tabla2[[#This Row],[Tiempo de preparación]]/60</f>
        <v>1.4</v>
      </c>
      <c r="Y126" t="str">
        <f>+TEXT(Tabla2[[#This Row],[Columna2]]/24, "h:mm")</f>
        <v>1:24</v>
      </c>
      <c r="Z126" s="6">
        <f>+TEXT(Tabla2[[#This Row],[Hora de Salida]]-Tabla2[[#This Row],[Hora de Llegada]], "h:mm")-Tabla2[[#This Row],[Tiempo de preparación2]]</f>
        <v>7.8472222222222235E-2</v>
      </c>
      <c r="AA126" s="6">
        <f>+IF(Tabla2[[#This Row],[Tiempo de degustación]]&lt;0,0,Tabla2[[#This Row],[Tiempo de degustación]])</f>
        <v>7.8472222222222235E-2</v>
      </c>
      <c r="AB126" t="str">
        <f>+IF(Tabla2[[#This Row],[Tiempo de degustación2]]&gt;0,"SI","Impago")</f>
        <v>SI</v>
      </c>
      <c r="AC126">
        <f>+IF(Tabla2[[#This Row],[Orden cobrada]]="Impago",0,Tabla2[[#This Row],[Propina]])</f>
        <v>24.66</v>
      </c>
      <c r="AD126">
        <f>+IF(Tabla2[[#This Row],[Estado de la Mesa]]="Ocupada",15,0)</f>
        <v>0</v>
      </c>
      <c r="AE126">
        <f>+Tabla2[[#This Row],[Columna1]]/60</f>
        <v>0</v>
      </c>
      <c r="AF126" t="str">
        <f>+TEXT(Tabla2[[#This Row],[Columna12]]/24, "h:mm")</f>
        <v>0:00</v>
      </c>
      <c r="AG126" s="6">
        <f>+Tabla2[[#This Row],[Columna13]]+Tabla2[[#This Row],[Tiempo de permanencia]]</f>
        <v>0.13680555555555557</v>
      </c>
      <c r="AH126" t="str">
        <f>+TEXT(Tabla2[[#This Row],[Hora de Llegada]], "dddd")</f>
        <v>domingo</v>
      </c>
    </row>
    <row r="127" spans="1:34" x14ac:dyDescent="0.25">
      <c r="A127">
        <v>18</v>
      </c>
      <c r="B127" t="s">
        <v>231</v>
      </c>
      <c r="C127">
        <v>3</v>
      </c>
      <c r="D127" s="3">
        <v>45018.114583333336</v>
      </c>
      <c r="E127" s="3">
        <v>45018.216666666667</v>
      </c>
      <c r="F127" t="s">
        <v>76</v>
      </c>
      <c r="G127" t="s">
        <v>70</v>
      </c>
      <c r="H127" t="s">
        <v>83</v>
      </c>
      <c r="I127" s="13">
        <v>41.82</v>
      </c>
      <c r="J127" t="s">
        <v>84</v>
      </c>
      <c r="K127">
        <v>126</v>
      </c>
      <c r="L127" t="s">
        <v>95</v>
      </c>
      <c r="M127" t="s">
        <v>15</v>
      </c>
      <c r="N127" t="s">
        <v>112</v>
      </c>
      <c r="O127" t="s">
        <v>96</v>
      </c>
      <c r="P127" t="s">
        <v>74</v>
      </c>
      <c r="Q127" s="1">
        <f>+SUMIF(Tabla1[Número de Orden],Tabla2[[#This Row],[Número de Orden]],Tabla1[Ganacia Bruta])</f>
        <v>165</v>
      </c>
      <c r="R127" s="1">
        <f>+Tabla2[[#This Row],[Monto total cuenta]]+Tabla2[[#This Row],[Propina final]]</f>
        <v>206.82</v>
      </c>
      <c r="S127" s="4">
        <f>+Tabla2[[#This Row],[Hora de Salida]]</f>
        <v>45018.216666666667</v>
      </c>
      <c r="T127" s="5" t="str">
        <f>+TEXT(Tabla2[[#This Row],[Hora de Llegada]], "h:mm")</f>
        <v>2:45</v>
      </c>
      <c r="U127" t="str">
        <f>+TEXT(Tabla2[[#This Row],[Hora de Salida]], "h:mm")</f>
        <v>5:12</v>
      </c>
      <c r="V1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127">
        <f>+SUMIF(cocina!A:A,Tabla2[[#This Row],[Número de Orden]],cocina!H:H)</f>
        <v>139</v>
      </c>
      <c r="X127">
        <f>+Tabla2[[#This Row],[Tiempo de preparación]]/60</f>
        <v>2.3166666666666669</v>
      </c>
      <c r="Y127" t="str">
        <f>+TEXT(Tabla2[[#This Row],[Columna2]]/24, "h:mm")</f>
        <v>2:19</v>
      </c>
      <c r="Z127" s="6">
        <f>+TEXT(Tabla2[[#This Row],[Hora de Salida]]-Tabla2[[#This Row],[Hora de Llegada]], "h:mm")-Tabla2[[#This Row],[Tiempo de preparación2]]</f>
        <v>5.5555555555555497E-3</v>
      </c>
      <c r="AA127" s="6">
        <f>+IF(Tabla2[[#This Row],[Tiempo de degustación]]&lt;0,0,Tabla2[[#This Row],[Tiempo de degustación]])</f>
        <v>5.5555555555555497E-3</v>
      </c>
      <c r="AB127" t="str">
        <f>+IF(Tabla2[[#This Row],[Tiempo de degustación2]]&gt;0,"SI","Impago")</f>
        <v>SI</v>
      </c>
      <c r="AC127">
        <f>+IF(Tabla2[[#This Row],[Orden cobrada]]="Impago",0,Tabla2[[#This Row],[Propina]])</f>
        <v>41.82</v>
      </c>
      <c r="AD127">
        <f>+IF(Tabla2[[#This Row],[Estado de la Mesa]]="Ocupada",15,0)</f>
        <v>0</v>
      </c>
      <c r="AE127">
        <f>+Tabla2[[#This Row],[Columna1]]/60</f>
        <v>0</v>
      </c>
      <c r="AF127" t="str">
        <f>+TEXT(Tabla2[[#This Row],[Columna12]]/24, "h:mm")</f>
        <v>0:00</v>
      </c>
      <c r="AG127" s="6">
        <f>+Tabla2[[#This Row],[Columna13]]+Tabla2[[#This Row],[Tiempo de permanencia]]</f>
        <v>0.10208333333333335</v>
      </c>
      <c r="AH127" t="str">
        <f>+TEXT(Tabla2[[#This Row],[Hora de Llegada]], "dddd")</f>
        <v>domingo</v>
      </c>
    </row>
    <row r="128" spans="1:34" x14ac:dyDescent="0.25">
      <c r="A128">
        <v>6</v>
      </c>
      <c r="B128" t="s">
        <v>232</v>
      </c>
      <c r="C128">
        <v>4</v>
      </c>
      <c r="D128" s="3">
        <v>45018.029166666667</v>
      </c>
      <c r="E128" s="3">
        <v>45018.102777777778</v>
      </c>
      <c r="F128" t="s">
        <v>94</v>
      </c>
      <c r="G128" t="s">
        <v>70</v>
      </c>
      <c r="H128" t="s">
        <v>83</v>
      </c>
      <c r="I128" s="13">
        <v>32.82</v>
      </c>
      <c r="J128" t="s">
        <v>84</v>
      </c>
      <c r="K128">
        <v>127</v>
      </c>
      <c r="L128" t="s">
        <v>140</v>
      </c>
      <c r="M128" t="s">
        <v>12</v>
      </c>
      <c r="Q128" s="1">
        <f>+SUMIF(Tabla1[Número de Orden],Tabla2[[#This Row],[Número de Orden]],Tabla1[Ganacia Bruta])</f>
        <v>72</v>
      </c>
      <c r="R128" s="1">
        <f>+Tabla2[[#This Row],[Monto total cuenta]]+Tabla2[[#This Row],[Propina final]]</f>
        <v>104.82</v>
      </c>
      <c r="S128" s="4">
        <f>+Tabla2[[#This Row],[Hora de Salida]]</f>
        <v>45018.102777777778</v>
      </c>
      <c r="T128" s="5" t="str">
        <f>+TEXT(Tabla2[[#This Row],[Hora de Llegada]], "h:mm")</f>
        <v>0:42</v>
      </c>
      <c r="U128" t="str">
        <f>+TEXT(Tabla2[[#This Row],[Hora de Salida]], "h:mm")</f>
        <v>2:28</v>
      </c>
      <c r="V1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128">
        <f>+SUMIF(cocina!A:A,Tabla2[[#This Row],[Número de Orden]],cocina!H:H)</f>
        <v>30</v>
      </c>
      <c r="X128">
        <f>+Tabla2[[#This Row],[Tiempo de preparación]]/60</f>
        <v>0.5</v>
      </c>
      <c r="Y128" t="str">
        <f>+TEXT(Tabla2[[#This Row],[Columna2]]/24, "h:mm")</f>
        <v>0:30</v>
      </c>
      <c r="Z128" s="6">
        <f>+TEXT(Tabla2[[#This Row],[Hora de Salida]]-Tabla2[[#This Row],[Hora de Llegada]], "h:mm")-Tabla2[[#This Row],[Tiempo de preparación2]]</f>
        <v>5.2777777777777785E-2</v>
      </c>
      <c r="AA128" s="6">
        <f>+IF(Tabla2[[#This Row],[Tiempo de degustación]]&lt;0,0,Tabla2[[#This Row],[Tiempo de degustación]])</f>
        <v>5.2777777777777785E-2</v>
      </c>
      <c r="AB128" t="str">
        <f>+IF(Tabla2[[#This Row],[Tiempo de degustación2]]&gt;0,"SI","Impago")</f>
        <v>SI</v>
      </c>
      <c r="AC128">
        <f>+IF(Tabla2[[#This Row],[Orden cobrada]]="Impago",0,Tabla2[[#This Row],[Propina]])</f>
        <v>32.82</v>
      </c>
      <c r="AD128">
        <f>+IF(Tabla2[[#This Row],[Estado de la Mesa]]="Ocupada",15,0)</f>
        <v>0</v>
      </c>
      <c r="AE128">
        <f>+Tabla2[[#This Row],[Columna1]]/60</f>
        <v>0</v>
      </c>
      <c r="AF128" t="str">
        <f>+TEXT(Tabla2[[#This Row],[Columna12]]/24, "h:mm")</f>
        <v>0:00</v>
      </c>
      <c r="AG128" s="6">
        <f>+Tabla2[[#This Row],[Columna13]]+Tabla2[[#This Row],[Tiempo de permanencia]]</f>
        <v>7.3611111111111099E-2</v>
      </c>
      <c r="AH128" t="str">
        <f>+TEXT(Tabla2[[#This Row],[Hora de Llegada]], "dddd")</f>
        <v>domingo</v>
      </c>
    </row>
    <row r="129" spans="1:34" x14ac:dyDescent="0.25">
      <c r="A129">
        <v>2</v>
      </c>
      <c r="B129" t="s">
        <v>233</v>
      </c>
      <c r="C129">
        <v>5</v>
      </c>
      <c r="D129" s="3">
        <v>45018.063194444447</v>
      </c>
      <c r="E129" s="3">
        <v>45018.144444444442</v>
      </c>
      <c r="F129" t="s">
        <v>82</v>
      </c>
      <c r="G129" t="s">
        <v>70</v>
      </c>
      <c r="H129" t="s">
        <v>78</v>
      </c>
      <c r="I129" s="13">
        <v>49.36</v>
      </c>
      <c r="J129" t="s">
        <v>100</v>
      </c>
      <c r="K129">
        <v>128</v>
      </c>
      <c r="L129" t="s">
        <v>109</v>
      </c>
      <c r="M129" t="s">
        <v>26</v>
      </c>
      <c r="N129" t="s">
        <v>122</v>
      </c>
      <c r="O129" t="s">
        <v>96</v>
      </c>
      <c r="P129" t="s">
        <v>86</v>
      </c>
      <c r="Q129" s="1">
        <f>+SUMIF(Tabla1[Número de Orden],Tabla2[[#This Row],[Número de Orden]],Tabla1[Ganacia Bruta])</f>
        <v>239</v>
      </c>
      <c r="R129" s="1">
        <f>+Tabla2[[#This Row],[Monto total cuenta]]+Tabla2[[#This Row],[Propina final]]</f>
        <v>239</v>
      </c>
      <c r="S129" s="4">
        <f>+Tabla2[[#This Row],[Hora de Salida]]</f>
        <v>45018.144444444442</v>
      </c>
      <c r="T129" s="5" t="str">
        <f>+TEXT(Tabla2[[#This Row],[Hora de Llegada]], "h:mm")</f>
        <v>1:31</v>
      </c>
      <c r="U129" t="str">
        <f>+TEXT(Tabla2[[#This Row],[Hora de Salida]], "h:mm")</f>
        <v>3:28</v>
      </c>
      <c r="V1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30.081250000000001</v>
      </c>
      <c r="W129">
        <f>+SUMIF(cocina!A:A,Tabla2[[#This Row],[Número de Orden]],cocina!H:H)</f>
        <v>172</v>
      </c>
      <c r="X129">
        <f>+Tabla2[[#This Row],[Tiempo de preparación]]/60</f>
        <v>2.8666666666666667</v>
      </c>
      <c r="Y129" t="str">
        <f>+TEXT(Tabla2[[#This Row],[Columna2]]/24, "h:mm")</f>
        <v>2:52</v>
      </c>
      <c r="Z129" s="6">
        <f>+TEXT(Tabla2[[#This Row],[Hora de Salida]]-Tabla2[[#This Row],[Hora de Llegada]], "h:mm")-Tabla2[[#This Row],[Tiempo de preparación2]]</f>
        <v>-3.8194444444444448E-2</v>
      </c>
      <c r="AA129" s="6">
        <f>+IF(Tabla2[[#This Row],[Tiempo de degustación]]&lt;0,0,Tabla2[[#This Row],[Tiempo de degustación]])</f>
        <v>0</v>
      </c>
      <c r="AB129" t="str">
        <f>+IF(Tabla2[[#This Row],[Tiempo de degustación2]]&gt;0,"SI","Impago")</f>
        <v>Impago</v>
      </c>
      <c r="AC129">
        <f>+IF(Tabla2[[#This Row],[Orden cobrada]]="Impago",0,Tabla2[[#This Row],[Propina]])</f>
        <v>0</v>
      </c>
      <c r="AD129">
        <f>+IF(Tabla2[[#This Row],[Estado de la Mesa]]="Ocupada",15,0)</f>
        <v>15</v>
      </c>
      <c r="AE129">
        <f>+Tabla2[[#This Row],[Columna1]]/60</f>
        <v>0.25</v>
      </c>
      <c r="AF129" t="str">
        <f>+TEXT(Tabla2[[#This Row],[Columna12]]/24, "h:mm")</f>
        <v>0:15</v>
      </c>
      <c r="AG129" s="6">
        <f>+Tabla2[[#This Row],[Columna13]]+Tabla2[[#This Row],[Tiempo de permanencia]]</f>
        <v>30.091666666666669</v>
      </c>
      <c r="AH129" t="str">
        <f>+TEXT(Tabla2[[#This Row],[Hora de Llegada]], "dddd")</f>
        <v>domingo</v>
      </c>
    </row>
    <row r="130" spans="1:34" x14ac:dyDescent="0.25">
      <c r="A130">
        <v>16</v>
      </c>
      <c r="B130" t="s">
        <v>234</v>
      </c>
      <c r="C130">
        <v>5</v>
      </c>
      <c r="D130" s="3">
        <v>45018.02847222222</v>
      </c>
      <c r="E130" s="3">
        <v>45018.111805555556</v>
      </c>
      <c r="F130" t="s">
        <v>82</v>
      </c>
      <c r="G130" t="s">
        <v>70</v>
      </c>
      <c r="H130" t="s">
        <v>83</v>
      </c>
      <c r="I130" s="13">
        <v>49.3</v>
      </c>
      <c r="J130" t="s">
        <v>72</v>
      </c>
      <c r="K130">
        <v>129</v>
      </c>
      <c r="L130" t="s">
        <v>95</v>
      </c>
      <c r="M130" t="s">
        <v>16</v>
      </c>
      <c r="N130" t="s">
        <v>131</v>
      </c>
      <c r="O130" t="s">
        <v>88</v>
      </c>
      <c r="Q130" s="1">
        <f>+SUMIF(Tabla1[Número de Orden],Tabla2[[#This Row],[Número de Orden]],Tabla1[Ganacia Bruta])</f>
        <v>106</v>
      </c>
      <c r="R130" s="1">
        <f>+Tabla2[[#This Row],[Monto total cuenta]]+Tabla2[[#This Row],[Propina final]]</f>
        <v>155.30000000000001</v>
      </c>
      <c r="S130" s="4">
        <f>+Tabla2[[#This Row],[Hora de Salida]]</f>
        <v>45018.111805555556</v>
      </c>
      <c r="T130" s="5" t="str">
        <f>+TEXT(Tabla2[[#This Row],[Hora de Llegada]], "h:mm")</f>
        <v>0:41</v>
      </c>
      <c r="U130" t="str">
        <f>+TEXT(Tabla2[[#This Row],[Hora de Salida]], "h:mm")</f>
        <v>2:41</v>
      </c>
      <c r="V1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8.3333333333333343E-2</v>
      </c>
      <c r="W130">
        <f>+SUMIF(cocina!A:A,Tabla2[[#This Row],[Número de Orden]],cocina!H:H)</f>
        <v>80</v>
      </c>
      <c r="X130">
        <f>+Tabla2[[#This Row],[Tiempo de preparación]]/60</f>
        <v>1.3333333333333333</v>
      </c>
      <c r="Y130" t="str">
        <f>+TEXT(Tabla2[[#This Row],[Columna2]]/24, "h:mm")</f>
        <v>1:20</v>
      </c>
      <c r="Z130" s="6">
        <f>+TEXT(Tabla2[[#This Row],[Hora de Salida]]-Tabla2[[#This Row],[Hora de Llegada]], "h:mm")-Tabla2[[#This Row],[Tiempo de preparación2]]</f>
        <v>2.7777777777777776E-2</v>
      </c>
      <c r="AA130" s="6">
        <f>+IF(Tabla2[[#This Row],[Tiempo de degustación]]&lt;0,0,Tabla2[[#This Row],[Tiempo de degustación]])</f>
        <v>2.7777777777777776E-2</v>
      </c>
      <c r="AB130" t="str">
        <f>+IF(Tabla2[[#This Row],[Tiempo de degustación2]]&gt;0,"SI","Impago")</f>
        <v>SI</v>
      </c>
      <c r="AC130">
        <f>+IF(Tabla2[[#This Row],[Orden cobrada]]="Impago",0,Tabla2[[#This Row],[Propina]])</f>
        <v>49.3</v>
      </c>
      <c r="AD130">
        <f>+IF(Tabla2[[#This Row],[Estado de la Mesa]]="Ocupada",15,0)</f>
        <v>0</v>
      </c>
      <c r="AE130">
        <f>+Tabla2[[#This Row],[Columna1]]/60</f>
        <v>0</v>
      </c>
      <c r="AF130" t="str">
        <f>+TEXT(Tabla2[[#This Row],[Columna12]]/24, "h:mm")</f>
        <v>0:00</v>
      </c>
      <c r="AG130" s="6">
        <f>+Tabla2[[#This Row],[Columna13]]+Tabla2[[#This Row],[Tiempo de permanencia]]</f>
        <v>8.3333333333333343E-2</v>
      </c>
      <c r="AH130" t="str">
        <f>+TEXT(Tabla2[[#This Row],[Hora de Llegada]], "dddd")</f>
        <v>domingo</v>
      </c>
    </row>
    <row r="131" spans="1:34" x14ac:dyDescent="0.25">
      <c r="A131">
        <v>10</v>
      </c>
      <c r="B131" t="s">
        <v>235</v>
      </c>
      <c r="C131">
        <v>4</v>
      </c>
      <c r="D131" s="3">
        <v>45018.018055555556</v>
      </c>
      <c r="E131" s="3">
        <v>45018.063888888886</v>
      </c>
      <c r="F131" t="s">
        <v>82</v>
      </c>
      <c r="G131" t="s">
        <v>70</v>
      </c>
      <c r="H131" t="s">
        <v>83</v>
      </c>
      <c r="I131" s="13">
        <v>38.130000000000003</v>
      </c>
      <c r="J131" t="s">
        <v>84</v>
      </c>
      <c r="K131">
        <v>130</v>
      </c>
      <c r="L131" t="s">
        <v>79</v>
      </c>
      <c r="M131" t="s">
        <v>17</v>
      </c>
      <c r="Q131" s="1">
        <f>+SUMIF(Tabla1[Número de Orden],Tabla2[[#This Row],[Número de Orden]],Tabla1[Ganacia Bruta])</f>
        <v>35</v>
      </c>
      <c r="R131" s="1">
        <f>+Tabla2[[#This Row],[Monto total cuenta]]+Tabla2[[#This Row],[Propina final]]</f>
        <v>73.13</v>
      </c>
      <c r="S131" s="4">
        <f>+Tabla2[[#This Row],[Hora de Salida]]</f>
        <v>45018.063888888886</v>
      </c>
      <c r="T131" s="5" t="str">
        <f>+TEXT(Tabla2[[#This Row],[Hora de Llegada]], "h:mm")</f>
        <v>0:26</v>
      </c>
      <c r="U131" t="str">
        <f>+TEXT(Tabla2[[#This Row],[Hora de Salida]], "h:mm")</f>
        <v>1:32</v>
      </c>
      <c r="V1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4.583333333333333E-2</v>
      </c>
      <c r="W131">
        <f>+SUMIF(cocina!A:A,Tabla2[[#This Row],[Número de Orden]],cocina!H:H)</f>
        <v>25</v>
      </c>
      <c r="X131">
        <f>+Tabla2[[#This Row],[Tiempo de preparación]]/60</f>
        <v>0.41666666666666669</v>
      </c>
      <c r="Y131" t="str">
        <f>+TEXT(Tabla2[[#This Row],[Columna2]]/24, "h:mm")</f>
        <v>0:25</v>
      </c>
      <c r="Z131" s="6">
        <f>+TEXT(Tabla2[[#This Row],[Hora de Salida]]-Tabla2[[#This Row],[Hora de Llegada]], "h:mm")-Tabla2[[#This Row],[Tiempo de preparación2]]</f>
        <v>2.8472222222222218E-2</v>
      </c>
      <c r="AA131" s="6">
        <f>+IF(Tabla2[[#This Row],[Tiempo de degustación]]&lt;0,0,Tabla2[[#This Row],[Tiempo de degustación]])</f>
        <v>2.8472222222222218E-2</v>
      </c>
      <c r="AB131" t="str">
        <f>+IF(Tabla2[[#This Row],[Tiempo de degustación2]]&gt;0,"SI","Impago")</f>
        <v>SI</v>
      </c>
      <c r="AC131">
        <f>+IF(Tabla2[[#This Row],[Orden cobrada]]="Impago",0,Tabla2[[#This Row],[Propina]])</f>
        <v>38.130000000000003</v>
      </c>
      <c r="AD131">
        <f>+IF(Tabla2[[#This Row],[Estado de la Mesa]]="Ocupada",15,0)</f>
        <v>0</v>
      </c>
      <c r="AE131">
        <f>+Tabla2[[#This Row],[Columna1]]/60</f>
        <v>0</v>
      </c>
      <c r="AF131" t="str">
        <f>+TEXT(Tabla2[[#This Row],[Columna12]]/24, "h:mm")</f>
        <v>0:00</v>
      </c>
      <c r="AG131" s="6">
        <f>+Tabla2[[#This Row],[Columna13]]+Tabla2[[#This Row],[Tiempo de permanencia]]</f>
        <v>4.583333333333333E-2</v>
      </c>
      <c r="AH131" t="str">
        <f>+TEXT(Tabla2[[#This Row],[Hora de Llegada]], "dddd")</f>
        <v>domingo</v>
      </c>
    </row>
    <row r="132" spans="1:34" x14ac:dyDescent="0.25">
      <c r="A132">
        <v>7</v>
      </c>
      <c r="B132" t="s">
        <v>117</v>
      </c>
      <c r="C132">
        <v>5</v>
      </c>
      <c r="D132" s="3">
        <v>45018.029861111114</v>
      </c>
      <c r="E132" s="3">
        <v>45018.179166666669</v>
      </c>
      <c r="F132" t="s">
        <v>94</v>
      </c>
      <c r="G132" t="s">
        <v>70</v>
      </c>
      <c r="H132" t="s">
        <v>83</v>
      </c>
      <c r="I132" s="13">
        <v>42.41</v>
      </c>
      <c r="J132" t="s">
        <v>100</v>
      </c>
      <c r="K132">
        <v>131</v>
      </c>
      <c r="L132" t="s">
        <v>121</v>
      </c>
      <c r="M132" t="s">
        <v>11</v>
      </c>
      <c r="N132" t="s">
        <v>122</v>
      </c>
      <c r="O132" t="s">
        <v>118</v>
      </c>
      <c r="Q132" s="1">
        <f>+SUMIF(Tabla1[Número de Orden],Tabla2[[#This Row],[Número de Orden]],Tabla1[Ganacia Bruta])</f>
        <v>157</v>
      </c>
      <c r="R132" s="1">
        <f>+Tabla2[[#This Row],[Monto total cuenta]]+Tabla2[[#This Row],[Propina final]]</f>
        <v>199.41</v>
      </c>
      <c r="S132" s="4">
        <f>+Tabla2[[#This Row],[Hora de Salida]]</f>
        <v>45018.179166666669</v>
      </c>
      <c r="T132" s="5" t="str">
        <f>+TEXT(Tabla2[[#This Row],[Hora de Llegada]], "h:mm")</f>
        <v>0:43</v>
      </c>
      <c r="U132" t="str">
        <f>+TEXT(Tabla2[[#This Row],[Hora de Salida]], "h:mm")</f>
        <v>4:18</v>
      </c>
      <c r="V1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30.149305555555557</v>
      </c>
      <c r="W132">
        <f>+SUMIF(cocina!A:A,Tabla2[[#This Row],[Número de Orden]],cocina!H:H)</f>
        <v>120</v>
      </c>
      <c r="X132">
        <f>+Tabla2[[#This Row],[Tiempo de preparación]]/60</f>
        <v>2</v>
      </c>
      <c r="Y132" t="str">
        <f>+TEXT(Tabla2[[#This Row],[Columna2]]/24, "h:mm")</f>
        <v>2:00</v>
      </c>
      <c r="Z132" s="6">
        <f>+TEXT(Tabla2[[#This Row],[Hora de Salida]]-Tabla2[[#This Row],[Hora de Llegada]], "h:mm")-Tabla2[[#This Row],[Tiempo de preparación2]]</f>
        <v>6.5972222222222224E-2</v>
      </c>
      <c r="AA132" s="6">
        <f>+IF(Tabla2[[#This Row],[Tiempo de degustación]]&lt;0,0,Tabla2[[#This Row],[Tiempo de degustación]])</f>
        <v>6.5972222222222224E-2</v>
      </c>
      <c r="AB132" t="str">
        <f>+IF(Tabla2[[#This Row],[Tiempo de degustación2]]&gt;0,"SI","Impago")</f>
        <v>SI</v>
      </c>
      <c r="AC132">
        <f>+IF(Tabla2[[#This Row],[Orden cobrada]]="Impago",0,Tabla2[[#This Row],[Propina]])</f>
        <v>42.41</v>
      </c>
      <c r="AD132">
        <f>+IF(Tabla2[[#This Row],[Estado de la Mesa]]="Ocupada",15,0)</f>
        <v>15</v>
      </c>
      <c r="AE132">
        <f>+Tabla2[[#This Row],[Columna1]]/60</f>
        <v>0.25</v>
      </c>
      <c r="AF132" t="str">
        <f>+TEXT(Tabla2[[#This Row],[Columna12]]/24, "h:mm")</f>
        <v>0:15</v>
      </c>
      <c r="AG132" s="6">
        <f>+Tabla2[[#This Row],[Columna13]]+Tabla2[[#This Row],[Tiempo de permanencia]]</f>
        <v>30.159722222222225</v>
      </c>
      <c r="AH132" t="str">
        <f>+TEXT(Tabla2[[#This Row],[Hora de Llegada]], "dddd")</f>
        <v>domingo</v>
      </c>
    </row>
    <row r="133" spans="1:34" x14ac:dyDescent="0.25">
      <c r="A133">
        <v>9</v>
      </c>
      <c r="B133" t="s">
        <v>236</v>
      </c>
      <c r="C133">
        <v>2</v>
      </c>
      <c r="D133" s="3">
        <v>45018.05972222222</v>
      </c>
      <c r="E133" s="3">
        <v>45018.113194444442</v>
      </c>
      <c r="F133" t="s">
        <v>69</v>
      </c>
      <c r="G133" t="s">
        <v>98</v>
      </c>
      <c r="H133" t="s">
        <v>71</v>
      </c>
      <c r="I133" s="13">
        <v>30.96</v>
      </c>
      <c r="J133" t="s">
        <v>72</v>
      </c>
      <c r="K133">
        <v>132</v>
      </c>
      <c r="L133" t="s">
        <v>105</v>
      </c>
      <c r="M133" t="s">
        <v>22</v>
      </c>
      <c r="N133" t="s">
        <v>87</v>
      </c>
      <c r="O133" t="s">
        <v>118</v>
      </c>
      <c r="P133" t="s">
        <v>112</v>
      </c>
      <c r="Q133" s="1">
        <f>+SUMIF(Tabla1[Número de Orden],Tabla2[[#This Row],[Número de Orden]],Tabla1[Ganacia Bruta])</f>
        <v>206</v>
      </c>
      <c r="R133" s="1">
        <f>+Tabla2[[#This Row],[Monto total cuenta]]+Tabla2[[#This Row],[Propina final]]</f>
        <v>206</v>
      </c>
      <c r="S133" s="4">
        <f>+Tabla2[[#This Row],[Hora de Salida]]</f>
        <v>45018.113194444442</v>
      </c>
      <c r="T133" s="5" t="str">
        <f>+TEXT(Tabla2[[#This Row],[Hora de Llegada]], "h:mm")</f>
        <v>1:26</v>
      </c>
      <c r="U133" t="str">
        <f>+TEXT(Tabla2[[#This Row],[Hora de Salida]], "h:mm")</f>
        <v>2:43</v>
      </c>
      <c r="V1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5.347222222222222E-2</v>
      </c>
      <c r="W133">
        <f>+SUMIF(cocina!A:A,Tabla2[[#This Row],[Número de Orden]],cocina!H:H)</f>
        <v>102</v>
      </c>
      <c r="X133">
        <f>+Tabla2[[#This Row],[Tiempo de preparación]]/60</f>
        <v>1.7</v>
      </c>
      <c r="Y133" t="str">
        <f>+TEXT(Tabla2[[#This Row],[Columna2]]/24, "h:mm")</f>
        <v>1:42</v>
      </c>
      <c r="Z133" s="6">
        <f>+TEXT(Tabla2[[#This Row],[Hora de Salida]]-Tabla2[[#This Row],[Hora de Llegada]], "h:mm")-Tabla2[[#This Row],[Tiempo de preparación2]]</f>
        <v>-1.7361111111111112E-2</v>
      </c>
      <c r="AA133" s="6">
        <f>+IF(Tabla2[[#This Row],[Tiempo de degustación]]&lt;0,0,Tabla2[[#This Row],[Tiempo de degustación]])</f>
        <v>0</v>
      </c>
      <c r="AB133" t="str">
        <f>+IF(Tabla2[[#This Row],[Tiempo de degustación2]]&gt;0,"SI","Impago")</f>
        <v>Impago</v>
      </c>
      <c r="AC133">
        <f>+IF(Tabla2[[#This Row],[Orden cobrada]]="Impago",0,Tabla2[[#This Row],[Propina]])</f>
        <v>0</v>
      </c>
      <c r="AD133">
        <f>+IF(Tabla2[[#This Row],[Estado de la Mesa]]="Ocupada",15,0)</f>
        <v>0</v>
      </c>
      <c r="AE133">
        <f>+Tabla2[[#This Row],[Columna1]]/60</f>
        <v>0</v>
      </c>
      <c r="AF133" t="str">
        <f>+TEXT(Tabla2[[#This Row],[Columna12]]/24, "h:mm")</f>
        <v>0:00</v>
      </c>
      <c r="AG133" s="6">
        <f>+Tabla2[[#This Row],[Columna13]]+Tabla2[[#This Row],[Tiempo de permanencia]]</f>
        <v>5.347222222222222E-2</v>
      </c>
      <c r="AH133" t="str">
        <f>+TEXT(Tabla2[[#This Row],[Hora de Llegada]], "dddd")</f>
        <v>domingo</v>
      </c>
    </row>
    <row r="134" spans="1:34" x14ac:dyDescent="0.25">
      <c r="A134">
        <v>20</v>
      </c>
      <c r="B134" t="s">
        <v>237</v>
      </c>
      <c r="C134">
        <v>6</v>
      </c>
      <c r="D134" s="3">
        <v>45018.037499999999</v>
      </c>
      <c r="E134" s="3">
        <v>45018.161111111112</v>
      </c>
      <c r="F134" t="s">
        <v>82</v>
      </c>
      <c r="G134" t="s">
        <v>70</v>
      </c>
      <c r="H134" t="s">
        <v>83</v>
      </c>
      <c r="I134" s="13">
        <v>39.74</v>
      </c>
      <c r="J134" t="s">
        <v>100</v>
      </c>
      <c r="K134">
        <v>133</v>
      </c>
      <c r="L134" t="s">
        <v>127</v>
      </c>
      <c r="M134" t="s">
        <v>18</v>
      </c>
      <c r="N134" t="s">
        <v>133</v>
      </c>
      <c r="O134" t="s">
        <v>86</v>
      </c>
      <c r="P134" t="s">
        <v>122</v>
      </c>
      <c r="Q134" s="1">
        <f>+SUMIF(Tabla1[Número de Orden],Tabla2[[#This Row],[Número de Orden]],Tabla1[Ganacia Bruta])</f>
        <v>182</v>
      </c>
      <c r="R134" s="1">
        <f>+Tabla2[[#This Row],[Monto total cuenta]]+Tabla2[[#This Row],[Propina final]]</f>
        <v>221.74</v>
      </c>
      <c r="S134" s="4">
        <f>+Tabla2[[#This Row],[Hora de Salida]]</f>
        <v>45018.161111111112</v>
      </c>
      <c r="T134" s="5" t="str">
        <f>+TEXT(Tabla2[[#This Row],[Hora de Llegada]], "h:mm")</f>
        <v>0:54</v>
      </c>
      <c r="U134" t="str">
        <f>+TEXT(Tabla2[[#This Row],[Hora de Salida]], "h:mm")</f>
        <v>3:52</v>
      </c>
      <c r="V1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30.12361111111111</v>
      </c>
      <c r="W134">
        <f>+SUMIF(cocina!A:A,Tabla2[[#This Row],[Número de Orden]],cocina!H:H)</f>
        <v>107</v>
      </c>
      <c r="X134">
        <f>+Tabla2[[#This Row],[Tiempo de preparación]]/60</f>
        <v>1.7833333333333334</v>
      </c>
      <c r="Y134" t="str">
        <f>+TEXT(Tabla2[[#This Row],[Columna2]]/24, "h:mm")</f>
        <v>1:47</v>
      </c>
      <c r="Z134" s="6">
        <f>+TEXT(Tabla2[[#This Row],[Hora de Salida]]-Tabla2[[#This Row],[Hora de Llegada]], "h:mm")-Tabla2[[#This Row],[Tiempo de preparación2]]</f>
        <v>4.9305555555555561E-2</v>
      </c>
      <c r="AA134" s="6">
        <f>+IF(Tabla2[[#This Row],[Tiempo de degustación]]&lt;0,0,Tabla2[[#This Row],[Tiempo de degustación]])</f>
        <v>4.9305555555555561E-2</v>
      </c>
      <c r="AB134" t="str">
        <f>+IF(Tabla2[[#This Row],[Tiempo de degustación2]]&gt;0,"SI","Impago")</f>
        <v>SI</v>
      </c>
      <c r="AC134">
        <f>+IF(Tabla2[[#This Row],[Orden cobrada]]="Impago",0,Tabla2[[#This Row],[Propina]])</f>
        <v>39.74</v>
      </c>
      <c r="AD134">
        <f>+IF(Tabla2[[#This Row],[Estado de la Mesa]]="Ocupada",15,0)</f>
        <v>15</v>
      </c>
      <c r="AE134">
        <f>+Tabla2[[#This Row],[Columna1]]/60</f>
        <v>0.25</v>
      </c>
      <c r="AF134" t="str">
        <f>+TEXT(Tabla2[[#This Row],[Columna12]]/24, "h:mm")</f>
        <v>0:15</v>
      </c>
      <c r="AG134" s="6">
        <f>+Tabla2[[#This Row],[Columna13]]+Tabla2[[#This Row],[Tiempo de permanencia]]</f>
        <v>30.134027777777778</v>
      </c>
      <c r="AH134" t="str">
        <f>+TEXT(Tabla2[[#This Row],[Hora de Llegada]], "dddd")</f>
        <v>domingo</v>
      </c>
    </row>
    <row r="135" spans="1:34" x14ac:dyDescent="0.25">
      <c r="A135">
        <v>3</v>
      </c>
      <c r="B135" t="s">
        <v>238</v>
      </c>
      <c r="C135">
        <v>6</v>
      </c>
      <c r="D135" s="3">
        <v>45018.004861111112</v>
      </c>
      <c r="E135" s="3">
        <v>45018.161111111112</v>
      </c>
      <c r="F135" t="s">
        <v>76</v>
      </c>
      <c r="G135" t="s">
        <v>98</v>
      </c>
      <c r="H135" t="s">
        <v>83</v>
      </c>
      <c r="I135" s="13">
        <v>30.1</v>
      </c>
      <c r="J135" t="s">
        <v>84</v>
      </c>
      <c r="K135">
        <v>134</v>
      </c>
      <c r="L135" t="s">
        <v>109</v>
      </c>
      <c r="M135" t="s">
        <v>5</v>
      </c>
      <c r="N135" t="s">
        <v>107</v>
      </c>
      <c r="Q135" s="1">
        <f>+SUMIF(Tabla1[Número de Orden],Tabla2[[#This Row],[Número de Orden]],Tabla1[Ganacia Bruta])</f>
        <v>120</v>
      </c>
      <c r="R135" s="1">
        <f>+Tabla2[[#This Row],[Monto total cuenta]]+Tabla2[[#This Row],[Propina final]]</f>
        <v>150.1</v>
      </c>
      <c r="S135" s="4">
        <f>+Tabla2[[#This Row],[Hora de Salida]]</f>
        <v>45018.161111111112</v>
      </c>
      <c r="T135" s="5" t="str">
        <f>+TEXT(Tabla2[[#This Row],[Hora de Llegada]], "h:mm")</f>
        <v>0:07</v>
      </c>
      <c r="U135" t="str">
        <f>+TEXT(Tabla2[[#This Row],[Hora de Salida]], "h:mm")</f>
        <v>3:52</v>
      </c>
      <c r="V1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135">
        <f>+SUMIF(cocina!A:A,Tabla2[[#This Row],[Número de Orden]],cocina!H:H)</f>
        <v>48</v>
      </c>
      <c r="X135">
        <f>+Tabla2[[#This Row],[Tiempo de preparación]]/60</f>
        <v>0.8</v>
      </c>
      <c r="Y135" t="str">
        <f>+TEXT(Tabla2[[#This Row],[Columna2]]/24, "h:mm")</f>
        <v>0:48</v>
      </c>
      <c r="Z135" s="6">
        <f>+TEXT(Tabla2[[#This Row],[Hora de Salida]]-Tabla2[[#This Row],[Hora de Llegada]], "h:mm")-Tabla2[[#This Row],[Tiempo de preparación2]]</f>
        <v>0.12291666666666667</v>
      </c>
      <c r="AA135" s="6">
        <f>+IF(Tabla2[[#This Row],[Tiempo de degustación]]&lt;0,0,Tabla2[[#This Row],[Tiempo de degustación]])</f>
        <v>0.12291666666666667</v>
      </c>
      <c r="AB135" t="str">
        <f>+IF(Tabla2[[#This Row],[Tiempo de degustación2]]&gt;0,"SI","Impago")</f>
        <v>SI</v>
      </c>
      <c r="AC135">
        <f>+IF(Tabla2[[#This Row],[Orden cobrada]]="Impago",0,Tabla2[[#This Row],[Propina]])</f>
        <v>30.1</v>
      </c>
      <c r="AD135">
        <f>+IF(Tabla2[[#This Row],[Estado de la Mesa]]="Ocupada",15,0)</f>
        <v>0</v>
      </c>
      <c r="AE135">
        <f>+Tabla2[[#This Row],[Columna1]]/60</f>
        <v>0</v>
      </c>
      <c r="AF135" t="str">
        <f>+TEXT(Tabla2[[#This Row],[Columna12]]/24, "h:mm")</f>
        <v>0:00</v>
      </c>
      <c r="AG135" s="6">
        <f>+Tabla2[[#This Row],[Columna13]]+Tabla2[[#This Row],[Tiempo de permanencia]]</f>
        <v>0.15625</v>
      </c>
      <c r="AH135" t="str">
        <f>+TEXT(Tabla2[[#This Row],[Hora de Llegada]], "dddd")</f>
        <v>domingo</v>
      </c>
    </row>
    <row r="136" spans="1:34" x14ac:dyDescent="0.25">
      <c r="A136">
        <v>11</v>
      </c>
      <c r="B136" t="s">
        <v>239</v>
      </c>
      <c r="C136">
        <v>1</v>
      </c>
      <c r="D136" s="3">
        <v>45018.041666666664</v>
      </c>
      <c r="E136" s="3">
        <v>45018.125694444447</v>
      </c>
      <c r="F136" t="s">
        <v>90</v>
      </c>
      <c r="G136" t="s">
        <v>98</v>
      </c>
      <c r="H136" t="s">
        <v>83</v>
      </c>
      <c r="I136" s="13">
        <v>34.700000000000003</v>
      </c>
      <c r="J136" t="s">
        <v>100</v>
      </c>
      <c r="K136">
        <v>135</v>
      </c>
      <c r="L136" t="s">
        <v>85</v>
      </c>
      <c r="M136" t="s">
        <v>9</v>
      </c>
      <c r="N136" t="s">
        <v>103</v>
      </c>
      <c r="O136" t="s">
        <v>88</v>
      </c>
      <c r="Q136" s="1">
        <f>+SUMIF(Tabla1[Número de Orden],Tabla2[[#This Row],[Número de Orden]],Tabla1[Ganacia Bruta])</f>
        <v>260</v>
      </c>
      <c r="R136" s="1">
        <f>+Tabla2[[#This Row],[Monto total cuenta]]+Tabla2[[#This Row],[Propina final]]</f>
        <v>294.7</v>
      </c>
      <c r="S136" s="4">
        <f>+Tabla2[[#This Row],[Hora de Salida]]</f>
        <v>45018.125694444447</v>
      </c>
      <c r="T136" s="5" t="str">
        <f>+TEXT(Tabla2[[#This Row],[Hora de Llegada]], "h:mm")</f>
        <v>1:00</v>
      </c>
      <c r="U136" t="str">
        <f>+TEXT(Tabla2[[#This Row],[Hora de Salida]], "h:mm")</f>
        <v>3:01</v>
      </c>
      <c r="V1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30.084027777777777</v>
      </c>
      <c r="W136">
        <f>+SUMIF(cocina!A:A,Tabla2[[#This Row],[Número de Orden]],cocina!H:H)</f>
        <v>88</v>
      </c>
      <c r="X136">
        <f>+Tabla2[[#This Row],[Tiempo de preparación]]/60</f>
        <v>1.4666666666666666</v>
      </c>
      <c r="Y136" t="str">
        <f>+TEXT(Tabla2[[#This Row],[Columna2]]/24, "h:mm")</f>
        <v>1:28</v>
      </c>
      <c r="Z136" s="6">
        <f>+TEXT(Tabla2[[#This Row],[Hora de Salida]]-Tabla2[[#This Row],[Hora de Llegada]], "h:mm")-Tabla2[[#This Row],[Tiempo de preparación2]]</f>
        <v>2.2916666666666675E-2</v>
      </c>
      <c r="AA136" s="6">
        <f>+IF(Tabla2[[#This Row],[Tiempo de degustación]]&lt;0,0,Tabla2[[#This Row],[Tiempo de degustación]])</f>
        <v>2.2916666666666675E-2</v>
      </c>
      <c r="AB136" t="str">
        <f>+IF(Tabla2[[#This Row],[Tiempo de degustación2]]&gt;0,"SI","Impago")</f>
        <v>SI</v>
      </c>
      <c r="AC136">
        <f>+IF(Tabla2[[#This Row],[Orden cobrada]]="Impago",0,Tabla2[[#This Row],[Propina]])</f>
        <v>34.700000000000003</v>
      </c>
      <c r="AD136">
        <f>+IF(Tabla2[[#This Row],[Estado de la Mesa]]="Ocupada",15,0)</f>
        <v>15</v>
      </c>
      <c r="AE136">
        <f>+Tabla2[[#This Row],[Columna1]]/60</f>
        <v>0.25</v>
      </c>
      <c r="AF136" t="str">
        <f>+TEXT(Tabla2[[#This Row],[Columna12]]/24, "h:mm")</f>
        <v>0:15</v>
      </c>
      <c r="AG136" s="6">
        <f>+Tabla2[[#This Row],[Columna13]]+Tabla2[[#This Row],[Tiempo de permanencia]]</f>
        <v>30.094444444444445</v>
      </c>
      <c r="AH136" t="str">
        <f>+TEXT(Tabla2[[#This Row],[Hora de Llegada]], "dddd")</f>
        <v>domingo</v>
      </c>
    </row>
    <row r="137" spans="1:34" x14ac:dyDescent="0.25">
      <c r="A137">
        <v>6</v>
      </c>
      <c r="B137" t="s">
        <v>240</v>
      </c>
      <c r="C137">
        <v>1</v>
      </c>
      <c r="D137" s="3">
        <v>45018.076388888891</v>
      </c>
      <c r="E137" s="3">
        <v>45018.209027777775</v>
      </c>
      <c r="F137" t="s">
        <v>76</v>
      </c>
      <c r="G137" t="s">
        <v>70</v>
      </c>
      <c r="H137" t="s">
        <v>83</v>
      </c>
      <c r="I137" s="13">
        <v>30.25</v>
      </c>
      <c r="J137" t="s">
        <v>100</v>
      </c>
      <c r="K137">
        <v>136</v>
      </c>
      <c r="L137" t="s">
        <v>105</v>
      </c>
      <c r="M137" t="s">
        <v>11</v>
      </c>
      <c r="Q137" s="1">
        <f>+SUMIF(Tabla1[Número de Orden],Tabla2[[#This Row],[Número de Orden]],Tabla1[Ganacia Bruta])</f>
        <v>80</v>
      </c>
      <c r="R137" s="1">
        <f>+Tabla2[[#This Row],[Monto total cuenta]]+Tabla2[[#This Row],[Propina final]]</f>
        <v>110.25</v>
      </c>
      <c r="S137" s="4">
        <f>+Tabla2[[#This Row],[Hora de Salida]]</f>
        <v>45018.209027777775</v>
      </c>
      <c r="T137" s="5" t="str">
        <f>+TEXT(Tabla2[[#This Row],[Hora de Llegada]], "h:mm")</f>
        <v>1:50</v>
      </c>
      <c r="U137" t="str">
        <f>+TEXT(Tabla2[[#This Row],[Hora de Salida]], "h:mm")</f>
        <v>5:01</v>
      </c>
      <c r="V1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137">
        <f>+SUMIF(cocina!A:A,Tabla2[[#This Row],[Número de Orden]],cocina!H:H)</f>
        <v>13</v>
      </c>
      <c r="X137">
        <f>+Tabla2[[#This Row],[Tiempo de preparación]]/60</f>
        <v>0.21666666666666667</v>
      </c>
      <c r="Y137" t="str">
        <f>+TEXT(Tabla2[[#This Row],[Columna2]]/24, "h:mm")</f>
        <v>0:13</v>
      </c>
      <c r="Z137" s="6">
        <f>+TEXT(Tabla2[[#This Row],[Hora de Salida]]-Tabla2[[#This Row],[Hora de Llegada]], "h:mm")-Tabla2[[#This Row],[Tiempo de preparación2]]</f>
        <v>0.12361111111111112</v>
      </c>
      <c r="AA137" s="6">
        <f>+IF(Tabla2[[#This Row],[Tiempo de degustación]]&lt;0,0,Tabla2[[#This Row],[Tiempo de degustación]])</f>
        <v>0.12361111111111112</v>
      </c>
      <c r="AB137" t="str">
        <f>+IF(Tabla2[[#This Row],[Tiempo de degustación2]]&gt;0,"SI","Impago")</f>
        <v>SI</v>
      </c>
      <c r="AC137">
        <f>+IF(Tabla2[[#This Row],[Orden cobrada]]="Impago",0,Tabla2[[#This Row],[Propina]])</f>
        <v>30.25</v>
      </c>
      <c r="AD137">
        <f>+IF(Tabla2[[#This Row],[Estado de la Mesa]]="Ocupada",15,0)</f>
        <v>15</v>
      </c>
      <c r="AE137">
        <f>+Tabla2[[#This Row],[Columna1]]/60</f>
        <v>0.25</v>
      </c>
      <c r="AF137" t="str">
        <f>+TEXT(Tabla2[[#This Row],[Columna12]]/24, "h:mm")</f>
        <v>0:15</v>
      </c>
      <c r="AG137" s="6">
        <f>+Tabla2[[#This Row],[Columna13]]+Tabla2[[#This Row],[Tiempo de permanencia]]</f>
        <v>30.143055555555559</v>
      </c>
      <c r="AH137" t="str">
        <f>+TEXT(Tabla2[[#This Row],[Hora de Llegada]], "dddd")</f>
        <v>domingo</v>
      </c>
    </row>
    <row r="138" spans="1:34" x14ac:dyDescent="0.25">
      <c r="A138">
        <v>13</v>
      </c>
      <c r="B138" t="s">
        <v>241</v>
      </c>
      <c r="C138">
        <v>3</v>
      </c>
      <c r="D138" s="3">
        <v>45018.056250000001</v>
      </c>
      <c r="E138" s="3">
        <v>45018.174305555556</v>
      </c>
      <c r="F138" t="s">
        <v>94</v>
      </c>
      <c r="G138" t="s">
        <v>77</v>
      </c>
      <c r="H138" t="s">
        <v>83</v>
      </c>
      <c r="I138" s="13">
        <v>12.4</v>
      </c>
      <c r="J138" t="s">
        <v>100</v>
      </c>
      <c r="K138">
        <v>137</v>
      </c>
      <c r="L138" t="s">
        <v>79</v>
      </c>
      <c r="M138" t="s">
        <v>23</v>
      </c>
      <c r="Q138" s="1">
        <f>+SUMIF(Tabla1[Número de Orden],Tabla2[[#This Row],[Número de Orden]],Tabla1[Ganacia Bruta])</f>
        <v>63</v>
      </c>
      <c r="R138" s="1">
        <f>+Tabla2[[#This Row],[Monto total cuenta]]+Tabla2[[#This Row],[Propina final]]</f>
        <v>75.400000000000006</v>
      </c>
      <c r="S138" s="4">
        <f>+Tabla2[[#This Row],[Hora de Salida]]</f>
        <v>45018.174305555556</v>
      </c>
      <c r="T138" s="5" t="str">
        <f>+TEXT(Tabla2[[#This Row],[Hora de Llegada]], "h:mm")</f>
        <v>1:21</v>
      </c>
      <c r="U138" t="str">
        <f>+TEXT(Tabla2[[#This Row],[Hora de Salida]], "h:mm")</f>
        <v>4:11</v>
      </c>
      <c r="V1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138">
        <f>+SUMIF(cocina!A:A,Tabla2[[#This Row],[Número de Orden]],cocina!H:H)</f>
        <v>41</v>
      </c>
      <c r="X138">
        <f>+Tabla2[[#This Row],[Tiempo de preparación]]/60</f>
        <v>0.68333333333333335</v>
      </c>
      <c r="Y138" t="str">
        <f>+TEXT(Tabla2[[#This Row],[Columna2]]/24, "h:mm")</f>
        <v>0:41</v>
      </c>
      <c r="Z138" s="6">
        <f>+TEXT(Tabla2[[#This Row],[Hora de Salida]]-Tabla2[[#This Row],[Hora de Llegada]], "h:mm")-Tabla2[[#This Row],[Tiempo de preparación2]]</f>
        <v>8.9583333333333334E-2</v>
      </c>
      <c r="AA138" s="6">
        <f>+IF(Tabla2[[#This Row],[Tiempo de degustación]]&lt;0,0,Tabla2[[#This Row],[Tiempo de degustación]])</f>
        <v>8.9583333333333334E-2</v>
      </c>
      <c r="AB138" t="str">
        <f>+IF(Tabla2[[#This Row],[Tiempo de degustación2]]&gt;0,"SI","Impago")</f>
        <v>SI</v>
      </c>
      <c r="AC138">
        <f>+IF(Tabla2[[#This Row],[Orden cobrada]]="Impago",0,Tabla2[[#This Row],[Propina]])</f>
        <v>12.4</v>
      </c>
      <c r="AD138">
        <f>+IF(Tabla2[[#This Row],[Estado de la Mesa]]="Ocupada",15,0)</f>
        <v>15</v>
      </c>
      <c r="AE138">
        <f>+Tabla2[[#This Row],[Columna1]]/60</f>
        <v>0.25</v>
      </c>
      <c r="AF138" t="str">
        <f>+TEXT(Tabla2[[#This Row],[Columna12]]/24, "h:mm")</f>
        <v>0:15</v>
      </c>
      <c r="AG138" s="6">
        <f>+Tabla2[[#This Row],[Columna13]]+Tabla2[[#This Row],[Tiempo de permanencia]]</f>
        <v>30.128472222222225</v>
      </c>
      <c r="AH138" t="str">
        <f>+TEXT(Tabla2[[#This Row],[Hora de Llegada]], "dddd")</f>
        <v>domingo</v>
      </c>
    </row>
    <row r="139" spans="1:34" x14ac:dyDescent="0.25">
      <c r="A139">
        <v>6</v>
      </c>
      <c r="B139" t="s">
        <v>242</v>
      </c>
      <c r="C139">
        <v>2</v>
      </c>
      <c r="D139" s="3">
        <v>45018.158333333333</v>
      </c>
      <c r="E139" s="3">
        <v>45018.214583333334</v>
      </c>
      <c r="F139" t="s">
        <v>82</v>
      </c>
      <c r="G139" t="s">
        <v>77</v>
      </c>
      <c r="H139" t="s">
        <v>71</v>
      </c>
      <c r="I139" s="13">
        <v>32.79</v>
      </c>
      <c r="J139" t="s">
        <v>100</v>
      </c>
      <c r="K139">
        <v>138</v>
      </c>
      <c r="L139" t="s">
        <v>101</v>
      </c>
      <c r="M139" t="s">
        <v>9</v>
      </c>
      <c r="N139" t="s">
        <v>106</v>
      </c>
      <c r="O139" t="s">
        <v>125</v>
      </c>
      <c r="P139" t="s">
        <v>74</v>
      </c>
      <c r="Q139" s="1">
        <f>+SUMIF(Tabla1[Número de Orden],Tabla2[[#This Row],[Número de Orden]],Tabla1[Ganacia Bruta])</f>
        <v>238</v>
      </c>
      <c r="R139" s="1">
        <f>+Tabla2[[#This Row],[Monto total cuenta]]+Tabla2[[#This Row],[Propina final]]</f>
        <v>238</v>
      </c>
      <c r="S139" s="4">
        <f>+Tabla2[[#This Row],[Hora de Salida]]</f>
        <v>45018.214583333334</v>
      </c>
      <c r="T139" s="5" t="str">
        <f>+TEXT(Tabla2[[#This Row],[Hora de Llegada]], "h:mm")</f>
        <v>3:48</v>
      </c>
      <c r="U139" t="str">
        <f>+TEXT(Tabla2[[#This Row],[Hora de Salida]], "h:mm")</f>
        <v>5:09</v>
      </c>
      <c r="V1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30.056249999999999</v>
      </c>
      <c r="W139">
        <f>+SUMIF(cocina!A:A,Tabla2[[#This Row],[Número de Orden]],cocina!H:H)</f>
        <v>97</v>
      </c>
      <c r="X139">
        <f>+Tabla2[[#This Row],[Tiempo de preparación]]/60</f>
        <v>1.6166666666666667</v>
      </c>
      <c r="Y139" t="str">
        <f>+TEXT(Tabla2[[#This Row],[Columna2]]/24, "h:mm")</f>
        <v>1:37</v>
      </c>
      <c r="Z139" s="6">
        <f>+TEXT(Tabla2[[#This Row],[Hora de Salida]]-Tabla2[[#This Row],[Hora de Llegada]], "h:mm")-Tabla2[[#This Row],[Tiempo de preparación2]]</f>
        <v>-1.1111111111111106E-2</v>
      </c>
      <c r="AA139" s="6">
        <f>+IF(Tabla2[[#This Row],[Tiempo de degustación]]&lt;0,0,Tabla2[[#This Row],[Tiempo de degustación]])</f>
        <v>0</v>
      </c>
      <c r="AB139" t="str">
        <f>+IF(Tabla2[[#This Row],[Tiempo de degustación2]]&gt;0,"SI","Impago")</f>
        <v>Impago</v>
      </c>
      <c r="AC139">
        <f>+IF(Tabla2[[#This Row],[Orden cobrada]]="Impago",0,Tabla2[[#This Row],[Propina]])</f>
        <v>0</v>
      </c>
      <c r="AD139">
        <f>+IF(Tabla2[[#This Row],[Estado de la Mesa]]="Ocupada",15,0)</f>
        <v>15</v>
      </c>
      <c r="AE139">
        <f>+Tabla2[[#This Row],[Columna1]]/60</f>
        <v>0.25</v>
      </c>
      <c r="AF139" t="str">
        <f>+TEXT(Tabla2[[#This Row],[Columna12]]/24, "h:mm")</f>
        <v>0:15</v>
      </c>
      <c r="AG139" s="6">
        <f>+Tabla2[[#This Row],[Columna13]]+Tabla2[[#This Row],[Tiempo de permanencia]]</f>
        <v>30.066666666666666</v>
      </c>
      <c r="AH139" t="str">
        <f>+TEXT(Tabla2[[#This Row],[Hora de Llegada]], "dddd")</f>
        <v>domingo</v>
      </c>
    </row>
    <row r="140" spans="1:34" x14ac:dyDescent="0.25">
      <c r="A140">
        <v>16</v>
      </c>
      <c r="B140" t="s">
        <v>243</v>
      </c>
      <c r="C140">
        <v>3</v>
      </c>
      <c r="D140" s="3">
        <v>45018.027777777781</v>
      </c>
      <c r="E140" s="3">
        <v>45018.193749999999</v>
      </c>
      <c r="F140" t="s">
        <v>82</v>
      </c>
      <c r="G140" t="s">
        <v>70</v>
      </c>
      <c r="H140" t="s">
        <v>83</v>
      </c>
      <c r="I140" s="13">
        <v>47.2</v>
      </c>
      <c r="J140" t="s">
        <v>84</v>
      </c>
      <c r="K140">
        <v>139</v>
      </c>
      <c r="L140" t="s">
        <v>127</v>
      </c>
      <c r="M140" t="s">
        <v>17</v>
      </c>
      <c r="Q140" s="1">
        <f>+SUMIF(Tabla1[Número de Orden],Tabla2[[#This Row],[Número de Orden]],Tabla1[Ganacia Bruta])</f>
        <v>35</v>
      </c>
      <c r="R140" s="1">
        <f>+Tabla2[[#This Row],[Monto total cuenta]]+Tabla2[[#This Row],[Propina final]]</f>
        <v>82.2</v>
      </c>
      <c r="S140" s="4">
        <f>+Tabla2[[#This Row],[Hora de Salida]]</f>
        <v>45018.193749999999</v>
      </c>
      <c r="T140" s="5" t="str">
        <f>+TEXT(Tabla2[[#This Row],[Hora de Llegada]], "h:mm")</f>
        <v>0:40</v>
      </c>
      <c r="U140" t="str">
        <f>+TEXT(Tabla2[[#This Row],[Hora de Salida]], "h:mm")</f>
        <v>4:39</v>
      </c>
      <c r="V1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0.16597222222222224</v>
      </c>
      <c r="W140">
        <f>+SUMIF(cocina!A:A,Tabla2[[#This Row],[Número de Orden]],cocina!H:H)</f>
        <v>26</v>
      </c>
      <c r="X140">
        <f>+Tabla2[[#This Row],[Tiempo de preparación]]/60</f>
        <v>0.43333333333333335</v>
      </c>
      <c r="Y140" t="str">
        <f>+TEXT(Tabla2[[#This Row],[Columna2]]/24, "h:mm")</f>
        <v>0:26</v>
      </c>
      <c r="Z140" s="6">
        <f>+TEXT(Tabla2[[#This Row],[Hora de Salida]]-Tabla2[[#This Row],[Hora de Llegada]], "h:mm")-Tabla2[[#This Row],[Tiempo de preparación2]]</f>
        <v>0.14791666666666667</v>
      </c>
      <c r="AA140" s="6">
        <f>+IF(Tabla2[[#This Row],[Tiempo de degustación]]&lt;0,0,Tabla2[[#This Row],[Tiempo de degustación]])</f>
        <v>0.14791666666666667</v>
      </c>
      <c r="AB140" t="str">
        <f>+IF(Tabla2[[#This Row],[Tiempo de degustación2]]&gt;0,"SI","Impago")</f>
        <v>SI</v>
      </c>
      <c r="AC140">
        <f>+IF(Tabla2[[#This Row],[Orden cobrada]]="Impago",0,Tabla2[[#This Row],[Propina]])</f>
        <v>47.2</v>
      </c>
      <c r="AD140">
        <f>+IF(Tabla2[[#This Row],[Estado de la Mesa]]="Ocupada",15,0)</f>
        <v>0</v>
      </c>
      <c r="AE140">
        <f>+Tabla2[[#This Row],[Columna1]]/60</f>
        <v>0</v>
      </c>
      <c r="AF140" t="str">
        <f>+TEXT(Tabla2[[#This Row],[Columna12]]/24, "h:mm")</f>
        <v>0:00</v>
      </c>
      <c r="AG140" s="6">
        <f>+Tabla2[[#This Row],[Columna13]]+Tabla2[[#This Row],[Tiempo de permanencia]]</f>
        <v>0.16597222222222224</v>
      </c>
      <c r="AH140" t="str">
        <f>+TEXT(Tabla2[[#This Row],[Hora de Llegada]], "dddd")</f>
        <v>domingo</v>
      </c>
    </row>
    <row r="141" spans="1:34" x14ac:dyDescent="0.25">
      <c r="A141">
        <v>11</v>
      </c>
      <c r="B141" t="s">
        <v>244</v>
      </c>
      <c r="C141">
        <v>4</v>
      </c>
      <c r="D141" s="3">
        <v>45018.15902777778</v>
      </c>
      <c r="E141" s="3">
        <v>45018.270138888889</v>
      </c>
      <c r="F141" t="s">
        <v>82</v>
      </c>
      <c r="G141" t="s">
        <v>70</v>
      </c>
      <c r="H141" t="s">
        <v>78</v>
      </c>
      <c r="I141" s="13">
        <v>32.130000000000003</v>
      </c>
      <c r="J141" t="s">
        <v>84</v>
      </c>
      <c r="K141">
        <v>140</v>
      </c>
      <c r="L141" t="s">
        <v>91</v>
      </c>
      <c r="M141" t="s">
        <v>26</v>
      </c>
      <c r="N141" t="s">
        <v>112</v>
      </c>
      <c r="O141" t="s">
        <v>122</v>
      </c>
      <c r="Q141" s="1">
        <f>+SUMIF(Tabla1[Número de Orden],Tabla2[[#This Row],[Número de Orden]],Tabla1[Ganacia Bruta])</f>
        <v>191</v>
      </c>
      <c r="R141" s="1">
        <f>+Tabla2[[#This Row],[Monto total cuenta]]+Tabla2[[#This Row],[Propina final]]</f>
        <v>223.13</v>
      </c>
      <c r="S141" s="4">
        <f>+Tabla2[[#This Row],[Hora de Salida]]</f>
        <v>45018.270138888889</v>
      </c>
      <c r="T141" s="5" t="str">
        <f>+TEXT(Tabla2[[#This Row],[Hora de Llegada]], "h:mm")</f>
        <v>3:49</v>
      </c>
      <c r="U141" t="str">
        <f>+TEXT(Tabla2[[#This Row],[Hora de Salida]], "h:mm")</f>
        <v>6:29</v>
      </c>
      <c r="V1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0.1111111111111111</v>
      </c>
      <c r="W141">
        <f>+SUMIF(cocina!A:A,Tabla2[[#This Row],[Número de Orden]],cocina!H:H)</f>
        <v>118</v>
      </c>
      <c r="X141">
        <f>+Tabla2[[#This Row],[Tiempo de preparación]]/60</f>
        <v>1.9666666666666666</v>
      </c>
      <c r="Y141" t="str">
        <f>+TEXT(Tabla2[[#This Row],[Columna2]]/24, "h:mm")</f>
        <v>1:58</v>
      </c>
      <c r="Z141" s="6">
        <f>+TEXT(Tabla2[[#This Row],[Hora de Salida]]-Tabla2[[#This Row],[Hora de Llegada]], "h:mm")-Tabla2[[#This Row],[Tiempo de preparación2]]</f>
        <v>2.916666666666666E-2</v>
      </c>
      <c r="AA141" s="6">
        <f>+IF(Tabla2[[#This Row],[Tiempo de degustación]]&lt;0,0,Tabla2[[#This Row],[Tiempo de degustación]])</f>
        <v>2.916666666666666E-2</v>
      </c>
      <c r="AB141" t="str">
        <f>+IF(Tabla2[[#This Row],[Tiempo de degustación2]]&gt;0,"SI","Impago")</f>
        <v>SI</v>
      </c>
      <c r="AC141">
        <f>+IF(Tabla2[[#This Row],[Orden cobrada]]="Impago",0,Tabla2[[#This Row],[Propina]])</f>
        <v>32.130000000000003</v>
      </c>
      <c r="AD141">
        <f>+IF(Tabla2[[#This Row],[Estado de la Mesa]]="Ocupada",15,0)</f>
        <v>0</v>
      </c>
      <c r="AE141">
        <f>+Tabla2[[#This Row],[Columna1]]/60</f>
        <v>0</v>
      </c>
      <c r="AF141" t="str">
        <f>+TEXT(Tabla2[[#This Row],[Columna12]]/24, "h:mm")</f>
        <v>0:00</v>
      </c>
      <c r="AG141" s="6">
        <f>+Tabla2[[#This Row],[Columna13]]+Tabla2[[#This Row],[Tiempo de permanencia]]</f>
        <v>0.1111111111111111</v>
      </c>
      <c r="AH141" t="str">
        <f>+TEXT(Tabla2[[#This Row],[Hora de Llegada]], "dddd")</f>
        <v>domingo</v>
      </c>
    </row>
    <row r="142" spans="1:34" x14ac:dyDescent="0.25">
      <c r="A142">
        <v>4</v>
      </c>
      <c r="B142" t="s">
        <v>245</v>
      </c>
      <c r="C142">
        <v>4</v>
      </c>
      <c r="D142" s="3">
        <v>45018.081944444442</v>
      </c>
      <c r="E142" s="3">
        <v>45018.239583333336</v>
      </c>
      <c r="F142" t="s">
        <v>69</v>
      </c>
      <c r="G142" t="s">
        <v>77</v>
      </c>
      <c r="H142" t="s">
        <v>83</v>
      </c>
      <c r="I142" s="13">
        <v>41.56</v>
      </c>
      <c r="J142" t="s">
        <v>72</v>
      </c>
      <c r="K142">
        <v>141</v>
      </c>
      <c r="L142" t="s">
        <v>121</v>
      </c>
      <c r="M142" t="s">
        <v>23</v>
      </c>
      <c r="Q142" s="1">
        <f>+SUMIF(Tabla1[Número de Orden],Tabla2[[#This Row],[Número de Orden]],Tabla1[Ganacia Bruta])</f>
        <v>21</v>
      </c>
      <c r="R142" s="1">
        <f>+Tabla2[[#This Row],[Monto total cuenta]]+Tabla2[[#This Row],[Propina final]]</f>
        <v>62.56</v>
      </c>
      <c r="S142" s="4">
        <f>+Tabla2[[#This Row],[Hora de Salida]]</f>
        <v>45018.239583333336</v>
      </c>
      <c r="T142" s="5" t="str">
        <f>+TEXT(Tabla2[[#This Row],[Hora de Llegada]], "h:mm")</f>
        <v>1:58</v>
      </c>
      <c r="U142" t="str">
        <f>+TEXT(Tabla2[[#This Row],[Hora de Salida]], "h:mm")</f>
        <v>5:45</v>
      </c>
      <c r="V1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142">
        <f>+SUMIF(cocina!A:A,Tabla2[[#This Row],[Número de Orden]],cocina!H:H)</f>
        <v>28</v>
      </c>
      <c r="X142">
        <f>+Tabla2[[#This Row],[Tiempo de preparación]]/60</f>
        <v>0.46666666666666667</v>
      </c>
      <c r="Y142" t="str">
        <f>+TEXT(Tabla2[[#This Row],[Columna2]]/24, "h:mm")</f>
        <v>0:28</v>
      </c>
      <c r="Z142" s="6">
        <f>+TEXT(Tabla2[[#This Row],[Hora de Salida]]-Tabla2[[#This Row],[Hora de Llegada]], "h:mm")-Tabla2[[#This Row],[Tiempo de preparación2]]</f>
        <v>0.13819444444444445</v>
      </c>
      <c r="AA142" s="6">
        <f>+IF(Tabla2[[#This Row],[Tiempo de degustación]]&lt;0,0,Tabla2[[#This Row],[Tiempo de degustación]])</f>
        <v>0.13819444444444445</v>
      </c>
      <c r="AB142" t="str">
        <f>+IF(Tabla2[[#This Row],[Tiempo de degustación2]]&gt;0,"SI","Impago")</f>
        <v>SI</v>
      </c>
      <c r="AC142">
        <f>+IF(Tabla2[[#This Row],[Orden cobrada]]="Impago",0,Tabla2[[#This Row],[Propina]])</f>
        <v>41.56</v>
      </c>
      <c r="AD142">
        <f>+IF(Tabla2[[#This Row],[Estado de la Mesa]]="Ocupada",15,0)</f>
        <v>0</v>
      </c>
      <c r="AE142">
        <f>+Tabla2[[#This Row],[Columna1]]/60</f>
        <v>0</v>
      </c>
      <c r="AF142" t="str">
        <f>+TEXT(Tabla2[[#This Row],[Columna12]]/24, "h:mm")</f>
        <v>0:00</v>
      </c>
      <c r="AG142" s="6">
        <f>+Tabla2[[#This Row],[Columna13]]+Tabla2[[#This Row],[Tiempo de permanencia]]</f>
        <v>0.15763888888888888</v>
      </c>
      <c r="AH142" t="str">
        <f>+TEXT(Tabla2[[#This Row],[Hora de Llegada]], "dddd")</f>
        <v>domingo</v>
      </c>
    </row>
    <row r="143" spans="1:34" x14ac:dyDescent="0.25">
      <c r="A143">
        <v>14</v>
      </c>
      <c r="B143" t="s">
        <v>246</v>
      </c>
      <c r="C143">
        <v>3</v>
      </c>
      <c r="D143" s="3">
        <v>45018.086805555555</v>
      </c>
      <c r="E143" s="3">
        <v>45018.170138888891</v>
      </c>
      <c r="F143" t="s">
        <v>94</v>
      </c>
      <c r="G143" t="s">
        <v>70</v>
      </c>
      <c r="H143" t="s">
        <v>83</v>
      </c>
      <c r="I143" s="13">
        <v>16.29</v>
      </c>
      <c r="J143" t="s">
        <v>100</v>
      </c>
      <c r="K143">
        <v>142</v>
      </c>
      <c r="L143" t="s">
        <v>140</v>
      </c>
      <c r="M143" t="s">
        <v>5</v>
      </c>
      <c r="N143" t="s">
        <v>116</v>
      </c>
      <c r="O143" t="s">
        <v>103</v>
      </c>
      <c r="Q143" s="1">
        <f>+SUMIF(Tabla1[Número de Orden],Tabla2[[#This Row],[Número de Orden]],Tabla1[Ganacia Bruta])</f>
        <v>181</v>
      </c>
      <c r="R143" s="1">
        <f>+Tabla2[[#This Row],[Monto total cuenta]]+Tabla2[[#This Row],[Propina final]]</f>
        <v>197.29</v>
      </c>
      <c r="S143" s="4">
        <f>+Tabla2[[#This Row],[Hora de Salida]]</f>
        <v>45018.170138888891</v>
      </c>
      <c r="T143" s="5" t="str">
        <f>+TEXT(Tabla2[[#This Row],[Hora de Llegada]], "h:mm")</f>
        <v>2:05</v>
      </c>
      <c r="U143" t="str">
        <f>+TEXT(Tabla2[[#This Row],[Hora de Salida]], "h:mm")</f>
        <v>4:05</v>
      </c>
      <c r="V1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30.083333333333336</v>
      </c>
      <c r="W143">
        <f>+SUMIF(cocina!A:A,Tabla2[[#This Row],[Número de Orden]],cocina!H:H)</f>
        <v>70</v>
      </c>
      <c r="X143">
        <f>+Tabla2[[#This Row],[Tiempo de preparación]]/60</f>
        <v>1.1666666666666667</v>
      </c>
      <c r="Y143" t="str">
        <f>+TEXT(Tabla2[[#This Row],[Columna2]]/24, "h:mm")</f>
        <v>1:10</v>
      </c>
      <c r="Z143" s="6">
        <f>+TEXT(Tabla2[[#This Row],[Hora de Salida]]-Tabla2[[#This Row],[Hora de Llegada]], "h:mm")-Tabla2[[#This Row],[Tiempo de preparación2]]</f>
        <v>3.4722222222222217E-2</v>
      </c>
      <c r="AA143" s="6">
        <f>+IF(Tabla2[[#This Row],[Tiempo de degustación]]&lt;0,0,Tabla2[[#This Row],[Tiempo de degustación]])</f>
        <v>3.4722222222222217E-2</v>
      </c>
      <c r="AB143" t="str">
        <f>+IF(Tabla2[[#This Row],[Tiempo de degustación2]]&gt;0,"SI","Impago")</f>
        <v>SI</v>
      </c>
      <c r="AC143">
        <f>+IF(Tabla2[[#This Row],[Orden cobrada]]="Impago",0,Tabla2[[#This Row],[Propina]])</f>
        <v>16.29</v>
      </c>
      <c r="AD143">
        <f>+IF(Tabla2[[#This Row],[Estado de la Mesa]]="Ocupada",15,0)</f>
        <v>15</v>
      </c>
      <c r="AE143">
        <f>+Tabla2[[#This Row],[Columna1]]/60</f>
        <v>0.25</v>
      </c>
      <c r="AF143" t="str">
        <f>+TEXT(Tabla2[[#This Row],[Columna12]]/24, "h:mm")</f>
        <v>0:15</v>
      </c>
      <c r="AG143" s="6">
        <f>+Tabla2[[#This Row],[Columna13]]+Tabla2[[#This Row],[Tiempo de permanencia]]</f>
        <v>30.093750000000004</v>
      </c>
      <c r="AH143" t="str">
        <f>+TEXT(Tabla2[[#This Row],[Hora de Llegada]], "dddd")</f>
        <v>domingo</v>
      </c>
    </row>
    <row r="144" spans="1:34" x14ac:dyDescent="0.25">
      <c r="A144">
        <v>9</v>
      </c>
      <c r="B144" t="s">
        <v>247</v>
      </c>
      <c r="C144">
        <v>4</v>
      </c>
      <c r="D144" s="3">
        <v>45018.022222222222</v>
      </c>
      <c r="E144" s="3">
        <v>45018.1875</v>
      </c>
      <c r="F144" t="s">
        <v>94</v>
      </c>
      <c r="G144" t="s">
        <v>70</v>
      </c>
      <c r="H144" t="s">
        <v>78</v>
      </c>
      <c r="I144" s="13">
        <v>48.26</v>
      </c>
      <c r="J144" t="s">
        <v>84</v>
      </c>
      <c r="K144">
        <v>143</v>
      </c>
      <c r="L144" t="s">
        <v>95</v>
      </c>
      <c r="M144" t="s">
        <v>26</v>
      </c>
      <c r="Q144" s="1">
        <f>+SUMIF(Tabla1[Número de Orden],Tabla2[[#This Row],[Número de Orden]],Tabla1[Ganacia Bruta])</f>
        <v>50</v>
      </c>
      <c r="R144" s="1">
        <f>+Tabla2[[#This Row],[Monto total cuenta]]+Tabla2[[#This Row],[Propina final]]</f>
        <v>98.259999999999991</v>
      </c>
      <c r="S144" s="4">
        <f>+Tabla2[[#This Row],[Hora de Salida]]</f>
        <v>45018.1875</v>
      </c>
      <c r="T144" s="5" t="str">
        <f>+TEXT(Tabla2[[#This Row],[Hora de Llegada]], "h:mm")</f>
        <v>0:32</v>
      </c>
      <c r="U144" t="str">
        <f>+TEXT(Tabla2[[#This Row],[Hora de Salida]], "h:mm")</f>
        <v>4:30</v>
      </c>
      <c r="V1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0.16527777777777777</v>
      </c>
      <c r="W144">
        <f>+SUMIF(cocina!A:A,Tabla2[[#This Row],[Número de Orden]],cocina!H:H)</f>
        <v>16</v>
      </c>
      <c r="X144">
        <f>+Tabla2[[#This Row],[Tiempo de preparación]]/60</f>
        <v>0.26666666666666666</v>
      </c>
      <c r="Y144" t="str">
        <f>+TEXT(Tabla2[[#This Row],[Columna2]]/24, "h:mm")</f>
        <v>0:16</v>
      </c>
      <c r="Z144" s="6">
        <f>+TEXT(Tabla2[[#This Row],[Hora de Salida]]-Tabla2[[#This Row],[Hora de Llegada]], "h:mm")-Tabla2[[#This Row],[Tiempo de preparación2]]</f>
        <v>0.15416666666666667</v>
      </c>
      <c r="AA144" s="6">
        <f>+IF(Tabla2[[#This Row],[Tiempo de degustación]]&lt;0,0,Tabla2[[#This Row],[Tiempo de degustación]])</f>
        <v>0.15416666666666667</v>
      </c>
      <c r="AB144" t="str">
        <f>+IF(Tabla2[[#This Row],[Tiempo de degustación2]]&gt;0,"SI","Impago")</f>
        <v>SI</v>
      </c>
      <c r="AC144">
        <f>+IF(Tabla2[[#This Row],[Orden cobrada]]="Impago",0,Tabla2[[#This Row],[Propina]])</f>
        <v>48.26</v>
      </c>
      <c r="AD144">
        <f>+IF(Tabla2[[#This Row],[Estado de la Mesa]]="Ocupada",15,0)</f>
        <v>0</v>
      </c>
      <c r="AE144">
        <f>+Tabla2[[#This Row],[Columna1]]/60</f>
        <v>0</v>
      </c>
      <c r="AF144" t="str">
        <f>+TEXT(Tabla2[[#This Row],[Columna12]]/24, "h:mm")</f>
        <v>0:00</v>
      </c>
      <c r="AG144" s="6">
        <f>+Tabla2[[#This Row],[Columna13]]+Tabla2[[#This Row],[Tiempo de permanencia]]</f>
        <v>0.16527777777777777</v>
      </c>
      <c r="AH144" t="str">
        <f>+TEXT(Tabla2[[#This Row],[Hora de Llegada]], "dddd")</f>
        <v>domingo</v>
      </c>
    </row>
    <row r="145" spans="1:34" x14ac:dyDescent="0.25">
      <c r="A145">
        <v>18</v>
      </c>
      <c r="B145" t="s">
        <v>248</v>
      </c>
      <c r="C145">
        <v>1</v>
      </c>
      <c r="D145" s="3">
        <v>45018.123611111114</v>
      </c>
      <c r="E145" s="3">
        <v>45018.230555555558</v>
      </c>
      <c r="F145" t="s">
        <v>94</v>
      </c>
      <c r="G145" t="s">
        <v>98</v>
      </c>
      <c r="H145" t="s">
        <v>83</v>
      </c>
      <c r="I145" s="13">
        <v>11.22</v>
      </c>
      <c r="J145" t="s">
        <v>100</v>
      </c>
      <c r="K145">
        <v>144</v>
      </c>
      <c r="L145" t="s">
        <v>95</v>
      </c>
      <c r="M145" t="s">
        <v>12</v>
      </c>
      <c r="N145" t="s">
        <v>106</v>
      </c>
      <c r="O145" t="s">
        <v>88</v>
      </c>
      <c r="P145" t="s">
        <v>133</v>
      </c>
      <c r="Q145" s="1">
        <f>+SUMIF(Tabla1[Número de Orden],Tabla2[[#This Row],[Número de Orden]],Tabla1[Ganacia Bruta])</f>
        <v>185</v>
      </c>
      <c r="R145" s="1">
        <f>+Tabla2[[#This Row],[Monto total cuenta]]+Tabla2[[#This Row],[Propina final]]</f>
        <v>196.22</v>
      </c>
      <c r="S145" s="4">
        <f>+Tabla2[[#This Row],[Hora de Salida]]</f>
        <v>45018.230555555558</v>
      </c>
      <c r="T145" s="5" t="str">
        <f>+TEXT(Tabla2[[#This Row],[Hora de Llegada]], "h:mm")</f>
        <v>2:58</v>
      </c>
      <c r="U145" t="str">
        <f>+TEXT(Tabla2[[#This Row],[Hora de Salida]], "h:mm")</f>
        <v>5:32</v>
      </c>
      <c r="V1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30.106944444444444</v>
      </c>
      <c r="W145">
        <f>+SUMIF(cocina!A:A,Tabla2[[#This Row],[Número de Orden]],cocina!H:H)</f>
        <v>150</v>
      </c>
      <c r="X145">
        <f>+Tabla2[[#This Row],[Tiempo de preparación]]/60</f>
        <v>2.5</v>
      </c>
      <c r="Y145" t="str">
        <f>+TEXT(Tabla2[[#This Row],[Columna2]]/24, "h:mm")</f>
        <v>2:30</v>
      </c>
      <c r="Z145" s="6">
        <f>+TEXT(Tabla2[[#This Row],[Hora de Salida]]-Tabla2[[#This Row],[Hora de Llegada]], "h:mm")-Tabla2[[#This Row],[Tiempo de preparación2]]</f>
        <v>2.7777777777777679E-3</v>
      </c>
      <c r="AA145" s="6">
        <f>+IF(Tabla2[[#This Row],[Tiempo de degustación]]&lt;0,0,Tabla2[[#This Row],[Tiempo de degustación]])</f>
        <v>2.7777777777777679E-3</v>
      </c>
      <c r="AB145" t="str">
        <f>+IF(Tabla2[[#This Row],[Tiempo de degustación2]]&gt;0,"SI","Impago")</f>
        <v>SI</v>
      </c>
      <c r="AC145">
        <f>+IF(Tabla2[[#This Row],[Orden cobrada]]="Impago",0,Tabla2[[#This Row],[Propina]])</f>
        <v>11.22</v>
      </c>
      <c r="AD145">
        <f>+IF(Tabla2[[#This Row],[Estado de la Mesa]]="Ocupada",15,0)</f>
        <v>15</v>
      </c>
      <c r="AE145">
        <f>+Tabla2[[#This Row],[Columna1]]/60</f>
        <v>0.25</v>
      </c>
      <c r="AF145" t="str">
        <f>+TEXT(Tabla2[[#This Row],[Columna12]]/24, "h:mm")</f>
        <v>0:15</v>
      </c>
      <c r="AG145" s="6">
        <f>+Tabla2[[#This Row],[Columna13]]+Tabla2[[#This Row],[Tiempo de permanencia]]</f>
        <v>30.117361111111112</v>
      </c>
      <c r="AH145" t="str">
        <f>+TEXT(Tabla2[[#This Row],[Hora de Llegada]], "dddd")</f>
        <v>domingo</v>
      </c>
    </row>
    <row r="146" spans="1:34" x14ac:dyDescent="0.25">
      <c r="A146">
        <v>2</v>
      </c>
      <c r="B146" t="s">
        <v>249</v>
      </c>
      <c r="C146">
        <v>5</v>
      </c>
      <c r="D146" s="3">
        <v>45018.025694444441</v>
      </c>
      <c r="E146" s="3">
        <v>45018.070833333331</v>
      </c>
      <c r="F146" t="s">
        <v>82</v>
      </c>
      <c r="G146" t="s">
        <v>98</v>
      </c>
      <c r="H146" t="s">
        <v>83</v>
      </c>
      <c r="I146" s="13">
        <v>11.32</v>
      </c>
      <c r="J146" t="s">
        <v>100</v>
      </c>
      <c r="K146">
        <v>145</v>
      </c>
      <c r="L146" t="s">
        <v>101</v>
      </c>
      <c r="M146" t="s">
        <v>19</v>
      </c>
      <c r="N146" t="s">
        <v>74</v>
      </c>
      <c r="Q146" s="1">
        <f>+SUMIF(Tabla1[Número de Orden],Tabla2[[#This Row],[Número de Orden]],Tabla1[Ganacia Bruta])</f>
        <v>126</v>
      </c>
      <c r="R146" s="1">
        <f>+Tabla2[[#This Row],[Monto total cuenta]]+Tabla2[[#This Row],[Propina final]]</f>
        <v>126</v>
      </c>
      <c r="S146" s="4">
        <f>+Tabla2[[#This Row],[Hora de Salida]]</f>
        <v>45018.070833333331</v>
      </c>
      <c r="T146" s="5" t="str">
        <f>+TEXT(Tabla2[[#This Row],[Hora de Llegada]], "h:mm")</f>
        <v>0:37</v>
      </c>
      <c r="U146" t="str">
        <f>+TEXT(Tabla2[[#This Row],[Hora de Salida]], "h:mm")</f>
        <v>1:42</v>
      </c>
      <c r="V1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146">
        <f>+SUMIF(cocina!A:A,Tabla2[[#This Row],[Número de Orden]],cocina!H:H)</f>
        <v>106</v>
      </c>
      <c r="X146">
        <f>+Tabla2[[#This Row],[Tiempo de preparación]]/60</f>
        <v>1.7666666666666666</v>
      </c>
      <c r="Y146" t="str">
        <f>+TEXT(Tabla2[[#This Row],[Columna2]]/24, "h:mm")</f>
        <v>1:46</v>
      </c>
      <c r="Z146" s="6">
        <f>+TEXT(Tabla2[[#This Row],[Hora de Salida]]-Tabla2[[#This Row],[Hora de Llegada]], "h:mm")-Tabla2[[#This Row],[Tiempo de preparación2]]</f>
        <v>-2.8472222222222225E-2</v>
      </c>
      <c r="AA146" s="6">
        <f>+IF(Tabla2[[#This Row],[Tiempo de degustación]]&lt;0,0,Tabla2[[#This Row],[Tiempo de degustación]])</f>
        <v>0</v>
      </c>
      <c r="AB146" t="str">
        <f>+IF(Tabla2[[#This Row],[Tiempo de degustación2]]&gt;0,"SI","Impago")</f>
        <v>Impago</v>
      </c>
      <c r="AC146">
        <f>+IF(Tabla2[[#This Row],[Orden cobrada]]="Impago",0,Tabla2[[#This Row],[Propina]])</f>
        <v>0</v>
      </c>
      <c r="AD146">
        <f>+IF(Tabla2[[#This Row],[Estado de la Mesa]]="Ocupada",15,0)</f>
        <v>15</v>
      </c>
      <c r="AE146">
        <f>+Tabla2[[#This Row],[Columna1]]/60</f>
        <v>0.25</v>
      </c>
      <c r="AF146" t="str">
        <f>+TEXT(Tabla2[[#This Row],[Columna12]]/24, "h:mm")</f>
        <v>0:15</v>
      </c>
      <c r="AG146" s="6">
        <f>+Tabla2[[#This Row],[Columna13]]+Tabla2[[#This Row],[Tiempo de permanencia]]</f>
        <v>30.055555555555557</v>
      </c>
      <c r="AH146" t="str">
        <f>+TEXT(Tabla2[[#This Row],[Hora de Llegada]], "dddd")</f>
        <v>domingo</v>
      </c>
    </row>
    <row r="147" spans="1:34" x14ac:dyDescent="0.25">
      <c r="A147">
        <v>8</v>
      </c>
      <c r="B147" t="s">
        <v>250</v>
      </c>
      <c r="C147">
        <v>6</v>
      </c>
      <c r="D147" s="3">
        <v>45018.069444444445</v>
      </c>
      <c r="E147" s="3">
        <v>45018.120833333334</v>
      </c>
      <c r="F147" t="s">
        <v>69</v>
      </c>
      <c r="G147" t="s">
        <v>70</v>
      </c>
      <c r="H147" t="s">
        <v>83</v>
      </c>
      <c r="I147" s="13">
        <v>38.4</v>
      </c>
      <c r="J147" t="s">
        <v>72</v>
      </c>
      <c r="K147">
        <v>146</v>
      </c>
      <c r="L147" t="s">
        <v>91</v>
      </c>
      <c r="M147" t="s">
        <v>9</v>
      </c>
      <c r="Q147" s="1">
        <f>+SUMIF(Tabla1[Número de Orden],Tabla2[[#This Row],[Número de Orden]],Tabla1[Ganacia Bruta])</f>
        <v>62</v>
      </c>
      <c r="R147" s="1">
        <f>+Tabla2[[#This Row],[Monto total cuenta]]+Tabla2[[#This Row],[Propina final]]</f>
        <v>100.4</v>
      </c>
      <c r="S147" s="4">
        <f>+Tabla2[[#This Row],[Hora de Salida]]</f>
        <v>45018.120833333334</v>
      </c>
      <c r="T147" s="5" t="str">
        <f>+TEXT(Tabla2[[#This Row],[Hora de Llegada]], "h:mm")</f>
        <v>1:40</v>
      </c>
      <c r="U147" t="str">
        <f>+TEXT(Tabla2[[#This Row],[Hora de Salida]], "h:mm")</f>
        <v>2:54</v>
      </c>
      <c r="V1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147">
        <f>+SUMIF(cocina!A:A,Tabla2[[#This Row],[Número de Orden]],cocina!H:H)</f>
        <v>47</v>
      </c>
      <c r="X147">
        <f>+Tabla2[[#This Row],[Tiempo de preparación]]/60</f>
        <v>0.78333333333333333</v>
      </c>
      <c r="Y147" t="str">
        <f>+TEXT(Tabla2[[#This Row],[Columna2]]/24, "h:mm")</f>
        <v>0:47</v>
      </c>
      <c r="Z147" s="6">
        <f>+TEXT(Tabla2[[#This Row],[Hora de Salida]]-Tabla2[[#This Row],[Hora de Llegada]], "h:mm")-Tabla2[[#This Row],[Tiempo de preparación2]]</f>
        <v>1.8749999999999996E-2</v>
      </c>
      <c r="AA147" s="6">
        <f>+IF(Tabla2[[#This Row],[Tiempo de degustación]]&lt;0,0,Tabla2[[#This Row],[Tiempo de degustación]])</f>
        <v>1.8749999999999996E-2</v>
      </c>
      <c r="AB147" t="str">
        <f>+IF(Tabla2[[#This Row],[Tiempo de degustación2]]&gt;0,"SI","Impago")</f>
        <v>SI</v>
      </c>
      <c r="AC147">
        <f>+IF(Tabla2[[#This Row],[Orden cobrada]]="Impago",0,Tabla2[[#This Row],[Propina]])</f>
        <v>38.4</v>
      </c>
      <c r="AD147">
        <f>+IF(Tabla2[[#This Row],[Estado de la Mesa]]="Ocupada",15,0)</f>
        <v>0</v>
      </c>
      <c r="AE147">
        <f>+Tabla2[[#This Row],[Columna1]]/60</f>
        <v>0</v>
      </c>
      <c r="AF147" t="str">
        <f>+TEXT(Tabla2[[#This Row],[Columna12]]/24, "h:mm")</f>
        <v>0:00</v>
      </c>
      <c r="AG147" s="6">
        <f>+Tabla2[[#This Row],[Columna13]]+Tabla2[[#This Row],[Tiempo de permanencia]]</f>
        <v>5.1388888888888887E-2</v>
      </c>
      <c r="AH147" t="str">
        <f>+TEXT(Tabla2[[#This Row],[Hora de Llegada]], "dddd")</f>
        <v>domingo</v>
      </c>
    </row>
    <row r="148" spans="1:34" x14ac:dyDescent="0.25">
      <c r="A148">
        <v>5</v>
      </c>
      <c r="B148" t="s">
        <v>251</v>
      </c>
      <c r="C148">
        <v>4</v>
      </c>
      <c r="D148" s="3">
        <v>45018.137499999997</v>
      </c>
      <c r="E148" s="3">
        <v>45018.206944444442</v>
      </c>
      <c r="F148" t="s">
        <v>69</v>
      </c>
      <c r="G148" t="s">
        <v>77</v>
      </c>
      <c r="H148" t="s">
        <v>83</v>
      </c>
      <c r="I148" s="13">
        <v>27.14</v>
      </c>
      <c r="J148" t="s">
        <v>72</v>
      </c>
      <c r="K148">
        <v>147</v>
      </c>
      <c r="L148" t="s">
        <v>79</v>
      </c>
      <c r="M148" t="s">
        <v>11</v>
      </c>
      <c r="N148" t="s">
        <v>123</v>
      </c>
      <c r="Q148" s="1">
        <f>+SUMIF(Tabla1[Número de Orden],Tabla2[[#This Row],[Número de Orden]],Tabla1[Ganacia Bruta])</f>
        <v>84</v>
      </c>
      <c r="R148" s="1">
        <f>+Tabla2[[#This Row],[Monto total cuenta]]+Tabla2[[#This Row],[Propina final]]</f>
        <v>111.14</v>
      </c>
      <c r="S148" s="4">
        <f>+Tabla2[[#This Row],[Hora de Salida]]</f>
        <v>45018.206944444442</v>
      </c>
      <c r="T148" s="5" t="str">
        <f>+TEXT(Tabla2[[#This Row],[Hora de Llegada]], "h:mm")</f>
        <v>3:18</v>
      </c>
      <c r="U148" t="str">
        <f>+TEXT(Tabla2[[#This Row],[Hora de Salida]], "h:mm")</f>
        <v>4:58</v>
      </c>
      <c r="V1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6.944444444444442E-2</v>
      </c>
      <c r="W148">
        <f>+SUMIF(cocina!A:A,Tabla2[[#This Row],[Número de Orden]],cocina!H:H)</f>
        <v>33</v>
      </c>
      <c r="X148">
        <f>+Tabla2[[#This Row],[Tiempo de preparación]]/60</f>
        <v>0.55000000000000004</v>
      </c>
      <c r="Y148" t="str">
        <f>+TEXT(Tabla2[[#This Row],[Columna2]]/24, "h:mm")</f>
        <v>0:33</v>
      </c>
      <c r="Z148" s="6">
        <f>+TEXT(Tabla2[[#This Row],[Hora de Salida]]-Tabla2[[#This Row],[Hora de Llegada]], "h:mm")-Tabla2[[#This Row],[Tiempo de preparación2]]</f>
        <v>4.6527777777777779E-2</v>
      </c>
      <c r="AA148" s="6">
        <f>+IF(Tabla2[[#This Row],[Tiempo de degustación]]&lt;0,0,Tabla2[[#This Row],[Tiempo de degustación]])</f>
        <v>4.6527777777777779E-2</v>
      </c>
      <c r="AB148" t="str">
        <f>+IF(Tabla2[[#This Row],[Tiempo de degustación2]]&gt;0,"SI","Impago")</f>
        <v>SI</v>
      </c>
      <c r="AC148">
        <f>+IF(Tabla2[[#This Row],[Orden cobrada]]="Impago",0,Tabla2[[#This Row],[Propina]])</f>
        <v>27.14</v>
      </c>
      <c r="AD148">
        <f>+IF(Tabla2[[#This Row],[Estado de la Mesa]]="Ocupada",15,0)</f>
        <v>0</v>
      </c>
      <c r="AE148">
        <f>+Tabla2[[#This Row],[Columna1]]/60</f>
        <v>0</v>
      </c>
      <c r="AF148" t="str">
        <f>+TEXT(Tabla2[[#This Row],[Columna12]]/24, "h:mm")</f>
        <v>0:00</v>
      </c>
      <c r="AG148" s="6">
        <f>+Tabla2[[#This Row],[Columna13]]+Tabla2[[#This Row],[Tiempo de permanencia]]</f>
        <v>6.944444444444442E-2</v>
      </c>
      <c r="AH148" t="str">
        <f>+TEXT(Tabla2[[#This Row],[Hora de Llegada]], "dddd")</f>
        <v>domingo</v>
      </c>
    </row>
    <row r="149" spans="1:34" x14ac:dyDescent="0.25">
      <c r="A149">
        <v>10</v>
      </c>
      <c r="B149" t="s">
        <v>252</v>
      </c>
      <c r="C149">
        <v>6</v>
      </c>
      <c r="D149" s="3">
        <v>45018.161111111112</v>
      </c>
      <c r="E149" s="3">
        <v>45018.249305555553</v>
      </c>
      <c r="F149" t="s">
        <v>69</v>
      </c>
      <c r="G149" t="s">
        <v>70</v>
      </c>
      <c r="H149" t="s">
        <v>71</v>
      </c>
      <c r="I149" s="13">
        <v>46.26</v>
      </c>
      <c r="J149" t="s">
        <v>100</v>
      </c>
      <c r="K149">
        <v>148</v>
      </c>
      <c r="L149" t="s">
        <v>79</v>
      </c>
      <c r="M149" t="s">
        <v>13</v>
      </c>
      <c r="N149" t="s">
        <v>133</v>
      </c>
      <c r="O149" t="s">
        <v>131</v>
      </c>
      <c r="P149" t="s">
        <v>125</v>
      </c>
      <c r="Q149" s="1">
        <f>+SUMIF(Tabla1[Número de Orden],Tabla2[[#This Row],[Número de Orden]],Tabla1[Ganacia Bruta])</f>
        <v>212</v>
      </c>
      <c r="R149" s="1">
        <f>+Tabla2[[#This Row],[Monto total cuenta]]+Tabla2[[#This Row],[Propina final]]</f>
        <v>212</v>
      </c>
      <c r="S149" s="4">
        <f>+Tabla2[[#This Row],[Hora de Salida]]</f>
        <v>45018.249305555553</v>
      </c>
      <c r="T149" s="5" t="str">
        <f>+TEXT(Tabla2[[#This Row],[Hora de Llegada]], "h:mm")</f>
        <v>3:52</v>
      </c>
      <c r="U149" t="str">
        <f>+TEXT(Tabla2[[#This Row],[Hora de Salida]], "h:mm")</f>
        <v>5:59</v>
      </c>
      <c r="V1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30.088194444444444</v>
      </c>
      <c r="W149">
        <f>+SUMIF(cocina!A:A,Tabla2[[#This Row],[Número de Orden]],cocina!H:H)</f>
        <v>159</v>
      </c>
      <c r="X149">
        <f>+Tabla2[[#This Row],[Tiempo de preparación]]/60</f>
        <v>2.65</v>
      </c>
      <c r="Y149" t="str">
        <f>+TEXT(Tabla2[[#This Row],[Columna2]]/24, "h:mm")</f>
        <v>2:39</v>
      </c>
      <c r="Z149" s="6">
        <f>+TEXT(Tabla2[[#This Row],[Hora de Salida]]-Tabla2[[#This Row],[Hora de Llegada]], "h:mm")-Tabla2[[#This Row],[Tiempo de preparación2]]</f>
        <v>-2.2222222222222213E-2</v>
      </c>
      <c r="AA149" s="6">
        <f>+IF(Tabla2[[#This Row],[Tiempo de degustación]]&lt;0,0,Tabla2[[#This Row],[Tiempo de degustación]])</f>
        <v>0</v>
      </c>
      <c r="AB149" t="str">
        <f>+IF(Tabla2[[#This Row],[Tiempo de degustación2]]&gt;0,"SI","Impago")</f>
        <v>Impago</v>
      </c>
      <c r="AC149">
        <f>+IF(Tabla2[[#This Row],[Orden cobrada]]="Impago",0,Tabla2[[#This Row],[Propina]])</f>
        <v>0</v>
      </c>
      <c r="AD149">
        <f>+IF(Tabla2[[#This Row],[Estado de la Mesa]]="Ocupada",15,0)</f>
        <v>15</v>
      </c>
      <c r="AE149">
        <f>+Tabla2[[#This Row],[Columna1]]/60</f>
        <v>0.25</v>
      </c>
      <c r="AF149" t="str">
        <f>+TEXT(Tabla2[[#This Row],[Columna12]]/24, "h:mm")</f>
        <v>0:15</v>
      </c>
      <c r="AG149" s="6">
        <f>+Tabla2[[#This Row],[Columna13]]+Tabla2[[#This Row],[Tiempo de permanencia]]</f>
        <v>30.098611111111111</v>
      </c>
      <c r="AH149" t="str">
        <f>+TEXT(Tabla2[[#This Row],[Hora de Llegada]], "dddd")</f>
        <v>domingo</v>
      </c>
    </row>
    <row r="150" spans="1:34" x14ac:dyDescent="0.25">
      <c r="A150">
        <v>18</v>
      </c>
      <c r="B150" t="s">
        <v>253</v>
      </c>
      <c r="C150">
        <v>4</v>
      </c>
      <c r="D150" s="3">
        <v>45018.065972222219</v>
      </c>
      <c r="E150" s="3">
        <v>45018.201388888891</v>
      </c>
      <c r="F150" t="s">
        <v>90</v>
      </c>
      <c r="G150" t="s">
        <v>77</v>
      </c>
      <c r="H150" t="s">
        <v>83</v>
      </c>
      <c r="I150" s="13">
        <v>15.92</v>
      </c>
      <c r="J150" t="s">
        <v>100</v>
      </c>
      <c r="K150">
        <v>149</v>
      </c>
      <c r="L150" t="s">
        <v>85</v>
      </c>
      <c r="M150" t="s">
        <v>20</v>
      </c>
      <c r="N150" t="s">
        <v>74</v>
      </c>
      <c r="O150" t="s">
        <v>122</v>
      </c>
      <c r="P150" t="s">
        <v>88</v>
      </c>
      <c r="Q150" s="1">
        <f>+SUMIF(Tabla1[Número de Orden],Tabla2[[#This Row],[Número de Orden]],Tabla1[Ganacia Bruta])</f>
        <v>226</v>
      </c>
      <c r="R150" s="1">
        <f>+Tabla2[[#This Row],[Monto total cuenta]]+Tabla2[[#This Row],[Propina final]]</f>
        <v>241.92</v>
      </c>
      <c r="S150" s="4">
        <f>+Tabla2[[#This Row],[Hora de Salida]]</f>
        <v>45018.201388888891</v>
      </c>
      <c r="T150" s="5" t="str">
        <f>+TEXT(Tabla2[[#This Row],[Hora de Llegada]], "h:mm")</f>
        <v>1:35</v>
      </c>
      <c r="U150" t="str">
        <f>+TEXT(Tabla2[[#This Row],[Hora de Salida]], "h:mm")</f>
        <v>4:50</v>
      </c>
      <c r="V1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150">
        <f>+SUMIF(cocina!A:A,Tabla2[[#This Row],[Número de Orden]],cocina!H:H)</f>
        <v>139</v>
      </c>
      <c r="X150">
        <f>+Tabla2[[#This Row],[Tiempo de preparación]]/60</f>
        <v>2.3166666666666669</v>
      </c>
      <c r="Y150" t="str">
        <f>+TEXT(Tabla2[[#This Row],[Columna2]]/24, "h:mm")</f>
        <v>2:19</v>
      </c>
      <c r="Z150" s="6">
        <f>+TEXT(Tabla2[[#This Row],[Hora de Salida]]-Tabla2[[#This Row],[Hora de Llegada]], "h:mm")-Tabla2[[#This Row],[Tiempo de preparación2]]</f>
        <v>3.8888888888888876E-2</v>
      </c>
      <c r="AA150" s="6">
        <f>+IF(Tabla2[[#This Row],[Tiempo de degustación]]&lt;0,0,Tabla2[[#This Row],[Tiempo de degustación]])</f>
        <v>3.8888888888888876E-2</v>
      </c>
      <c r="AB150" t="str">
        <f>+IF(Tabla2[[#This Row],[Tiempo de degustación2]]&gt;0,"SI","Impago")</f>
        <v>SI</v>
      </c>
      <c r="AC150">
        <f>+IF(Tabla2[[#This Row],[Orden cobrada]]="Impago",0,Tabla2[[#This Row],[Propina]])</f>
        <v>15.92</v>
      </c>
      <c r="AD150">
        <f>+IF(Tabla2[[#This Row],[Estado de la Mesa]]="Ocupada",15,0)</f>
        <v>15</v>
      </c>
      <c r="AE150">
        <f>+Tabla2[[#This Row],[Columna1]]/60</f>
        <v>0.25</v>
      </c>
      <c r="AF150" t="str">
        <f>+TEXT(Tabla2[[#This Row],[Columna12]]/24, "h:mm")</f>
        <v>0:15</v>
      </c>
      <c r="AG150" s="6">
        <f>+Tabla2[[#This Row],[Columna13]]+Tabla2[[#This Row],[Tiempo de permanencia]]</f>
        <v>30.145833333333332</v>
      </c>
      <c r="AH150" t="str">
        <f>+TEXT(Tabla2[[#This Row],[Hora de Llegada]], "dddd")</f>
        <v>domingo</v>
      </c>
    </row>
    <row r="151" spans="1:34" x14ac:dyDescent="0.25">
      <c r="A151">
        <v>18</v>
      </c>
      <c r="B151" t="s">
        <v>254</v>
      </c>
      <c r="C151">
        <v>6</v>
      </c>
      <c r="D151" s="3">
        <v>45018.025694444441</v>
      </c>
      <c r="E151" s="3">
        <v>45018.131944444445</v>
      </c>
      <c r="F151" t="s">
        <v>76</v>
      </c>
      <c r="G151" t="s">
        <v>70</v>
      </c>
      <c r="H151" t="s">
        <v>71</v>
      </c>
      <c r="I151" s="13">
        <v>48.43</v>
      </c>
      <c r="J151" t="s">
        <v>84</v>
      </c>
      <c r="K151">
        <v>150</v>
      </c>
      <c r="L151" t="s">
        <v>140</v>
      </c>
      <c r="M151" t="s">
        <v>19</v>
      </c>
      <c r="N151" t="s">
        <v>115</v>
      </c>
      <c r="O151" t="s">
        <v>131</v>
      </c>
      <c r="Q151" s="1">
        <f>+SUMIF(Tabla1[Número de Orden],Tabla2[[#This Row],[Número de Orden]],Tabla1[Ganacia Bruta])</f>
        <v>150</v>
      </c>
      <c r="R151" s="1">
        <f>+Tabla2[[#This Row],[Monto total cuenta]]+Tabla2[[#This Row],[Propina final]]</f>
        <v>198.43</v>
      </c>
      <c r="S151" s="4">
        <f>+Tabla2[[#This Row],[Hora de Salida]]</f>
        <v>45018.131944444445</v>
      </c>
      <c r="T151" s="5" t="str">
        <f>+TEXT(Tabla2[[#This Row],[Hora de Llegada]], "h:mm")</f>
        <v>0:37</v>
      </c>
      <c r="U151" t="str">
        <f>+TEXT(Tabla2[[#This Row],[Hora de Salida]], "h:mm")</f>
        <v>3:10</v>
      </c>
      <c r="V1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0.10625000000000001</v>
      </c>
      <c r="W151">
        <f>+SUMIF(cocina!A:A,Tabla2[[#This Row],[Número de Orden]],cocina!H:H)</f>
        <v>106</v>
      </c>
      <c r="X151">
        <f>+Tabla2[[#This Row],[Tiempo de preparación]]/60</f>
        <v>1.7666666666666666</v>
      </c>
      <c r="Y151" t="str">
        <f>+TEXT(Tabla2[[#This Row],[Columna2]]/24, "h:mm")</f>
        <v>1:46</v>
      </c>
      <c r="Z151" s="6">
        <f>+TEXT(Tabla2[[#This Row],[Hora de Salida]]-Tabla2[[#This Row],[Hora de Llegada]], "h:mm")-Tabla2[[#This Row],[Tiempo de preparación2]]</f>
        <v>3.2638888888888884E-2</v>
      </c>
      <c r="AA151" s="6">
        <f>+IF(Tabla2[[#This Row],[Tiempo de degustación]]&lt;0,0,Tabla2[[#This Row],[Tiempo de degustación]])</f>
        <v>3.2638888888888884E-2</v>
      </c>
      <c r="AB151" t="str">
        <f>+IF(Tabla2[[#This Row],[Tiempo de degustación2]]&gt;0,"SI","Impago")</f>
        <v>SI</v>
      </c>
      <c r="AC151">
        <f>+IF(Tabla2[[#This Row],[Orden cobrada]]="Impago",0,Tabla2[[#This Row],[Propina]])</f>
        <v>48.43</v>
      </c>
      <c r="AD151">
        <f>+IF(Tabla2[[#This Row],[Estado de la Mesa]]="Ocupada",15,0)</f>
        <v>0</v>
      </c>
      <c r="AE151">
        <f>+Tabla2[[#This Row],[Columna1]]/60</f>
        <v>0</v>
      </c>
      <c r="AF151" t="str">
        <f>+TEXT(Tabla2[[#This Row],[Columna12]]/24, "h:mm")</f>
        <v>0:00</v>
      </c>
      <c r="AG151" s="6">
        <f>+Tabla2[[#This Row],[Columna13]]+Tabla2[[#This Row],[Tiempo de permanencia]]</f>
        <v>0.10625000000000001</v>
      </c>
      <c r="AH151" t="str">
        <f>+TEXT(Tabla2[[#This Row],[Hora de Llegada]], "dddd")</f>
        <v>domingo</v>
      </c>
    </row>
    <row r="152" spans="1:34" x14ac:dyDescent="0.25">
      <c r="A152">
        <v>6</v>
      </c>
      <c r="B152" t="s">
        <v>255</v>
      </c>
      <c r="C152">
        <v>2</v>
      </c>
      <c r="D152" s="3">
        <v>45018.135416666664</v>
      </c>
      <c r="E152" s="3">
        <v>45018.286805555559</v>
      </c>
      <c r="F152" t="s">
        <v>94</v>
      </c>
      <c r="G152" t="s">
        <v>98</v>
      </c>
      <c r="H152" t="s">
        <v>83</v>
      </c>
      <c r="I152" s="13">
        <v>41.51</v>
      </c>
      <c r="J152" t="s">
        <v>100</v>
      </c>
      <c r="K152">
        <v>151</v>
      </c>
      <c r="L152" t="s">
        <v>121</v>
      </c>
      <c r="M152" t="s">
        <v>22</v>
      </c>
      <c r="N152" t="s">
        <v>118</v>
      </c>
      <c r="Q152" s="1">
        <f>+SUMIF(Tabla1[Número de Orden],Tabla2[[#This Row],[Número de Orden]],Tabla1[Ganacia Bruta])</f>
        <v>132</v>
      </c>
      <c r="R152" s="1">
        <f>+Tabla2[[#This Row],[Monto total cuenta]]+Tabla2[[#This Row],[Propina final]]</f>
        <v>173.51</v>
      </c>
      <c r="S152" s="4">
        <f>+Tabla2[[#This Row],[Hora de Salida]]</f>
        <v>45018.286805555559</v>
      </c>
      <c r="T152" s="5" t="str">
        <f>+TEXT(Tabla2[[#This Row],[Hora de Llegada]], "h:mm")</f>
        <v>3:15</v>
      </c>
      <c r="U152" t="str">
        <f>+TEXT(Tabla2[[#This Row],[Hora de Salida]], "h:mm")</f>
        <v>6:53</v>
      </c>
      <c r="V1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30.151388888888889</v>
      </c>
      <c r="W152">
        <f>+SUMIF(cocina!A:A,Tabla2[[#This Row],[Número de Orden]],cocina!H:H)</f>
        <v>19</v>
      </c>
      <c r="X152">
        <f>+Tabla2[[#This Row],[Tiempo de preparación]]/60</f>
        <v>0.31666666666666665</v>
      </c>
      <c r="Y152" t="str">
        <f>+TEXT(Tabla2[[#This Row],[Columna2]]/24, "h:mm")</f>
        <v>0:19</v>
      </c>
      <c r="Z152" s="6">
        <f>+TEXT(Tabla2[[#This Row],[Hora de Salida]]-Tabla2[[#This Row],[Hora de Llegada]], "h:mm")-Tabla2[[#This Row],[Tiempo de preparación2]]</f>
        <v>0.13819444444444443</v>
      </c>
      <c r="AA152" s="6">
        <f>+IF(Tabla2[[#This Row],[Tiempo de degustación]]&lt;0,0,Tabla2[[#This Row],[Tiempo de degustación]])</f>
        <v>0.13819444444444443</v>
      </c>
      <c r="AB152" t="str">
        <f>+IF(Tabla2[[#This Row],[Tiempo de degustación2]]&gt;0,"SI","Impago")</f>
        <v>SI</v>
      </c>
      <c r="AC152">
        <f>+IF(Tabla2[[#This Row],[Orden cobrada]]="Impago",0,Tabla2[[#This Row],[Propina]])</f>
        <v>41.51</v>
      </c>
      <c r="AD152">
        <f>+IF(Tabla2[[#This Row],[Estado de la Mesa]]="Ocupada",15,0)</f>
        <v>15</v>
      </c>
      <c r="AE152">
        <f>+Tabla2[[#This Row],[Columna1]]/60</f>
        <v>0.25</v>
      </c>
      <c r="AF152" t="str">
        <f>+TEXT(Tabla2[[#This Row],[Columna12]]/24, "h:mm")</f>
        <v>0:15</v>
      </c>
      <c r="AG152" s="6">
        <f>+Tabla2[[#This Row],[Columna13]]+Tabla2[[#This Row],[Tiempo de permanencia]]</f>
        <v>30.161805555555556</v>
      </c>
      <c r="AH152" t="str">
        <f>+TEXT(Tabla2[[#This Row],[Hora de Llegada]], "dddd")</f>
        <v>domingo</v>
      </c>
    </row>
    <row r="153" spans="1:34" x14ac:dyDescent="0.25">
      <c r="A153">
        <v>5</v>
      </c>
      <c r="B153" t="s">
        <v>256</v>
      </c>
      <c r="C153">
        <v>6</v>
      </c>
      <c r="D153" s="3">
        <v>45018.051388888889</v>
      </c>
      <c r="E153" s="3">
        <v>45018.119444444441</v>
      </c>
      <c r="F153" t="s">
        <v>94</v>
      </c>
      <c r="G153" t="s">
        <v>70</v>
      </c>
      <c r="H153" t="s">
        <v>71</v>
      </c>
      <c r="I153" s="13">
        <v>25.57</v>
      </c>
      <c r="J153" t="s">
        <v>72</v>
      </c>
      <c r="K153">
        <v>152</v>
      </c>
      <c r="L153" t="s">
        <v>121</v>
      </c>
      <c r="M153" t="s">
        <v>15</v>
      </c>
      <c r="Q153" s="1">
        <f>+SUMIF(Tabla1[Número de Orden],Tabla2[[#This Row],[Número de Orden]],Tabla1[Ganacia Bruta])</f>
        <v>56</v>
      </c>
      <c r="R153" s="1">
        <f>+Tabla2[[#This Row],[Monto total cuenta]]+Tabla2[[#This Row],[Propina final]]</f>
        <v>81.569999999999993</v>
      </c>
      <c r="S153" s="4">
        <f>+Tabla2[[#This Row],[Hora de Salida]]</f>
        <v>45018.119444444441</v>
      </c>
      <c r="T153" s="5" t="str">
        <f>+TEXT(Tabla2[[#This Row],[Hora de Llegada]], "h:mm")</f>
        <v>1:14</v>
      </c>
      <c r="U153" t="str">
        <f>+TEXT(Tabla2[[#This Row],[Hora de Salida]], "h:mm")</f>
        <v>2:52</v>
      </c>
      <c r="V1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6.8055555555555564E-2</v>
      </c>
      <c r="W153">
        <f>+SUMIF(cocina!A:A,Tabla2[[#This Row],[Número de Orden]],cocina!H:H)</f>
        <v>12</v>
      </c>
      <c r="X153">
        <f>+Tabla2[[#This Row],[Tiempo de preparación]]/60</f>
        <v>0.2</v>
      </c>
      <c r="Y153" t="str">
        <f>+TEXT(Tabla2[[#This Row],[Columna2]]/24, "h:mm")</f>
        <v>0:12</v>
      </c>
      <c r="Z153" s="6">
        <f>+TEXT(Tabla2[[#This Row],[Hora de Salida]]-Tabla2[[#This Row],[Hora de Llegada]], "h:mm")-Tabla2[[#This Row],[Tiempo de preparación2]]</f>
        <v>5.9722222222222218E-2</v>
      </c>
      <c r="AA153" s="6">
        <f>+IF(Tabla2[[#This Row],[Tiempo de degustación]]&lt;0,0,Tabla2[[#This Row],[Tiempo de degustación]])</f>
        <v>5.9722222222222218E-2</v>
      </c>
      <c r="AB153" t="str">
        <f>+IF(Tabla2[[#This Row],[Tiempo de degustación2]]&gt;0,"SI","Impago")</f>
        <v>SI</v>
      </c>
      <c r="AC153">
        <f>+IF(Tabla2[[#This Row],[Orden cobrada]]="Impago",0,Tabla2[[#This Row],[Propina]])</f>
        <v>25.57</v>
      </c>
      <c r="AD153">
        <f>+IF(Tabla2[[#This Row],[Estado de la Mesa]]="Ocupada",15,0)</f>
        <v>0</v>
      </c>
      <c r="AE153">
        <f>+Tabla2[[#This Row],[Columna1]]/60</f>
        <v>0</v>
      </c>
      <c r="AF153" t="str">
        <f>+TEXT(Tabla2[[#This Row],[Columna12]]/24, "h:mm")</f>
        <v>0:00</v>
      </c>
      <c r="AG153" s="6">
        <f>+Tabla2[[#This Row],[Columna13]]+Tabla2[[#This Row],[Tiempo de permanencia]]</f>
        <v>6.8055555555555564E-2</v>
      </c>
      <c r="AH153" t="str">
        <f>+TEXT(Tabla2[[#This Row],[Hora de Llegada]], "dddd")</f>
        <v>domingo</v>
      </c>
    </row>
    <row r="154" spans="1:34" x14ac:dyDescent="0.25">
      <c r="A154">
        <v>10</v>
      </c>
      <c r="B154" t="s">
        <v>153</v>
      </c>
      <c r="C154">
        <v>1</v>
      </c>
      <c r="D154" s="3">
        <v>45018.129166666666</v>
      </c>
      <c r="E154" s="3">
        <v>45018.226388888892</v>
      </c>
      <c r="F154" t="s">
        <v>82</v>
      </c>
      <c r="G154" t="s">
        <v>77</v>
      </c>
      <c r="H154" t="s">
        <v>71</v>
      </c>
      <c r="I154" s="13">
        <v>42.84</v>
      </c>
      <c r="J154" t="s">
        <v>100</v>
      </c>
      <c r="K154">
        <v>153</v>
      </c>
      <c r="L154" t="s">
        <v>91</v>
      </c>
      <c r="M154" t="s">
        <v>14</v>
      </c>
      <c r="N154" t="s">
        <v>96</v>
      </c>
      <c r="O154" t="s">
        <v>103</v>
      </c>
      <c r="Q154" s="1">
        <f>+SUMIF(Tabla1[Número de Orden],Tabla2[[#This Row],[Número de Orden]],Tabla1[Ganacia Bruta])</f>
        <v>203</v>
      </c>
      <c r="R154" s="1">
        <f>+Tabla2[[#This Row],[Monto total cuenta]]+Tabla2[[#This Row],[Propina final]]</f>
        <v>245.84</v>
      </c>
      <c r="S154" s="4">
        <f>+Tabla2[[#This Row],[Hora de Salida]]</f>
        <v>45018.226388888892</v>
      </c>
      <c r="T154" s="5" t="str">
        <f>+TEXT(Tabla2[[#This Row],[Hora de Llegada]], "h:mm")</f>
        <v>3:06</v>
      </c>
      <c r="U154" t="str">
        <f>+TEXT(Tabla2[[#This Row],[Hora de Salida]], "h:mm")</f>
        <v>5:26</v>
      </c>
      <c r="V1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30.097222222222221</v>
      </c>
      <c r="W154">
        <f>+SUMIF(cocina!A:A,Tabla2[[#This Row],[Número de Orden]],cocina!H:H)</f>
        <v>89</v>
      </c>
      <c r="X154">
        <f>+Tabla2[[#This Row],[Tiempo de preparación]]/60</f>
        <v>1.4833333333333334</v>
      </c>
      <c r="Y154" t="str">
        <f>+TEXT(Tabla2[[#This Row],[Columna2]]/24, "h:mm")</f>
        <v>1:29</v>
      </c>
      <c r="Z154" s="6">
        <f>+TEXT(Tabla2[[#This Row],[Hora de Salida]]-Tabla2[[#This Row],[Hora de Llegada]], "h:mm")-Tabla2[[#This Row],[Tiempo de preparación2]]</f>
        <v>3.5416666666666666E-2</v>
      </c>
      <c r="AA154" s="6">
        <f>+IF(Tabla2[[#This Row],[Tiempo de degustación]]&lt;0,0,Tabla2[[#This Row],[Tiempo de degustación]])</f>
        <v>3.5416666666666666E-2</v>
      </c>
      <c r="AB154" t="str">
        <f>+IF(Tabla2[[#This Row],[Tiempo de degustación2]]&gt;0,"SI","Impago")</f>
        <v>SI</v>
      </c>
      <c r="AC154">
        <f>+IF(Tabla2[[#This Row],[Orden cobrada]]="Impago",0,Tabla2[[#This Row],[Propina]])</f>
        <v>42.84</v>
      </c>
      <c r="AD154">
        <f>+IF(Tabla2[[#This Row],[Estado de la Mesa]]="Ocupada",15,0)</f>
        <v>15</v>
      </c>
      <c r="AE154">
        <f>+Tabla2[[#This Row],[Columna1]]/60</f>
        <v>0.25</v>
      </c>
      <c r="AF154" t="str">
        <f>+TEXT(Tabla2[[#This Row],[Columna12]]/24, "h:mm")</f>
        <v>0:15</v>
      </c>
      <c r="AG154" s="6">
        <f>+Tabla2[[#This Row],[Columna13]]+Tabla2[[#This Row],[Tiempo de permanencia]]</f>
        <v>30.107638888888889</v>
      </c>
      <c r="AH154" t="str">
        <f>+TEXT(Tabla2[[#This Row],[Hora de Llegada]], "dddd")</f>
        <v>domingo</v>
      </c>
    </row>
    <row r="155" spans="1:34" x14ac:dyDescent="0.25">
      <c r="A155">
        <v>11</v>
      </c>
      <c r="B155" t="s">
        <v>257</v>
      </c>
      <c r="C155">
        <v>6</v>
      </c>
      <c r="D155" s="3">
        <v>45018.089583333334</v>
      </c>
      <c r="E155" s="3">
        <v>45018.15</v>
      </c>
      <c r="F155" t="s">
        <v>76</v>
      </c>
      <c r="G155" t="s">
        <v>77</v>
      </c>
      <c r="H155" t="s">
        <v>83</v>
      </c>
      <c r="I155" s="13">
        <v>17.2</v>
      </c>
      <c r="J155" t="s">
        <v>84</v>
      </c>
      <c r="K155">
        <v>154</v>
      </c>
      <c r="L155" t="s">
        <v>121</v>
      </c>
      <c r="M155" t="s">
        <v>12</v>
      </c>
      <c r="N155" t="s">
        <v>122</v>
      </c>
      <c r="Q155" s="1">
        <f>+SUMIF(Tabla1[Número de Orden],Tabla2[[#This Row],[Número de Orden]],Tabla1[Ganacia Bruta])</f>
        <v>144</v>
      </c>
      <c r="R155" s="1">
        <f>+Tabla2[[#This Row],[Monto total cuenta]]+Tabla2[[#This Row],[Propina final]]</f>
        <v>161.19999999999999</v>
      </c>
      <c r="S155" s="4">
        <f>+Tabla2[[#This Row],[Hora de Salida]]</f>
        <v>45018.15</v>
      </c>
      <c r="T155" s="5" t="str">
        <f>+TEXT(Tabla2[[#This Row],[Hora de Llegada]], "h:mm")</f>
        <v>2:09</v>
      </c>
      <c r="U155" t="str">
        <f>+TEXT(Tabla2[[#This Row],[Hora de Salida]], "h:mm")</f>
        <v>3:36</v>
      </c>
      <c r="V1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6.041666666666666E-2</v>
      </c>
      <c r="W155">
        <f>+SUMIF(cocina!A:A,Tabla2[[#This Row],[Número de Orden]],cocina!H:H)</f>
        <v>82</v>
      </c>
      <c r="X155">
        <f>+Tabla2[[#This Row],[Tiempo de preparación]]/60</f>
        <v>1.3666666666666667</v>
      </c>
      <c r="Y155" t="str">
        <f>+TEXT(Tabla2[[#This Row],[Columna2]]/24, "h:mm")</f>
        <v>1:22</v>
      </c>
      <c r="Z155" s="6">
        <f>+TEXT(Tabla2[[#This Row],[Hora de Salida]]-Tabla2[[#This Row],[Hora de Llegada]], "h:mm")-Tabla2[[#This Row],[Tiempo de preparación2]]</f>
        <v>3.4722222222222238E-3</v>
      </c>
      <c r="AA155" s="6">
        <f>+IF(Tabla2[[#This Row],[Tiempo de degustación]]&lt;0,0,Tabla2[[#This Row],[Tiempo de degustación]])</f>
        <v>3.4722222222222238E-3</v>
      </c>
      <c r="AB155" t="str">
        <f>+IF(Tabla2[[#This Row],[Tiempo de degustación2]]&gt;0,"SI","Impago")</f>
        <v>SI</v>
      </c>
      <c r="AC155">
        <f>+IF(Tabla2[[#This Row],[Orden cobrada]]="Impago",0,Tabla2[[#This Row],[Propina]])</f>
        <v>17.2</v>
      </c>
      <c r="AD155">
        <f>+IF(Tabla2[[#This Row],[Estado de la Mesa]]="Ocupada",15,0)</f>
        <v>0</v>
      </c>
      <c r="AE155">
        <f>+Tabla2[[#This Row],[Columna1]]/60</f>
        <v>0</v>
      </c>
      <c r="AF155" t="str">
        <f>+TEXT(Tabla2[[#This Row],[Columna12]]/24, "h:mm")</f>
        <v>0:00</v>
      </c>
      <c r="AG155" s="6">
        <f>+Tabla2[[#This Row],[Columna13]]+Tabla2[[#This Row],[Tiempo de permanencia]]</f>
        <v>6.041666666666666E-2</v>
      </c>
      <c r="AH155" t="str">
        <f>+TEXT(Tabla2[[#This Row],[Hora de Llegada]], "dddd")</f>
        <v>domingo</v>
      </c>
    </row>
    <row r="156" spans="1:34" x14ac:dyDescent="0.25">
      <c r="A156">
        <v>7</v>
      </c>
      <c r="B156" t="s">
        <v>258</v>
      </c>
      <c r="C156">
        <v>2</v>
      </c>
      <c r="D156" s="3">
        <v>45018.078472222223</v>
      </c>
      <c r="E156" s="3">
        <v>45018.197222222225</v>
      </c>
      <c r="F156" t="s">
        <v>90</v>
      </c>
      <c r="G156" t="s">
        <v>70</v>
      </c>
      <c r="H156" t="s">
        <v>83</v>
      </c>
      <c r="I156" s="13">
        <v>25.72</v>
      </c>
      <c r="J156" t="s">
        <v>72</v>
      </c>
      <c r="K156">
        <v>155</v>
      </c>
      <c r="L156" t="s">
        <v>101</v>
      </c>
      <c r="M156" t="s">
        <v>10</v>
      </c>
      <c r="N156" t="s">
        <v>86</v>
      </c>
      <c r="O156" t="s">
        <v>131</v>
      </c>
      <c r="Q156" s="1">
        <f>+SUMIF(Tabla1[Número de Orden],Tabla2[[#This Row],[Número de Orden]],Tabla1[Ganacia Bruta])</f>
        <v>136</v>
      </c>
      <c r="R156" s="1">
        <f>+Tabla2[[#This Row],[Monto total cuenta]]+Tabla2[[#This Row],[Propina final]]</f>
        <v>161.72</v>
      </c>
      <c r="S156" s="4">
        <f>+Tabla2[[#This Row],[Hora de Salida]]</f>
        <v>45018.197222222225</v>
      </c>
      <c r="T156" s="5" t="str">
        <f>+TEXT(Tabla2[[#This Row],[Hora de Llegada]], "h:mm")</f>
        <v>1:53</v>
      </c>
      <c r="U156" t="str">
        <f>+TEXT(Tabla2[[#This Row],[Hora de Salida]], "h:mm")</f>
        <v>4:44</v>
      </c>
      <c r="V1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0.11874999999999999</v>
      </c>
      <c r="W156">
        <f>+SUMIF(cocina!A:A,Tabla2[[#This Row],[Número de Orden]],cocina!H:H)</f>
        <v>100</v>
      </c>
      <c r="X156">
        <f>+Tabla2[[#This Row],[Tiempo de preparación]]/60</f>
        <v>1.6666666666666667</v>
      </c>
      <c r="Y156" t="str">
        <f>+TEXT(Tabla2[[#This Row],[Columna2]]/24, "h:mm")</f>
        <v>1:40</v>
      </c>
      <c r="Z156" s="6">
        <f>+TEXT(Tabla2[[#This Row],[Hora de Salida]]-Tabla2[[#This Row],[Hora de Llegada]], "h:mm")-Tabla2[[#This Row],[Tiempo de preparación2]]</f>
        <v>4.9305555555555547E-2</v>
      </c>
      <c r="AA156" s="6">
        <f>+IF(Tabla2[[#This Row],[Tiempo de degustación]]&lt;0,0,Tabla2[[#This Row],[Tiempo de degustación]])</f>
        <v>4.9305555555555547E-2</v>
      </c>
      <c r="AB156" t="str">
        <f>+IF(Tabla2[[#This Row],[Tiempo de degustación2]]&gt;0,"SI","Impago")</f>
        <v>SI</v>
      </c>
      <c r="AC156">
        <f>+IF(Tabla2[[#This Row],[Orden cobrada]]="Impago",0,Tabla2[[#This Row],[Propina]])</f>
        <v>25.72</v>
      </c>
      <c r="AD156">
        <f>+IF(Tabla2[[#This Row],[Estado de la Mesa]]="Ocupada",15,0)</f>
        <v>0</v>
      </c>
      <c r="AE156">
        <f>+Tabla2[[#This Row],[Columna1]]/60</f>
        <v>0</v>
      </c>
      <c r="AF156" t="str">
        <f>+TEXT(Tabla2[[#This Row],[Columna12]]/24, "h:mm")</f>
        <v>0:00</v>
      </c>
      <c r="AG156" s="6">
        <f>+Tabla2[[#This Row],[Columna13]]+Tabla2[[#This Row],[Tiempo de permanencia]]</f>
        <v>0.11874999999999999</v>
      </c>
      <c r="AH156" t="str">
        <f>+TEXT(Tabla2[[#This Row],[Hora de Llegada]], "dddd")</f>
        <v>domingo</v>
      </c>
    </row>
    <row r="157" spans="1:34" x14ac:dyDescent="0.25">
      <c r="A157">
        <v>6</v>
      </c>
      <c r="B157" t="s">
        <v>259</v>
      </c>
      <c r="C157">
        <v>4</v>
      </c>
      <c r="D157" s="3">
        <v>45018.027777777781</v>
      </c>
      <c r="E157" s="3">
        <v>45018.178472222222</v>
      </c>
      <c r="F157" t="s">
        <v>69</v>
      </c>
      <c r="G157" t="s">
        <v>98</v>
      </c>
      <c r="H157" t="s">
        <v>83</v>
      </c>
      <c r="I157" s="13">
        <v>19.03</v>
      </c>
      <c r="J157" t="s">
        <v>84</v>
      </c>
      <c r="K157">
        <v>156</v>
      </c>
      <c r="L157" t="s">
        <v>73</v>
      </c>
      <c r="M157" t="s">
        <v>15</v>
      </c>
      <c r="Q157" s="1">
        <f>+SUMIF(Tabla1[Número de Orden],Tabla2[[#This Row],[Número de Orden]],Tabla1[Ganacia Bruta])</f>
        <v>56</v>
      </c>
      <c r="R157" s="1">
        <f>+Tabla2[[#This Row],[Monto total cuenta]]+Tabla2[[#This Row],[Propina final]]</f>
        <v>75.03</v>
      </c>
      <c r="S157" s="4">
        <f>+Tabla2[[#This Row],[Hora de Salida]]</f>
        <v>45018.178472222222</v>
      </c>
      <c r="T157" s="5" t="str">
        <f>+TEXT(Tabla2[[#This Row],[Hora de Llegada]], "h:mm")</f>
        <v>0:40</v>
      </c>
      <c r="U157" t="str">
        <f>+TEXT(Tabla2[[#This Row],[Hora de Salida]], "h:mm")</f>
        <v>4:17</v>
      </c>
      <c r="V1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0.15069444444444446</v>
      </c>
      <c r="W157">
        <f>+SUMIF(cocina!A:A,Tabla2[[#This Row],[Número de Orden]],cocina!H:H)</f>
        <v>6</v>
      </c>
      <c r="X157">
        <f>+Tabla2[[#This Row],[Tiempo de preparación]]/60</f>
        <v>0.1</v>
      </c>
      <c r="Y157" t="str">
        <f>+TEXT(Tabla2[[#This Row],[Columna2]]/24, "h:mm")</f>
        <v>0:06</v>
      </c>
      <c r="Z157" s="6">
        <f>+TEXT(Tabla2[[#This Row],[Hora de Salida]]-Tabla2[[#This Row],[Hora de Llegada]], "h:mm")-Tabla2[[#This Row],[Tiempo de preparación2]]</f>
        <v>0.14652777777777776</v>
      </c>
      <c r="AA157" s="6">
        <f>+IF(Tabla2[[#This Row],[Tiempo de degustación]]&lt;0,0,Tabla2[[#This Row],[Tiempo de degustación]])</f>
        <v>0.14652777777777776</v>
      </c>
      <c r="AB157" t="str">
        <f>+IF(Tabla2[[#This Row],[Tiempo de degustación2]]&gt;0,"SI","Impago")</f>
        <v>SI</v>
      </c>
      <c r="AC157">
        <f>+IF(Tabla2[[#This Row],[Orden cobrada]]="Impago",0,Tabla2[[#This Row],[Propina]])</f>
        <v>19.03</v>
      </c>
      <c r="AD157">
        <f>+IF(Tabla2[[#This Row],[Estado de la Mesa]]="Ocupada",15,0)</f>
        <v>0</v>
      </c>
      <c r="AE157">
        <f>+Tabla2[[#This Row],[Columna1]]/60</f>
        <v>0</v>
      </c>
      <c r="AF157" t="str">
        <f>+TEXT(Tabla2[[#This Row],[Columna12]]/24, "h:mm")</f>
        <v>0:00</v>
      </c>
      <c r="AG157" s="6">
        <f>+Tabla2[[#This Row],[Columna13]]+Tabla2[[#This Row],[Tiempo de permanencia]]</f>
        <v>0.15069444444444446</v>
      </c>
      <c r="AH157" t="str">
        <f>+TEXT(Tabla2[[#This Row],[Hora de Llegada]], "dddd")</f>
        <v>domingo</v>
      </c>
    </row>
    <row r="158" spans="1:34" x14ac:dyDescent="0.25">
      <c r="A158">
        <v>13</v>
      </c>
      <c r="B158" t="s">
        <v>260</v>
      </c>
      <c r="C158">
        <v>5</v>
      </c>
      <c r="D158" s="3">
        <v>45018.140277777777</v>
      </c>
      <c r="E158" s="3">
        <v>45018.260416666664</v>
      </c>
      <c r="F158" t="s">
        <v>69</v>
      </c>
      <c r="G158" t="s">
        <v>77</v>
      </c>
      <c r="H158" t="s">
        <v>83</v>
      </c>
      <c r="I158" s="13">
        <v>28.48</v>
      </c>
      <c r="J158" t="s">
        <v>100</v>
      </c>
      <c r="K158">
        <v>157</v>
      </c>
      <c r="L158" t="s">
        <v>95</v>
      </c>
      <c r="M158" t="s">
        <v>26</v>
      </c>
      <c r="N158" t="s">
        <v>92</v>
      </c>
      <c r="O158" t="s">
        <v>74</v>
      </c>
      <c r="P158" t="s">
        <v>87</v>
      </c>
      <c r="Q158" s="1">
        <f>+SUMIF(Tabla1[Número de Orden],Tabla2[[#This Row],[Número de Orden]],Tabla1[Ganacia Bruta])</f>
        <v>271</v>
      </c>
      <c r="R158" s="1">
        <f>+Tabla2[[#This Row],[Monto total cuenta]]+Tabla2[[#This Row],[Propina final]]</f>
        <v>299.48</v>
      </c>
      <c r="S158" s="4">
        <f>+Tabla2[[#This Row],[Hora de Salida]]</f>
        <v>45018.260416666664</v>
      </c>
      <c r="T158" s="5" t="str">
        <f>+TEXT(Tabla2[[#This Row],[Hora de Llegada]], "h:mm")</f>
        <v>3:22</v>
      </c>
      <c r="U158" t="str">
        <f>+TEXT(Tabla2[[#This Row],[Hora de Salida]], "h:mm")</f>
        <v>6:15</v>
      </c>
      <c r="V1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30.120138888888889</v>
      </c>
      <c r="W158">
        <f>+SUMIF(cocina!A:A,Tabla2[[#This Row],[Número de Orden]],cocina!H:H)</f>
        <v>150</v>
      </c>
      <c r="X158">
        <f>+Tabla2[[#This Row],[Tiempo de preparación]]/60</f>
        <v>2.5</v>
      </c>
      <c r="Y158" t="str">
        <f>+TEXT(Tabla2[[#This Row],[Columna2]]/24, "h:mm")</f>
        <v>2:30</v>
      </c>
      <c r="Z158" s="6">
        <f>+TEXT(Tabla2[[#This Row],[Hora de Salida]]-Tabla2[[#This Row],[Hora de Llegada]], "h:mm")-Tabla2[[#This Row],[Tiempo de preparación2]]</f>
        <v>1.5972222222222221E-2</v>
      </c>
      <c r="AA158" s="6">
        <f>+IF(Tabla2[[#This Row],[Tiempo de degustación]]&lt;0,0,Tabla2[[#This Row],[Tiempo de degustación]])</f>
        <v>1.5972222222222221E-2</v>
      </c>
      <c r="AB158" t="str">
        <f>+IF(Tabla2[[#This Row],[Tiempo de degustación2]]&gt;0,"SI","Impago")</f>
        <v>SI</v>
      </c>
      <c r="AC158">
        <f>+IF(Tabla2[[#This Row],[Orden cobrada]]="Impago",0,Tabla2[[#This Row],[Propina]])</f>
        <v>28.48</v>
      </c>
      <c r="AD158">
        <f>+IF(Tabla2[[#This Row],[Estado de la Mesa]]="Ocupada",15,0)</f>
        <v>15</v>
      </c>
      <c r="AE158">
        <f>+Tabla2[[#This Row],[Columna1]]/60</f>
        <v>0.25</v>
      </c>
      <c r="AF158" t="str">
        <f>+TEXT(Tabla2[[#This Row],[Columna12]]/24, "h:mm")</f>
        <v>0:15</v>
      </c>
      <c r="AG158" s="6">
        <f>+Tabla2[[#This Row],[Columna13]]+Tabla2[[#This Row],[Tiempo de permanencia]]</f>
        <v>30.130555555555556</v>
      </c>
      <c r="AH158" t="str">
        <f>+TEXT(Tabla2[[#This Row],[Hora de Llegada]], "dddd")</f>
        <v>domingo</v>
      </c>
    </row>
    <row r="159" spans="1:34" x14ac:dyDescent="0.25">
      <c r="A159">
        <v>5</v>
      </c>
      <c r="B159" t="s">
        <v>261</v>
      </c>
      <c r="C159">
        <v>5</v>
      </c>
      <c r="D159" s="3">
        <v>45018.114583333336</v>
      </c>
      <c r="E159" s="3">
        <v>45018.165972222225</v>
      </c>
      <c r="F159" t="s">
        <v>69</v>
      </c>
      <c r="G159" t="s">
        <v>70</v>
      </c>
      <c r="H159" t="s">
        <v>83</v>
      </c>
      <c r="I159" s="13">
        <v>48.75</v>
      </c>
      <c r="J159" t="s">
        <v>84</v>
      </c>
      <c r="K159">
        <v>158</v>
      </c>
      <c r="L159" t="s">
        <v>127</v>
      </c>
      <c r="M159" t="s">
        <v>16</v>
      </c>
      <c r="N159" t="s">
        <v>125</v>
      </c>
      <c r="O159" t="s">
        <v>87</v>
      </c>
      <c r="P159" t="s">
        <v>112</v>
      </c>
      <c r="Q159" s="1">
        <f>+SUMIF(Tabla1[Número de Orden],Tabla2[[#This Row],[Número de Orden]],Tabla1[Ganacia Bruta])</f>
        <v>310</v>
      </c>
      <c r="R159" s="1">
        <f>+Tabla2[[#This Row],[Monto total cuenta]]+Tabla2[[#This Row],[Propina final]]</f>
        <v>310</v>
      </c>
      <c r="S159" s="4">
        <f>+Tabla2[[#This Row],[Hora de Salida]]</f>
        <v>45018.165972222225</v>
      </c>
      <c r="T159" s="5" t="str">
        <f>+TEXT(Tabla2[[#This Row],[Hora de Llegada]], "h:mm")</f>
        <v>2:45</v>
      </c>
      <c r="U159" t="str">
        <f>+TEXT(Tabla2[[#This Row],[Hora de Salida]], "h:mm")</f>
        <v>3:59</v>
      </c>
      <c r="V1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159">
        <f>+SUMIF(cocina!A:A,Tabla2[[#This Row],[Número de Orden]],cocina!H:H)</f>
        <v>135</v>
      </c>
      <c r="X159">
        <f>+Tabla2[[#This Row],[Tiempo de preparación]]/60</f>
        <v>2.25</v>
      </c>
      <c r="Y159" t="str">
        <f>+TEXT(Tabla2[[#This Row],[Columna2]]/24, "h:mm")</f>
        <v>2:15</v>
      </c>
      <c r="Z159" s="6">
        <f>+TEXT(Tabla2[[#This Row],[Hora de Salida]]-Tabla2[[#This Row],[Hora de Llegada]], "h:mm")-Tabla2[[#This Row],[Tiempo de preparación2]]</f>
        <v>-4.2361111111111113E-2</v>
      </c>
      <c r="AA159" s="6">
        <f>+IF(Tabla2[[#This Row],[Tiempo de degustación]]&lt;0,0,Tabla2[[#This Row],[Tiempo de degustación]])</f>
        <v>0</v>
      </c>
      <c r="AB159" t="str">
        <f>+IF(Tabla2[[#This Row],[Tiempo de degustación2]]&gt;0,"SI","Impago")</f>
        <v>Impago</v>
      </c>
      <c r="AC159">
        <f>+IF(Tabla2[[#This Row],[Orden cobrada]]="Impago",0,Tabla2[[#This Row],[Propina]])</f>
        <v>0</v>
      </c>
      <c r="AD159">
        <f>+IF(Tabla2[[#This Row],[Estado de la Mesa]]="Ocupada",15,0)</f>
        <v>0</v>
      </c>
      <c r="AE159">
        <f>+Tabla2[[#This Row],[Columna1]]/60</f>
        <v>0</v>
      </c>
      <c r="AF159" t="str">
        <f>+TEXT(Tabla2[[#This Row],[Columna12]]/24, "h:mm")</f>
        <v>0:00</v>
      </c>
      <c r="AG159" s="6">
        <f>+Tabla2[[#This Row],[Columna13]]+Tabla2[[#This Row],[Tiempo de permanencia]]</f>
        <v>5.1388888888888887E-2</v>
      </c>
      <c r="AH159" t="str">
        <f>+TEXT(Tabla2[[#This Row],[Hora de Llegada]], "dddd")</f>
        <v>domingo</v>
      </c>
    </row>
    <row r="160" spans="1:34" x14ac:dyDescent="0.25">
      <c r="A160">
        <v>16</v>
      </c>
      <c r="B160" t="s">
        <v>262</v>
      </c>
      <c r="C160">
        <v>1</v>
      </c>
      <c r="D160" s="3">
        <v>45018.006944444445</v>
      </c>
      <c r="E160" s="3">
        <v>45018.052083333336</v>
      </c>
      <c r="F160" t="s">
        <v>69</v>
      </c>
      <c r="G160" t="s">
        <v>77</v>
      </c>
      <c r="H160" t="s">
        <v>83</v>
      </c>
      <c r="I160" s="13">
        <v>47.81</v>
      </c>
      <c r="J160" t="s">
        <v>100</v>
      </c>
      <c r="K160">
        <v>159</v>
      </c>
      <c r="L160" t="s">
        <v>85</v>
      </c>
      <c r="M160" t="s">
        <v>13</v>
      </c>
      <c r="N160" t="s">
        <v>86</v>
      </c>
      <c r="O160" t="s">
        <v>122</v>
      </c>
      <c r="P160" t="s">
        <v>115</v>
      </c>
      <c r="Q160" s="1">
        <f>+SUMIF(Tabla1[Número de Orden],Tabla2[[#This Row],[Número de Orden]],Tabla1[Ganacia Bruta])</f>
        <v>253</v>
      </c>
      <c r="R160" s="1">
        <f>+Tabla2[[#This Row],[Monto total cuenta]]+Tabla2[[#This Row],[Propina final]]</f>
        <v>253</v>
      </c>
      <c r="S160" s="4">
        <f>+Tabla2[[#This Row],[Hora de Salida]]</f>
        <v>45018.052083333336</v>
      </c>
      <c r="T160" s="5" t="str">
        <f>+TEXT(Tabla2[[#This Row],[Hora de Llegada]], "h:mm")</f>
        <v>0:10</v>
      </c>
      <c r="U160" t="str">
        <f>+TEXT(Tabla2[[#This Row],[Hora de Salida]], "h:mm")</f>
        <v>1:15</v>
      </c>
      <c r="V1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160">
        <f>+SUMIF(cocina!A:A,Tabla2[[#This Row],[Número de Orden]],cocina!H:H)</f>
        <v>74</v>
      </c>
      <c r="X160">
        <f>+Tabla2[[#This Row],[Tiempo de preparación]]/60</f>
        <v>1.2333333333333334</v>
      </c>
      <c r="Y160" t="str">
        <f>+TEXT(Tabla2[[#This Row],[Columna2]]/24, "h:mm")</f>
        <v>1:14</v>
      </c>
      <c r="Z160" s="6">
        <f>+TEXT(Tabla2[[#This Row],[Hora de Salida]]-Tabla2[[#This Row],[Hora de Llegada]], "h:mm")-Tabla2[[#This Row],[Tiempo de preparación2]]</f>
        <v>-6.2499999999999986E-3</v>
      </c>
      <c r="AA160" s="6">
        <f>+IF(Tabla2[[#This Row],[Tiempo de degustación]]&lt;0,0,Tabla2[[#This Row],[Tiempo de degustación]])</f>
        <v>0</v>
      </c>
      <c r="AB160" t="str">
        <f>+IF(Tabla2[[#This Row],[Tiempo de degustación2]]&gt;0,"SI","Impago")</f>
        <v>Impago</v>
      </c>
      <c r="AC160">
        <f>+IF(Tabla2[[#This Row],[Orden cobrada]]="Impago",0,Tabla2[[#This Row],[Propina]])</f>
        <v>0</v>
      </c>
      <c r="AD160">
        <f>+IF(Tabla2[[#This Row],[Estado de la Mesa]]="Ocupada",15,0)</f>
        <v>15</v>
      </c>
      <c r="AE160">
        <f>+Tabla2[[#This Row],[Columna1]]/60</f>
        <v>0.25</v>
      </c>
      <c r="AF160" t="str">
        <f>+TEXT(Tabla2[[#This Row],[Columna12]]/24, "h:mm")</f>
        <v>0:15</v>
      </c>
      <c r="AG160" s="6">
        <f>+Tabla2[[#This Row],[Columna13]]+Tabla2[[#This Row],[Tiempo de permanencia]]</f>
        <v>30.055555555555557</v>
      </c>
      <c r="AH160" t="str">
        <f>+TEXT(Tabla2[[#This Row],[Hora de Llegada]], "dddd")</f>
        <v>domingo</v>
      </c>
    </row>
    <row r="161" spans="1:34" x14ac:dyDescent="0.25">
      <c r="A161">
        <v>19</v>
      </c>
      <c r="B161" t="s">
        <v>263</v>
      </c>
      <c r="C161">
        <v>6</v>
      </c>
      <c r="D161" s="3">
        <v>45018.04583333333</v>
      </c>
      <c r="E161" s="3">
        <v>45018.189583333333</v>
      </c>
      <c r="F161" t="s">
        <v>82</v>
      </c>
      <c r="G161" t="s">
        <v>70</v>
      </c>
      <c r="H161" t="s">
        <v>83</v>
      </c>
      <c r="I161" s="13">
        <v>26.02</v>
      </c>
      <c r="J161" t="s">
        <v>72</v>
      </c>
      <c r="K161">
        <v>160</v>
      </c>
      <c r="L161" t="s">
        <v>79</v>
      </c>
      <c r="M161" t="s">
        <v>12</v>
      </c>
      <c r="N161" t="s">
        <v>96</v>
      </c>
      <c r="Q161" s="1">
        <f>+SUMIF(Tabla1[Número de Orden],Tabla2[[#This Row],[Número de Orden]],Tabla1[Ganacia Bruta])</f>
        <v>156</v>
      </c>
      <c r="R161" s="1">
        <f>+Tabla2[[#This Row],[Monto total cuenta]]+Tabla2[[#This Row],[Propina final]]</f>
        <v>182.02</v>
      </c>
      <c r="S161" s="4">
        <f>+Tabla2[[#This Row],[Hora de Salida]]</f>
        <v>45018.189583333333</v>
      </c>
      <c r="T161" s="5" t="str">
        <f>+TEXT(Tabla2[[#This Row],[Hora de Llegada]], "h:mm")</f>
        <v>1:06</v>
      </c>
      <c r="U161" t="str">
        <f>+TEXT(Tabla2[[#This Row],[Hora de Salida]], "h:mm")</f>
        <v>4:33</v>
      </c>
      <c r="V1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161">
        <f>+SUMIF(cocina!A:A,Tabla2[[#This Row],[Número de Orden]],cocina!H:H)</f>
        <v>67</v>
      </c>
      <c r="X161">
        <f>+Tabla2[[#This Row],[Tiempo de preparación]]/60</f>
        <v>1.1166666666666667</v>
      </c>
      <c r="Y161" t="str">
        <f>+TEXT(Tabla2[[#This Row],[Columna2]]/24, "h:mm")</f>
        <v>1:07</v>
      </c>
      <c r="Z161" s="6">
        <f>+TEXT(Tabla2[[#This Row],[Hora de Salida]]-Tabla2[[#This Row],[Hora de Llegada]], "h:mm")-Tabla2[[#This Row],[Tiempo de preparación2]]</f>
        <v>9.722222222222221E-2</v>
      </c>
      <c r="AA161" s="6">
        <f>+IF(Tabla2[[#This Row],[Tiempo de degustación]]&lt;0,0,Tabla2[[#This Row],[Tiempo de degustación]])</f>
        <v>9.722222222222221E-2</v>
      </c>
      <c r="AB161" t="str">
        <f>+IF(Tabla2[[#This Row],[Tiempo de degustación2]]&gt;0,"SI","Impago")</f>
        <v>SI</v>
      </c>
      <c r="AC161">
        <f>+IF(Tabla2[[#This Row],[Orden cobrada]]="Impago",0,Tabla2[[#This Row],[Propina]])</f>
        <v>26.02</v>
      </c>
      <c r="AD161">
        <f>+IF(Tabla2[[#This Row],[Estado de la Mesa]]="Ocupada",15,0)</f>
        <v>0</v>
      </c>
      <c r="AE161">
        <f>+Tabla2[[#This Row],[Columna1]]/60</f>
        <v>0</v>
      </c>
      <c r="AF161" t="str">
        <f>+TEXT(Tabla2[[#This Row],[Columna12]]/24, "h:mm")</f>
        <v>0:00</v>
      </c>
      <c r="AG161" s="6">
        <f>+Tabla2[[#This Row],[Columna13]]+Tabla2[[#This Row],[Tiempo de permanencia]]</f>
        <v>0.14374999999999999</v>
      </c>
      <c r="AH161" t="str">
        <f>+TEXT(Tabla2[[#This Row],[Hora de Llegada]], "dddd")</f>
        <v>domingo</v>
      </c>
    </row>
    <row r="162" spans="1:34" x14ac:dyDescent="0.25">
      <c r="A162">
        <v>13</v>
      </c>
      <c r="B162" t="s">
        <v>264</v>
      </c>
      <c r="C162">
        <v>6</v>
      </c>
      <c r="D162" s="3">
        <v>45018.03125</v>
      </c>
      <c r="E162" s="3">
        <v>45018.182638888888</v>
      </c>
      <c r="F162" t="s">
        <v>82</v>
      </c>
      <c r="G162" t="s">
        <v>70</v>
      </c>
      <c r="H162" t="s">
        <v>83</v>
      </c>
      <c r="I162" s="13">
        <v>18.86</v>
      </c>
      <c r="J162" t="s">
        <v>72</v>
      </c>
      <c r="K162">
        <v>161</v>
      </c>
      <c r="L162" t="s">
        <v>91</v>
      </c>
      <c r="M162" t="s">
        <v>15</v>
      </c>
      <c r="Q162" s="1">
        <f>+SUMIF(Tabla1[Número de Orden],Tabla2[[#This Row],[Número de Orden]],Tabla1[Ganacia Bruta])</f>
        <v>84</v>
      </c>
      <c r="R162" s="1">
        <f>+Tabla2[[#This Row],[Monto total cuenta]]+Tabla2[[#This Row],[Propina final]]</f>
        <v>102.86</v>
      </c>
      <c r="S162" s="4">
        <f>+Tabla2[[#This Row],[Hora de Salida]]</f>
        <v>45018.182638888888</v>
      </c>
      <c r="T162" s="5" t="str">
        <f>+TEXT(Tabla2[[#This Row],[Hora de Llegada]], "h:mm")</f>
        <v>0:45</v>
      </c>
      <c r="U162" t="str">
        <f>+TEXT(Tabla2[[#This Row],[Hora de Salida]], "h:mm")</f>
        <v>4:23</v>
      </c>
      <c r="V1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0.15138888888888888</v>
      </c>
      <c r="W162">
        <f>+SUMIF(cocina!A:A,Tabla2[[#This Row],[Número de Orden]],cocina!H:H)</f>
        <v>57</v>
      </c>
      <c r="X162">
        <f>+Tabla2[[#This Row],[Tiempo de preparación]]/60</f>
        <v>0.95</v>
      </c>
      <c r="Y162" t="str">
        <f>+TEXT(Tabla2[[#This Row],[Columna2]]/24, "h:mm")</f>
        <v>0:57</v>
      </c>
      <c r="Z162" s="6">
        <f>+TEXT(Tabla2[[#This Row],[Hora de Salida]]-Tabla2[[#This Row],[Hora de Llegada]], "h:mm")-Tabla2[[#This Row],[Tiempo de preparación2]]</f>
        <v>0.11180555555555555</v>
      </c>
      <c r="AA162" s="6">
        <f>+IF(Tabla2[[#This Row],[Tiempo de degustación]]&lt;0,0,Tabla2[[#This Row],[Tiempo de degustación]])</f>
        <v>0.11180555555555555</v>
      </c>
      <c r="AB162" t="str">
        <f>+IF(Tabla2[[#This Row],[Tiempo de degustación2]]&gt;0,"SI","Impago")</f>
        <v>SI</v>
      </c>
      <c r="AC162">
        <f>+IF(Tabla2[[#This Row],[Orden cobrada]]="Impago",0,Tabla2[[#This Row],[Propina]])</f>
        <v>18.86</v>
      </c>
      <c r="AD162">
        <f>+IF(Tabla2[[#This Row],[Estado de la Mesa]]="Ocupada",15,0)</f>
        <v>0</v>
      </c>
      <c r="AE162">
        <f>+Tabla2[[#This Row],[Columna1]]/60</f>
        <v>0</v>
      </c>
      <c r="AF162" t="str">
        <f>+TEXT(Tabla2[[#This Row],[Columna12]]/24, "h:mm")</f>
        <v>0:00</v>
      </c>
      <c r="AG162" s="6">
        <f>+Tabla2[[#This Row],[Columna13]]+Tabla2[[#This Row],[Tiempo de permanencia]]</f>
        <v>0.15138888888888888</v>
      </c>
      <c r="AH162" t="str">
        <f>+TEXT(Tabla2[[#This Row],[Hora de Llegada]], "dddd")</f>
        <v>domingo</v>
      </c>
    </row>
    <row r="163" spans="1:34" x14ac:dyDescent="0.25">
      <c r="A163">
        <v>14</v>
      </c>
      <c r="B163" t="s">
        <v>265</v>
      </c>
      <c r="C163">
        <v>4</v>
      </c>
      <c r="D163" s="3">
        <v>45018.039583333331</v>
      </c>
      <c r="E163" s="3">
        <v>45018.106944444444</v>
      </c>
      <c r="F163" t="s">
        <v>76</v>
      </c>
      <c r="G163" t="s">
        <v>70</v>
      </c>
      <c r="H163" t="s">
        <v>83</v>
      </c>
      <c r="I163" s="13">
        <v>17.55</v>
      </c>
      <c r="J163" t="s">
        <v>72</v>
      </c>
      <c r="K163">
        <v>162</v>
      </c>
      <c r="L163" t="s">
        <v>91</v>
      </c>
      <c r="M163" t="s">
        <v>5</v>
      </c>
      <c r="Q163" s="1">
        <f>+SUMIF(Tabla1[Número de Orden],Tabla2[[#This Row],[Número de Orden]],Tabla1[Ganacia Bruta])</f>
        <v>72</v>
      </c>
      <c r="R163" s="1">
        <f>+Tabla2[[#This Row],[Monto total cuenta]]+Tabla2[[#This Row],[Propina final]]</f>
        <v>89.55</v>
      </c>
      <c r="S163" s="4">
        <f>+Tabla2[[#This Row],[Hora de Salida]]</f>
        <v>45018.106944444444</v>
      </c>
      <c r="T163" s="5" t="str">
        <f>+TEXT(Tabla2[[#This Row],[Hora de Llegada]], "h:mm")</f>
        <v>0:57</v>
      </c>
      <c r="U163" t="str">
        <f>+TEXT(Tabla2[[#This Row],[Hora de Salida]], "h:mm")</f>
        <v>2:34</v>
      </c>
      <c r="V1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6.7361111111111108E-2</v>
      </c>
      <c r="W163">
        <f>+SUMIF(cocina!A:A,Tabla2[[#This Row],[Número de Orden]],cocina!H:H)</f>
        <v>25</v>
      </c>
      <c r="X163">
        <f>+Tabla2[[#This Row],[Tiempo de preparación]]/60</f>
        <v>0.41666666666666669</v>
      </c>
      <c r="Y163" t="str">
        <f>+TEXT(Tabla2[[#This Row],[Columna2]]/24, "h:mm")</f>
        <v>0:25</v>
      </c>
      <c r="Z163" s="6">
        <f>+TEXT(Tabla2[[#This Row],[Hora de Salida]]-Tabla2[[#This Row],[Hora de Llegada]], "h:mm")-Tabla2[[#This Row],[Tiempo de preparación2]]</f>
        <v>4.9999999999999996E-2</v>
      </c>
      <c r="AA163" s="6">
        <f>+IF(Tabla2[[#This Row],[Tiempo de degustación]]&lt;0,0,Tabla2[[#This Row],[Tiempo de degustación]])</f>
        <v>4.9999999999999996E-2</v>
      </c>
      <c r="AB163" t="str">
        <f>+IF(Tabla2[[#This Row],[Tiempo de degustación2]]&gt;0,"SI","Impago")</f>
        <v>SI</v>
      </c>
      <c r="AC163">
        <f>+IF(Tabla2[[#This Row],[Orden cobrada]]="Impago",0,Tabla2[[#This Row],[Propina]])</f>
        <v>17.55</v>
      </c>
      <c r="AD163">
        <f>+IF(Tabla2[[#This Row],[Estado de la Mesa]]="Ocupada",15,0)</f>
        <v>0</v>
      </c>
      <c r="AE163">
        <f>+Tabla2[[#This Row],[Columna1]]/60</f>
        <v>0</v>
      </c>
      <c r="AF163" t="str">
        <f>+TEXT(Tabla2[[#This Row],[Columna12]]/24, "h:mm")</f>
        <v>0:00</v>
      </c>
      <c r="AG163" s="6">
        <f>+Tabla2[[#This Row],[Columna13]]+Tabla2[[#This Row],[Tiempo de permanencia]]</f>
        <v>6.7361111111111108E-2</v>
      </c>
      <c r="AH163" t="str">
        <f>+TEXT(Tabla2[[#This Row],[Hora de Llegada]], "dddd")</f>
        <v>domingo</v>
      </c>
    </row>
    <row r="164" spans="1:34" x14ac:dyDescent="0.25">
      <c r="A164">
        <v>6</v>
      </c>
      <c r="B164" t="s">
        <v>266</v>
      </c>
      <c r="C164">
        <v>1</v>
      </c>
      <c r="D164" s="3">
        <v>45018.065972222219</v>
      </c>
      <c r="E164" s="3">
        <v>45018.17291666667</v>
      </c>
      <c r="F164" t="s">
        <v>90</v>
      </c>
      <c r="G164" t="s">
        <v>70</v>
      </c>
      <c r="H164" t="s">
        <v>83</v>
      </c>
      <c r="I164" s="13">
        <v>14.94</v>
      </c>
      <c r="J164" t="s">
        <v>100</v>
      </c>
      <c r="K164">
        <v>163</v>
      </c>
      <c r="L164" t="s">
        <v>127</v>
      </c>
      <c r="M164" t="s">
        <v>9</v>
      </c>
      <c r="N164" t="s">
        <v>74</v>
      </c>
      <c r="O164" t="s">
        <v>115</v>
      </c>
      <c r="P164" t="s">
        <v>123</v>
      </c>
      <c r="Q164" s="1">
        <f>+SUMIF(Tabla1[Número de Orden],Tabla2[[#This Row],[Número de Orden]],Tabla1[Ganacia Bruta])</f>
        <v>271</v>
      </c>
      <c r="R164" s="1">
        <f>+Tabla2[[#This Row],[Monto total cuenta]]+Tabla2[[#This Row],[Propina final]]</f>
        <v>285.94</v>
      </c>
      <c r="S164" s="4">
        <f>+Tabla2[[#This Row],[Hora de Salida]]</f>
        <v>45018.17291666667</v>
      </c>
      <c r="T164" s="5" t="str">
        <f>+TEXT(Tabla2[[#This Row],[Hora de Llegada]], "h:mm")</f>
        <v>1:35</v>
      </c>
      <c r="U164" t="str">
        <f>+TEXT(Tabla2[[#This Row],[Hora de Salida]], "h:mm")</f>
        <v>4:09</v>
      </c>
      <c r="V1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30.106944444444444</v>
      </c>
      <c r="W164">
        <f>+SUMIF(cocina!A:A,Tabla2[[#This Row],[Número de Orden]],cocina!H:H)</f>
        <v>71</v>
      </c>
      <c r="X164">
        <f>+Tabla2[[#This Row],[Tiempo de preparación]]/60</f>
        <v>1.1833333333333333</v>
      </c>
      <c r="Y164" t="str">
        <f>+TEXT(Tabla2[[#This Row],[Columna2]]/24, "h:mm")</f>
        <v>1:11</v>
      </c>
      <c r="Z164" s="6">
        <f>+TEXT(Tabla2[[#This Row],[Hora de Salida]]-Tabla2[[#This Row],[Hora de Llegada]], "h:mm")-Tabla2[[#This Row],[Tiempo de preparación2]]</f>
        <v>5.7638888888888885E-2</v>
      </c>
      <c r="AA164" s="6">
        <f>+IF(Tabla2[[#This Row],[Tiempo de degustación]]&lt;0,0,Tabla2[[#This Row],[Tiempo de degustación]])</f>
        <v>5.7638888888888885E-2</v>
      </c>
      <c r="AB164" t="str">
        <f>+IF(Tabla2[[#This Row],[Tiempo de degustación2]]&gt;0,"SI","Impago")</f>
        <v>SI</v>
      </c>
      <c r="AC164">
        <f>+IF(Tabla2[[#This Row],[Orden cobrada]]="Impago",0,Tabla2[[#This Row],[Propina]])</f>
        <v>14.94</v>
      </c>
      <c r="AD164">
        <f>+IF(Tabla2[[#This Row],[Estado de la Mesa]]="Ocupada",15,0)</f>
        <v>15</v>
      </c>
      <c r="AE164">
        <f>+Tabla2[[#This Row],[Columna1]]/60</f>
        <v>0.25</v>
      </c>
      <c r="AF164" t="str">
        <f>+TEXT(Tabla2[[#This Row],[Columna12]]/24, "h:mm")</f>
        <v>0:15</v>
      </c>
      <c r="AG164" s="6">
        <f>+Tabla2[[#This Row],[Columna13]]+Tabla2[[#This Row],[Tiempo de permanencia]]</f>
        <v>30.117361111111112</v>
      </c>
      <c r="AH164" t="str">
        <f>+TEXT(Tabla2[[#This Row],[Hora de Llegada]], "dddd")</f>
        <v>domingo</v>
      </c>
    </row>
    <row r="165" spans="1:34" x14ac:dyDescent="0.25">
      <c r="A165">
        <v>8</v>
      </c>
      <c r="B165" t="s">
        <v>267</v>
      </c>
      <c r="C165">
        <v>2</v>
      </c>
      <c r="D165" s="3">
        <v>45018.106944444444</v>
      </c>
      <c r="E165" s="3">
        <v>45018.251388888886</v>
      </c>
      <c r="F165" t="s">
        <v>94</v>
      </c>
      <c r="G165" t="s">
        <v>98</v>
      </c>
      <c r="H165" t="s">
        <v>83</v>
      </c>
      <c r="I165" s="13">
        <v>47.53</v>
      </c>
      <c r="J165" t="s">
        <v>72</v>
      </c>
      <c r="K165">
        <v>164</v>
      </c>
      <c r="L165" t="s">
        <v>79</v>
      </c>
      <c r="M165" t="s">
        <v>19</v>
      </c>
      <c r="N165" t="s">
        <v>87</v>
      </c>
      <c r="O165" t="s">
        <v>107</v>
      </c>
      <c r="P165" t="s">
        <v>96</v>
      </c>
      <c r="Q165" s="1">
        <f>+SUMIF(Tabla1[Número de Orden],Tabla2[[#This Row],[Número de Orden]],Tabla1[Ganacia Bruta])</f>
        <v>170</v>
      </c>
      <c r="R165" s="1">
        <f>+Tabla2[[#This Row],[Monto total cuenta]]+Tabla2[[#This Row],[Propina final]]</f>
        <v>217.53</v>
      </c>
      <c r="S165" s="4">
        <f>+Tabla2[[#This Row],[Hora de Salida]]</f>
        <v>45018.251388888886</v>
      </c>
      <c r="T165" s="5" t="str">
        <f>+TEXT(Tabla2[[#This Row],[Hora de Llegada]], "h:mm")</f>
        <v>2:34</v>
      </c>
      <c r="U165" t="str">
        <f>+TEXT(Tabla2[[#This Row],[Hora de Salida]], "h:mm")</f>
        <v>6:02</v>
      </c>
      <c r="V1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0.14444444444444443</v>
      </c>
      <c r="W165">
        <f>+SUMIF(cocina!A:A,Tabla2[[#This Row],[Número de Orden]],cocina!H:H)</f>
        <v>105</v>
      </c>
      <c r="X165">
        <f>+Tabla2[[#This Row],[Tiempo de preparación]]/60</f>
        <v>1.75</v>
      </c>
      <c r="Y165" t="str">
        <f>+TEXT(Tabla2[[#This Row],[Columna2]]/24, "h:mm")</f>
        <v>1:45</v>
      </c>
      <c r="Z165" s="6">
        <f>+TEXT(Tabla2[[#This Row],[Hora de Salida]]-Tabla2[[#This Row],[Hora de Llegada]], "h:mm")-Tabla2[[#This Row],[Tiempo de preparación2]]</f>
        <v>7.152777777777776E-2</v>
      </c>
      <c r="AA165" s="6">
        <f>+IF(Tabla2[[#This Row],[Tiempo de degustación]]&lt;0,0,Tabla2[[#This Row],[Tiempo de degustación]])</f>
        <v>7.152777777777776E-2</v>
      </c>
      <c r="AB165" t="str">
        <f>+IF(Tabla2[[#This Row],[Tiempo de degustación2]]&gt;0,"SI","Impago")</f>
        <v>SI</v>
      </c>
      <c r="AC165">
        <f>+IF(Tabla2[[#This Row],[Orden cobrada]]="Impago",0,Tabla2[[#This Row],[Propina]])</f>
        <v>47.53</v>
      </c>
      <c r="AD165">
        <f>+IF(Tabla2[[#This Row],[Estado de la Mesa]]="Ocupada",15,0)</f>
        <v>0</v>
      </c>
      <c r="AE165">
        <f>+Tabla2[[#This Row],[Columna1]]/60</f>
        <v>0</v>
      </c>
      <c r="AF165" t="str">
        <f>+TEXT(Tabla2[[#This Row],[Columna12]]/24, "h:mm")</f>
        <v>0:00</v>
      </c>
      <c r="AG165" s="6">
        <f>+Tabla2[[#This Row],[Columna13]]+Tabla2[[#This Row],[Tiempo de permanencia]]</f>
        <v>0.14444444444444443</v>
      </c>
      <c r="AH165" t="str">
        <f>+TEXT(Tabla2[[#This Row],[Hora de Llegada]], "dddd")</f>
        <v>domingo</v>
      </c>
    </row>
    <row r="166" spans="1:34" x14ac:dyDescent="0.25">
      <c r="A166">
        <v>10</v>
      </c>
      <c r="B166" t="s">
        <v>268</v>
      </c>
      <c r="C166">
        <v>3</v>
      </c>
      <c r="D166" s="3">
        <v>45018.097916666666</v>
      </c>
      <c r="E166" s="3">
        <v>45018.216666666667</v>
      </c>
      <c r="F166" t="s">
        <v>69</v>
      </c>
      <c r="G166" t="s">
        <v>98</v>
      </c>
      <c r="H166" t="s">
        <v>83</v>
      </c>
      <c r="I166" s="13">
        <v>41.9</v>
      </c>
      <c r="J166" t="s">
        <v>100</v>
      </c>
      <c r="K166">
        <v>165</v>
      </c>
      <c r="L166" t="s">
        <v>95</v>
      </c>
      <c r="M166" t="s">
        <v>5</v>
      </c>
      <c r="N166" t="s">
        <v>118</v>
      </c>
      <c r="Q166" s="1">
        <f>+SUMIF(Tabla1[Número de Orden],Tabla2[[#This Row],[Número de Orden]],Tabla1[Ganacia Bruta])</f>
        <v>90</v>
      </c>
      <c r="R166" s="1">
        <f>+Tabla2[[#This Row],[Monto total cuenta]]+Tabla2[[#This Row],[Propina final]]</f>
        <v>131.9</v>
      </c>
      <c r="S166" s="4">
        <f>+Tabla2[[#This Row],[Hora de Salida]]</f>
        <v>45018.216666666667</v>
      </c>
      <c r="T166" s="5" t="str">
        <f>+TEXT(Tabla2[[#This Row],[Hora de Llegada]], "h:mm")</f>
        <v>2:21</v>
      </c>
      <c r="U166" t="str">
        <f>+TEXT(Tabla2[[#This Row],[Hora de Salida]], "h:mm")</f>
        <v>5:12</v>
      </c>
      <c r="V1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166">
        <f>+SUMIF(cocina!A:A,Tabla2[[#This Row],[Número de Orden]],cocina!H:H)</f>
        <v>56</v>
      </c>
      <c r="X166">
        <f>+Tabla2[[#This Row],[Tiempo de preparación]]/60</f>
        <v>0.93333333333333335</v>
      </c>
      <c r="Y166" t="str">
        <f>+TEXT(Tabla2[[#This Row],[Columna2]]/24, "h:mm")</f>
        <v>0:56</v>
      </c>
      <c r="Z166" s="6">
        <f>+TEXT(Tabla2[[#This Row],[Hora de Salida]]-Tabla2[[#This Row],[Hora de Llegada]], "h:mm")-Tabla2[[#This Row],[Tiempo de preparación2]]</f>
        <v>7.9861111111111105E-2</v>
      </c>
      <c r="AA166" s="6">
        <f>+IF(Tabla2[[#This Row],[Tiempo de degustación]]&lt;0,0,Tabla2[[#This Row],[Tiempo de degustación]])</f>
        <v>7.9861111111111105E-2</v>
      </c>
      <c r="AB166" t="str">
        <f>+IF(Tabla2[[#This Row],[Tiempo de degustación2]]&gt;0,"SI","Impago")</f>
        <v>SI</v>
      </c>
      <c r="AC166">
        <f>+IF(Tabla2[[#This Row],[Orden cobrada]]="Impago",0,Tabla2[[#This Row],[Propina]])</f>
        <v>41.9</v>
      </c>
      <c r="AD166">
        <f>+IF(Tabla2[[#This Row],[Estado de la Mesa]]="Ocupada",15,0)</f>
        <v>15</v>
      </c>
      <c r="AE166">
        <f>+Tabla2[[#This Row],[Columna1]]/60</f>
        <v>0.25</v>
      </c>
      <c r="AF166" t="str">
        <f>+TEXT(Tabla2[[#This Row],[Columna12]]/24, "h:mm")</f>
        <v>0:15</v>
      </c>
      <c r="AG166" s="6">
        <f>+Tabla2[[#This Row],[Columna13]]+Tabla2[[#This Row],[Tiempo de permanencia]]</f>
        <v>30.129166666666666</v>
      </c>
      <c r="AH166" t="str">
        <f>+TEXT(Tabla2[[#This Row],[Hora de Llegada]], "dddd")</f>
        <v>domingo</v>
      </c>
    </row>
    <row r="167" spans="1:34" x14ac:dyDescent="0.25">
      <c r="A167">
        <v>12</v>
      </c>
      <c r="B167" t="s">
        <v>269</v>
      </c>
      <c r="C167">
        <v>1</v>
      </c>
      <c r="D167" s="3">
        <v>45018.054166666669</v>
      </c>
      <c r="E167" s="3">
        <v>45018.113888888889</v>
      </c>
      <c r="F167" t="s">
        <v>94</v>
      </c>
      <c r="G167" t="s">
        <v>70</v>
      </c>
      <c r="H167" t="s">
        <v>78</v>
      </c>
      <c r="I167" s="13">
        <v>43.95</v>
      </c>
      <c r="J167" t="s">
        <v>100</v>
      </c>
      <c r="K167">
        <v>166</v>
      </c>
      <c r="L167" t="s">
        <v>95</v>
      </c>
      <c r="M167" t="s">
        <v>22</v>
      </c>
      <c r="Q167" s="1">
        <f>+SUMIF(Tabla1[Número de Orden],Tabla2[[#This Row],[Número de Orden]],Tabla1[Ganacia Bruta])</f>
        <v>46</v>
      </c>
      <c r="R167" s="1">
        <f>+Tabla2[[#This Row],[Monto total cuenta]]+Tabla2[[#This Row],[Propina final]]</f>
        <v>89.95</v>
      </c>
      <c r="S167" s="4">
        <f>+Tabla2[[#This Row],[Hora de Salida]]</f>
        <v>45018.113888888889</v>
      </c>
      <c r="T167" s="5" t="str">
        <f>+TEXT(Tabla2[[#This Row],[Hora de Llegada]], "h:mm")</f>
        <v>1:18</v>
      </c>
      <c r="U167" t="str">
        <f>+TEXT(Tabla2[[#This Row],[Hora de Salida]], "h:mm")</f>
        <v>2:44</v>
      </c>
      <c r="V1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30.05972222222222</v>
      </c>
      <c r="W167">
        <f>+SUMIF(cocina!A:A,Tabla2[[#This Row],[Número de Orden]],cocina!H:H)</f>
        <v>22</v>
      </c>
      <c r="X167">
        <f>+Tabla2[[#This Row],[Tiempo de preparación]]/60</f>
        <v>0.36666666666666664</v>
      </c>
      <c r="Y167" t="str">
        <f>+TEXT(Tabla2[[#This Row],[Columna2]]/24, "h:mm")</f>
        <v>0:22</v>
      </c>
      <c r="Z167" s="6">
        <f>+TEXT(Tabla2[[#This Row],[Hora de Salida]]-Tabla2[[#This Row],[Hora de Llegada]], "h:mm")-Tabla2[[#This Row],[Tiempo de preparación2]]</f>
        <v>4.4444444444444446E-2</v>
      </c>
      <c r="AA167" s="6">
        <f>+IF(Tabla2[[#This Row],[Tiempo de degustación]]&lt;0,0,Tabla2[[#This Row],[Tiempo de degustación]])</f>
        <v>4.4444444444444446E-2</v>
      </c>
      <c r="AB167" t="str">
        <f>+IF(Tabla2[[#This Row],[Tiempo de degustación2]]&gt;0,"SI","Impago")</f>
        <v>SI</v>
      </c>
      <c r="AC167">
        <f>+IF(Tabla2[[#This Row],[Orden cobrada]]="Impago",0,Tabla2[[#This Row],[Propina]])</f>
        <v>43.95</v>
      </c>
      <c r="AD167">
        <f>+IF(Tabla2[[#This Row],[Estado de la Mesa]]="Ocupada",15,0)</f>
        <v>15</v>
      </c>
      <c r="AE167">
        <f>+Tabla2[[#This Row],[Columna1]]/60</f>
        <v>0.25</v>
      </c>
      <c r="AF167" t="str">
        <f>+TEXT(Tabla2[[#This Row],[Columna12]]/24, "h:mm")</f>
        <v>0:15</v>
      </c>
      <c r="AG167" s="6">
        <f>+Tabla2[[#This Row],[Columna13]]+Tabla2[[#This Row],[Tiempo de permanencia]]</f>
        <v>30.070138888888888</v>
      </c>
      <c r="AH167" t="str">
        <f>+TEXT(Tabla2[[#This Row],[Hora de Llegada]], "dddd")</f>
        <v>domingo</v>
      </c>
    </row>
    <row r="168" spans="1:34" x14ac:dyDescent="0.25">
      <c r="A168">
        <v>5</v>
      </c>
      <c r="B168" t="s">
        <v>270</v>
      </c>
      <c r="C168">
        <v>6</v>
      </c>
      <c r="D168" s="3">
        <v>45018.054861111108</v>
      </c>
      <c r="E168" s="3">
        <v>45018.115277777775</v>
      </c>
      <c r="F168" t="s">
        <v>82</v>
      </c>
      <c r="G168" t="s">
        <v>70</v>
      </c>
      <c r="H168" t="s">
        <v>71</v>
      </c>
      <c r="I168" s="13">
        <v>42.74</v>
      </c>
      <c r="J168" t="s">
        <v>72</v>
      </c>
      <c r="K168">
        <v>167</v>
      </c>
      <c r="L168" t="s">
        <v>140</v>
      </c>
      <c r="M168" t="s">
        <v>16</v>
      </c>
      <c r="N168" t="s">
        <v>133</v>
      </c>
      <c r="O168" t="s">
        <v>86</v>
      </c>
      <c r="Q168" s="1">
        <f>+SUMIF(Tabla1[Número de Orden],Tabla2[[#This Row],[Número de Orden]],Tabla1[Ganacia Bruta])</f>
        <v>152</v>
      </c>
      <c r="R168" s="1">
        <f>+Tabla2[[#This Row],[Monto total cuenta]]+Tabla2[[#This Row],[Propina final]]</f>
        <v>194.74</v>
      </c>
      <c r="S168" s="4">
        <f>+Tabla2[[#This Row],[Hora de Salida]]</f>
        <v>45018.115277777775</v>
      </c>
      <c r="T168" s="5" t="str">
        <f>+TEXT(Tabla2[[#This Row],[Hora de Llegada]], "h:mm")</f>
        <v>1:19</v>
      </c>
      <c r="U168" t="str">
        <f>+TEXT(Tabla2[[#This Row],[Hora de Salida]], "h:mm")</f>
        <v>2:46</v>
      </c>
      <c r="V1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6.0416666666666674E-2</v>
      </c>
      <c r="W168">
        <f>+SUMIF(cocina!A:A,Tabla2[[#This Row],[Número de Orden]],cocina!H:H)</f>
        <v>76</v>
      </c>
      <c r="X168">
        <f>+Tabla2[[#This Row],[Tiempo de preparación]]/60</f>
        <v>1.2666666666666666</v>
      </c>
      <c r="Y168" t="str">
        <f>+TEXT(Tabla2[[#This Row],[Columna2]]/24, "h:mm")</f>
        <v>1:16</v>
      </c>
      <c r="Z168" s="6">
        <f>+TEXT(Tabla2[[#This Row],[Hora de Salida]]-Tabla2[[#This Row],[Hora de Llegada]], "h:mm")-Tabla2[[#This Row],[Tiempo de preparación2]]</f>
        <v>7.6388888888888895E-3</v>
      </c>
      <c r="AA168" s="6">
        <f>+IF(Tabla2[[#This Row],[Tiempo de degustación]]&lt;0,0,Tabla2[[#This Row],[Tiempo de degustación]])</f>
        <v>7.6388888888888895E-3</v>
      </c>
      <c r="AB168" t="str">
        <f>+IF(Tabla2[[#This Row],[Tiempo de degustación2]]&gt;0,"SI","Impago")</f>
        <v>SI</v>
      </c>
      <c r="AC168">
        <f>+IF(Tabla2[[#This Row],[Orden cobrada]]="Impago",0,Tabla2[[#This Row],[Propina]])</f>
        <v>42.74</v>
      </c>
      <c r="AD168">
        <f>+IF(Tabla2[[#This Row],[Estado de la Mesa]]="Ocupada",15,0)</f>
        <v>0</v>
      </c>
      <c r="AE168">
        <f>+Tabla2[[#This Row],[Columna1]]/60</f>
        <v>0</v>
      </c>
      <c r="AF168" t="str">
        <f>+TEXT(Tabla2[[#This Row],[Columna12]]/24, "h:mm")</f>
        <v>0:00</v>
      </c>
      <c r="AG168" s="6">
        <f>+Tabla2[[#This Row],[Columna13]]+Tabla2[[#This Row],[Tiempo de permanencia]]</f>
        <v>6.0416666666666674E-2</v>
      </c>
      <c r="AH168" t="str">
        <f>+TEXT(Tabla2[[#This Row],[Hora de Llegada]], "dddd")</f>
        <v>domingo</v>
      </c>
    </row>
    <row r="169" spans="1:34" x14ac:dyDescent="0.25">
      <c r="A169">
        <v>17</v>
      </c>
      <c r="B169" t="s">
        <v>271</v>
      </c>
      <c r="C169">
        <v>4</v>
      </c>
      <c r="D169" s="3">
        <v>45018.086805555555</v>
      </c>
      <c r="E169" s="3">
        <v>45018.140972222223</v>
      </c>
      <c r="F169" t="s">
        <v>76</v>
      </c>
      <c r="G169" t="s">
        <v>70</v>
      </c>
      <c r="H169" t="s">
        <v>83</v>
      </c>
      <c r="I169" s="13">
        <v>17.09</v>
      </c>
      <c r="J169" t="s">
        <v>72</v>
      </c>
      <c r="K169">
        <v>168</v>
      </c>
      <c r="L169" t="s">
        <v>101</v>
      </c>
      <c r="M169" t="s">
        <v>19</v>
      </c>
      <c r="Q169" s="1">
        <f>+SUMIF(Tabla1[Número de Orden],Tabla2[[#This Row],[Número de Orden]],Tabla1[Ganacia Bruta])</f>
        <v>44</v>
      </c>
      <c r="R169" s="1">
        <f>+Tabla2[[#This Row],[Monto total cuenta]]+Tabla2[[#This Row],[Propina final]]</f>
        <v>61.09</v>
      </c>
      <c r="S169" s="4">
        <f>+Tabla2[[#This Row],[Hora de Salida]]</f>
        <v>45018.140972222223</v>
      </c>
      <c r="T169" s="5" t="str">
        <f>+TEXT(Tabla2[[#This Row],[Hora de Llegada]], "h:mm")</f>
        <v>2:05</v>
      </c>
      <c r="U169" t="str">
        <f>+TEXT(Tabla2[[#This Row],[Hora de Salida]], "h:mm")</f>
        <v>3:23</v>
      </c>
      <c r="V1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5.4166666666666669E-2</v>
      </c>
      <c r="W169">
        <f>+SUMIF(cocina!A:A,Tabla2[[#This Row],[Número de Orden]],cocina!H:H)</f>
        <v>7</v>
      </c>
      <c r="X169">
        <f>+Tabla2[[#This Row],[Tiempo de preparación]]/60</f>
        <v>0.11666666666666667</v>
      </c>
      <c r="Y169" t="str">
        <f>+TEXT(Tabla2[[#This Row],[Columna2]]/24, "h:mm")</f>
        <v>0:07</v>
      </c>
      <c r="Z169" s="6">
        <f>+TEXT(Tabla2[[#This Row],[Hora de Salida]]-Tabla2[[#This Row],[Hora de Llegada]], "h:mm")-Tabla2[[#This Row],[Tiempo de preparación2]]</f>
        <v>4.9305555555555561E-2</v>
      </c>
      <c r="AA169" s="6">
        <f>+IF(Tabla2[[#This Row],[Tiempo de degustación]]&lt;0,0,Tabla2[[#This Row],[Tiempo de degustación]])</f>
        <v>4.9305555555555561E-2</v>
      </c>
      <c r="AB169" t="str">
        <f>+IF(Tabla2[[#This Row],[Tiempo de degustación2]]&gt;0,"SI","Impago")</f>
        <v>SI</v>
      </c>
      <c r="AC169">
        <f>+IF(Tabla2[[#This Row],[Orden cobrada]]="Impago",0,Tabla2[[#This Row],[Propina]])</f>
        <v>17.09</v>
      </c>
      <c r="AD169">
        <f>+IF(Tabla2[[#This Row],[Estado de la Mesa]]="Ocupada",15,0)</f>
        <v>0</v>
      </c>
      <c r="AE169">
        <f>+Tabla2[[#This Row],[Columna1]]/60</f>
        <v>0</v>
      </c>
      <c r="AF169" t="str">
        <f>+TEXT(Tabla2[[#This Row],[Columna12]]/24, "h:mm")</f>
        <v>0:00</v>
      </c>
      <c r="AG169" s="6">
        <f>+Tabla2[[#This Row],[Columna13]]+Tabla2[[#This Row],[Tiempo de permanencia]]</f>
        <v>5.4166666666666669E-2</v>
      </c>
      <c r="AH169" t="str">
        <f>+TEXT(Tabla2[[#This Row],[Hora de Llegada]], "dddd")</f>
        <v>domingo</v>
      </c>
    </row>
    <row r="170" spans="1:34" x14ac:dyDescent="0.25">
      <c r="A170">
        <v>19</v>
      </c>
      <c r="B170" t="s">
        <v>272</v>
      </c>
      <c r="C170">
        <v>1</v>
      </c>
      <c r="D170" s="3">
        <v>45018.080555555556</v>
      </c>
      <c r="E170" s="3">
        <v>45018.218055555553</v>
      </c>
      <c r="F170" t="s">
        <v>69</v>
      </c>
      <c r="G170" t="s">
        <v>70</v>
      </c>
      <c r="H170" t="s">
        <v>71</v>
      </c>
      <c r="I170" s="13">
        <v>16.62</v>
      </c>
      <c r="J170" t="s">
        <v>84</v>
      </c>
      <c r="K170">
        <v>169</v>
      </c>
      <c r="L170" t="s">
        <v>91</v>
      </c>
      <c r="M170" t="s">
        <v>23</v>
      </c>
      <c r="N170" t="s">
        <v>133</v>
      </c>
      <c r="O170" t="s">
        <v>123</v>
      </c>
      <c r="Q170" s="1">
        <f>+SUMIF(Tabla1[Número de Orden],Tabla2[[#This Row],[Número de Orden]],Tabla1[Ganacia Bruta])</f>
        <v>154</v>
      </c>
      <c r="R170" s="1">
        <f>+Tabla2[[#This Row],[Monto total cuenta]]+Tabla2[[#This Row],[Propina final]]</f>
        <v>170.62</v>
      </c>
      <c r="S170" s="4">
        <f>+Tabla2[[#This Row],[Hora de Salida]]</f>
        <v>45018.218055555553</v>
      </c>
      <c r="T170" s="5" t="str">
        <f>+TEXT(Tabla2[[#This Row],[Hora de Llegada]], "h:mm")</f>
        <v>1:56</v>
      </c>
      <c r="U170" t="str">
        <f>+TEXT(Tabla2[[#This Row],[Hora de Salida]], "h:mm")</f>
        <v>5:14</v>
      </c>
      <c r="V1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0.13750000000000001</v>
      </c>
      <c r="W170">
        <f>+SUMIF(cocina!A:A,Tabla2[[#This Row],[Número de Orden]],cocina!H:H)</f>
        <v>110</v>
      </c>
      <c r="X170">
        <f>+Tabla2[[#This Row],[Tiempo de preparación]]/60</f>
        <v>1.8333333333333333</v>
      </c>
      <c r="Y170" t="str">
        <f>+TEXT(Tabla2[[#This Row],[Columna2]]/24, "h:mm")</f>
        <v>1:50</v>
      </c>
      <c r="Z170" s="6">
        <f>+TEXT(Tabla2[[#This Row],[Hora de Salida]]-Tabla2[[#This Row],[Hora de Llegada]], "h:mm")-Tabla2[[#This Row],[Tiempo de preparación2]]</f>
        <v>6.1111111111111116E-2</v>
      </c>
      <c r="AA170" s="6">
        <f>+IF(Tabla2[[#This Row],[Tiempo de degustación]]&lt;0,0,Tabla2[[#This Row],[Tiempo de degustación]])</f>
        <v>6.1111111111111116E-2</v>
      </c>
      <c r="AB170" t="str">
        <f>+IF(Tabla2[[#This Row],[Tiempo de degustación2]]&gt;0,"SI","Impago")</f>
        <v>SI</v>
      </c>
      <c r="AC170">
        <f>+IF(Tabla2[[#This Row],[Orden cobrada]]="Impago",0,Tabla2[[#This Row],[Propina]])</f>
        <v>16.62</v>
      </c>
      <c r="AD170">
        <f>+IF(Tabla2[[#This Row],[Estado de la Mesa]]="Ocupada",15,0)</f>
        <v>0</v>
      </c>
      <c r="AE170">
        <f>+Tabla2[[#This Row],[Columna1]]/60</f>
        <v>0</v>
      </c>
      <c r="AF170" t="str">
        <f>+TEXT(Tabla2[[#This Row],[Columna12]]/24, "h:mm")</f>
        <v>0:00</v>
      </c>
      <c r="AG170" s="6">
        <f>+Tabla2[[#This Row],[Columna13]]+Tabla2[[#This Row],[Tiempo de permanencia]]</f>
        <v>0.13750000000000001</v>
      </c>
      <c r="AH170" t="str">
        <f>+TEXT(Tabla2[[#This Row],[Hora de Llegada]], "dddd")</f>
        <v>domingo</v>
      </c>
    </row>
    <row r="171" spans="1:34" x14ac:dyDescent="0.25">
      <c r="A171">
        <v>12</v>
      </c>
      <c r="B171" t="s">
        <v>273</v>
      </c>
      <c r="C171">
        <v>2</v>
      </c>
      <c r="D171" s="3">
        <v>45018.109027777777</v>
      </c>
      <c r="E171" s="3">
        <v>45018.226388888892</v>
      </c>
      <c r="F171" t="s">
        <v>82</v>
      </c>
      <c r="G171" t="s">
        <v>98</v>
      </c>
      <c r="H171" t="s">
        <v>83</v>
      </c>
      <c r="I171" s="13">
        <v>25.98</v>
      </c>
      <c r="J171" t="s">
        <v>84</v>
      </c>
      <c r="K171">
        <v>170</v>
      </c>
      <c r="L171" t="s">
        <v>79</v>
      </c>
      <c r="M171" t="s">
        <v>21</v>
      </c>
      <c r="N171" t="s">
        <v>88</v>
      </c>
      <c r="O171" t="s">
        <v>87</v>
      </c>
      <c r="P171" t="s">
        <v>74</v>
      </c>
      <c r="Q171" s="1">
        <f>+SUMIF(Tabla1[Número de Orden],Tabla2[[#This Row],[Número de Orden]],Tabla1[Ganacia Bruta])</f>
        <v>243</v>
      </c>
      <c r="R171" s="1">
        <f>+Tabla2[[#This Row],[Monto total cuenta]]+Tabla2[[#This Row],[Propina final]]</f>
        <v>268.98</v>
      </c>
      <c r="S171" s="4">
        <f>+Tabla2[[#This Row],[Hora de Salida]]</f>
        <v>45018.226388888892</v>
      </c>
      <c r="T171" s="5" t="str">
        <f>+TEXT(Tabla2[[#This Row],[Hora de Llegada]], "h:mm")</f>
        <v>2:37</v>
      </c>
      <c r="U171" t="str">
        <f>+TEXT(Tabla2[[#This Row],[Hora de Salida]], "h:mm")</f>
        <v>5:26</v>
      </c>
      <c r="V1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0.11736111111111111</v>
      </c>
      <c r="W171">
        <f>+SUMIF(cocina!A:A,Tabla2[[#This Row],[Número de Orden]],cocina!H:H)</f>
        <v>73</v>
      </c>
      <c r="X171">
        <f>+Tabla2[[#This Row],[Tiempo de preparación]]/60</f>
        <v>1.2166666666666666</v>
      </c>
      <c r="Y171" t="str">
        <f>+TEXT(Tabla2[[#This Row],[Columna2]]/24, "h:mm")</f>
        <v>1:13</v>
      </c>
      <c r="Z171" s="6">
        <f>+TEXT(Tabla2[[#This Row],[Hora de Salida]]-Tabla2[[#This Row],[Hora de Llegada]], "h:mm")-Tabla2[[#This Row],[Tiempo de preparación2]]</f>
        <v>6.6666666666666666E-2</v>
      </c>
      <c r="AA171" s="6">
        <f>+IF(Tabla2[[#This Row],[Tiempo de degustación]]&lt;0,0,Tabla2[[#This Row],[Tiempo de degustación]])</f>
        <v>6.6666666666666666E-2</v>
      </c>
      <c r="AB171" t="str">
        <f>+IF(Tabla2[[#This Row],[Tiempo de degustación2]]&gt;0,"SI","Impago")</f>
        <v>SI</v>
      </c>
      <c r="AC171">
        <f>+IF(Tabla2[[#This Row],[Orden cobrada]]="Impago",0,Tabla2[[#This Row],[Propina]])</f>
        <v>25.98</v>
      </c>
      <c r="AD171">
        <f>+IF(Tabla2[[#This Row],[Estado de la Mesa]]="Ocupada",15,0)</f>
        <v>0</v>
      </c>
      <c r="AE171">
        <f>+Tabla2[[#This Row],[Columna1]]/60</f>
        <v>0</v>
      </c>
      <c r="AF171" t="str">
        <f>+TEXT(Tabla2[[#This Row],[Columna12]]/24, "h:mm")</f>
        <v>0:00</v>
      </c>
      <c r="AG171" s="6">
        <f>+Tabla2[[#This Row],[Columna13]]+Tabla2[[#This Row],[Tiempo de permanencia]]</f>
        <v>0.11736111111111111</v>
      </c>
      <c r="AH171" t="str">
        <f>+TEXT(Tabla2[[#This Row],[Hora de Llegada]], "dddd")</f>
        <v>domingo</v>
      </c>
    </row>
    <row r="172" spans="1:34" x14ac:dyDescent="0.25">
      <c r="A172">
        <v>16</v>
      </c>
      <c r="B172" t="s">
        <v>274</v>
      </c>
      <c r="C172">
        <v>6</v>
      </c>
      <c r="D172" s="3">
        <v>45018.078472222223</v>
      </c>
      <c r="E172" s="3">
        <v>45018.12777777778</v>
      </c>
      <c r="F172" t="s">
        <v>82</v>
      </c>
      <c r="G172" t="s">
        <v>98</v>
      </c>
      <c r="H172" t="s">
        <v>83</v>
      </c>
      <c r="I172" s="13">
        <v>46.56</v>
      </c>
      <c r="J172" t="s">
        <v>84</v>
      </c>
      <c r="K172">
        <v>171</v>
      </c>
      <c r="L172" t="s">
        <v>85</v>
      </c>
      <c r="M172" t="s">
        <v>25</v>
      </c>
      <c r="N172" t="s">
        <v>88</v>
      </c>
      <c r="Q172" s="1">
        <f>+SUMIF(Tabla1[Número de Orden],Tabla2[[#This Row],[Número de Orden]],Tabla1[Ganacia Bruta])</f>
        <v>139</v>
      </c>
      <c r="R172" s="1">
        <f>+Tabla2[[#This Row],[Monto total cuenta]]+Tabla2[[#This Row],[Propina final]]</f>
        <v>185.56</v>
      </c>
      <c r="S172" s="4">
        <f>+Tabla2[[#This Row],[Hora de Salida]]</f>
        <v>45018.12777777778</v>
      </c>
      <c r="T172" s="5" t="str">
        <f>+TEXT(Tabla2[[#This Row],[Hora de Llegada]], "h:mm")</f>
        <v>1:53</v>
      </c>
      <c r="U172" t="str">
        <f>+TEXT(Tabla2[[#This Row],[Hora de Salida]], "h:mm")</f>
        <v>3:04</v>
      </c>
      <c r="V1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4.9305555555555547E-2</v>
      </c>
      <c r="W172">
        <f>+SUMIF(cocina!A:A,Tabla2[[#This Row],[Número de Orden]],cocina!H:H)</f>
        <v>51</v>
      </c>
      <c r="X172">
        <f>+Tabla2[[#This Row],[Tiempo de preparación]]/60</f>
        <v>0.85</v>
      </c>
      <c r="Y172" t="str">
        <f>+TEXT(Tabla2[[#This Row],[Columna2]]/24, "h:mm")</f>
        <v>0:51</v>
      </c>
      <c r="Z172" s="6">
        <f>+TEXT(Tabla2[[#This Row],[Hora de Salida]]-Tabla2[[#This Row],[Hora de Llegada]], "h:mm")-Tabla2[[#This Row],[Tiempo de preparación2]]</f>
        <v>1.3888888888888888E-2</v>
      </c>
      <c r="AA172" s="6">
        <f>+IF(Tabla2[[#This Row],[Tiempo de degustación]]&lt;0,0,Tabla2[[#This Row],[Tiempo de degustación]])</f>
        <v>1.3888888888888888E-2</v>
      </c>
      <c r="AB172" t="str">
        <f>+IF(Tabla2[[#This Row],[Tiempo de degustación2]]&gt;0,"SI","Impago")</f>
        <v>SI</v>
      </c>
      <c r="AC172">
        <f>+IF(Tabla2[[#This Row],[Orden cobrada]]="Impago",0,Tabla2[[#This Row],[Propina]])</f>
        <v>46.56</v>
      </c>
      <c r="AD172">
        <f>+IF(Tabla2[[#This Row],[Estado de la Mesa]]="Ocupada",15,0)</f>
        <v>0</v>
      </c>
      <c r="AE172">
        <f>+Tabla2[[#This Row],[Columna1]]/60</f>
        <v>0</v>
      </c>
      <c r="AF172" t="str">
        <f>+TEXT(Tabla2[[#This Row],[Columna12]]/24, "h:mm")</f>
        <v>0:00</v>
      </c>
      <c r="AG172" s="6">
        <f>+Tabla2[[#This Row],[Columna13]]+Tabla2[[#This Row],[Tiempo de permanencia]]</f>
        <v>4.9305555555555547E-2</v>
      </c>
      <c r="AH172" t="str">
        <f>+TEXT(Tabla2[[#This Row],[Hora de Llegada]], "dddd")</f>
        <v>domingo</v>
      </c>
    </row>
    <row r="173" spans="1:34" x14ac:dyDescent="0.25">
      <c r="A173">
        <v>12</v>
      </c>
      <c r="B173" t="s">
        <v>275</v>
      </c>
      <c r="C173">
        <v>3</v>
      </c>
      <c r="D173" s="3">
        <v>45018.117361111108</v>
      </c>
      <c r="E173" s="3">
        <v>45018.254166666666</v>
      </c>
      <c r="F173" t="s">
        <v>76</v>
      </c>
      <c r="G173" t="s">
        <v>70</v>
      </c>
      <c r="H173" t="s">
        <v>83</v>
      </c>
      <c r="I173" s="13">
        <v>45.17</v>
      </c>
      <c r="J173" t="s">
        <v>100</v>
      </c>
      <c r="K173">
        <v>172</v>
      </c>
      <c r="L173" t="s">
        <v>105</v>
      </c>
      <c r="M173" t="s">
        <v>20</v>
      </c>
      <c r="Q173" s="1">
        <f>+SUMIF(Tabla1[Número de Orden],Tabla2[[#This Row],[Número de Orden]],Tabla1[Ganacia Bruta])</f>
        <v>68</v>
      </c>
      <c r="R173" s="1">
        <f>+Tabla2[[#This Row],[Monto total cuenta]]+Tabla2[[#This Row],[Propina final]]</f>
        <v>113.17</v>
      </c>
      <c r="S173" s="4">
        <f>+Tabla2[[#This Row],[Hora de Salida]]</f>
        <v>45018.254166666666</v>
      </c>
      <c r="T173" s="5" t="str">
        <f>+TEXT(Tabla2[[#This Row],[Hora de Llegada]], "h:mm")</f>
        <v>2:49</v>
      </c>
      <c r="U173" t="str">
        <f>+TEXT(Tabla2[[#This Row],[Hora de Salida]], "h:mm")</f>
        <v>6:06</v>
      </c>
      <c r="V1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173">
        <f>+SUMIF(cocina!A:A,Tabla2[[#This Row],[Número de Orden]],cocina!H:H)</f>
        <v>27</v>
      </c>
      <c r="X173">
        <f>+Tabla2[[#This Row],[Tiempo de preparación]]/60</f>
        <v>0.45</v>
      </c>
      <c r="Y173" t="str">
        <f>+TEXT(Tabla2[[#This Row],[Columna2]]/24, "h:mm")</f>
        <v>0:27</v>
      </c>
      <c r="Z173" s="6">
        <f>+TEXT(Tabla2[[#This Row],[Hora de Salida]]-Tabla2[[#This Row],[Hora de Llegada]], "h:mm")-Tabla2[[#This Row],[Tiempo de preparación2]]</f>
        <v>0.11805555555555557</v>
      </c>
      <c r="AA173" s="6">
        <f>+IF(Tabla2[[#This Row],[Tiempo de degustación]]&lt;0,0,Tabla2[[#This Row],[Tiempo de degustación]])</f>
        <v>0.11805555555555557</v>
      </c>
      <c r="AB173" t="str">
        <f>+IF(Tabla2[[#This Row],[Tiempo de degustación2]]&gt;0,"SI","Impago")</f>
        <v>SI</v>
      </c>
      <c r="AC173">
        <f>+IF(Tabla2[[#This Row],[Orden cobrada]]="Impago",0,Tabla2[[#This Row],[Propina]])</f>
        <v>45.17</v>
      </c>
      <c r="AD173">
        <f>+IF(Tabla2[[#This Row],[Estado de la Mesa]]="Ocupada",15,0)</f>
        <v>15</v>
      </c>
      <c r="AE173">
        <f>+Tabla2[[#This Row],[Columna1]]/60</f>
        <v>0.25</v>
      </c>
      <c r="AF173" t="str">
        <f>+TEXT(Tabla2[[#This Row],[Columna12]]/24, "h:mm")</f>
        <v>0:15</v>
      </c>
      <c r="AG173" s="6">
        <f>+Tabla2[[#This Row],[Columna13]]+Tabla2[[#This Row],[Tiempo de permanencia]]</f>
        <v>30.147222222222222</v>
      </c>
      <c r="AH173" t="str">
        <f>+TEXT(Tabla2[[#This Row],[Hora de Llegada]], "dddd")</f>
        <v>domingo</v>
      </c>
    </row>
    <row r="174" spans="1:34" x14ac:dyDescent="0.25">
      <c r="A174">
        <v>11</v>
      </c>
      <c r="B174" t="s">
        <v>276</v>
      </c>
      <c r="C174">
        <v>3</v>
      </c>
      <c r="D174" s="3">
        <v>45018.012499999997</v>
      </c>
      <c r="E174" s="3">
        <v>45018.154861111114</v>
      </c>
      <c r="F174" t="s">
        <v>94</v>
      </c>
      <c r="G174" t="s">
        <v>70</v>
      </c>
      <c r="H174" t="s">
        <v>83</v>
      </c>
      <c r="I174" s="13">
        <v>48.73</v>
      </c>
      <c r="J174" t="s">
        <v>100</v>
      </c>
      <c r="K174">
        <v>173</v>
      </c>
      <c r="L174" t="s">
        <v>127</v>
      </c>
      <c r="M174" t="s">
        <v>10</v>
      </c>
      <c r="N174" t="s">
        <v>107</v>
      </c>
      <c r="Q174" s="1">
        <f>+SUMIF(Tabla1[Número de Orden],Tabla2[[#This Row],[Número de Orden]],Tabla1[Ganacia Bruta])</f>
        <v>177</v>
      </c>
      <c r="R174" s="1">
        <f>+Tabla2[[#This Row],[Monto total cuenta]]+Tabla2[[#This Row],[Propina final]]</f>
        <v>225.73</v>
      </c>
      <c r="S174" s="4">
        <f>+Tabla2[[#This Row],[Hora de Salida]]</f>
        <v>45018.154861111114</v>
      </c>
      <c r="T174" s="5" t="str">
        <f>+TEXT(Tabla2[[#This Row],[Hora de Llegada]], "h:mm")</f>
        <v>0:18</v>
      </c>
      <c r="U174" t="str">
        <f>+TEXT(Tabla2[[#This Row],[Hora de Salida]], "h:mm")</f>
        <v>3:43</v>
      </c>
      <c r="V1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30.142361111111111</v>
      </c>
      <c r="W174">
        <f>+SUMIF(cocina!A:A,Tabla2[[#This Row],[Número de Orden]],cocina!H:H)</f>
        <v>67</v>
      </c>
      <c r="X174">
        <f>+Tabla2[[#This Row],[Tiempo de preparación]]/60</f>
        <v>1.1166666666666667</v>
      </c>
      <c r="Y174" t="str">
        <f>+TEXT(Tabla2[[#This Row],[Columna2]]/24, "h:mm")</f>
        <v>1:07</v>
      </c>
      <c r="Z174" s="6">
        <f>+TEXT(Tabla2[[#This Row],[Hora de Salida]]-Tabla2[[#This Row],[Hora de Llegada]], "h:mm")-Tabla2[[#This Row],[Tiempo de preparación2]]</f>
        <v>9.5833333333333326E-2</v>
      </c>
      <c r="AA174" s="6">
        <f>+IF(Tabla2[[#This Row],[Tiempo de degustación]]&lt;0,0,Tabla2[[#This Row],[Tiempo de degustación]])</f>
        <v>9.5833333333333326E-2</v>
      </c>
      <c r="AB174" t="str">
        <f>+IF(Tabla2[[#This Row],[Tiempo de degustación2]]&gt;0,"SI","Impago")</f>
        <v>SI</v>
      </c>
      <c r="AC174">
        <f>+IF(Tabla2[[#This Row],[Orden cobrada]]="Impago",0,Tabla2[[#This Row],[Propina]])</f>
        <v>48.73</v>
      </c>
      <c r="AD174">
        <f>+IF(Tabla2[[#This Row],[Estado de la Mesa]]="Ocupada",15,0)</f>
        <v>15</v>
      </c>
      <c r="AE174">
        <f>+Tabla2[[#This Row],[Columna1]]/60</f>
        <v>0.25</v>
      </c>
      <c r="AF174" t="str">
        <f>+TEXT(Tabla2[[#This Row],[Columna12]]/24, "h:mm")</f>
        <v>0:15</v>
      </c>
      <c r="AG174" s="6">
        <f>+Tabla2[[#This Row],[Columna13]]+Tabla2[[#This Row],[Tiempo de permanencia]]</f>
        <v>30.152777777777779</v>
      </c>
      <c r="AH174" t="str">
        <f>+TEXT(Tabla2[[#This Row],[Hora de Llegada]], "dddd")</f>
        <v>domingo</v>
      </c>
    </row>
    <row r="175" spans="1:34" x14ac:dyDescent="0.25">
      <c r="A175">
        <v>10</v>
      </c>
      <c r="B175" t="s">
        <v>277</v>
      </c>
      <c r="C175">
        <v>5</v>
      </c>
      <c r="D175" s="3">
        <v>45018.006249999999</v>
      </c>
      <c r="E175" s="3">
        <v>45018.05</v>
      </c>
      <c r="F175" t="s">
        <v>94</v>
      </c>
      <c r="G175" t="s">
        <v>70</v>
      </c>
      <c r="H175" t="s">
        <v>83</v>
      </c>
      <c r="I175" s="13">
        <v>48.24</v>
      </c>
      <c r="J175" t="s">
        <v>72</v>
      </c>
      <c r="K175">
        <v>174</v>
      </c>
      <c r="L175" t="s">
        <v>101</v>
      </c>
      <c r="M175" t="s">
        <v>7</v>
      </c>
      <c r="Q175" s="1">
        <f>+SUMIF(Tabla1[Número de Orden],Tabla2[[#This Row],[Número de Orden]],Tabla1[Ganacia Bruta])</f>
        <v>60</v>
      </c>
      <c r="R175" s="1">
        <f>+Tabla2[[#This Row],[Monto total cuenta]]+Tabla2[[#This Row],[Propina final]]</f>
        <v>108.24000000000001</v>
      </c>
      <c r="S175" s="4">
        <f>+Tabla2[[#This Row],[Hora de Salida]]</f>
        <v>45018.05</v>
      </c>
      <c r="T175" s="5" t="str">
        <f>+TEXT(Tabla2[[#This Row],[Hora de Llegada]], "h:mm")</f>
        <v>0:09</v>
      </c>
      <c r="U175" t="str">
        <f>+TEXT(Tabla2[[#This Row],[Hora de Salida]], "h:mm")</f>
        <v>1:12</v>
      </c>
      <c r="V1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4.3750000000000004E-2</v>
      </c>
      <c r="W175">
        <f>+SUMIF(cocina!A:A,Tabla2[[#This Row],[Número de Orden]],cocina!H:H)</f>
        <v>12</v>
      </c>
      <c r="X175">
        <f>+Tabla2[[#This Row],[Tiempo de preparación]]/60</f>
        <v>0.2</v>
      </c>
      <c r="Y175" t="str">
        <f>+TEXT(Tabla2[[#This Row],[Columna2]]/24, "h:mm")</f>
        <v>0:12</v>
      </c>
      <c r="Z175" s="6">
        <f>+TEXT(Tabla2[[#This Row],[Hora de Salida]]-Tabla2[[#This Row],[Hora de Llegada]], "h:mm")-Tabla2[[#This Row],[Tiempo de preparación2]]</f>
        <v>3.5416666666666666E-2</v>
      </c>
      <c r="AA175" s="6">
        <f>+IF(Tabla2[[#This Row],[Tiempo de degustación]]&lt;0,0,Tabla2[[#This Row],[Tiempo de degustación]])</f>
        <v>3.5416666666666666E-2</v>
      </c>
      <c r="AB175" t="str">
        <f>+IF(Tabla2[[#This Row],[Tiempo de degustación2]]&gt;0,"SI","Impago")</f>
        <v>SI</v>
      </c>
      <c r="AC175">
        <f>+IF(Tabla2[[#This Row],[Orden cobrada]]="Impago",0,Tabla2[[#This Row],[Propina]])</f>
        <v>48.24</v>
      </c>
      <c r="AD175">
        <f>+IF(Tabla2[[#This Row],[Estado de la Mesa]]="Ocupada",15,0)</f>
        <v>0</v>
      </c>
      <c r="AE175">
        <f>+Tabla2[[#This Row],[Columna1]]/60</f>
        <v>0</v>
      </c>
      <c r="AF175" t="str">
        <f>+TEXT(Tabla2[[#This Row],[Columna12]]/24, "h:mm")</f>
        <v>0:00</v>
      </c>
      <c r="AG175" s="6">
        <f>+Tabla2[[#This Row],[Columna13]]+Tabla2[[#This Row],[Tiempo de permanencia]]</f>
        <v>4.3750000000000004E-2</v>
      </c>
      <c r="AH175" t="str">
        <f>+TEXT(Tabla2[[#This Row],[Hora de Llegada]], "dddd")</f>
        <v>domingo</v>
      </c>
    </row>
    <row r="176" spans="1:34" x14ac:dyDescent="0.25">
      <c r="A176">
        <v>14</v>
      </c>
      <c r="B176" t="s">
        <v>194</v>
      </c>
      <c r="C176">
        <v>3</v>
      </c>
      <c r="D176" s="3">
        <v>45018.060416666667</v>
      </c>
      <c r="E176" s="3">
        <v>45018.12777777778</v>
      </c>
      <c r="F176" t="s">
        <v>69</v>
      </c>
      <c r="G176" t="s">
        <v>70</v>
      </c>
      <c r="H176" t="s">
        <v>83</v>
      </c>
      <c r="I176" s="13">
        <v>27.94</v>
      </c>
      <c r="J176" t="s">
        <v>72</v>
      </c>
      <c r="K176">
        <v>175</v>
      </c>
      <c r="L176" t="s">
        <v>79</v>
      </c>
      <c r="M176" t="s">
        <v>18</v>
      </c>
      <c r="N176" t="s">
        <v>96</v>
      </c>
      <c r="Q176" s="1">
        <f>+SUMIF(Tabla1[Número de Orden],Tabla2[[#This Row],[Número de Orden]],Tabla1[Ganacia Bruta])</f>
        <v>144</v>
      </c>
      <c r="R176" s="1">
        <f>+Tabla2[[#This Row],[Monto total cuenta]]+Tabla2[[#This Row],[Propina final]]</f>
        <v>171.94</v>
      </c>
      <c r="S176" s="4">
        <f>+Tabla2[[#This Row],[Hora de Salida]]</f>
        <v>45018.12777777778</v>
      </c>
      <c r="T176" s="5" t="str">
        <f>+TEXT(Tabla2[[#This Row],[Hora de Llegada]], "h:mm")</f>
        <v>1:27</v>
      </c>
      <c r="U176" t="str">
        <f>+TEXT(Tabla2[[#This Row],[Hora de Salida]], "h:mm")</f>
        <v>3:04</v>
      </c>
      <c r="V1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6.7361111111111094E-2</v>
      </c>
      <c r="W176">
        <f>+SUMIF(cocina!A:A,Tabla2[[#This Row],[Número de Orden]],cocina!H:H)</f>
        <v>47</v>
      </c>
      <c r="X176">
        <f>+Tabla2[[#This Row],[Tiempo de preparación]]/60</f>
        <v>0.78333333333333333</v>
      </c>
      <c r="Y176" t="str">
        <f>+TEXT(Tabla2[[#This Row],[Columna2]]/24, "h:mm")</f>
        <v>0:47</v>
      </c>
      <c r="Z176" s="6">
        <f>+TEXT(Tabla2[[#This Row],[Hora de Salida]]-Tabla2[[#This Row],[Hora de Llegada]], "h:mm")-Tabla2[[#This Row],[Tiempo de preparación2]]</f>
        <v>3.4722222222222217E-2</v>
      </c>
      <c r="AA176" s="6">
        <f>+IF(Tabla2[[#This Row],[Tiempo de degustación]]&lt;0,0,Tabla2[[#This Row],[Tiempo de degustación]])</f>
        <v>3.4722222222222217E-2</v>
      </c>
      <c r="AB176" t="str">
        <f>+IF(Tabla2[[#This Row],[Tiempo de degustación2]]&gt;0,"SI","Impago")</f>
        <v>SI</v>
      </c>
      <c r="AC176">
        <f>+IF(Tabla2[[#This Row],[Orden cobrada]]="Impago",0,Tabla2[[#This Row],[Propina]])</f>
        <v>27.94</v>
      </c>
      <c r="AD176">
        <f>+IF(Tabla2[[#This Row],[Estado de la Mesa]]="Ocupada",15,0)</f>
        <v>0</v>
      </c>
      <c r="AE176">
        <f>+Tabla2[[#This Row],[Columna1]]/60</f>
        <v>0</v>
      </c>
      <c r="AF176" t="str">
        <f>+TEXT(Tabla2[[#This Row],[Columna12]]/24, "h:mm")</f>
        <v>0:00</v>
      </c>
      <c r="AG176" s="6">
        <f>+Tabla2[[#This Row],[Columna13]]+Tabla2[[#This Row],[Tiempo de permanencia]]</f>
        <v>6.7361111111111094E-2</v>
      </c>
      <c r="AH176" t="str">
        <f>+TEXT(Tabla2[[#This Row],[Hora de Llegada]], "dddd")</f>
        <v>domingo</v>
      </c>
    </row>
    <row r="177" spans="1:34" x14ac:dyDescent="0.25">
      <c r="A177">
        <v>20</v>
      </c>
      <c r="B177" t="s">
        <v>278</v>
      </c>
      <c r="C177">
        <v>4</v>
      </c>
      <c r="D177" s="3">
        <v>45018.102083333331</v>
      </c>
      <c r="E177" s="3">
        <v>45018.188888888886</v>
      </c>
      <c r="F177" t="s">
        <v>82</v>
      </c>
      <c r="G177" t="s">
        <v>70</v>
      </c>
      <c r="H177" t="s">
        <v>83</v>
      </c>
      <c r="I177" s="13">
        <v>30.5</v>
      </c>
      <c r="J177" t="s">
        <v>100</v>
      </c>
      <c r="K177">
        <v>176</v>
      </c>
      <c r="L177" t="s">
        <v>127</v>
      </c>
      <c r="M177" t="s">
        <v>23</v>
      </c>
      <c r="Q177" s="1">
        <f>+SUMIF(Tabla1[Número de Orden],Tabla2[[#This Row],[Número de Orden]],Tabla1[Ganacia Bruta])</f>
        <v>63</v>
      </c>
      <c r="R177" s="1">
        <f>+Tabla2[[#This Row],[Monto total cuenta]]+Tabla2[[#This Row],[Propina final]]</f>
        <v>93.5</v>
      </c>
      <c r="S177" s="4">
        <f>+Tabla2[[#This Row],[Hora de Salida]]</f>
        <v>45018.188888888886</v>
      </c>
      <c r="T177" s="5" t="str">
        <f>+TEXT(Tabla2[[#This Row],[Hora de Llegada]], "h:mm")</f>
        <v>2:27</v>
      </c>
      <c r="U177" t="str">
        <f>+TEXT(Tabla2[[#This Row],[Hora de Salida]], "h:mm")</f>
        <v>4:32</v>
      </c>
      <c r="V1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30.086805555555557</v>
      </c>
      <c r="W177">
        <f>+SUMIF(cocina!A:A,Tabla2[[#This Row],[Número de Orden]],cocina!H:H)</f>
        <v>48</v>
      </c>
      <c r="X177">
        <f>+Tabla2[[#This Row],[Tiempo de preparación]]/60</f>
        <v>0.8</v>
      </c>
      <c r="Y177" t="str">
        <f>+TEXT(Tabla2[[#This Row],[Columna2]]/24, "h:mm")</f>
        <v>0:48</v>
      </c>
      <c r="Z177" s="6">
        <f>+TEXT(Tabla2[[#This Row],[Hora de Salida]]-Tabla2[[#This Row],[Hora de Llegada]], "h:mm")-Tabla2[[#This Row],[Tiempo de preparación2]]</f>
        <v>5.347222222222222E-2</v>
      </c>
      <c r="AA177" s="6">
        <f>+IF(Tabla2[[#This Row],[Tiempo de degustación]]&lt;0,0,Tabla2[[#This Row],[Tiempo de degustación]])</f>
        <v>5.347222222222222E-2</v>
      </c>
      <c r="AB177" t="str">
        <f>+IF(Tabla2[[#This Row],[Tiempo de degustación2]]&gt;0,"SI","Impago")</f>
        <v>SI</v>
      </c>
      <c r="AC177">
        <f>+IF(Tabla2[[#This Row],[Orden cobrada]]="Impago",0,Tabla2[[#This Row],[Propina]])</f>
        <v>30.5</v>
      </c>
      <c r="AD177">
        <f>+IF(Tabla2[[#This Row],[Estado de la Mesa]]="Ocupada",15,0)</f>
        <v>15</v>
      </c>
      <c r="AE177">
        <f>+Tabla2[[#This Row],[Columna1]]/60</f>
        <v>0.25</v>
      </c>
      <c r="AF177" t="str">
        <f>+TEXT(Tabla2[[#This Row],[Columna12]]/24, "h:mm")</f>
        <v>0:15</v>
      </c>
      <c r="AG177" s="6">
        <f>+Tabla2[[#This Row],[Columna13]]+Tabla2[[#This Row],[Tiempo de permanencia]]</f>
        <v>30.097222222222225</v>
      </c>
      <c r="AH177" t="str">
        <f>+TEXT(Tabla2[[#This Row],[Hora de Llegada]], "dddd")</f>
        <v>domingo</v>
      </c>
    </row>
    <row r="178" spans="1:34" x14ac:dyDescent="0.25">
      <c r="A178">
        <v>4</v>
      </c>
      <c r="B178" t="s">
        <v>279</v>
      </c>
      <c r="C178">
        <v>1</v>
      </c>
      <c r="D178" s="3">
        <v>45018.009722222225</v>
      </c>
      <c r="E178" s="3">
        <v>45018.051388888889</v>
      </c>
      <c r="F178" t="s">
        <v>94</v>
      </c>
      <c r="G178" t="s">
        <v>98</v>
      </c>
      <c r="H178" t="s">
        <v>83</v>
      </c>
      <c r="I178" s="13">
        <v>10.39</v>
      </c>
      <c r="J178" t="s">
        <v>100</v>
      </c>
      <c r="K178">
        <v>177</v>
      </c>
      <c r="L178" t="s">
        <v>95</v>
      </c>
      <c r="M178" t="s">
        <v>5</v>
      </c>
      <c r="N178" t="s">
        <v>125</v>
      </c>
      <c r="O178" t="s">
        <v>118</v>
      </c>
      <c r="P178" t="s">
        <v>106</v>
      </c>
      <c r="Q178" s="1">
        <f>+SUMIF(Tabla1[Número de Orden],Tabla2[[#This Row],[Número de Orden]],Tabla1[Ganacia Bruta])</f>
        <v>173</v>
      </c>
      <c r="R178" s="1">
        <f>+Tabla2[[#This Row],[Monto total cuenta]]+Tabla2[[#This Row],[Propina final]]</f>
        <v>173</v>
      </c>
      <c r="S178" s="4">
        <f>+Tabla2[[#This Row],[Hora de Salida]]</f>
        <v>45018.051388888889</v>
      </c>
      <c r="T178" s="5" t="str">
        <f>+TEXT(Tabla2[[#This Row],[Hora de Llegada]], "h:mm")</f>
        <v>0:14</v>
      </c>
      <c r="U178" t="str">
        <f>+TEXT(Tabla2[[#This Row],[Hora de Salida]], "h:mm")</f>
        <v>1:14</v>
      </c>
      <c r="V1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30.041666666666664</v>
      </c>
      <c r="W178">
        <f>+SUMIF(cocina!A:A,Tabla2[[#This Row],[Número de Orden]],cocina!H:H)</f>
        <v>142</v>
      </c>
      <c r="X178">
        <f>+Tabla2[[#This Row],[Tiempo de preparación]]/60</f>
        <v>2.3666666666666667</v>
      </c>
      <c r="Y178" t="str">
        <f>+TEXT(Tabla2[[#This Row],[Columna2]]/24, "h:mm")</f>
        <v>2:22</v>
      </c>
      <c r="Z178" s="6">
        <f>+TEXT(Tabla2[[#This Row],[Hora de Salida]]-Tabla2[[#This Row],[Hora de Llegada]], "h:mm")-Tabla2[[#This Row],[Tiempo de preparación2]]</f>
        <v>-5.6944444444444443E-2</v>
      </c>
      <c r="AA178" s="6">
        <f>+IF(Tabla2[[#This Row],[Tiempo de degustación]]&lt;0,0,Tabla2[[#This Row],[Tiempo de degustación]])</f>
        <v>0</v>
      </c>
      <c r="AB178" t="str">
        <f>+IF(Tabla2[[#This Row],[Tiempo de degustación2]]&gt;0,"SI","Impago")</f>
        <v>Impago</v>
      </c>
      <c r="AC178">
        <f>+IF(Tabla2[[#This Row],[Orden cobrada]]="Impago",0,Tabla2[[#This Row],[Propina]])</f>
        <v>0</v>
      </c>
      <c r="AD178">
        <f>+IF(Tabla2[[#This Row],[Estado de la Mesa]]="Ocupada",15,0)</f>
        <v>15</v>
      </c>
      <c r="AE178">
        <f>+Tabla2[[#This Row],[Columna1]]/60</f>
        <v>0.25</v>
      </c>
      <c r="AF178" t="str">
        <f>+TEXT(Tabla2[[#This Row],[Columna12]]/24, "h:mm")</f>
        <v>0:15</v>
      </c>
      <c r="AG178" s="6">
        <f>+Tabla2[[#This Row],[Columna13]]+Tabla2[[#This Row],[Tiempo de permanencia]]</f>
        <v>30.052083333333332</v>
      </c>
      <c r="AH178" t="str">
        <f>+TEXT(Tabla2[[#This Row],[Hora de Llegada]], "dddd")</f>
        <v>domingo</v>
      </c>
    </row>
    <row r="179" spans="1:34" x14ac:dyDescent="0.25">
      <c r="A179">
        <v>11</v>
      </c>
      <c r="B179" t="s">
        <v>280</v>
      </c>
      <c r="C179">
        <v>6</v>
      </c>
      <c r="D179" s="3">
        <v>45018.078472222223</v>
      </c>
      <c r="E179" s="3">
        <v>45018.220833333333</v>
      </c>
      <c r="F179" t="s">
        <v>69</v>
      </c>
      <c r="G179" t="s">
        <v>98</v>
      </c>
      <c r="H179" t="s">
        <v>83</v>
      </c>
      <c r="I179" s="13">
        <v>31.6</v>
      </c>
      <c r="J179" t="s">
        <v>72</v>
      </c>
      <c r="K179">
        <v>178</v>
      </c>
      <c r="L179" t="s">
        <v>101</v>
      </c>
      <c r="M179" t="s">
        <v>7</v>
      </c>
      <c r="N179" t="s">
        <v>112</v>
      </c>
      <c r="O179" t="s">
        <v>123</v>
      </c>
      <c r="P179" t="s">
        <v>115</v>
      </c>
      <c r="Q179" s="1">
        <f>+SUMIF(Tabla1[Número de Orden],Tabla2[[#This Row],[Número de Orden]],Tabla1[Ganacia Bruta])</f>
        <v>208</v>
      </c>
      <c r="R179" s="1">
        <f>+Tabla2[[#This Row],[Monto total cuenta]]+Tabla2[[#This Row],[Propina final]]</f>
        <v>239.6</v>
      </c>
      <c r="S179" s="4">
        <f>+Tabla2[[#This Row],[Hora de Salida]]</f>
        <v>45018.220833333333</v>
      </c>
      <c r="T179" s="5" t="str">
        <f>+TEXT(Tabla2[[#This Row],[Hora de Llegada]], "h:mm")</f>
        <v>1:53</v>
      </c>
      <c r="U179" t="str">
        <f>+TEXT(Tabla2[[#This Row],[Hora de Salida]], "h:mm")</f>
        <v>5:18</v>
      </c>
      <c r="V1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</v>
      </c>
      <c r="W179">
        <f>+SUMIF(cocina!A:A,Tabla2[[#This Row],[Número de Orden]],cocina!H:H)</f>
        <v>146</v>
      </c>
      <c r="X179">
        <f>+Tabla2[[#This Row],[Tiempo de preparación]]/60</f>
        <v>2.4333333333333331</v>
      </c>
      <c r="Y179" t="str">
        <f>+TEXT(Tabla2[[#This Row],[Columna2]]/24, "h:mm")</f>
        <v>2:26</v>
      </c>
      <c r="Z179" s="6">
        <f>+TEXT(Tabla2[[#This Row],[Hora de Salida]]-Tabla2[[#This Row],[Hora de Llegada]], "h:mm")-Tabla2[[#This Row],[Tiempo de preparación2]]</f>
        <v>4.0972222222222215E-2</v>
      </c>
      <c r="AA179" s="6">
        <f>+IF(Tabla2[[#This Row],[Tiempo de degustación]]&lt;0,0,Tabla2[[#This Row],[Tiempo de degustación]])</f>
        <v>4.0972222222222215E-2</v>
      </c>
      <c r="AB179" t="str">
        <f>+IF(Tabla2[[#This Row],[Tiempo de degustación2]]&gt;0,"SI","Impago")</f>
        <v>SI</v>
      </c>
      <c r="AC179">
        <f>+IF(Tabla2[[#This Row],[Orden cobrada]]="Impago",0,Tabla2[[#This Row],[Propina]])</f>
        <v>31.6</v>
      </c>
      <c r="AD179">
        <f>+IF(Tabla2[[#This Row],[Estado de la Mesa]]="Ocupada",15,0)</f>
        <v>0</v>
      </c>
      <c r="AE179">
        <f>+Tabla2[[#This Row],[Columna1]]/60</f>
        <v>0</v>
      </c>
      <c r="AF179" t="str">
        <f>+TEXT(Tabla2[[#This Row],[Columna12]]/24, "h:mm")</f>
        <v>0:00</v>
      </c>
      <c r="AG179" s="6">
        <f>+Tabla2[[#This Row],[Columna13]]+Tabla2[[#This Row],[Tiempo de permanencia]]</f>
        <v>0.1423611111111111</v>
      </c>
      <c r="AH179" t="str">
        <f>+TEXT(Tabla2[[#This Row],[Hora de Llegada]], "dddd")</f>
        <v>domingo</v>
      </c>
    </row>
    <row r="180" spans="1:34" x14ac:dyDescent="0.25">
      <c r="A180">
        <v>12</v>
      </c>
      <c r="B180" t="s">
        <v>281</v>
      </c>
      <c r="C180">
        <v>2</v>
      </c>
      <c r="D180" s="3">
        <v>45018.030555555553</v>
      </c>
      <c r="E180" s="3">
        <v>45018.130555555559</v>
      </c>
      <c r="F180" t="s">
        <v>94</v>
      </c>
      <c r="G180" t="s">
        <v>77</v>
      </c>
      <c r="H180" t="s">
        <v>83</v>
      </c>
      <c r="I180" s="13">
        <v>13.3</v>
      </c>
      <c r="J180" t="s">
        <v>72</v>
      </c>
      <c r="K180">
        <v>179</v>
      </c>
      <c r="L180" t="s">
        <v>79</v>
      </c>
      <c r="M180" t="s">
        <v>9</v>
      </c>
      <c r="Q180" s="1">
        <f>+SUMIF(Tabla1[Número de Orden],Tabla2[[#This Row],[Número de Orden]],Tabla1[Ganacia Bruta])</f>
        <v>62</v>
      </c>
      <c r="R180" s="1">
        <f>+Tabla2[[#This Row],[Monto total cuenta]]+Tabla2[[#This Row],[Propina final]]</f>
        <v>75.3</v>
      </c>
      <c r="S180" s="4">
        <f>+Tabla2[[#This Row],[Hora de Salida]]</f>
        <v>45018.130555555559</v>
      </c>
      <c r="T180" s="5" t="str">
        <f>+TEXT(Tabla2[[#This Row],[Hora de Llegada]], "h:mm")</f>
        <v>0:44</v>
      </c>
      <c r="U180" t="str">
        <f>+TEXT(Tabla2[[#This Row],[Hora de Salida]], "h:mm")</f>
        <v>3:08</v>
      </c>
      <c r="V1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</v>
      </c>
      <c r="W180">
        <f>+SUMIF(cocina!A:A,Tabla2[[#This Row],[Número de Orden]],cocina!H:H)</f>
        <v>26</v>
      </c>
      <c r="X180">
        <f>+Tabla2[[#This Row],[Tiempo de preparación]]/60</f>
        <v>0.43333333333333335</v>
      </c>
      <c r="Y180" t="str">
        <f>+TEXT(Tabla2[[#This Row],[Columna2]]/24, "h:mm")</f>
        <v>0:26</v>
      </c>
      <c r="Z180" s="6">
        <f>+TEXT(Tabla2[[#This Row],[Hora de Salida]]-Tabla2[[#This Row],[Hora de Llegada]], "h:mm")-Tabla2[[#This Row],[Tiempo de preparación2]]</f>
        <v>8.1944444444444459E-2</v>
      </c>
      <c r="AA180" s="6">
        <f>+IF(Tabla2[[#This Row],[Tiempo de degustación]]&lt;0,0,Tabla2[[#This Row],[Tiempo de degustación]])</f>
        <v>8.1944444444444459E-2</v>
      </c>
      <c r="AB180" t="str">
        <f>+IF(Tabla2[[#This Row],[Tiempo de degustación2]]&gt;0,"SI","Impago")</f>
        <v>SI</v>
      </c>
      <c r="AC180">
        <f>+IF(Tabla2[[#This Row],[Orden cobrada]]="Impago",0,Tabla2[[#This Row],[Propina]])</f>
        <v>13.3</v>
      </c>
      <c r="AD180">
        <f>+IF(Tabla2[[#This Row],[Estado de la Mesa]]="Ocupada",15,0)</f>
        <v>0</v>
      </c>
      <c r="AE180">
        <f>+Tabla2[[#This Row],[Columna1]]/60</f>
        <v>0</v>
      </c>
      <c r="AF180" t="str">
        <f>+TEXT(Tabla2[[#This Row],[Columna12]]/24, "h:mm")</f>
        <v>0:00</v>
      </c>
      <c r="AG180" s="6">
        <f>+Tabla2[[#This Row],[Columna13]]+Tabla2[[#This Row],[Tiempo de permanencia]]</f>
        <v>0.1</v>
      </c>
      <c r="AH180" t="str">
        <f>+TEXT(Tabla2[[#This Row],[Hora de Llegada]], "dddd")</f>
        <v>domingo</v>
      </c>
    </row>
    <row r="181" spans="1:34" x14ac:dyDescent="0.25">
      <c r="A181">
        <v>10</v>
      </c>
      <c r="B181" t="s">
        <v>282</v>
      </c>
      <c r="C181">
        <v>1</v>
      </c>
      <c r="D181" s="3">
        <v>45018.097916666666</v>
      </c>
      <c r="E181" s="3">
        <v>45018.214583333334</v>
      </c>
      <c r="F181" t="s">
        <v>82</v>
      </c>
      <c r="G181" t="s">
        <v>98</v>
      </c>
      <c r="H181" t="s">
        <v>83</v>
      </c>
      <c r="I181" s="13">
        <v>46.61</v>
      </c>
      <c r="J181" t="s">
        <v>72</v>
      </c>
      <c r="K181">
        <v>180</v>
      </c>
      <c r="L181" t="s">
        <v>85</v>
      </c>
      <c r="M181" t="s">
        <v>13</v>
      </c>
      <c r="N181" t="s">
        <v>74</v>
      </c>
      <c r="O181" t="s">
        <v>131</v>
      </c>
      <c r="P181" t="s">
        <v>80</v>
      </c>
      <c r="Q181" s="1">
        <f>+SUMIF(Tabla1[Número de Orden],Tabla2[[#This Row],[Número de Orden]],Tabla1[Ganacia Bruta])</f>
        <v>166</v>
      </c>
      <c r="R181" s="1">
        <f>+Tabla2[[#This Row],[Monto total cuenta]]+Tabla2[[#This Row],[Propina final]]</f>
        <v>212.61</v>
      </c>
      <c r="S181" s="4">
        <f>+Tabla2[[#This Row],[Hora de Salida]]</f>
        <v>45018.214583333334</v>
      </c>
      <c r="T181" s="5" t="str">
        <f>+TEXT(Tabla2[[#This Row],[Hora de Llegada]], "h:mm")</f>
        <v>2:21</v>
      </c>
      <c r="U181" t="str">
        <f>+TEXT(Tabla2[[#This Row],[Hora de Salida]], "h:mm")</f>
        <v>5:09</v>
      </c>
      <c r="V1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0.11666666666666665</v>
      </c>
      <c r="W181">
        <f>+SUMIF(cocina!A:A,Tabla2[[#This Row],[Número de Orden]],cocina!H:H)</f>
        <v>161</v>
      </c>
      <c r="X181">
        <f>+Tabla2[[#This Row],[Tiempo de preparación]]/60</f>
        <v>2.6833333333333331</v>
      </c>
      <c r="Y181" t="str">
        <f>+TEXT(Tabla2[[#This Row],[Columna2]]/24, "h:mm")</f>
        <v>2:41</v>
      </c>
      <c r="Z181" s="6">
        <f>+TEXT(Tabla2[[#This Row],[Hora de Salida]]-Tabla2[[#This Row],[Hora de Llegada]], "h:mm")-Tabla2[[#This Row],[Tiempo de preparación2]]</f>
        <v>4.8611111111111077E-3</v>
      </c>
      <c r="AA181" s="6">
        <f>+IF(Tabla2[[#This Row],[Tiempo de degustación]]&lt;0,0,Tabla2[[#This Row],[Tiempo de degustación]])</f>
        <v>4.8611111111111077E-3</v>
      </c>
      <c r="AB181" t="str">
        <f>+IF(Tabla2[[#This Row],[Tiempo de degustación2]]&gt;0,"SI","Impago")</f>
        <v>SI</v>
      </c>
      <c r="AC181">
        <f>+IF(Tabla2[[#This Row],[Orden cobrada]]="Impago",0,Tabla2[[#This Row],[Propina]])</f>
        <v>46.61</v>
      </c>
      <c r="AD181">
        <f>+IF(Tabla2[[#This Row],[Estado de la Mesa]]="Ocupada",15,0)</f>
        <v>0</v>
      </c>
      <c r="AE181">
        <f>+Tabla2[[#This Row],[Columna1]]/60</f>
        <v>0</v>
      </c>
      <c r="AF181" t="str">
        <f>+TEXT(Tabla2[[#This Row],[Columna12]]/24, "h:mm")</f>
        <v>0:00</v>
      </c>
      <c r="AG181" s="6">
        <f>+Tabla2[[#This Row],[Columna13]]+Tabla2[[#This Row],[Tiempo de permanencia]]</f>
        <v>0.11666666666666665</v>
      </c>
      <c r="AH181" t="str">
        <f>+TEXT(Tabla2[[#This Row],[Hora de Llegada]], "dddd")</f>
        <v>domingo</v>
      </c>
    </row>
    <row r="182" spans="1:34" x14ac:dyDescent="0.25">
      <c r="A182">
        <v>15</v>
      </c>
      <c r="B182" t="s">
        <v>283</v>
      </c>
      <c r="C182">
        <v>1</v>
      </c>
      <c r="D182" s="3">
        <v>45018.114583333336</v>
      </c>
      <c r="E182" s="3">
        <v>45018.162499999999</v>
      </c>
      <c r="F182" t="s">
        <v>76</v>
      </c>
      <c r="G182" t="s">
        <v>98</v>
      </c>
      <c r="H182" t="s">
        <v>83</v>
      </c>
      <c r="I182" s="13">
        <v>42.58</v>
      </c>
      <c r="J182" t="s">
        <v>100</v>
      </c>
      <c r="K182">
        <v>181</v>
      </c>
      <c r="L182" t="s">
        <v>91</v>
      </c>
      <c r="M182" t="s">
        <v>10</v>
      </c>
      <c r="Q182" s="1">
        <f>+SUMIF(Tabla1[Número de Orden],Tabla2[[#This Row],[Número de Orden]],Tabla1[Ganacia Bruta])</f>
        <v>27</v>
      </c>
      <c r="R182" s="1">
        <f>+Tabla2[[#This Row],[Monto total cuenta]]+Tabla2[[#This Row],[Propina final]]</f>
        <v>69.58</v>
      </c>
      <c r="S182" s="4">
        <f>+Tabla2[[#This Row],[Hora de Salida]]</f>
        <v>45018.162499999999</v>
      </c>
      <c r="T182" s="5" t="str">
        <f>+TEXT(Tabla2[[#This Row],[Hora de Llegada]], "h:mm")</f>
        <v>2:45</v>
      </c>
      <c r="U182" t="str">
        <f>+TEXT(Tabla2[[#This Row],[Hora de Salida]], "h:mm")</f>
        <v>3:54</v>
      </c>
      <c r="V1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30.047916666666666</v>
      </c>
      <c r="W182">
        <f>+SUMIF(cocina!A:A,Tabla2[[#This Row],[Número de Orden]],cocina!H:H)</f>
        <v>55</v>
      </c>
      <c r="X182">
        <f>+Tabla2[[#This Row],[Tiempo de preparación]]/60</f>
        <v>0.91666666666666663</v>
      </c>
      <c r="Y182" t="str">
        <f>+TEXT(Tabla2[[#This Row],[Columna2]]/24, "h:mm")</f>
        <v>0:55</v>
      </c>
      <c r="Z182" s="6">
        <f>+TEXT(Tabla2[[#This Row],[Hora de Salida]]-Tabla2[[#This Row],[Hora de Llegada]], "h:mm")-Tabla2[[#This Row],[Tiempo de preparación2]]</f>
        <v>9.7222222222222224E-3</v>
      </c>
      <c r="AA182" s="6">
        <f>+IF(Tabla2[[#This Row],[Tiempo de degustación]]&lt;0,0,Tabla2[[#This Row],[Tiempo de degustación]])</f>
        <v>9.7222222222222224E-3</v>
      </c>
      <c r="AB182" t="str">
        <f>+IF(Tabla2[[#This Row],[Tiempo de degustación2]]&gt;0,"SI","Impago")</f>
        <v>SI</v>
      </c>
      <c r="AC182">
        <f>+IF(Tabla2[[#This Row],[Orden cobrada]]="Impago",0,Tabla2[[#This Row],[Propina]])</f>
        <v>42.58</v>
      </c>
      <c r="AD182">
        <f>+IF(Tabla2[[#This Row],[Estado de la Mesa]]="Ocupada",15,0)</f>
        <v>15</v>
      </c>
      <c r="AE182">
        <f>+Tabla2[[#This Row],[Columna1]]/60</f>
        <v>0.25</v>
      </c>
      <c r="AF182" t="str">
        <f>+TEXT(Tabla2[[#This Row],[Columna12]]/24, "h:mm")</f>
        <v>0:15</v>
      </c>
      <c r="AG182" s="6">
        <f>+Tabla2[[#This Row],[Columna13]]+Tabla2[[#This Row],[Tiempo de permanencia]]</f>
        <v>30.058333333333334</v>
      </c>
      <c r="AH182" t="str">
        <f>+TEXT(Tabla2[[#This Row],[Hora de Llegada]], "dddd")</f>
        <v>domingo</v>
      </c>
    </row>
    <row r="183" spans="1:34" x14ac:dyDescent="0.25">
      <c r="A183">
        <v>18</v>
      </c>
      <c r="B183" t="s">
        <v>284</v>
      </c>
      <c r="C183">
        <v>2</v>
      </c>
      <c r="D183" s="3">
        <v>45018.161805555559</v>
      </c>
      <c r="E183" s="3">
        <v>45018.270833333336</v>
      </c>
      <c r="F183" t="s">
        <v>69</v>
      </c>
      <c r="G183" t="s">
        <v>70</v>
      </c>
      <c r="H183" t="s">
        <v>71</v>
      </c>
      <c r="I183" s="13">
        <v>38.36</v>
      </c>
      <c r="J183" t="s">
        <v>84</v>
      </c>
      <c r="K183">
        <v>182</v>
      </c>
      <c r="L183" t="s">
        <v>91</v>
      </c>
      <c r="M183" t="s">
        <v>16</v>
      </c>
      <c r="Q183" s="1">
        <f>+SUMIF(Tabla1[Número de Orden],Tabla2[[#This Row],[Número de Orden]],Tabla1[Ganacia Bruta])</f>
        <v>38</v>
      </c>
      <c r="R183" s="1">
        <f>+Tabla2[[#This Row],[Monto total cuenta]]+Tabla2[[#This Row],[Propina final]]</f>
        <v>76.36</v>
      </c>
      <c r="S183" s="4">
        <f>+Tabla2[[#This Row],[Hora de Salida]]</f>
        <v>45018.270833333336</v>
      </c>
      <c r="T183" s="5" t="str">
        <f>+TEXT(Tabla2[[#This Row],[Hora de Llegada]], "h:mm")</f>
        <v>3:53</v>
      </c>
      <c r="U183" t="str">
        <f>+TEXT(Tabla2[[#This Row],[Hora de Salida]], "h:mm")</f>
        <v>6:30</v>
      </c>
      <c r="V1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0.10902777777777775</v>
      </c>
      <c r="W183">
        <f>+SUMIF(cocina!A:A,Tabla2[[#This Row],[Número de Orden]],cocina!H:H)</f>
        <v>11</v>
      </c>
      <c r="X183">
        <f>+Tabla2[[#This Row],[Tiempo de preparación]]/60</f>
        <v>0.18333333333333332</v>
      </c>
      <c r="Y183" t="str">
        <f>+TEXT(Tabla2[[#This Row],[Columna2]]/24, "h:mm")</f>
        <v>0:11</v>
      </c>
      <c r="Z183" s="6">
        <f>+TEXT(Tabla2[[#This Row],[Hora de Salida]]-Tabla2[[#This Row],[Hora de Llegada]], "h:mm")-Tabla2[[#This Row],[Tiempo de preparación2]]</f>
        <v>0.10138888888888889</v>
      </c>
      <c r="AA183" s="6">
        <f>+IF(Tabla2[[#This Row],[Tiempo de degustación]]&lt;0,0,Tabla2[[#This Row],[Tiempo de degustación]])</f>
        <v>0.10138888888888889</v>
      </c>
      <c r="AB183" t="str">
        <f>+IF(Tabla2[[#This Row],[Tiempo de degustación2]]&gt;0,"SI","Impago")</f>
        <v>SI</v>
      </c>
      <c r="AC183">
        <f>+IF(Tabla2[[#This Row],[Orden cobrada]]="Impago",0,Tabla2[[#This Row],[Propina]])</f>
        <v>38.36</v>
      </c>
      <c r="AD183">
        <f>+IF(Tabla2[[#This Row],[Estado de la Mesa]]="Ocupada",15,0)</f>
        <v>0</v>
      </c>
      <c r="AE183">
        <f>+Tabla2[[#This Row],[Columna1]]/60</f>
        <v>0</v>
      </c>
      <c r="AF183" t="str">
        <f>+TEXT(Tabla2[[#This Row],[Columna12]]/24, "h:mm")</f>
        <v>0:00</v>
      </c>
      <c r="AG183" s="6">
        <f>+Tabla2[[#This Row],[Columna13]]+Tabla2[[#This Row],[Tiempo de permanencia]]</f>
        <v>0.10902777777777775</v>
      </c>
      <c r="AH183" t="str">
        <f>+TEXT(Tabla2[[#This Row],[Hora de Llegada]], "dddd")</f>
        <v>domingo</v>
      </c>
    </row>
    <row r="184" spans="1:34" x14ac:dyDescent="0.25">
      <c r="A184">
        <v>18</v>
      </c>
      <c r="B184" t="s">
        <v>285</v>
      </c>
      <c r="C184">
        <v>1</v>
      </c>
      <c r="D184" s="3">
        <v>45018.115277777775</v>
      </c>
      <c r="E184" s="3">
        <v>45018.269444444442</v>
      </c>
      <c r="F184" t="s">
        <v>76</v>
      </c>
      <c r="G184" t="s">
        <v>70</v>
      </c>
      <c r="H184" t="s">
        <v>83</v>
      </c>
      <c r="I184" s="13">
        <v>11.69</v>
      </c>
      <c r="J184" t="s">
        <v>100</v>
      </c>
      <c r="K184">
        <v>183</v>
      </c>
      <c r="L184" t="s">
        <v>109</v>
      </c>
      <c r="M184" t="s">
        <v>18</v>
      </c>
      <c r="N184" t="s">
        <v>125</v>
      </c>
      <c r="O184" t="s">
        <v>131</v>
      </c>
      <c r="P184" t="s">
        <v>112</v>
      </c>
      <c r="Q184" s="1">
        <f>+SUMIF(Tabla1[Número de Orden],Tabla2[[#This Row],[Número de Orden]],Tabla1[Ganacia Bruta])</f>
        <v>255</v>
      </c>
      <c r="R184" s="1">
        <f>+Tabla2[[#This Row],[Monto total cuenta]]+Tabla2[[#This Row],[Propina final]]</f>
        <v>266.69</v>
      </c>
      <c r="S184" s="4">
        <f>+Tabla2[[#This Row],[Hora de Salida]]</f>
        <v>45018.269444444442</v>
      </c>
      <c r="T184" s="5" t="str">
        <f>+TEXT(Tabla2[[#This Row],[Hora de Llegada]], "h:mm")</f>
        <v>2:46</v>
      </c>
      <c r="U184" t="str">
        <f>+TEXT(Tabla2[[#This Row],[Hora de Salida]], "h:mm")</f>
        <v>6:28</v>
      </c>
      <c r="V1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30.154166666666669</v>
      </c>
      <c r="W184">
        <f>+SUMIF(cocina!A:A,Tabla2[[#This Row],[Número de Orden]],cocina!H:H)</f>
        <v>166</v>
      </c>
      <c r="X184">
        <f>+Tabla2[[#This Row],[Tiempo de preparación]]/60</f>
        <v>2.7666666666666666</v>
      </c>
      <c r="Y184" t="str">
        <f>+TEXT(Tabla2[[#This Row],[Columna2]]/24, "h:mm")</f>
        <v>2:46</v>
      </c>
      <c r="Z184" s="6">
        <f>+TEXT(Tabla2[[#This Row],[Hora de Salida]]-Tabla2[[#This Row],[Hora de Llegada]], "h:mm")-Tabla2[[#This Row],[Tiempo de preparación2]]</f>
        <v>3.888888888888889E-2</v>
      </c>
      <c r="AA184" s="6">
        <f>+IF(Tabla2[[#This Row],[Tiempo de degustación]]&lt;0,0,Tabla2[[#This Row],[Tiempo de degustación]])</f>
        <v>3.888888888888889E-2</v>
      </c>
      <c r="AB184" t="str">
        <f>+IF(Tabla2[[#This Row],[Tiempo de degustación2]]&gt;0,"SI","Impago")</f>
        <v>SI</v>
      </c>
      <c r="AC184">
        <f>+IF(Tabla2[[#This Row],[Orden cobrada]]="Impago",0,Tabla2[[#This Row],[Propina]])</f>
        <v>11.69</v>
      </c>
      <c r="AD184">
        <f>+IF(Tabla2[[#This Row],[Estado de la Mesa]]="Ocupada",15,0)</f>
        <v>15</v>
      </c>
      <c r="AE184">
        <f>+Tabla2[[#This Row],[Columna1]]/60</f>
        <v>0.25</v>
      </c>
      <c r="AF184" t="str">
        <f>+TEXT(Tabla2[[#This Row],[Columna12]]/24, "h:mm")</f>
        <v>0:15</v>
      </c>
      <c r="AG184" s="6">
        <f>+Tabla2[[#This Row],[Columna13]]+Tabla2[[#This Row],[Tiempo de permanencia]]</f>
        <v>30.164583333333336</v>
      </c>
      <c r="AH184" t="str">
        <f>+TEXT(Tabla2[[#This Row],[Hora de Llegada]], "dddd")</f>
        <v>domingo</v>
      </c>
    </row>
    <row r="185" spans="1:34" x14ac:dyDescent="0.25">
      <c r="A185">
        <v>4</v>
      </c>
      <c r="B185" t="s">
        <v>286</v>
      </c>
      <c r="C185">
        <v>6</v>
      </c>
      <c r="D185" s="3">
        <v>45018.163194444445</v>
      </c>
      <c r="E185" s="3">
        <v>45018.292361111111</v>
      </c>
      <c r="F185" t="s">
        <v>90</v>
      </c>
      <c r="G185" t="s">
        <v>70</v>
      </c>
      <c r="H185" t="s">
        <v>83</v>
      </c>
      <c r="I185" s="13">
        <v>24.24</v>
      </c>
      <c r="J185" t="s">
        <v>100</v>
      </c>
      <c r="K185">
        <v>184</v>
      </c>
      <c r="L185" t="s">
        <v>127</v>
      </c>
      <c r="M185" t="s">
        <v>15</v>
      </c>
      <c r="N185" t="s">
        <v>80</v>
      </c>
      <c r="O185" t="s">
        <v>131</v>
      </c>
      <c r="Q185" s="1">
        <f>+SUMIF(Tabla1[Número de Orden],Tabla2[[#This Row],[Número de Orden]],Tabla1[Ganacia Bruta])</f>
        <v>205</v>
      </c>
      <c r="R185" s="1">
        <f>+Tabla2[[#This Row],[Monto total cuenta]]+Tabla2[[#This Row],[Propina final]]</f>
        <v>229.24</v>
      </c>
      <c r="S185" s="4">
        <f>+Tabla2[[#This Row],[Hora de Salida]]</f>
        <v>45018.292361111111</v>
      </c>
      <c r="T185" s="5" t="str">
        <f>+TEXT(Tabla2[[#This Row],[Hora de Llegada]], "h:mm")</f>
        <v>3:55</v>
      </c>
      <c r="U185" t="str">
        <f>+TEXT(Tabla2[[#This Row],[Hora de Salida]], "h:mm")</f>
        <v>7:01</v>
      </c>
      <c r="V1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30.129166666666666</v>
      </c>
      <c r="W185">
        <f>+SUMIF(cocina!A:A,Tabla2[[#This Row],[Número de Orden]],cocina!H:H)</f>
        <v>29</v>
      </c>
      <c r="X185">
        <f>+Tabla2[[#This Row],[Tiempo de preparación]]/60</f>
        <v>0.48333333333333334</v>
      </c>
      <c r="Y185" t="str">
        <f>+TEXT(Tabla2[[#This Row],[Columna2]]/24, "h:mm")</f>
        <v>0:29</v>
      </c>
      <c r="Z185" s="6">
        <f>+TEXT(Tabla2[[#This Row],[Hora de Salida]]-Tabla2[[#This Row],[Hora de Llegada]], "h:mm")-Tabla2[[#This Row],[Tiempo de preparación2]]</f>
        <v>0.10902777777777779</v>
      </c>
      <c r="AA185" s="6">
        <f>+IF(Tabla2[[#This Row],[Tiempo de degustación]]&lt;0,0,Tabla2[[#This Row],[Tiempo de degustación]])</f>
        <v>0.10902777777777779</v>
      </c>
      <c r="AB185" t="str">
        <f>+IF(Tabla2[[#This Row],[Tiempo de degustación2]]&gt;0,"SI","Impago")</f>
        <v>SI</v>
      </c>
      <c r="AC185">
        <f>+IF(Tabla2[[#This Row],[Orden cobrada]]="Impago",0,Tabla2[[#This Row],[Propina]])</f>
        <v>24.24</v>
      </c>
      <c r="AD185">
        <f>+IF(Tabla2[[#This Row],[Estado de la Mesa]]="Ocupada",15,0)</f>
        <v>15</v>
      </c>
      <c r="AE185">
        <f>+Tabla2[[#This Row],[Columna1]]/60</f>
        <v>0.25</v>
      </c>
      <c r="AF185" t="str">
        <f>+TEXT(Tabla2[[#This Row],[Columna12]]/24, "h:mm")</f>
        <v>0:15</v>
      </c>
      <c r="AG185" s="6">
        <f>+Tabla2[[#This Row],[Columna13]]+Tabla2[[#This Row],[Tiempo de permanencia]]</f>
        <v>30.139583333333334</v>
      </c>
      <c r="AH185" t="str">
        <f>+TEXT(Tabla2[[#This Row],[Hora de Llegada]], "dddd")</f>
        <v>domingo</v>
      </c>
    </row>
    <row r="186" spans="1:34" x14ac:dyDescent="0.25">
      <c r="A186">
        <v>16</v>
      </c>
      <c r="B186" t="s">
        <v>250</v>
      </c>
      <c r="C186">
        <v>2</v>
      </c>
      <c r="D186" s="3">
        <v>45018.115972222222</v>
      </c>
      <c r="E186" s="3">
        <v>45018.268055555556</v>
      </c>
      <c r="F186" t="s">
        <v>76</v>
      </c>
      <c r="G186" t="s">
        <v>77</v>
      </c>
      <c r="H186" t="s">
        <v>83</v>
      </c>
      <c r="I186" s="13">
        <v>28.07</v>
      </c>
      <c r="J186" t="s">
        <v>84</v>
      </c>
      <c r="K186">
        <v>185</v>
      </c>
      <c r="L186" t="s">
        <v>109</v>
      </c>
      <c r="M186" t="s">
        <v>23</v>
      </c>
      <c r="N186" t="s">
        <v>92</v>
      </c>
      <c r="Q186" s="1">
        <f>+SUMIF(Tabla1[Número de Orden],Tabla2[[#This Row],[Número de Orden]],Tabla1[Ganacia Bruta])</f>
        <v>91</v>
      </c>
      <c r="R186" s="1">
        <f>+Tabla2[[#This Row],[Monto total cuenta]]+Tabla2[[#This Row],[Propina final]]</f>
        <v>119.07</v>
      </c>
      <c r="S186" s="4">
        <f>+Tabla2[[#This Row],[Hora de Salida]]</f>
        <v>45018.268055555556</v>
      </c>
      <c r="T186" s="5" t="str">
        <f>+TEXT(Tabla2[[#This Row],[Hora de Llegada]], "h:mm")</f>
        <v>2:47</v>
      </c>
      <c r="U186" t="str">
        <f>+TEXT(Tabla2[[#This Row],[Hora de Salida]], "h:mm")</f>
        <v>6:26</v>
      </c>
      <c r="V1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0.15208333333333332</v>
      </c>
      <c r="W186">
        <f>+SUMIF(cocina!A:A,Tabla2[[#This Row],[Número de Orden]],cocina!H:H)</f>
        <v>40</v>
      </c>
      <c r="X186">
        <f>+Tabla2[[#This Row],[Tiempo de preparación]]/60</f>
        <v>0.66666666666666663</v>
      </c>
      <c r="Y186" t="str">
        <f>+TEXT(Tabla2[[#This Row],[Columna2]]/24, "h:mm")</f>
        <v>0:40</v>
      </c>
      <c r="Z186" s="6">
        <f>+TEXT(Tabla2[[#This Row],[Hora de Salida]]-Tabla2[[#This Row],[Hora de Llegada]], "h:mm")-Tabla2[[#This Row],[Tiempo de preparación2]]</f>
        <v>0.12430555555555554</v>
      </c>
      <c r="AA186" s="6">
        <f>+IF(Tabla2[[#This Row],[Tiempo de degustación]]&lt;0,0,Tabla2[[#This Row],[Tiempo de degustación]])</f>
        <v>0.12430555555555554</v>
      </c>
      <c r="AB186" t="str">
        <f>+IF(Tabla2[[#This Row],[Tiempo de degustación2]]&gt;0,"SI","Impago")</f>
        <v>SI</v>
      </c>
      <c r="AC186">
        <f>+IF(Tabla2[[#This Row],[Orden cobrada]]="Impago",0,Tabla2[[#This Row],[Propina]])</f>
        <v>28.07</v>
      </c>
      <c r="AD186">
        <f>+IF(Tabla2[[#This Row],[Estado de la Mesa]]="Ocupada",15,0)</f>
        <v>0</v>
      </c>
      <c r="AE186">
        <f>+Tabla2[[#This Row],[Columna1]]/60</f>
        <v>0</v>
      </c>
      <c r="AF186" t="str">
        <f>+TEXT(Tabla2[[#This Row],[Columna12]]/24, "h:mm")</f>
        <v>0:00</v>
      </c>
      <c r="AG186" s="6">
        <f>+Tabla2[[#This Row],[Columna13]]+Tabla2[[#This Row],[Tiempo de permanencia]]</f>
        <v>0.15208333333333332</v>
      </c>
      <c r="AH186" t="str">
        <f>+TEXT(Tabla2[[#This Row],[Hora de Llegada]], "dddd")</f>
        <v>domingo</v>
      </c>
    </row>
    <row r="187" spans="1:34" x14ac:dyDescent="0.25">
      <c r="A187">
        <v>13</v>
      </c>
      <c r="B187" t="s">
        <v>287</v>
      </c>
      <c r="C187">
        <v>6</v>
      </c>
      <c r="D187" s="3">
        <v>45018.027777777781</v>
      </c>
      <c r="E187" s="3">
        <v>45018.176388888889</v>
      </c>
      <c r="F187" t="s">
        <v>76</v>
      </c>
      <c r="G187" t="s">
        <v>70</v>
      </c>
      <c r="H187" t="s">
        <v>83</v>
      </c>
      <c r="I187" s="13">
        <v>17.55</v>
      </c>
      <c r="J187" t="s">
        <v>72</v>
      </c>
      <c r="K187">
        <v>186</v>
      </c>
      <c r="L187" t="s">
        <v>79</v>
      </c>
      <c r="M187" t="s">
        <v>10</v>
      </c>
      <c r="N187" t="s">
        <v>107</v>
      </c>
      <c r="O187" t="s">
        <v>86</v>
      </c>
      <c r="Q187" s="1">
        <f>+SUMIF(Tabla1[Número de Orden],Tabla2[[#This Row],[Número de Orden]],Tabla1[Ganacia Bruta])</f>
        <v>270</v>
      </c>
      <c r="R187" s="1">
        <f>+Tabla2[[#This Row],[Monto total cuenta]]+Tabla2[[#This Row],[Propina final]]</f>
        <v>287.55</v>
      </c>
      <c r="S187" s="4">
        <f>+Tabla2[[#This Row],[Hora de Salida]]</f>
        <v>45018.176388888889</v>
      </c>
      <c r="T187" s="5" t="str">
        <f>+TEXT(Tabla2[[#This Row],[Hora de Llegada]], "h:mm")</f>
        <v>0:40</v>
      </c>
      <c r="U187" t="str">
        <f>+TEXT(Tabla2[[#This Row],[Hora de Salida]], "h:mm")</f>
        <v>4:14</v>
      </c>
      <c r="V1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187">
        <f>+SUMIF(cocina!A:A,Tabla2[[#This Row],[Número de Orden]],cocina!H:H)</f>
        <v>93</v>
      </c>
      <c r="X187">
        <f>+Tabla2[[#This Row],[Tiempo de preparación]]/60</f>
        <v>1.55</v>
      </c>
      <c r="Y187" t="str">
        <f>+TEXT(Tabla2[[#This Row],[Columna2]]/24, "h:mm")</f>
        <v>1:33</v>
      </c>
      <c r="Z187" s="6">
        <f>+TEXT(Tabla2[[#This Row],[Hora de Salida]]-Tabla2[[#This Row],[Hora de Llegada]], "h:mm")-Tabla2[[#This Row],[Tiempo de preparación2]]</f>
        <v>8.4027777777777771E-2</v>
      </c>
      <c r="AA187" s="6">
        <f>+IF(Tabla2[[#This Row],[Tiempo de degustación]]&lt;0,0,Tabla2[[#This Row],[Tiempo de degustación]])</f>
        <v>8.4027777777777771E-2</v>
      </c>
      <c r="AB187" t="str">
        <f>+IF(Tabla2[[#This Row],[Tiempo de degustación2]]&gt;0,"SI","Impago")</f>
        <v>SI</v>
      </c>
      <c r="AC187">
        <f>+IF(Tabla2[[#This Row],[Orden cobrada]]="Impago",0,Tabla2[[#This Row],[Propina]])</f>
        <v>17.55</v>
      </c>
      <c r="AD187">
        <f>+IF(Tabla2[[#This Row],[Estado de la Mesa]]="Ocupada",15,0)</f>
        <v>0</v>
      </c>
      <c r="AE187">
        <f>+Tabla2[[#This Row],[Columna1]]/60</f>
        <v>0</v>
      </c>
      <c r="AF187" t="str">
        <f>+TEXT(Tabla2[[#This Row],[Columna12]]/24, "h:mm")</f>
        <v>0:00</v>
      </c>
      <c r="AG187" s="6">
        <f>+Tabla2[[#This Row],[Columna13]]+Tabla2[[#This Row],[Tiempo de permanencia]]</f>
        <v>0.14861111111111114</v>
      </c>
      <c r="AH187" t="str">
        <f>+TEXT(Tabla2[[#This Row],[Hora de Llegada]], "dddd")</f>
        <v>domingo</v>
      </c>
    </row>
    <row r="188" spans="1:34" x14ac:dyDescent="0.25">
      <c r="A188">
        <v>5</v>
      </c>
      <c r="B188" t="s">
        <v>288</v>
      </c>
      <c r="C188">
        <v>1</v>
      </c>
      <c r="D188" s="3">
        <v>45018.099305555559</v>
      </c>
      <c r="E188" s="3">
        <v>45018.227777777778</v>
      </c>
      <c r="F188" t="s">
        <v>94</v>
      </c>
      <c r="G188" t="s">
        <v>70</v>
      </c>
      <c r="H188" t="s">
        <v>83</v>
      </c>
      <c r="I188" s="13">
        <v>17.399999999999999</v>
      </c>
      <c r="J188" t="s">
        <v>84</v>
      </c>
      <c r="K188">
        <v>187</v>
      </c>
      <c r="L188" t="s">
        <v>101</v>
      </c>
      <c r="M188" t="s">
        <v>20</v>
      </c>
      <c r="N188" t="s">
        <v>125</v>
      </c>
      <c r="O188" t="s">
        <v>88</v>
      </c>
      <c r="P188" t="s">
        <v>80</v>
      </c>
      <c r="Q188" s="1">
        <f>+SUMIF(Tabla1[Número de Orden],Tabla2[[#This Row],[Número de Orden]],Tabla1[Ganacia Bruta])</f>
        <v>208</v>
      </c>
      <c r="R188" s="1">
        <f>+Tabla2[[#This Row],[Monto total cuenta]]+Tabla2[[#This Row],[Propina final]]</f>
        <v>225.4</v>
      </c>
      <c r="S188" s="4">
        <f>+Tabla2[[#This Row],[Hora de Salida]]</f>
        <v>45018.227777777778</v>
      </c>
      <c r="T188" s="5" t="str">
        <f>+TEXT(Tabla2[[#This Row],[Hora de Llegada]], "h:mm")</f>
        <v>2:23</v>
      </c>
      <c r="U188" t="str">
        <f>+TEXT(Tabla2[[#This Row],[Hora de Salida]], "h:mm")</f>
        <v>5:28</v>
      </c>
      <c r="V1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0.12847222222222221</v>
      </c>
      <c r="W188">
        <f>+SUMIF(cocina!A:A,Tabla2[[#This Row],[Número de Orden]],cocina!H:H)</f>
        <v>126</v>
      </c>
      <c r="X188">
        <f>+Tabla2[[#This Row],[Tiempo de preparación]]/60</f>
        <v>2.1</v>
      </c>
      <c r="Y188" t="str">
        <f>+TEXT(Tabla2[[#This Row],[Columna2]]/24, "h:mm")</f>
        <v>2:06</v>
      </c>
      <c r="Z188" s="6">
        <f>+TEXT(Tabla2[[#This Row],[Hora de Salida]]-Tabla2[[#This Row],[Hora de Llegada]], "h:mm")-Tabla2[[#This Row],[Tiempo de preparación2]]</f>
        <v>4.0972222222222215E-2</v>
      </c>
      <c r="AA188" s="6">
        <f>+IF(Tabla2[[#This Row],[Tiempo de degustación]]&lt;0,0,Tabla2[[#This Row],[Tiempo de degustación]])</f>
        <v>4.0972222222222215E-2</v>
      </c>
      <c r="AB188" t="str">
        <f>+IF(Tabla2[[#This Row],[Tiempo de degustación2]]&gt;0,"SI","Impago")</f>
        <v>SI</v>
      </c>
      <c r="AC188">
        <f>+IF(Tabla2[[#This Row],[Orden cobrada]]="Impago",0,Tabla2[[#This Row],[Propina]])</f>
        <v>17.399999999999999</v>
      </c>
      <c r="AD188">
        <f>+IF(Tabla2[[#This Row],[Estado de la Mesa]]="Ocupada",15,0)</f>
        <v>0</v>
      </c>
      <c r="AE188">
        <f>+Tabla2[[#This Row],[Columna1]]/60</f>
        <v>0</v>
      </c>
      <c r="AF188" t="str">
        <f>+TEXT(Tabla2[[#This Row],[Columna12]]/24, "h:mm")</f>
        <v>0:00</v>
      </c>
      <c r="AG188" s="6">
        <f>+Tabla2[[#This Row],[Columna13]]+Tabla2[[#This Row],[Tiempo de permanencia]]</f>
        <v>0.12847222222222221</v>
      </c>
      <c r="AH188" t="str">
        <f>+TEXT(Tabla2[[#This Row],[Hora de Llegada]], "dddd")</f>
        <v>domingo</v>
      </c>
    </row>
    <row r="189" spans="1:34" x14ac:dyDescent="0.25">
      <c r="A189">
        <v>20</v>
      </c>
      <c r="B189" t="s">
        <v>289</v>
      </c>
      <c r="C189">
        <v>4</v>
      </c>
      <c r="D189" s="3">
        <v>45018.152777777781</v>
      </c>
      <c r="E189" s="3">
        <v>45018.222916666666</v>
      </c>
      <c r="F189" t="s">
        <v>69</v>
      </c>
      <c r="G189" t="s">
        <v>77</v>
      </c>
      <c r="H189" t="s">
        <v>83</v>
      </c>
      <c r="I189" s="13">
        <v>13.95</v>
      </c>
      <c r="J189" t="s">
        <v>72</v>
      </c>
      <c r="K189">
        <v>188</v>
      </c>
      <c r="L189" t="s">
        <v>79</v>
      </c>
      <c r="M189" t="s">
        <v>9</v>
      </c>
      <c r="N189" t="s">
        <v>125</v>
      </c>
      <c r="Q189" s="1">
        <f>+SUMIF(Tabla1[Número de Orden],Tabla2[[#This Row],[Número de Orden]],Tabla1[Ganacia Bruta])</f>
        <v>83</v>
      </c>
      <c r="R189" s="1">
        <f>+Tabla2[[#This Row],[Monto total cuenta]]+Tabla2[[#This Row],[Propina final]]</f>
        <v>83</v>
      </c>
      <c r="S189" s="4">
        <f>+Tabla2[[#This Row],[Hora de Salida]]</f>
        <v>45018.222916666666</v>
      </c>
      <c r="T189" s="5" t="str">
        <f>+TEXT(Tabla2[[#This Row],[Hora de Llegada]], "h:mm")</f>
        <v>3:40</v>
      </c>
      <c r="U189" t="str">
        <f>+TEXT(Tabla2[[#This Row],[Hora de Salida]], "h:mm")</f>
        <v>5:21</v>
      </c>
      <c r="V1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7.013888888888889E-2</v>
      </c>
      <c r="W189">
        <f>+SUMIF(cocina!A:A,Tabla2[[#This Row],[Número de Orden]],cocina!H:H)</f>
        <v>105</v>
      </c>
      <c r="X189">
        <f>+Tabla2[[#This Row],[Tiempo de preparación]]/60</f>
        <v>1.75</v>
      </c>
      <c r="Y189" t="str">
        <f>+TEXT(Tabla2[[#This Row],[Columna2]]/24, "h:mm")</f>
        <v>1:45</v>
      </c>
      <c r="Z189" s="6">
        <f>+TEXT(Tabla2[[#This Row],[Hora de Salida]]-Tabla2[[#This Row],[Hora de Llegada]], "h:mm")-Tabla2[[#This Row],[Tiempo de preparación2]]</f>
        <v>-2.7777777777777818E-3</v>
      </c>
      <c r="AA189" s="6">
        <f>+IF(Tabla2[[#This Row],[Tiempo de degustación]]&lt;0,0,Tabla2[[#This Row],[Tiempo de degustación]])</f>
        <v>0</v>
      </c>
      <c r="AB189" t="str">
        <f>+IF(Tabla2[[#This Row],[Tiempo de degustación2]]&gt;0,"SI","Impago")</f>
        <v>Impago</v>
      </c>
      <c r="AC189">
        <f>+IF(Tabla2[[#This Row],[Orden cobrada]]="Impago",0,Tabla2[[#This Row],[Propina]])</f>
        <v>0</v>
      </c>
      <c r="AD189">
        <f>+IF(Tabla2[[#This Row],[Estado de la Mesa]]="Ocupada",15,0)</f>
        <v>0</v>
      </c>
      <c r="AE189">
        <f>+Tabla2[[#This Row],[Columna1]]/60</f>
        <v>0</v>
      </c>
      <c r="AF189" t="str">
        <f>+TEXT(Tabla2[[#This Row],[Columna12]]/24, "h:mm")</f>
        <v>0:00</v>
      </c>
      <c r="AG189" s="6">
        <f>+Tabla2[[#This Row],[Columna13]]+Tabla2[[#This Row],[Tiempo de permanencia]]</f>
        <v>7.013888888888889E-2</v>
      </c>
      <c r="AH189" t="str">
        <f>+TEXT(Tabla2[[#This Row],[Hora de Llegada]], "dddd")</f>
        <v>domingo</v>
      </c>
    </row>
    <row r="190" spans="1:34" x14ac:dyDescent="0.25">
      <c r="A190">
        <v>11</v>
      </c>
      <c r="B190" t="s">
        <v>290</v>
      </c>
      <c r="C190">
        <v>4</v>
      </c>
      <c r="D190" s="3">
        <v>45018.158333333333</v>
      </c>
      <c r="E190" s="3">
        <v>45018.256944444445</v>
      </c>
      <c r="F190" t="s">
        <v>82</v>
      </c>
      <c r="G190" t="s">
        <v>70</v>
      </c>
      <c r="H190" t="s">
        <v>83</v>
      </c>
      <c r="I190" s="13">
        <v>41.66</v>
      </c>
      <c r="J190" t="s">
        <v>72</v>
      </c>
      <c r="K190">
        <v>189</v>
      </c>
      <c r="L190" t="s">
        <v>73</v>
      </c>
      <c r="M190" t="s">
        <v>20</v>
      </c>
      <c r="N190" t="s">
        <v>125</v>
      </c>
      <c r="O190" t="s">
        <v>96</v>
      </c>
      <c r="Q190" s="1">
        <f>+SUMIF(Tabla1[Número de Orden],Tabla2[[#This Row],[Número de Orden]],Tabla1[Ganacia Bruta])</f>
        <v>192</v>
      </c>
      <c r="R190" s="1">
        <f>+Tabla2[[#This Row],[Monto total cuenta]]+Tabla2[[#This Row],[Propina final]]</f>
        <v>233.66</v>
      </c>
      <c r="S190" s="4">
        <f>+Tabla2[[#This Row],[Hora de Salida]]</f>
        <v>45018.256944444445</v>
      </c>
      <c r="T190" s="5" t="str">
        <f>+TEXT(Tabla2[[#This Row],[Hora de Llegada]], "h:mm")</f>
        <v>3:48</v>
      </c>
      <c r="U190" t="str">
        <f>+TEXT(Tabla2[[#This Row],[Hora de Salida]], "h:mm")</f>
        <v>6:10</v>
      </c>
      <c r="V1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9.8611111111111094E-2</v>
      </c>
      <c r="W190">
        <f>+SUMIF(cocina!A:A,Tabla2[[#This Row],[Número de Orden]],cocina!H:H)</f>
        <v>117</v>
      </c>
      <c r="X190">
        <f>+Tabla2[[#This Row],[Tiempo de preparación]]/60</f>
        <v>1.95</v>
      </c>
      <c r="Y190" t="str">
        <f>+TEXT(Tabla2[[#This Row],[Columna2]]/24, "h:mm")</f>
        <v>1:57</v>
      </c>
      <c r="Z190" s="6">
        <f>+TEXT(Tabla2[[#This Row],[Hora de Salida]]-Tabla2[[#This Row],[Hora de Llegada]], "h:mm")-Tabla2[[#This Row],[Tiempo de preparación2]]</f>
        <v>1.7361111111111105E-2</v>
      </c>
      <c r="AA190" s="6">
        <f>+IF(Tabla2[[#This Row],[Tiempo de degustación]]&lt;0,0,Tabla2[[#This Row],[Tiempo de degustación]])</f>
        <v>1.7361111111111105E-2</v>
      </c>
      <c r="AB190" t="str">
        <f>+IF(Tabla2[[#This Row],[Tiempo de degustación2]]&gt;0,"SI","Impago")</f>
        <v>SI</v>
      </c>
      <c r="AC190">
        <f>+IF(Tabla2[[#This Row],[Orden cobrada]]="Impago",0,Tabla2[[#This Row],[Propina]])</f>
        <v>41.66</v>
      </c>
      <c r="AD190">
        <f>+IF(Tabla2[[#This Row],[Estado de la Mesa]]="Ocupada",15,0)</f>
        <v>0</v>
      </c>
      <c r="AE190">
        <f>+Tabla2[[#This Row],[Columna1]]/60</f>
        <v>0</v>
      </c>
      <c r="AF190" t="str">
        <f>+TEXT(Tabla2[[#This Row],[Columna12]]/24, "h:mm")</f>
        <v>0:00</v>
      </c>
      <c r="AG190" s="6">
        <f>+Tabla2[[#This Row],[Columna13]]+Tabla2[[#This Row],[Tiempo de permanencia]]</f>
        <v>9.8611111111111094E-2</v>
      </c>
      <c r="AH190" t="str">
        <f>+TEXT(Tabla2[[#This Row],[Hora de Llegada]], "dddd")</f>
        <v>domingo</v>
      </c>
    </row>
    <row r="191" spans="1:34" x14ac:dyDescent="0.25">
      <c r="A191">
        <v>5</v>
      </c>
      <c r="B191" t="s">
        <v>253</v>
      </c>
      <c r="C191">
        <v>2</v>
      </c>
      <c r="D191" s="3">
        <v>45018.063194444447</v>
      </c>
      <c r="E191" s="3">
        <v>45018.140277777777</v>
      </c>
      <c r="F191" t="s">
        <v>82</v>
      </c>
      <c r="G191" t="s">
        <v>70</v>
      </c>
      <c r="H191" t="s">
        <v>83</v>
      </c>
      <c r="I191" s="13">
        <v>38.880000000000003</v>
      </c>
      <c r="J191" t="s">
        <v>84</v>
      </c>
      <c r="K191">
        <v>190</v>
      </c>
      <c r="L191" t="s">
        <v>79</v>
      </c>
      <c r="M191" t="s">
        <v>24</v>
      </c>
      <c r="N191" t="s">
        <v>103</v>
      </c>
      <c r="O191" t="s">
        <v>112</v>
      </c>
      <c r="P191" t="s">
        <v>116</v>
      </c>
      <c r="Q191" s="1">
        <f>+SUMIF(Tabla1[Número de Orden],Tabla2[[#This Row],[Número de Orden]],Tabla1[Ganacia Bruta])</f>
        <v>202</v>
      </c>
      <c r="R191" s="1">
        <f>+Tabla2[[#This Row],[Monto total cuenta]]+Tabla2[[#This Row],[Propina final]]</f>
        <v>240.88</v>
      </c>
      <c r="S191" s="4">
        <f>+Tabla2[[#This Row],[Hora de Salida]]</f>
        <v>45018.140277777777</v>
      </c>
      <c r="T191" s="5" t="str">
        <f>+TEXT(Tabla2[[#This Row],[Hora de Llegada]], "h:mm")</f>
        <v>1:31</v>
      </c>
      <c r="U191" t="str">
        <f>+TEXT(Tabla2[[#This Row],[Hora de Salida]], "h:mm")</f>
        <v>3:22</v>
      </c>
      <c r="V1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7.7083333333333337E-2</v>
      </c>
      <c r="W191">
        <f>+SUMIF(cocina!A:A,Tabla2[[#This Row],[Número de Orden]],cocina!H:H)</f>
        <v>102</v>
      </c>
      <c r="X191">
        <f>+Tabla2[[#This Row],[Tiempo de preparación]]/60</f>
        <v>1.7</v>
      </c>
      <c r="Y191" t="str">
        <f>+TEXT(Tabla2[[#This Row],[Columna2]]/24, "h:mm")</f>
        <v>1:42</v>
      </c>
      <c r="Z191" s="6">
        <f>+TEXT(Tabla2[[#This Row],[Hora de Salida]]-Tabla2[[#This Row],[Hora de Llegada]], "h:mm")-Tabla2[[#This Row],[Tiempo de preparación2]]</f>
        <v>6.2500000000000056E-3</v>
      </c>
      <c r="AA191" s="6">
        <f>+IF(Tabla2[[#This Row],[Tiempo de degustación]]&lt;0,0,Tabla2[[#This Row],[Tiempo de degustación]])</f>
        <v>6.2500000000000056E-3</v>
      </c>
      <c r="AB191" t="str">
        <f>+IF(Tabla2[[#This Row],[Tiempo de degustación2]]&gt;0,"SI","Impago")</f>
        <v>SI</v>
      </c>
      <c r="AC191">
        <f>+IF(Tabla2[[#This Row],[Orden cobrada]]="Impago",0,Tabla2[[#This Row],[Propina]])</f>
        <v>38.880000000000003</v>
      </c>
      <c r="AD191">
        <f>+IF(Tabla2[[#This Row],[Estado de la Mesa]]="Ocupada",15,0)</f>
        <v>0</v>
      </c>
      <c r="AE191">
        <f>+Tabla2[[#This Row],[Columna1]]/60</f>
        <v>0</v>
      </c>
      <c r="AF191" t="str">
        <f>+TEXT(Tabla2[[#This Row],[Columna12]]/24, "h:mm")</f>
        <v>0:00</v>
      </c>
      <c r="AG191" s="6">
        <f>+Tabla2[[#This Row],[Columna13]]+Tabla2[[#This Row],[Tiempo de permanencia]]</f>
        <v>7.7083333333333337E-2</v>
      </c>
      <c r="AH191" t="str">
        <f>+TEXT(Tabla2[[#This Row],[Hora de Llegada]], "dddd")</f>
        <v>domingo</v>
      </c>
    </row>
    <row r="192" spans="1:34" x14ac:dyDescent="0.25">
      <c r="A192">
        <v>12</v>
      </c>
      <c r="B192" t="s">
        <v>291</v>
      </c>
      <c r="C192">
        <v>6</v>
      </c>
      <c r="D192" s="3">
        <v>45018</v>
      </c>
      <c r="E192" s="3">
        <v>45018.10833333333</v>
      </c>
      <c r="F192" t="s">
        <v>82</v>
      </c>
      <c r="G192" t="s">
        <v>70</v>
      </c>
      <c r="H192" t="s">
        <v>83</v>
      </c>
      <c r="I192" s="13">
        <v>24.36</v>
      </c>
      <c r="J192" t="s">
        <v>100</v>
      </c>
      <c r="K192">
        <v>191</v>
      </c>
      <c r="L192" t="s">
        <v>91</v>
      </c>
      <c r="M192" t="s">
        <v>26</v>
      </c>
      <c r="N192" t="s">
        <v>88</v>
      </c>
      <c r="Q192" s="1">
        <f>+SUMIF(Tabla1[Número de Orden],Tabla2[[#This Row],[Número de Orden]],Tabla1[Ganacia Bruta])</f>
        <v>162</v>
      </c>
      <c r="R192" s="1">
        <f>+Tabla2[[#This Row],[Monto total cuenta]]+Tabla2[[#This Row],[Propina final]]</f>
        <v>186.36</v>
      </c>
      <c r="S192" s="4">
        <f>+Tabla2[[#This Row],[Hora de Salida]]</f>
        <v>45018.10833333333</v>
      </c>
      <c r="T192" s="5" t="str">
        <f>+TEXT(Tabla2[[#This Row],[Hora de Llegada]], "h:mm")</f>
        <v>0:00</v>
      </c>
      <c r="U192" t="str">
        <f>+TEXT(Tabla2[[#This Row],[Hora de Salida]], "h:mm")</f>
        <v>2:36</v>
      </c>
      <c r="V1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30.108333333333334</v>
      </c>
      <c r="W192">
        <f>+SUMIF(cocina!A:A,Tabla2[[#This Row],[Número de Orden]],cocina!H:H)</f>
        <v>87</v>
      </c>
      <c r="X192">
        <f>+Tabla2[[#This Row],[Tiempo de preparación]]/60</f>
        <v>1.45</v>
      </c>
      <c r="Y192" t="str">
        <f>+TEXT(Tabla2[[#This Row],[Columna2]]/24, "h:mm")</f>
        <v>1:27</v>
      </c>
      <c r="Z192" s="6">
        <f>+TEXT(Tabla2[[#This Row],[Hora de Salida]]-Tabla2[[#This Row],[Hora de Llegada]], "h:mm")-Tabla2[[#This Row],[Tiempo de preparación2]]</f>
        <v>4.791666666666667E-2</v>
      </c>
      <c r="AA192" s="6">
        <f>+IF(Tabla2[[#This Row],[Tiempo de degustación]]&lt;0,0,Tabla2[[#This Row],[Tiempo de degustación]])</f>
        <v>4.791666666666667E-2</v>
      </c>
      <c r="AB192" t="str">
        <f>+IF(Tabla2[[#This Row],[Tiempo de degustación2]]&gt;0,"SI","Impago")</f>
        <v>SI</v>
      </c>
      <c r="AC192">
        <f>+IF(Tabla2[[#This Row],[Orden cobrada]]="Impago",0,Tabla2[[#This Row],[Propina]])</f>
        <v>24.36</v>
      </c>
      <c r="AD192">
        <f>+IF(Tabla2[[#This Row],[Estado de la Mesa]]="Ocupada",15,0)</f>
        <v>15</v>
      </c>
      <c r="AE192">
        <f>+Tabla2[[#This Row],[Columna1]]/60</f>
        <v>0.25</v>
      </c>
      <c r="AF192" t="str">
        <f>+TEXT(Tabla2[[#This Row],[Columna12]]/24, "h:mm")</f>
        <v>0:15</v>
      </c>
      <c r="AG192" s="6">
        <f>+Tabla2[[#This Row],[Columna13]]+Tabla2[[#This Row],[Tiempo de permanencia]]</f>
        <v>30.118750000000002</v>
      </c>
      <c r="AH192" t="str">
        <f>+TEXT(Tabla2[[#This Row],[Hora de Llegada]], "dddd")</f>
        <v>domingo</v>
      </c>
    </row>
    <row r="193" spans="1:34" x14ac:dyDescent="0.25">
      <c r="A193">
        <v>17</v>
      </c>
      <c r="B193" t="s">
        <v>292</v>
      </c>
      <c r="C193">
        <v>4</v>
      </c>
      <c r="D193" s="3">
        <v>45018.10833333333</v>
      </c>
      <c r="E193" s="3">
        <v>45018.203472222223</v>
      </c>
      <c r="F193" t="s">
        <v>82</v>
      </c>
      <c r="G193" t="s">
        <v>77</v>
      </c>
      <c r="H193" t="s">
        <v>78</v>
      </c>
      <c r="I193" s="13">
        <v>15.99</v>
      </c>
      <c r="J193" t="s">
        <v>84</v>
      </c>
      <c r="K193">
        <v>192</v>
      </c>
      <c r="L193" t="s">
        <v>127</v>
      </c>
      <c r="M193" t="s">
        <v>26</v>
      </c>
      <c r="Q193" s="1">
        <f>+SUMIF(Tabla1[Número de Orden],Tabla2[[#This Row],[Número de Orden]],Tabla1[Ganacia Bruta])</f>
        <v>75</v>
      </c>
      <c r="R193" s="1">
        <f>+Tabla2[[#This Row],[Monto total cuenta]]+Tabla2[[#This Row],[Propina final]]</f>
        <v>90.99</v>
      </c>
      <c r="S193" s="4">
        <f>+Tabla2[[#This Row],[Hora de Salida]]</f>
        <v>45018.203472222223</v>
      </c>
      <c r="T193" s="5" t="str">
        <f>+TEXT(Tabla2[[#This Row],[Hora de Llegada]], "h:mm")</f>
        <v>2:36</v>
      </c>
      <c r="U193" t="str">
        <f>+TEXT(Tabla2[[#This Row],[Hora de Salida]], "h:mm")</f>
        <v>4:53</v>
      </c>
      <c r="V1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9.5138888888888884E-2</v>
      </c>
      <c r="W193">
        <f>+SUMIF(cocina!A:A,Tabla2[[#This Row],[Número de Orden]],cocina!H:H)</f>
        <v>26</v>
      </c>
      <c r="X193">
        <f>+Tabla2[[#This Row],[Tiempo de preparación]]/60</f>
        <v>0.43333333333333335</v>
      </c>
      <c r="Y193" t="str">
        <f>+TEXT(Tabla2[[#This Row],[Columna2]]/24, "h:mm")</f>
        <v>0:26</v>
      </c>
      <c r="Z193" s="6">
        <f>+TEXT(Tabla2[[#This Row],[Hora de Salida]]-Tabla2[[#This Row],[Hora de Llegada]], "h:mm")-Tabla2[[#This Row],[Tiempo de preparación2]]</f>
        <v>7.7083333333333337E-2</v>
      </c>
      <c r="AA193" s="6">
        <f>+IF(Tabla2[[#This Row],[Tiempo de degustación]]&lt;0,0,Tabla2[[#This Row],[Tiempo de degustación]])</f>
        <v>7.7083333333333337E-2</v>
      </c>
      <c r="AB193" t="str">
        <f>+IF(Tabla2[[#This Row],[Tiempo de degustación2]]&gt;0,"SI","Impago")</f>
        <v>SI</v>
      </c>
      <c r="AC193">
        <f>+IF(Tabla2[[#This Row],[Orden cobrada]]="Impago",0,Tabla2[[#This Row],[Propina]])</f>
        <v>15.99</v>
      </c>
      <c r="AD193">
        <f>+IF(Tabla2[[#This Row],[Estado de la Mesa]]="Ocupada",15,0)</f>
        <v>0</v>
      </c>
      <c r="AE193">
        <f>+Tabla2[[#This Row],[Columna1]]/60</f>
        <v>0</v>
      </c>
      <c r="AF193" t="str">
        <f>+TEXT(Tabla2[[#This Row],[Columna12]]/24, "h:mm")</f>
        <v>0:00</v>
      </c>
      <c r="AG193" s="6">
        <f>+Tabla2[[#This Row],[Columna13]]+Tabla2[[#This Row],[Tiempo de permanencia]]</f>
        <v>9.5138888888888884E-2</v>
      </c>
      <c r="AH193" t="str">
        <f>+TEXT(Tabla2[[#This Row],[Hora de Llegada]], "dddd")</f>
        <v>domingo</v>
      </c>
    </row>
    <row r="194" spans="1:34" x14ac:dyDescent="0.25">
      <c r="A194">
        <v>3</v>
      </c>
      <c r="B194" t="s">
        <v>293</v>
      </c>
      <c r="C194">
        <v>5</v>
      </c>
      <c r="D194" s="3">
        <v>45018.008333333331</v>
      </c>
      <c r="E194" s="3">
        <v>45018.12777777778</v>
      </c>
      <c r="F194" t="s">
        <v>90</v>
      </c>
      <c r="G194" t="s">
        <v>77</v>
      </c>
      <c r="H194" t="s">
        <v>83</v>
      </c>
      <c r="I194" s="13">
        <v>24.85</v>
      </c>
      <c r="J194" t="s">
        <v>72</v>
      </c>
      <c r="K194">
        <v>193</v>
      </c>
      <c r="L194" t="s">
        <v>140</v>
      </c>
      <c r="M194" t="s">
        <v>25</v>
      </c>
      <c r="N194" t="s">
        <v>87</v>
      </c>
      <c r="O194" t="s">
        <v>80</v>
      </c>
      <c r="P194" t="s">
        <v>116</v>
      </c>
      <c r="Q194" s="1">
        <f>+SUMIF(Tabla1[Número de Orden],Tabla2[[#This Row],[Número de Orden]],Tabla1[Ganacia Bruta])</f>
        <v>220</v>
      </c>
      <c r="R194" s="1">
        <f>+Tabla2[[#This Row],[Monto total cuenta]]+Tabla2[[#This Row],[Propina final]]</f>
        <v>244.85</v>
      </c>
      <c r="S194" s="4">
        <f>+Tabla2[[#This Row],[Hora de Salida]]</f>
        <v>45018.12777777778</v>
      </c>
      <c r="T194" s="5" t="str">
        <f>+TEXT(Tabla2[[#This Row],[Hora de Llegada]], "h:mm")</f>
        <v>0:12</v>
      </c>
      <c r="U194" t="str">
        <f>+TEXT(Tabla2[[#This Row],[Hora de Salida]], "h:mm")</f>
        <v>3:04</v>
      </c>
      <c r="V1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0.11944444444444444</v>
      </c>
      <c r="W194">
        <f>+SUMIF(cocina!A:A,Tabla2[[#This Row],[Número de Orden]],cocina!H:H)</f>
        <v>171</v>
      </c>
      <c r="X194">
        <f>+Tabla2[[#This Row],[Tiempo de preparación]]/60</f>
        <v>2.85</v>
      </c>
      <c r="Y194" t="str">
        <f>+TEXT(Tabla2[[#This Row],[Columna2]]/24, "h:mm")</f>
        <v>2:51</v>
      </c>
      <c r="Z194" s="6">
        <f>+TEXT(Tabla2[[#This Row],[Hora de Salida]]-Tabla2[[#This Row],[Hora de Llegada]], "h:mm")-Tabla2[[#This Row],[Tiempo de preparación2]]</f>
        <v>6.9444444444445586E-4</v>
      </c>
      <c r="AA194" s="6">
        <f>+IF(Tabla2[[#This Row],[Tiempo de degustación]]&lt;0,0,Tabla2[[#This Row],[Tiempo de degustación]])</f>
        <v>6.9444444444445586E-4</v>
      </c>
      <c r="AB194" t="str">
        <f>+IF(Tabla2[[#This Row],[Tiempo de degustación2]]&gt;0,"SI","Impago")</f>
        <v>SI</v>
      </c>
      <c r="AC194">
        <f>+IF(Tabla2[[#This Row],[Orden cobrada]]="Impago",0,Tabla2[[#This Row],[Propina]])</f>
        <v>24.85</v>
      </c>
      <c r="AD194">
        <f>+IF(Tabla2[[#This Row],[Estado de la Mesa]]="Ocupada",15,0)</f>
        <v>0</v>
      </c>
      <c r="AE194">
        <f>+Tabla2[[#This Row],[Columna1]]/60</f>
        <v>0</v>
      </c>
      <c r="AF194" t="str">
        <f>+TEXT(Tabla2[[#This Row],[Columna12]]/24, "h:mm")</f>
        <v>0:00</v>
      </c>
      <c r="AG194" s="6">
        <f>+Tabla2[[#This Row],[Columna13]]+Tabla2[[#This Row],[Tiempo de permanencia]]</f>
        <v>0.11944444444444444</v>
      </c>
      <c r="AH194" t="str">
        <f>+TEXT(Tabla2[[#This Row],[Hora de Llegada]], "dddd")</f>
        <v>domingo</v>
      </c>
    </row>
    <row r="195" spans="1:34" x14ac:dyDescent="0.25">
      <c r="A195">
        <v>3</v>
      </c>
      <c r="B195" t="s">
        <v>294</v>
      </c>
      <c r="C195">
        <v>6</v>
      </c>
      <c r="D195" s="3">
        <v>45018.111111111109</v>
      </c>
      <c r="E195" s="3">
        <v>45018.163888888892</v>
      </c>
      <c r="F195" t="s">
        <v>90</v>
      </c>
      <c r="G195" t="s">
        <v>70</v>
      </c>
      <c r="H195" t="s">
        <v>71</v>
      </c>
      <c r="I195" s="13">
        <v>11.41</v>
      </c>
      <c r="J195" t="s">
        <v>72</v>
      </c>
      <c r="K195">
        <v>194</v>
      </c>
      <c r="L195" t="s">
        <v>95</v>
      </c>
      <c r="M195" t="s">
        <v>14</v>
      </c>
      <c r="N195" t="s">
        <v>74</v>
      </c>
      <c r="Q195" s="1">
        <f>+SUMIF(Tabla1[Número de Orden],Tabla2[[#This Row],[Número de Orden]],Tabla1[Ganacia Bruta])</f>
        <v>96</v>
      </c>
      <c r="R195" s="1">
        <f>+Tabla2[[#This Row],[Monto total cuenta]]+Tabla2[[#This Row],[Propina final]]</f>
        <v>107.41</v>
      </c>
      <c r="S195" s="4">
        <f>+Tabla2[[#This Row],[Hora de Salida]]</f>
        <v>45018.163888888892</v>
      </c>
      <c r="T195" s="5" t="str">
        <f>+TEXT(Tabla2[[#This Row],[Hora de Llegada]], "h:mm")</f>
        <v>2:40</v>
      </c>
      <c r="U195" t="str">
        <f>+TEXT(Tabla2[[#This Row],[Hora de Salida]], "h:mm")</f>
        <v>3:56</v>
      </c>
      <c r="V1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5.2777777777777785E-2</v>
      </c>
      <c r="W195">
        <f>+SUMIF(cocina!A:A,Tabla2[[#This Row],[Número de Orden]],cocina!H:H)</f>
        <v>68</v>
      </c>
      <c r="X195">
        <f>+Tabla2[[#This Row],[Tiempo de preparación]]/60</f>
        <v>1.1333333333333333</v>
      </c>
      <c r="Y195" t="str">
        <f>+TEXT(Tabla2[[#This Row],[Columna2]]/24, "h:mm")</f>
        <v>1:08</v>
      </c>
      <c r="Z195" s="6">
        <f>+TEXT(Tabla2[[#This Row],[Hora de Salida]]-Tabla2[[#This Row],[Hora de Llegada]], "h:mm")-Tabla2[[#This Row],[Tiempo de preparación2]]</f>
        <v>5.5555555555555566E-3</v>
      </c>
      <c r="AA195" s="6">
        <f>+IF(Tabla2[[#This Row],[Tiempo de degustación]]&lt;0,0,Tabla2[[#This Row],[Tiempo de degustación]])</f>
        <v>5.5555555555555566E-3</v>
      </c>
      <c r="AB195" t="str">
        <f>+IF(Tabla2[[#This Row],[Tiempo de degustación2]]&gt;0,"SI","Impago")</f>
        <v>SI</v>
      </c>
      <c r="AC195">
        <f>+IF(Tabla2[[#This Row],[Orden cobrada]]="Impago",0,Tabla2[[#This Row],[Propina]])</f>
        <v>11.41</v>
      </c>
      <c r="AD195">
        <f>+IF(Tabla2[[#This Row],[Estado de la Mesa]]="Ocupada",15,0)</f>
        <v>0</v>
      </c>
      <c r="AE195">
        <f>+Tabla2[[#This Row],[Columna1]]/60</f>
        <v>0</v>
      </c>
      <c r="AF195" t="str">
        <f>+TEXT(Tabla2[[#This Row],[Columna12]]/24, "h:mm")</f>
        <v>0:00</v>
      </c>
      <c r="AG195" s="6">
        <f>+Tabla2[[#This Row],[Columna13]]+Tabla2[[#This Row],[Tiempo de permanencia]]</f>
        <v>5.2777777777777785E-2</v>
      </c>
      <c r="AH195" t="str">
        <f>+TEXT(Tabla2[[#This Row],[Hora de Llegada]], "dddd")</f>
        <v>domingo</v>
      </c>
    </row>
    <row r="196" spans="1:34" x14ac:dyDescent="0.25">
      <c r="A196">
        <v>2</v>
      </c>
      <c r="B196" t="s">
        <v>295</v>
      </c>
      <c r="C196">
        <v>1</v>
      </c>
      <c r="D196" s="3">
        <v>45018.12777777778</v>
      </c>
      <c r="E196" s="3">
        <v>45018.17291666667</v>
      </c>
      <c r="F196" t="s">
        <v>69</v>
      </c>
      <c r="G196" t="s">
        <v>70</v>
      </c>
      <c r="H196" t="s">
        <v>71</v>
      </c>
      <c r="I196" s="13">
        <v>10.06</v>
      </c>
      <c r="J196" t="s">
        <v>100</v>
      </c>
      <c r="K196">
        <v>195</v>
      </c>
      <c r="L196" t="s">
        <v>79</v>
      </c>
      <c r="M196" t="s">
        <v>26</v>
      </c>
      <c r="Q196" s="1">
        <f>+SUMIF(Tabla1[Número de Orden],Tabla2[[#This Row],[Número de Orden]],Tabla1[Ganacia Bruta])</f>
        <v>50</v>
      </c>
      <c r="R196" s="1">
        <f>+Tabla2[[#This Row],[Monto total cuenta]]+Tabla2[[#This Row],[Propina final]]</f>
        <v>60.06</v>
      </c>
      <c r="S196" s="4">
        <f>+Tabla2[[#This Row],[Hora de Salida]]</f>
        <v>45018.17291666667</v>
      </c>
      <c r="T196" s="5" t="str">
        <f>+TEXT(Tabla2[[#This Row],[Hora de Llegada]], "h:mm")</f>
        <v>3:04</v>
      </c>
      <c r="U196" t="str">
        <f>+TEXT(Tabla2[[#This Row],[Hora de Salida]], "h:mm")</f>
        <v>4:09</v>
      </c>
      <c r="V1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196">
        <f>+SUMIF(cocina!A:A,Tabla2[[#This Row],[Número de Orden]],cocina!H:H)</f>
        <v>51</v>
      </c>
      <c r="X196">
        <f>+Tabla2[[#This Row],[Tiempo de preparación]]/60</f>
        <v>0.85</v>
      </c>
      <c r="Y196" t="str">
        <f>+TEXT(Tabla2[[#This Row],[Columna2]]/24, "h:mm")</f>
        <v>0:51</v>
      </c>
      <c r="Z196" s="6">
        <f>+TEXT(Tabla2[[#This Row],[Hora de Salida]]-Tabla2[[#This Row],[Hora de Llegada]], "h:mm")-Tabla2[[#This Row],[Tiempo de preparación2]]</f>
        <v>9.7222222222222224E-3</v>
      </c>
      <c r="AA196" s="6">
        <f>+IF(Tabla2[[#This Row],[Tiempo de degustación]]&lt;0,0,Tabla2[[#This Row],[Tiempo de degustación]])</f>
        <v>9.7222222222222224E-3</v>
      </c>
      <c r="AB196" t="str">
        <f>+IF(Tabla2[[#This Row],[Tiempo de degustación2]]&gt;0,"SI","Impago")</f>
        <v>SI</v>
      </c>
      <c r="AC196">
        <f>+IF(Tabla2[[#This Row],[Orden cobrada]]="Impago",0,Tabla2[[#This Row],[Propina]])</f>
        <v>10.06</v>
      </c>
      <c r="AD196">
        <f>+IF(Tabla2[[#This Row],[Estado de la Mesa]]="Ocupada",15,0)</f>
        <v>15</v>
      </c>
      <c r="AE196">
        <f>+Tabla2[[#This Row],[Columna1]]/60</f>
        <v>0.25</v>
      </c>
      <c r="AF196" t="str">
        <f>+TEXT(Tabla2[[#This Row],[Columna12]]/24, "h:mm")</f>
        <v>0:15</v>
      </c>
      <c r="AG196" s="6">
        <f>+Tabla2[[#This Row],[Columna13]]+Tabla2[[#This Row],[Tiempo de permanencia]]</f>
        <v>30.055555555555557</v>
      </c>
      <c r="AH196" t="str">
        <f>+TEXT(Tabla2[[#This Row],[Hora de Llegada]], "dddd")</f>
        <v>domingo</v>
      </c>
    </row>
    <row r="197" spans="1:34" x14ac:dyDescent="0.25">
      <c r="A197">
        <v>4</v>
      </c>
      <c r="B197" t="s">
        <v>97</v>
      </c>
      <c r="C197">
        <v>3</v>
      </c>
      <c r="D197" s="3">
        <v>45018.007638888892</v>
      </c>
      <c r="E197" s="3">
        <v>45018.173611111109</v>
      </c>
      <c r="F197" t="s">
        <v>82</v>
      </c>
      <c r="G197" t="s">
        <v>70</v>
      </c>
      <c r="H197" t="s">
        <v>83</v>
      </c>
      <c r="I197" s="13">
        <v>42.65</v>
      </c>
      <c r="J197" t="s">
        <v>72</v>
      </c>
      <c r="K197">
        <v>196</v>
      </c>
      <c r="L197" t="s">
        <v>73</v>
      </c>
      <c r="M197" t="s">
        <v>21</v>
      </c>
      <c r="N197" t="s">
        <v>116</v>
      </c>
      <c r="O197" t="s">
        <v>88</v>
      </c>
      <c r="P197" t="s">
        <v>92</v>
      </c>
      <c r="Q197" s="1">
        <f>+SUMIF(Tabla1[Número de Orden],Tabla2[[#This Row],[Número de Orden]],Tabla1[Ganacia Bruta])</f>
        <v>191</v>
      </c>
      <c r="R197" s="1">
        <f>+Tabla2[[#This Row],[Monto total cuenta]]+Tabla2[[#This Row],[Propina final]]</f>
        <v>233.65</v>
      </c>
      <c r="S197" s="4">
        <f>+Tabla2[[#This Row],[Hora de Salida]]</f>
        <v>45018.173611111109</v>
      </c>
      <c r="T197" s="5" t="str">
        <f>+TEXT(Tabla2[[#This Row],[Hora de Llegada]], "h:mm")</f>
        <v>0:11</v>
      </c>
      <c r="U197" t="str">
        <f>+TEXT(Tabla2[[#This Row],[Hora de Salida]], "h:mm")</f>
        <v>4:10</v>
      </c>
      <c r="V1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0.16597222222222222</v>
      </c>
      <c r="W197">
        <f>+SUMIF(cocina!A:A,Tabla2[[#This Row],[Número de Orden]],cocina!H:H)</f>
        <v>176</v>
      </c>
      <c r="X197">
        <f>+Tabla2[[#This Row],[Tiempo de preparación]]/60</f>
        <v>2.9333333333333331</v>
      </c>
      <c r="Y197" t="str">
        <f>+TEXT(Tabla2[[#This Row],[Columna2]]/24, "h:mm")</f>
        <v>2:56</v>
      </c>
      <c r="Z197" s="6">
        <f>+TEXT(Tabla2[[#This Row],[Hora de Salida]]-Tabla2[[#This Row],[Hora de Llegada]], "h:mm")-Tabla2[[#This Row],[Tiempo de preparación2]]</f>
        <v>4.3749999999999997E-2</v>
      </c>
      <c r="AA197" s="6">
        <f>+IF(Tabla2[[#This Row],[Tiempo de degustación]]&lt;0,0,Tabla2[[#This Row],[Tiempo de degustación]])</f>
        <v>4.3749999999999997E-2</v>
      </c>
      <c r="AB197" t="str">
        <f>+IF(Tabla2[[#This Row],[Tiempo de degustación2]]&gt;0,"SI","Impago")</f>
        <v>SI</v>
      </c>
      <c r="AC197">
        <f>+IF(Tabla2[[#This Row],[Orden cobrada]]="Impago",0,Tabla2[[#This Row],[Propina]])</f>
        <v>42.65</v>
      </c>
      <c r="AD197">
        <f>+IF(Tabla2[[#This Row],[Estado de la Mesa]]="Ocupada",15,0)</f>
        <v>0</v>
      </c>
      <c r="AE197">
        <f>+Tabla2[[#This Row],[Columna1]]/60</f>
        <v>0</v>
      </c>
      <c r="AF197" t="str">
        <f>+TEXT(Tabla2[[#This Row],[Columna12]]/24, "h:mm")</f>
        <v>0:00</v>
      </c>
      <c r="AG197" s="6">
        <f>+Tabla2[[#This Row],[Columna13]]+Tabla2[[#This Row],[Tiempo de permanencia]]</f>
        <v>0.16597222222222222</v>
      </c>
      <c r="AH197" t="str">
        <f>+TEXT(Tabla2[[#This Row],[Hora de Llegada]], "dddd")</f>
        <v>domingo</v>
      </c>
    </row>
    <row r="198" spans="1:34" x14ac:dyDescent="0.25">
      <c r="A198">
        <v>5</v>
      </c>
      <c r="B198" t="s">
        <v>296</v>
      </c>
      <c r="C198">
        <v>6</v>
      </c>
      <c r="D198" s="3">
        <v>45018.115277777775</v>
      </c>
      <c r="E198" s="3">
        <v>45018.20416666667</v>
      </c>
      <c r="F198" t="s">
        <v>82</v>
      </c>
      <c r="G198" t="s">
        <v>77</v>
      </c>
      <c r="H198" t="s">
        <v>71</v>
      </c>
      <c r="I198" s="13">
        <v>20.11</v>
      </c>
      <c r="J198" t="s">
        <v>100</v>
      </c>
      <c r="K198">
        <v>197</v>
      </c>
      <c r="L198" t="s">
        <v>79</v>
      </c>
      <c r="M198" t="s">
        <v>20</v>
      </c>
      <c r="N198" t="s">
        <v>80</v>
      </c>
      <c r="Q198" s="1">
        <f>+SUMIF(Tabla1[Número de Orden],Tabla2[[#This Row],[Número de Orden]],Tabla1[Ganacia Bruta])</f>
        <v>129</v>
      </c>
      <c r="R198" s="1">
        <f>+Tabla2[[#This Row],[Monto total cuenta]]+Tabla2[[#This Row],[Propina final]]</f>
        <v>149.11000000000001</v>
      </c>
      <c r="S198" s="4">
        <f>+Tabla2[[#This Row],[Hora de Salida]]</f>
        <v>45018.20416666667</v>
      </c>
      <c r="T198" s="5" t="str">
        <f>+TEXT(Tabla2[[#This Row],[Hora de Llegada]], "h:mm")</f>
        <v>2:46</v>
      </c>
      <c r="U198" t="str">
        <f>+TEXT(Tabla2[[#This Row],[Hora de Salida]], "h:mm")</f>
        <v>4:54</v>
      </c>
      <c r="V1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30.088888888888889</v>
      </c>
      <c r="W198">
        <f>+SUMIF(cocina!A:A,Tabla2[[#This Row],[Número de Orden]],cocina!H:H)</f>
        <v>72</v>
      </c>
      <c r="X198">
        <f>+Tabla2[[#This Row],[Tiempo de preparación]]/60</f>
        <v>1.2</v>
      </c>
      <c r="Y198" t="str">
        <f>+TEXT(Tabla2[[#This Row],[Columna2]]/24, "h:mm")</f>
        <v>1:12</v>
      </c>
      <c r="Z198" s="6">
        <f>+TEXT(Tabla2[[#This Row],[Hora de Salida]]-Tabla2[[#This Row],[Hora de Llegada]], "h:mm")-Tabla2[[#This Row],[Tiempo de preparación2]]</f>
        <v>3.888888888888889E-2</v>
      </c>
      <c r="AA198" s="6">
        <f>+IF(Tabla2[[#This Row],[Tiempo de degustación]]&lt;0,0,Tabla2[[#This Row],[Tiempo de degustación]])</f>
        <v>3.888888888888889E-2</v>
      </c>
      <c r="AB198" t="str">
        <f>+IF(Tabla2[[#This Row],[Tiempo de degustación2]]&gt;0,"SI","Impago")</f>
        <v>SI</v>
      </c>
      <c r="AC198">
        <f>+IF(Tabla2[[#This Row],[Orden cobrada]]="Impago",0,Tabla2[[#This Row],[Propina]])</f>
        <v>20.11</v>
      </c>
      <c r="AD198">
        <f>+IF(Tabla2[[#This Row],[Estado de la Mesa]]="Ocupada",15,0)</f>
        <v>15</v>
      </c>
      <c r="AE198">
        <f>+Tabla2[[#This Row],[Columna1]]/60</f>
        <v>0.25</v>
      </c>
      <c r="AF198" t="str">
        <f>+TEXT(Tabla2[[#This Row],[Columna12]]/24, "h:mm")</f>
        <v>0:15</v>
      </c>
      <c r="AG198" s="6">
        <f>+Tabla2[[#This Row],[Columna13]]+Tabla2[[#This Row],[Tiempo de permanencia]]</f>
        <v>30.099305555555556</v>
      </c>
      <c r="AH198" t="str">
        <f>+TEXT(Tabla2[[#This Row],[Hora de Llegada]], "dddd")</f>
        <v>domingo</v>
      </c>
    </row>
    <row r="199" spans="1:34" x14ac:dyDescent="0.25">
      <c r="A199">
        <v>9</v>
      </c>
      <c r="B199" t="s">
        <v>297</v>
      </c>
      <c r="C199">
        <v>4</v>
      </c>
      <c r="D199" s="3">
        <v>45018.025000000001</v>
      </c>
      <c r="E199" s="3">
        <v>45018.128472222219</v>
      </c>
      <c r="F199" t="s">
        <v>76</v>
      </c>
      <c r="G199" t="s">
        <v>70</v>
      </c>
      <c r="H199" t="s">
        <v>83</v>
      </c>
      <c r="I199" s="13">
        <v>36.72</v>
      </c>
      <c r="J199" t="s">
        <v>72</v>
      </c>
      <c r="K199">
        <v>198</v>
      </c>
      <c r="L199" t="s">
        <v>73</v>
      </c>
      <c r="M199" t="s">
        <v>10</v>
      </c>
      <c r="Q199" s="1">
        <f>+SUMIF(Tabla1[Número de Orden],Tabla2[[#This Row],[Número de Orden]],Tabla1[Ganacia Bruta])</f>
        <v>54</v>
      </c>
      <c r="R199" s="1">
        <f>+Tabla2[[#This Row],[Monto total cuenta]]+Tabla2[[#This Row],[Propina final]]</f>
        <v>90.72</v>
      </c>
      <c r="S199" s="4">
        <f>+Tabla2[[#This Row],[Hora de Salida]]</f>
        <v>45018.128472222219</v>
      </c>
      <c r="T199" s="5" t="str">
        <f>+TEXT(Tabla2[[#This Row],[Hora de Llegada]], "h:mm")</f>
        <v>0:36</v>
      </c>
      <c r="U199" t="str">
        <f>+TEXT(Tabla2[[#This Row],[Hora de Salida]], "h:mm")</f>
        <v>3:05</v>
      </c>
      <c r="V1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0.10347222222222222</v>
      </c>
      <c r="W199">
        <f>+SUMIF(cocina!A:A,Tabla2[[#This Row],[Número de Orden]],cocina!H:H)</f>
        <v>33</v>
      </c>
      <c r="X199">
        <f>+Tabla2[[#This Row],[Tiempo de preparación]]/60</f>
        <v>0.55000000000000004</v>
      </c>
      <c r="Y199" t="str">
        <f>+TEXT(Tabla2[[#This Row],[Columna2]]/24, "h:mm")</f>
        <v>0:33</v>
      </c>
      <c r="Z199" s="6">
        <f>+TEXT(Tabla2[[#This Row],[Hora de Salida]]-Tabla2[[#This Row],[Hora de Llegada]], "h:mm")-Tabla2[[#This Row],[Tiempo de preparación2]]</f>
        <v>8.0555555555555547E-2</v>
      </c>
      <c r="AA199" s="6">
        <f>+IF(Tabla2[[#This Row],[Tiempo de degustación]]&lt;0,0,Tabla2[[#This Row],[Tiempo de degustación]])</f>
        <v>8.0555555555555547E-2</v>
      </c>
      <c r="AB199" t="str">
        <f>+IF(Tabla2[[#This Row],[Tiempo de degustación2]]&gt;0,"SI","Impago")</f>
        <v>SI</v>
      </c>
      <c r="AC199">
        <f>+IF(Tabla2[[#This Row],[Orden cobrada]]="Impago",0,Tabla2[[#This Row],[Propina]])</f>
        <v>36.72</v>
      </c>
      <c r="AD199">
        <f>+IF(Tabla2[[#This Row],[Estado de la Mesa]]="Ocupada",15,0)</f>
        <v>0</v>
      </c>
      <c r="AE199">
        <f>+Tabla2[[#This Row],[Columna1]]/60</f>
        <v>0</v>
      </c>
      <c r="AF199" t="str">
        <f>+TEXT(Tabla2[[#This Row],[Columna12]]/24, "h:mm")</f>
        <v>0:00</v>
      </c>
      <c r="AG199" s="6">
        <f>+Tabla2[[#This Row],[Columna13]]+Tabla2[[#This Row],[Tiempo de permanencia]]</f>
        <v>0.10347222222222222</v>
      </c>
      <c r="AH199" t="str">
        <f>+TEXT(Tabla2[[#This Row],[Hora de Llegada]], "dddd")</f>
        <v>domingo</v>
      </c>
    </row>
    <row r="200" spans="1:34" x14ac:dyDescent="0.25">
      <c r="A200">
        <v>11</v>
      </c>
      <c r="B200" t="s">
        <v>298</v>
      </c>
      <c r="C200">
        <v>5</v>
      </c>
      <c r="D200" s="3">
        <v>45018.080555555556</v>
      </c>
      <c r="E200" s="3">
        <v>45018.236111111109</v>
      </c>
      <c r="F200" t="s">
        <v>82</v>
      </c>
      <c r="G200" t="s">
        <v>98</v>
      </c>
      <c r="H200" t="s">
        <v>71</v>
      </c>
      <c r="I200" s="13">
        <v>13.26</v>
      </c>
      <c r="J200" t="s">
        <v>84</v>
      </c>
      <c r="K200">
        <v>199</v>
      </c>
      <c r="L200" t="s">
        <v>91</v>
      </c>
      <c r="M200" t="s">
        <v>13</v>
      </c>
      <c r="N200" t="s">
        <v>112</v>
      </c>
      <c r="O200" t="s">
        <v>118</v>
      </c>
      <c r="P200" t="s">
        <v>80</v>
      </c>
      <c r="Q200" s="1">
        <f>+SUMIF(Tabla1[Número de Orden],Tabla2[[#This Row],[Número de Orden]],Tabla1[Ganacia Bruta])</f>
        <v>261</v>
      </c>
      <c r="R200" s="1">
        <f>+Tabla2[[#This Row],[Monto total cuenta]]+Tabla2[[#This Row],[Propina final]]</f>
        <v>274.26</v>
      </c>
      <c r="S200" s="4">
        <f>+Tabla2[[#This Row],[Hora de Salida]]</f>
        <v>45018.236111111109</v>
      </c>
      <c r="T200" s="5" t="str">
        <f>+TEXT(Tabla2[[#This Row],[Hora de Llegada]], "h:mm")</f>
        <v>1:56</v>
      </c>
      <c r="U200" t="str">
        <f>+TEXT(Tabla2[[#This Row],[Hora de Salida]], "h:mm")</f>
        <v>5:40</v>
      </c>
      <c r="V2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200">
        <f>+SUMIF(cocina!A:A,Tabla2[[#This Row],[Número de Orden]],cocina!H:H)</f>
        <v>142</v>
      </c>
      <c r="X200">
        <f>+Tabla2[[#This Row],[Tiempo de preparación]]/60</f>
        <v>2.3666666666666667</v>
      </c>
      <c r="Y200" t="str">
        <f>+TEXT(Tabla2[[#This Row],[Columna2]]/24, "h:mm")</f>
        <v>2:22</v>
      </c>
      <c r="Z200" s="6">
        <f>+TEXT(Tabla2[[#This Row],[Hora de Salida]]-Tabla2[[#This Row],[Hora de Llegada]], "h:mm")-Tabla2[[#This Row],[Tiempo de preparación2]]</f>
        <v>5.694444444444445E-2</v>
      </c>
      <c r="AA200" s="6">
        <f>+IF(Tabla2[[#This Row],[Tiempo de degustación]]&lt;0,0,Tabla2[[#This Row],[Tiempo de degustación]])</f>
        <v>5.694444444444445E-2</v>
      </c>
      <c r="AB200" t="str">
        <f>+IF(Tabla2[[#This Row],[Tiempo de degustación2]]&gt;0,"SI","Impago")</f>
        <v>SI</v>
      </c>
      <c r="AC200">
        <f>+IF(Tabla2[[#This Row],[Orden cobrada]]="Impago",0,Tabla2[[#This Row],[Propina]])</f>
        <v>13.26</v>
      </c>
      <c r="AD200">
        <f>+IF(Tabla2[[#This Row],[Estado de la Mesa]]="Ocupada",15,0)</f>
        <v>0</v>
      </c>
      <c r="AE200">
        <f>+Tabla2[[#This Row],[Columna1]]/60</f>
        <v>0</v>
      </c>
      <c r="AF200" t="str">
        <f>+TEXT(Tabla2[[#This Row],[Columna12]]/24, "h:mm")</f>
        <v>0:00</v>
      </c>
      <c r="AG200" s="6">
        <f>+Tabla2[[#This Row],[Columna13]]+Tabla2[[#This Row],[Tiempo de permanencia]]</f>
        <v>0.15555555555555556</v>
      </c>
      <c r="AH200" t="str">
        <f>+TEXT(Tabla2[[#This Row],[Hora de Llegada]], "dddd")</f>
        <v>domingo</v>
      </c>
    </row>
    <row r="201" spans="1:34" x14ac:dyDescent="0.25">
      <c r="A201">
        <v>11</v>
      </c>
      <c r="B201" t="s">
        <v>299</v>
      </c>
      <c r="C201">
        <v>4</v>
      </c>
      <c r="D201" s="3">
        <v>45018.107638888891</v>
      </c>
      <c r="E201" s="3">
        <v>45018.226388888892</v>
      </c>
      <c r="F201" t="s">
        <v>69</v>
      </c>
      <c r="G201" t="s">
        <v>70</v>
      </c>
      <c r="H201" t="s">
        <v>83</v>
      </c>
      <c r="I201" s="13">
        <v>48.73</v>
      </c>
      <c r="J201" t="s">
        <v>72</v>
      </c>
      <c r="K201">
        <v>200</v>
      </c>
      <c r="L201" t="s">
        <v>79</v>
      </c>
      <c r="M201" t="s">
        <v>16</v>
      </c>
      <c r="N201" t="s">
        <v>129</v>
      </c>
      <c r="Q201" s="1">
        <f>+SUMIF(Tabla1[Número de Orden],Tabla2[[#This Row],[Número de Orden]],Tabla1[Ganacia Bruta])</f>
        <v>88</v>
      </c>
      <c r="R201" s="1">
        <f>+Tabla2[[#This Row],[Monto total cuenta]]+Tabla2[[#This Row],[Propina final]]</f>
        <v>136.72999999999999</v>
      </c>
      <c r="S201" s="4">
        <f>+Tabla2[[#This Row],[Hora de Salida]]</f>
        <v>45018.226388888892</v>
      </c>
      <c r="T201" s="5" t="str">
        <f>+TEXT(Tabla2[[#This Row],[Hora de Llegada]], "h:mm")</f>
        <v>2:35</v>
      </c>
      <c r="U201" t="str">
        <f>+TEXT(Tabla2[[#This Row],[Hora de Salida]], "h:mm")</f>
        <v>5:26</v>
      </c>
      <c r="V2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0.11874999999999999</v>
      </c>
      <c r="W201">
        <f>+SUMIF(cocina!A:A,Tabla2[[#This Row],[Número de Orden]],cocina!H:H)</f>
        <v>67</v>
      </c>
      <c r="X201">
        <f>+Tabla2[[#This Row],[Tiempo de preparación]]/60</f>
        <v>1.1166666666666667</v>
      </c>
      <c r="Y201" t="str">
        <f>+TEXT(Tabla2[[#This Row],[Columna2]]/24, "h:mm")</f>
        <v>1:07</v>
      </c>
      <c r="Z201" s="6">
        <f>+TEXT(Tabla2[[#This Row],[Hora de Salida]]-Tabla2[[#This Row],[Hora de Llegada]], "h:mm")-Tabla2[[#This Row],[Tiempo de preparación2]]</f>
        <v>7.2222222222222215E-2</v>
      </c>
      <c r="AA201" s="6">
        <f>+IF(Tabla2[[#This Row],[Tiempo de degustación]]&lt;0,0,Tabla2[[#This Row],[Tiempo de degustación]])</f>
        <v>7.2222222222222215E-2</v>
      </c>
      <c r="AB201" t="str">
        <f>+IF(Tabla2[[#This Row],[Tiempo de degustación2]]&gt;0,"SI","Impago")</f>
        <v>SI</v>
      </c>
      <c r="AC201">
        <f>+IF(Tabla2[[#This Row],[Orden cobrada]]="Impago",0,Tabla2[[#This Row],[Propina]])</f>
        <v>48.73</v>
      </c>
      <c r="AD201">
        <f>+IF(Tabla2[[#This Row],[Estado de la Mesa]]="Ocupada",15,0)</f>
        <v>0</v>
      </c>
      <c r="AE201">
        <f>+Tabla2[[#This Row],[Columna1]]/60</f>
        <v>0</v>
      </c>
      <c r="AF201" t="str">
        <f>+TEXT(Tabla2[[#This Row],[Columna12]]/24, "h:mm")</f>
        <v>0:00</v>
      </c>
      <c r="AG201" s="6">
        <f>+Tabla2[[#This Row],[Columna13]]+Tabla2[[#This Row],[Tiempo de permanencia]]</f>
        <v>0.11874999999999999</v>
      </c>
      <c r="AH201" t="str">
        <f>+TEXT(Tabla2[[#This Row],[Hora de Llegada]], "dddd")</f>
        <v>domingo</v>
      </c>
    </row>
    <row r="202" spans="1:34" x14ac:dyDescent="0.25">
      <c r="A202">
        <v>3</v>
      </c>
      <c r="B202" t="s">
        <v>300</v>
      </c>
      <c r="C202">
        <v>5</v>
      </c>
      <c r="D202" s="3">
        <v>45018.012499999997</v>
      </c>
      <c r="E202" s="3">
        <v>45018.076388888891</v>
      </c>
      <c r="F202" t="s">
        <v>76</v>
      </c>
      <c r="G202" t="s">
        <v>98</v>
      </c>
      <c r="H202" t="s">
        <v>83</v>
      </c>
      <c r="I202" s="13">
        <v>19.84</v>
      </c>
      <c r="J202" t="s">
        <v>72</v>
      </c>
      <c r="K202">
        <v>201</v>
      </c>
      <c r="L202" t="s">
        <v>95</v>
      </c>
      <c r="M202" t="s">
        <v>5</v>
      </c>
      <c r="Q202" s="1">
        <f>+SUMIF(Tabla1[Número de Orden],Tabla2[[#This Row],[Número de Orden]],Tabla1[Ganacia Bruta])</f>
        <v>72</v>
      </c>
      <c r="R202" s="1">
        <f>+Tabla2[[#This Row],[Monto total cuenta]]+Tabla2[[#This Row],[Propina final]]</f>
        <v>91.84</v>
      </c>
      <c r="S202" s="4">
        <f>+Tabla2[[#This Row],[Hora de Salida]]</f>
        <v>45018.076388888891</v>
      </c>
      <c r="T202" s="5" t="str">
        <f>+TEXT(Tabla2[[#This Row],[Hora de Llegada]], "h:mm")</f>
        <v>0:18</v>
      </c>
      <c r="U202" t="str">
        <f>+TEXT(Tabla2[[#This Row],[Hora de Salida]], "h:mm")</f>
        <v>1:50</v>
      </c>
      <c r="V2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6.3888888888888898E-2</v>
      </c>
      <c r="W202">
        <f>+SUMIF(cocina!A:A,Tabla2[[#This Row],[Número de Orden]],cocina!H:H)</f>
        <v>58</v>
      </c>
      <c r="X202">
        <f>+Tabla2[[#This Row],[Tiempo de preparación]]/60</f>
        <v>0.96666666666666667</v>
      </c>
      <c r="Y202" t="str">
        <f>+TEXT(Tabla2[[#This Row],[Columna2]]/24, "h:mm")</f>
        <v>0:58</v>
      </c>
      <c r="Z202" s="6">
        <f>+TEXT(Tabla2[[#This Row],[Hora de Salida]]-Tabla2[[#This Row],[Hora de Llegada]], "h:mm")-Tabla2[[#This Row],[Tiempo de preparación2]]</f>
        <v>2.3611111111111104E-2</v>
      </c>
      <c r="AA202" s="6">
        <f>+IF(Tabla2[[#This Row],[Tiempo de degustación]]&lt;0,0,Tabla2[[#This Row],[Tiempo de degustación]])</f>
        <v>2.3611111111111104E-2</v>
      </c>
      <c r="AB202" t="str">
        <f>+IF(Tabla2[[#This Row],[Tiempo de degustación2]]&gt;0,"SI","Impago")</f>
        <v>SI</v>
      </c>
      <c r="AC202">
        <f>+IF(Tabla2[[#This Row],[Orden cobrada]]="Impago",0,Tabla2[[#This Row],[Propina]])</f>
        <v>19.84</v>
      </c>
      <c r="AD202">
        <f>+IF(Tabla2[[#This Row],[Estado de la Mesa]]="Ocupada",15,0)</f>
        <v>0</v>
      </c>
      <c r="AE202">
        <f>+Tabla2[[#This Row],[Columna1]]/60</f>
        <v>0</v>
      </c>
      <c r="AF202" t="str">
        <f>+TEXT(Tabla2[[#This Row],[Columna12]]/24, "h:mm")</f>
        <v>0:00</v>
      </c>
      <c r="AG202" s="6">
        <f>+Tabla2[[#This Row],[Columna13]]+Tabla2[[#This Row],[Tiempo de permanencia]]</f>
        <v>6.3888888888888898E-2</v>
      </c>
      <c r="AH202" t="str">
        <f>+TEXT(Tabla2[[#This Row],[Hora de Llegada]], "dddd")</f>
        <v>domingo</v>
      </c>
    </row>
    <row r="203" spans="1:34" x14ac:dyDescent="0.25">
      <c r="A203">
        <v>16</v>
      </c>
      <c r="B203" t="s">
        <v>301</v>
      </c>
      <c r="C203">
        <v>5</v>
      </c>
      <c r="D203" s="3">
        <v>45018.040277777778</v>
      </c>
      <c r="E203" s="3">
        <v>45018.083333333336</v>
      </c>
      <c r="F203" t="s">
        <v>69</v>
      </c>
      <c r="G203" t="s">
        <v>70</v>
      </c>
      <c r="H203" t="s">
        <v>83</v>
      </c>
      <c r="I203" s="13">
        <v>24.19</v>
      </c>
      <c r="J203" t="s">
        <v>100</v>
      </c>
      <c r="K203">
        <v>202</v>
      </c>
      <c r="L203" t="s">
        <v>105</v>
      </c>
      <c r="M203" t="s">
        <v>12</v>
      </c>
      <c r="N203" t="s">
        <v>103</v>
      </c>
      <c r="O203" t="s">
        <v>96</v>
      </c>
      <c r="P203" t="s">
        <v>74</v>
      </c>
      <c r="Q203" s="1">
        <f>+SUMIF(Tabla1[Número de Orden],Tabla2[[#This Row],[Número de Orden]],Tabla1[Ganacia Bruta])</f>
        <v>206</v>
      </c>
      <c r="R203" s="1">
        <f>+Tabla2[[#This Row],[Monto total cuenta]]+Tabla2[[#This Row],[Propina final]]</f>
        <v>206</v>
      </c>
      <c r="S203" s="4">
        <f>+Tabla2[[#This Row],[Hora de Salida]]</f>
        <v>45018.083333333336</v>
      </c>
      <c r="T203" s="5" t="str">
        <f>+TEXT(Tabla2[[#This Row],[Hora de Llegada]], "h:mm")</f>
        <v>0:58</v>
      </c>
      <c r="U203" t="str">
        <f>+TEXT(Tabla2[[#This Row],[Hora de Salida]], "h:mm")</f>
        <v>2:00</v>
      </c>
      <c r="V2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30.043055555555554</v>
      </c>
      <c r="W203">
        <f>+SUMIF(cocina!A:A,Tabla2[[#This Row],[Número de Orden]],cocina!H:H)</f>
        <v>156</v>
      </c>
      <c r="X203">
        <f>+Tabla2[[#This Row],[Tiempo de preparación]]/60</f>
        <v>2.6</v>
      </c>
      <c r="Y203" t="str">
        <f>+TEXT(Tabla2[[#This Row],[Columna2]]/24, "h:mm")</f>
        <v>2:36</v>
      </c>
      <c r="Z203" s="6">
        <f>+TEXT(Tabla2[[#This Row],[Hora de Salida]]-Tabla2[[#This Row],[Hora de Llegada]], "h:mm")-Tabla2[[#This Row],[Tiempo de preparación2]]</f>
        <v>-6.5277777777777782E-2</v>
      </c>
      <c r="AA203" s="6">
        <f>+IF(Tabla2[[#This Row],[Tiempo de degustación]]&lt;0,0,Tabla2[[#This Row],[Tiempo de degustación]])</f>
        <v>0</v>
      </c>
      <c r="AB203" t="str">
        <f>+IF(Tabla2[[#This Row],[Tiempo de degustación2]]&gt;0,"SI","Impago")</f>
        <v>Impago</v>
      </c>
      <c r="AC203">
        <f>+IF(Tabla2[[#This Row],[Orden cobrada]]="Impago",0,Tabla2[[#This Row],[Propina]])</f>
        <v>0</v>
      </c>
      <c r="AD203">
        <f>+IF(Tabla2[[#This Row],[Estado de la Mesa]]="Ocupada",15,0)</f>
        <v>15</v>
      </c>
      <c r="AE203">
        <f>+Tabla2[[#This Row],[Columna1]]/60</f>
        <v>0.25</v>
      </c>
      <c r="AF203" t="str">
        <f>+TEXT(Tabla2[[#This Row],[Columna12]]/24, "h:mm")</f>
        <v>0:15</v>
      </c>
      <c r="AG203" s="6">
        <f>+Tabla2[[#This Row],[Columna13]]+Tabla2[[#This Row],[Tiempo de permanencia]]</f>
        <v>30.053472222222222</v>
      </c>
      <c r="AH203" t="str">
        <f>+TEXT(Tabla2[[#This Row],[Hora de Llegada]], "dddd")</f>
        <v>domingo</v>
      </c>
    </row>
    <row r="204" spans="1:34" x14ac:dyDescent="0.25">
      <c r="A204">
        <v>5</v>
      </c>
      <c r="B204" t="s">
        <v>302</v>
      </c>
      <c r="C204">
        <v>2</v>
      </c>
      <c r="D204" s="3">
        <v>45018.164583333331</v>
      </c>
      <c r="E204" s="3">
        <v>45018.222916666666</v>
      </c>
      <c r="F204" t="s">
        <v>76</v>
      </c>
      <c r="G204" t="s">
        <v>70</v>
      </c>
      <c r="H204" t="s">
        <v>83</v>
      </c>
      <c r="I204" s="13">
        <v>40.19</v>
      </c>
      <c r="J204" t="s">
        <v>84</v>
      </c>
      <c r="K204">
        <v>203</v>
      </c>
      <c r="L204" t="s">
        <v>95</v>
      </c>
      <c r="M204" t="s">
        <v>9</v>
      </c>
      <c r="N204" t="s">
        <v>118</v>
      </c>
      <c r="Q204" s="1">
        <f>+SUMIF(Tabla1[Número de Orden],Tabla2[[#This Row],[Número de Orden]],Tabla1[Ganacia Bruta])</f>
        <v>156</v>
      </c>
      <c r="R204" s="1">
        <f>+Tabla2[[#This Row],[Monto total cuenta]]+Tabla2[[#This Row],[Propina final]]</f>
        <v>156</v>
      </c>
      <c r="S204" s="4">
        <f>+Tabla2[[#This Row],[Hora de Salida]]</f>
        <v>45018.222916666666</v>
      </c>
      <c r="T204" s="5" t="str">
        <f>+TEXT(Tabla2[[#This Row],[Hora de Llegada]], "h:mm")</f>
        <v>3:57</v>
      </c>
      <c r="U204" t="str">
        <f>+TEXT(Tabla2[[#This Row],[Hora de Salida]], "h:mm")</f>
        <v>5:21</v>
      </c>
      <c r="V2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5.8333333333333348E-2</v>
      </c>
      <c r="W204">
        <f>+SUMIF(cocina!A:A,Tabla2[[#This Row],[Número de Orden]],cocina!H:H)</f>
        <v>85</v>
      </c>
      <c r="X204">
        <f>+Tabla2[[#This Row],[Tiempo de preparación]]/60</f>
        <v>1.4166666666666667</v>
      </c>
      <c r="Y204" t="str">
        <f>+TEXT(Tabla2[[#This Row],[Columna2]]/24, "h:mm")</f>
        <v>1:25</v>
      </c>
      <c r="Z204" s="6">
        <f>+TEXT(Tabla2[[#This Row],[Hora de Salida]]-Tabla2[[#This Row],[Hora de Llegada]], "h:mm")-Tabla2[[#This Row],[Tiempo de preparación2]]</f>
        <v>-6.9444444444444198E-4</v>
      </c>
      <c r="AA204" s="6">
        <f>+IF(Tabla2[[#This Row],[Tiempo de degustación]]&lt;0,0,Tabla2[[#This Row],[Tiempo de degustación]])</f>
        <v>0</v>
      </c>
      <c r="AB204" t="str">
        <f>+IF(Tabla2[[#This Row],[Tiempo de degustación2]]&gt;0,"SI","Impago")</f>
        <v>Impago</v>
      </c>
      <c r="AC204">
        <f>+IF(Tabla2[[#This Row],[Orden cobrada]]="Impago",0,Tabla2[[#This Row],[Propina]])</f>
        <v>0</v>
      </c>
      <c r="AD204">
        <f>+IF(Tabla2[[#This Row],[Estado de la Mesa]]="Ocupada",15,0)</f>
        <v>0</v>
      </c>
      <c r="AE204">
        <f>+Tabla2[[#This Row],[Columna1]]/60</f>
        <v>0</v>
      </c>
      <c r="AF204" t="str">
        <f>+TEXT(Tabla2[[#This Row],[Columna12]]/24, "h:mm")</f>
        <v>0:00</v>
      </c>
      <c r="AG204" s="6">
        <f>+Tabla2[[#This Row],[Columna13]]+Tabla2[[#This Row],[Tiempo de permanencia]]</f>
        <v>5.8333333333333348E-2</v>
      </c>
      <c r="AH204" t="str">
        <f>+TEXT(Tabla2[[#This Row],[Hora de Llegada]], "dddd")</f>
        <v>domingo</v>
      </c>
    </row>
    <row r="205" spans="1:34" x14ac:dyDescent="0.25">
      <c r="A205">
        <v>16</v>
      </c>
      <c r="B205" t="s">
        <v>303</v>
      </c>
      <c r="C205">
        <v>5</v>
      </c>
      <c r="D205" s="3">
        <v>45018.011805555558</v>
      </c>
      <c r="E205" s="3">
        <v>45018.100694444445</v>
      </c>
      <c r="F205" t="s">
        <v>76</v>
      </c>
      <c r="G205" t="s">
        <v>70</v>
      </c>
      <c r="H205" t="s">
        <v>78</v>
      </c>
      <c r="I205" s="13">
        <v>49.56</v>
      </c>
      <c r="J205" t="s">
        <v>84</v>
      </c>
      <c r="K205">
        <v>204</v>
      </c>
      <c r="L205" t="s">
        <v>109</v>
      </c>
      <c r="M205" t="s">
        <v>5</v>
      </c>
      <c r="Q205" s="1">
        <f>+SUMIF(Tabla1[Número de Orden],Tabla2[[#This Row],[Número de Orden]],Tabla1[Ganacia Bruta])</f>
        <v>48</v>
      </c>
      <c r="R205" s="1">
        <f>+Tabla2[[#This Row],[Monto total cuenta]]+Tabla2[[#This Row],[Propina final]]</f>
        <v>97.56</v>
      </c>
      <c r="S205" s="4">
        <f>+Tabla2[[#This Row],[Hora de Salida]]</f>
        <v>45018.100694444445</v>
      </c>
      <c r="T205" s="5" t="str">
        <f>+TEXT(Tabla2[[#This Row],[Hora de Llegada]], "h:mm")</f>
        <v>0:17</v>
      </c>
      <c r="U205" t="str">
        <f>+TEXT(Tabla2[[#This Row],[Hora de Salida]], "h:mm")</f>
        <v>2:25</v>
      </c>
      <c r="V2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205">
        <f>+SUMIF(cocina!A:A,Tabla2[[#This Row],[Número de Orden]],cocina!H:H)</f>
        <v>21</v>
      </c>
      <c r="X205">
        <f>+Tabla2[[#This Row],[Tiempo de preparación]]/60</f>
        <v>0.35</v>
      </c>
      <c r="Y205" t="str">
        <f>+TEXT(Tabla2[[#This Row],[Columna2]]/24, "h:mm")</f>
        <v>0:21</v>
      </c>
      <c r="Z205" s="6">
        <f>+TEXT(Tabla2[[#This Row],[Hora de Salida]]-Tabla2[[#This Row],[Hora de Llegada]], "h:mm")-Tabla2[[#This Row],[Tiempo de preparación2]]</f>
        <v>7.4305555555555555E-2</v>
      </c>
      <c r="AA205" s="6">
        <f>+IF(Tabla2[[#This Row],[Tiempo de degustación]]&lt;0,0,Tabla2[[#This Row],[Tiempo de degustación]])</f>
        <v>7.4305555555555555E-2</v>
      </c>
      <c r="AB205" t="str">
        <f>+IF(Tabla2[[#This Row],[Tiempo de degustación2]]&gt;0,"SI","Impago")</f>
        <v>SI</v>
      </c>
      <c r="AC205">
        <f>+IF(Tabla2[[#This Row],[Orden cobrada]]="Impago",0,Tabla2[[#This Row],[Propina]])</f>
        <v>49.56</v>
      </c>
      <c r="AD205">
        <f>+IF(Tabla2[[#This Row],[Estado de la Mesa]]="Ocupada",15,0)</f>
        <v>0</v>
      </c>
      <c r="AE205">
        <f>+Tabla2[[#This Row],[Columna1]]/60</f>
        <v>0</v>
      </c>
      <c r="AF205" t="str">
        <f>+TEXT(Tabla2[[#This Row],[Columna12]]/24, "h:mm")</f>
        <v>0:00</v>
      </c>
      <c r="AG205" s="6">
        <f>+Tabla2[[#This Row],[Columna13]]+Tabla2[[#This Row],[Tiempo de permanencia]]</f>
        <v>8.8888888888888892E-2</v>
      </c>
      <c r="AH205" t="str">
        <f>+TEXT(Tabla2[[#This Row],[Hora de Llegada]], "dddd")</f>
        <v>domingo</v>
      </c>
    </row>
    <row r="206" spans="1:34" x14ac:dyDescent="0.25">
      <c r="A206">
        <v>14</v>
      </c>
      <c r="B206" t="s">
        <v>304</v>
      </c>
      <c r="C206">
        <v>1</v>
      </c>
      <c r="D206" s="3">
        <v>45018.09375</v>
      </c>
      <c r="E206" s="3">
        <v>45018.259722222225</v>
      </c>
      <c r="F206" t="s">
        <v>82</v>
      </c>
      <c r="G206" t="s">
        <v>70</v>
      </c>
      <c r="H206" t="s">
        <v>71</v>
      </c>
      <c r="I206" s="13">
        <v>26.49</v>
      </c>
      <c r="J206" t="s">
        <v>84</v>
      </c>
      <c r="K206">
        <v>205</v>
      </c>
      <c r="L206" t="s">
        <v>127</v>
      </c>
      <c r="M206" t="s">
        <v>18</v>
      </c>
      <c r="N206" t="s">
        <v>88</v>
      </c>
      <c r="Q206" s="1">
        <f>+SUMIF(Tabla1[Número de Orden],Tabla2[[#This Row],[Número de Orden]],Tabla1[Ganacia Bruta])</f>
        <v>61</v>
      </c>
      <c r="R206" s="1">
        <f>+Tabla2[[#This Row],[Monto total cuenta]]+Tabla2[[#This Row],[Propina final]]</f>
        <v>87.49</v>
      </c>
      <c r="S206" s="4">
        <f>+Tabla2[[#This Row],[Hora de Salida]]</f>
        <v>45018.259722222225</v>
      </c>
      <c r="T206" s="5" t="str">
        <f>+TEXT(Tabla2[[#This Row],[Hora de Llegada]], "h:mm")</f>
        <v>2:15</v>
      </c>
      <c r="U206" t="str">
        <f>+TEXT(Tabla2[[#This Row],[Hora de Salida]], "h:mm")</f>
        <v>6:14</v>
      </c>
      <c r="V2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0.16597222222222224</v>
      </c>
      <c r="W206">
        <f>+SUMIF(cocina!A:A,Tabla2[[#This Row],[Número de Orden]],cocina!H:H)</f>
        <v>86</v>
      </c>
      <c r="X206">
        <f>+Tabla2[[#This Row],[Tiempo de preparación]]/60</f>
        <v>1.4333333333333333</v>
      </c>
      <c r="Y206" t="str">
        <f>+TEXT(Tabla2[[#This Row],[Columna2]]/24, "h:mm")</f>
        <v>1:26</v>
      </c>
      <c r="Z206" s="6">
        <f>+TEXT(Tabla2[[#This Row],[Hora de Salida]]-Tabla2[[#This Row],[Hora de Llegada]], "h:mm")-Tabla2[[#This Row],[Tiempo de preparación2]]</f>
        <v>0.10624999999999998</v>
      </c>
      <c r="AA206" s="6">
        <f>+IF(Tabla2[[#This Row],[Tiempo de degustación]]&lt;0,0,Tabla2[[#This Row],[Tiempo de degustación]])</f>
        <v>0.10624999999999998</v>
      </c>
      <c r="AB206" t="str">
        <f>+IF(Tabla2[[#This Row],[Tiempo de degustación2]]&gt;0,"SI","Impago")</f>
        <v>SI</v>
      </c>
      <c r="AC206">
        <f>+IF(Tabla2[[#This Row],[Orden cobrada]]="Impago",0,Tabla2[[#This Row],[Propina]])</f>
        <v>26.49</v>
      </c>
      <c r="AD206">
        <f>+IF(Tabla2[[#This Row],[Estado de la Mesa]]="Ocupada",15,0)</f>
        <v>0</v>
      </c>
      <c r="AE206">
        <f>+Tabla2[[#This Row],[Columna1]]/60</f>
        <v>0</v>
      </c>
      <c r="AF206" t="str">
        <f>+TEXT(Tabla2[[#This Row],[Columna12]]/24, "h:mm")</f>
        <v>0:00</v>
      </c>
      <c r="AG206" s="6">
        <f>+Tabla2[[#This Row],[Columna13]]+Tabla2[[#This Row],[Tiempo de permanencia]]</f>
        <v>0.16597222222222224</v>
      </c>
      <c r="AH206" t="str">
        <f>+TEXT(Tabla2[[#This Row],[Hora de Llegada]], "dddd")</f>
        <v>domingo</v>
      </c>
    </row>
    <row r="207" spans="1:34" x14ac:dyDescent="0.25">
      <c r="A207">
        <v>4</v>
      </c>
      <c r="B207" t="s">
        <v>305</v>
      </c>
      <c r="C207">
        <v>6</v>
      </c>
      <c r="D207" s="3">
        <v>45018.143750000003</v>
      </c>
      <c r="E207" s="3">
        <v>45018.256249999999</v>
      </c>
      <c r="F207" t="s">
        <v>94</v>
      </c>
      <c r="G207" t="s">
        <v>70</v>
      </c>
      <c r="H207" t="s">
        <v>83</v>
      </c>
      <c r="I207" s="13">
        <v>36.96</v>
      </c>
      <c r="J207" t="s">
        <v>100</v>
      </c>
      <c r="K207">
        <v>206</v>
      </c>
      <c r="L207" t="s">
        <v>105</v>
      </c>
      <c r="M207" t="s">
        <v>7</v>
      </c>
      <c r="Q207" s="1">
        <f>+SUMIF(Tabla1[Número de Orden],Tabla2[[#This Row],[Número de Orden]],Tabla1[Ganacia Bruta])</f>
        <v>30</v>
      </c>
      <c r="R207" s="1">
        <f>+Tabla2[[#This Row],[Monto total cuenta]]+Tabla2[[#This Row],[Propina final]]</f>
        <v>66.960000000000008</v>
      </c>
      <c r="S207" s="4">
        <f>+Tabla2[[#This Row],[Hora de Salida]]</f>
        <v>45018.256249999999</v>
      </c>
      <c r="T207" s="5" t="str">
        <f>+TEXT(Tabla2[[#This Row],[Hora de Llegada]], "h:mm")</f>
        <v>3:27</v>
      </c>
      <c r="U207" t="str">
        <f>+TEXT(Tabla2[[#This Row],[Hora de Salida]], "h:mm")</f>
        <v>6:09</v>
      </c>
      <c r="V2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30.112500000000001</v>
      </c>
      <c r="W207">
        <f>+SUMIF(cocina!A:A,Tabla2[[#This Row],[Número de Orden]],cocina!H:H)</f>
        <v>58</v>
      </c>
      <c r="X207">
        <f>+Tabla2[[#This Row],[Tiempo de preparación]]/60</f>
        <v>0.96666666666666667</v>
      </c>
      <c r="Y207" t="str">
        <f>+TEXT(Tabla2[[#This Row],[Columna2]]/24, "h:mm")</f>
        <v>0:58</v>
      </c>
      <c r="Z207" s="6">
        <f>+TEXT(Tabla2[[#This Row],[Hora de Salida]]-Tabla2[[#This Row],[Hora de Llegada]], "h:mm")-Tabla2[[#This Row],[Tiempo de preparación2]]</f>
        <v>7.2222222222222215E-2</v>
      </c>
      <c r="AA207" s="6">
        <f>+IF(Tabla2[[#This Row],[Tiempo de degustación]]&lt;0,0,Tabla2[[#This Row],[Tiempo de degustación]])</f>
        <v>7.2222222222222215E-2</v>
      </c>
      <c r="AB207" t="str">
        <f>+IF(Tabla2[[#This Row],[Tiempo de degustación2]]&gt;0,"SI","Impago")</f>
        <v>SI</v>
      </c>
      <c r="AC207">
        <f>+IF(Tabla2[[#This Row],[Orden cobrada]]="Impago",0,Tabla2[[#This Row],[Propina]])</f>
        <v>36.96</v>
      </c>
      <c r="AD207">
        <f>+IF(Tabla2[[#This Row],[Estado de la Mesa]]="Ocupada",15,0)</f>
        <v>15</v>
      </c>
      <c r="AE207">
        <f>+Tabla2[[#This Row],[Columna1]]/60</f>
        <v>0.25</v>
      </c>
      <c r="AF207" t="str">
        <f>+TEXT(Tabla2[[#This Row],[Columna12]]/24, "h:mm")</f>
        <v>0:15</v>
      </c>
      <c r="AG207" s="6">
        <f>+Tabla2[[#This Row],[Columna13]]+Tabla2[[#This Row],[Tiempo de permanencia]]</f>
        <v>30.122916666666669</v>
      </c>
      <c r="AH207" t="str">
        <f>+TEXT(Tabla2[[#This Row],[Hora de Llegada]], "dddd")</f>
        <v>domingo</v>
      </c>
    </row>
    <row r="208" spans="1:34" x14ac:dyDescent="0.25">
      <c r="A208">
        <v>20</v>
      </c>
      <c r="B208" t="s">
        <v>306</v>
      </c>
      <c r="C208">
        <v>3</v>
      </c>
      <c r="D208" s="3">
        <v>45018.117361111108</v>
      </c>
      <c r="E208" s="3">
        <v>45018.168055555558</v>
      </c>
      <c r="F208" t="s">
        <v>90</v>
      </c>
      <c r="G208" t="s">
        <v>98</v>
      </c>
      <c r="H208" t="s">
        <v>83</v>
      </c>
      <c r="I208" s="13">
        <v>46.54</v>
      </c>
      <c r="J208" t="s">
        <v>72</v>
      </c>
      <c r="K208">
        <v>207</v>
      </c>
      <c r="L208" t="s">
        <v>85</v>
      </c>
      <c r="M208" t="s">
        <v>25</v>
      </c>
      <c r="N208" t="s">
        <v>112</v>
      </c>
      <c r="O208" t="s">
        <v>86</v>
      </c>
      <c r="Q208" s="1">
        <f>+SUMIF(Tabla1[Número de Orden],Tabla2[[#This Row],[Número de Orden]],Tabla1[Ganacia Bruta])</f>
        <v>180</v>
      </c>
      <c r="R208" s="1">
        <f>+Tabla2[[#This Row],[Monto total cuenta]]+Tabla2[[#This Row],[Propina final]]</f>
        <v>180</v>
      </c>
      <c r="S208" s="4">
        <f>+Tabla2[[#This Row],[Hora de Salida]]</f>
        <v>45018.168055555558</v>
      </c>
      <c r="T208" s="5" t="str">
        <f>+TEXT(Tabla2[[#This Row],[Hora de Llegada]], "h:mm")</f>
        <v>2:49</v>
      </c>
      <c r="U208" t="str">
        <f>+TEXT(Tabla2[[#This Row],[Hora de Salida]], "h:mm")</f>
        <v>4:02</v>
      </c>
      <c r="V2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5.0694444444444459E-2</v>
      </c>
      <c r="W208">
        <f>+SUMIF(cocina!A:A,Tabla2[[#This Row],[Número de Orden]],cocina!H:H)</f>
        <v>111</v>
      </c>
      <c r="X208">
        <f>+Tabla2[[#This Row],[Tiempo de preparación]]/60</f>
        <v>1.85</v>
      </c>
      <c r="Y208" t="str">
        <f>+TEXT(Tabla2[[#This Row],[Columna2]]/24, "h:mm")</f>
        <v>1:51</v>
      </c>
      <c r="Z208" s="6">
        <f>+TEXT(Tabla2[[#This Row],[Hora de Salida]]-Tabla2[[#This Row],[Hora de Llegada]], "h:mm")-Tabla2[[#This Row],[Tiempo de preparación2]]</f>
        <v>-2.6388888888888892E-2</v>
      </c>
      <c r="AA208" s="6">
        <f>+IF(Tabla2[[#This Row],[Tiempo de degustación]]&lt;0,0,Tabla2[[#This Row],[Tiempo de degustación]])</f>
        <v>0</v>
      </c>
      <c r="AB208" t="str">
        <f>+IF(Tabla2[[#This Row],[Tiempo de degustación2]]&gt;0,"SI","Impago")</f>
        <v>Impago</v>
      </c>
      <c r="AC208">
        <f>+IF(Tabla2[[#This Row],[Orden cobrada]]="Impago",0,Tabla2[[#This Row],[Propina]])</f>
        <v>0</v>
      </c>
      <c r="AD208">
        <f>+IF(Tabla2[[#This Row],[Estado de la Mesa]]="Ocupada",15,0)</f>
        <v>0</v>
      </c>
      <c r="AE208">
        <f>+Tabla2[[#This Row],[Columna1]]/60</f>
        <v>0</v>
      </c>
      <c r="AF208" t="str">
        <f>+TEXT(Tabla2[[#This Row],[Columna12]]/24, "h:mm")</f>
        <v>0:00</v>
      </c>
      <c r="AG208" s="6">
        <f>+Tabla2[[#This Row],[Columna13]]+Tabla2[[#This Row],[Tiempo de permanencia]]</f>
        <v>5.0694444444444459E-2</v>
      </c>
      <c r="AH208" t="str">
        <f>+TEXT(Tabla2[[#This Row],[Hora de Llegada]], "dddd")</f>
        <v>domingo</v>
      </c>
    </row>
    <row r="209" spans="1:34" x14ac:dyDescent="0.25">
      <c r="A209">
        <v>16</v>
      </c>
      <c r="B209" t="s">
        <v>307</v>
      </c>
      <c r="C209">
        <v>4</v>
      </c>
      <c r="D209" s="3">
        <v>45018.147916666669</v>
      </c>
      <c r="E209" s="3">
        <v>45018.275000000001</v>
      </c>
      <c r="F209" t="s">
        <v>76</v>
      </c>
      <c r="G209" t="s">
        <v>70</v>
      </c>
      <c r="H209" t="s">
        <v>71</v>
      </c>
      <c r="I209" s="13">
        <v>36.700000000000003</v>
      </c>
      <c r="J209" t="s">
        <v>100</v>
      </c>
      <c r="K209">
        <v>208</v>
      </c>
      <c r="L209" t="s">
        <v>95</v>
      </c>
      <c r="M209" t="s">
        <v>18</v>
      </c>
      <c r="N209" t="s">
        <v>87</v>
      </c>
      <c r="O209" t="s">
        <v>131</v>
      </c>
      <c r="Q209" s="1">
        <f>+SUMIF(Tabla1[Número de Orden],Tabla2[[#This Row],[Número de Orden]],Tabla1[Ganacia Bruta])</f>
        <v>180</v>
      </c>
      <c r="R209" s="1">
        <f>+Tabla2[[#This Row],[Monto total cuenta]]+Tabla2[[#This Row],[Propina final]]</f>
        <v>216.7</v>
      </c>
      <c r="S209" s="4">
        <f>+Tabla2[[#This Row],[Hora de Salida]]</f>
        <v>45018.275000000001</v>
      </c>
      <c r="T209" s="5" t="str">
        <f>+TEXT(Tabla2[[#This Row],[Hora de Llegada]], "h:mm")</f>
        <v>3:33</v>
      </c>
      <c r="U209" t="str">
        <f>+TEXT(Tabla2[[#This Row],[Hora de Salida]], "h:mm")</f>
        <v>6:36</v>
      </c>
      <c r="V2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30.127083333333331</v>
      </c>
      <c r="W209">
        <f>+SUMIF(cocina!A:A,Tabla2[[#This Row],[Número de Orden]],cocina!H:H)</f>
        <v>100</v>
      </c>
      <c r="X209">
        <f>+Tabla2[[#This Row],[Tiempo de preparación]]/60</f>
        <v>1.6666666666666667</v>
      </c>
      <c r="Y209" t="str">
        <f>+TEXT(Tabla2[[#This Row],[Columna2]]/24, "h:mm")</f>
        <v>1:40</v>
      </c>
      <c r="Z209" s="6">
        <f>+TEXT(Tabla2[[#This Row],[Hora de Salida]]-Tabla2[[#This Row],[Hora de Llegada]], "h:mm")-Tabla2[[#This Row],[Tiempo de preparación2]]</f>
        <v>5.7638888888888878E-2</v>
      </c>
      <c r="AA209" s="6">
        <f>+IF(Tabla2[[#This Row],[Tiempo de degustación]]&lt;0,0,Tabla2[[#This Row],[Tiempo de degustación]])</f>
        <v>5.7638888888888878E-2</v>
      </c>
      <c r="AB209" t="str">
        <f>+IF(Tabla2[[#This Row],[Tiempo de degustación2]]&gt;0,"SI","Impago")</f>
        <v>SI</v>
      </c>
      <c r="AC209">
        <f>+IF(Tabla2[[#This Row],[Orden cobrada]]="Impago",0,Tabla2[[#This Row],[Propina]])</f>
        <v>36.700000000000003</v>
      </c>
      <c r="AD209">
        <f>+IF(Tabla2[[#This Row],[Estado de la Mesa]]="Ocupada",15,0)</f>
        <v>15</v>
      </c>
      <c r="AE209">
        <f>+Tabla2[[#This Row],[Columna1]]/60</f>
        <v>0.25</v>
      </c>
      <c r="AF209" t="str">
        <f>+TEXT(Tabla2[[#This Row],[Columna12]]/24, "h:mm")</f>
        <v>0:15</v>
      </c>
      <c r="AG209" s="6">
        <f>+Tabla2[[#This Row],[Columna13]]+Tabla2[[#This Row],[Tiempo de permanencia]]</f>
        <v>30.137499999999999</v>
      </c>
      <c r="AH209" t="str">
        <f>+TEXT(Tabla2[[#This Row],[Hora de Llegada]], "dddd")</f>
        <v>domingo</v>
      </c>
    </row>
    <row r="210" spans="1:34" x14ac:dyDescent="0.25">
      <c r="A210">
        <v>9</v>
      </c>
      <c r="B210" t="s">
        <v>308</v>
      </c>
      <c r="C210">
        <v>6</v>
      </c>
      <c r="D210" s="3">
        <v>45018.063194444447</v>
      </c>
      <c r="E210" s="3">
        <v>45018.17083333333</v>
      </c>
      <c r="F210" t="s">
        <v>76</v>
      </c>
      <c r="G210" t="s">
        <v>98</v>
      </c>
      <c r="H210" t="s">
        <v>78</v>
      </c>
      <c r="I210" s="13">
        <v>34.49</v>
      </c>
      <c r="J210" t="s">
        <v>72</v>
      </c>
      <c r="K210">
        <v>209</v>
      </c>
      <c r="L210" t="s">
        <v>105</v>
      </c>
      <c r="M210" t="s">
        <v>22</v>
      </c>
      <c r="N210" t="s">
        <v>133</v>
      </c>
      <c r="O210" t="s">
        <v>129</v>
      </c>
      <c r="P210" t="s">
        <v>125</v>
      </c>
      <c r="Q210" s="1">
        <f>+SUMIF(Tabla1[Número de Orden],Tabla2[[#This Row],[Número de Orden]],Tabla1[Ganacia Bruta])</f>
        <v>214</v>
      </c>
      <c r="R210" s="1">
        <f>+Tabla2[[#This Row],[Monto total cuenta]]+Tabla2[[#This Row],[Propina final]]</f>
        <v>214</v>
      </c>
      <c r="S210" s="4">
        <f>+Tabla2[[#This Row],[Hora de Salida]]</f>
        <v>45018.17083333333</v>
      </c>
      <c r="T210" s="5" t="str">
        <f>+TEXT(Tabla2[[#This Row],[Hora de Llegada]], "h:mm")</f>
        <v>1:31</v>
      </c>
      <c r="U210" t="str">
        <f>+TEXT(Tabla2[[#This Row],[Hora de Salida]], "h:mm")</f>
        <v>4:06</v>
      </c>
      <c r="V2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210">
        <f>+SUMIF(cocina!A:A,Tabla2[[#This Row],[Número de Orden]],cocina!H:H)</f>
        <v>171</v>
      </c>
      <c r="X210">
        <f>+Tabla2[[#This Row],[Tiempo de preparación]]/60</f>
        <v>2.85</v>
      </c>
      <c r="Y210" t="str">
        <f>+TEXT(Tabla2[[#This Row],[Columna2]]/24, "h:mm")</f>
        <v>2:51</v>
      </c>
      <c r="Z210" s="6">
        <f>+TEXT(Tabla2[[#This Row],[Hora de Salida]]-Tabla2[[#This Row],[Hora de Llegada]], "h:mm")-Tabla2[[#This Row],[Tiempo de preparación2]]</f>
        <v>-1.1111111111111099E-2</v>
      </c>
      <c r="AA210" s="6">
        <f>+IF(Tabla2[[#This Row],[Tiempo de degustación]]&lt;0,0,Tabla2[[#This Row],[Tiempo de degustación]])</f>
        <v>0</v>
      </c>
      <c r="AB210" t="str">
        <f>+IF(Tabla2[[#This Row],[Tiempo de degustación2]]&gt;0,"SI","Impago")</f>
        <v>Impago</v>
      </c>
      <c r="AC210">
        <f>+IF(Tabla2[[#This Row],[Orden cobrada]]="Impago",0,Tabla2[[#This Row],[Propina]])</f>
        <v>0</v>
      </c>
      <c r="AD210">
        <f>+IF(Tabla2[[#This Row],[Estado de la Mesa]]="Ocupada",15,0)</f>
        <v>0</v>
      </c>
      <c r="AE210">
        <f>+Tabla2[[#This Row],[Columna1]]/60</f>
        <v>0</v>
      </c>
      <c r="AF210" t="str">
        <f>+TEXT(Tabla2[[#This Row],[Columna12]]/24, "h:mm")</f>
        <v>0:00</v>
      </c>
      <c r="AG210" s="6">
        <f>+Tabla2[[#This Row],[Columna13]]+Tabla2[[#This Row],[Tiempo de permanencia]]</f>
        <v>0.1076388888888889</v>
      </c>
      <c r="AH210" t="str">
        <f>+TEXT(Tabla2[[#This Row],[Hora de Llegada]], "dddd")</f>
        <v>domingo</v>
      </c>
    </row>
    <row r="211" spans="1:34" x14ac:dyDescent="0.25">
      <c r="A211">
        <v>10</v>
      </c>
      <c r="B211" t="s">
        <v>309</v>
      </c>
      <c r="C211">
        <v>4</v>
      </c>
      <c r="D211" s="3">
        <v>45018.113194444442</v>
      </c>
      <c r="E211" s="3">
        <v>45018.186805555553</v>
      </c>
      <c r="F211" t="s">
        <v>82</v>
      </c>
      <c r="G211" t="s">
        <v>77</v>
      </c>
      <c r="H211" t="s">
        <v>83</v>
      </c>
      <c r="I211" s="13">
        <v>14.67</v>
      </c>
      <c r="J211" t="s">
        <v>84</v>
      </c>
      <c r="K211">
        <v>210</v>
      </c>
      <c r="L211" t="s">
        <v>101</v>
      </c>
      <c r="M211" t="s">
        <v>23</v>
      </c>
      <c r="N211" t="s">
        <v>74</v>
      </c>
      <c r="O211" t="s">
        <v>96</v>
      </c>
      <c r="P211" t="s">
        <v>103</v>
      </c>
      <c r="Q211" s="1">
        <f>+SUMIF(Tabla1[Número de Orden],Tabla2[[#This Row],[Número de Orden]],Tabla1[Ganacia Bruta])</f>
        <v>195</v>
      </c>
      <c r="R211" s="1">
        <f>+Tabla2[[#This Row],[Monto total cuenta]]+Tabla2[[#This Row],[Propina final]]</f>
        <v>195</v>
      </c>
      <c r="S211" s="4">
        <f>+Tabla2[[#This Row],[Hora de Salida]]</f>
        <v>45018.186805555553</v>
      </c>
      <c r="T211" s="5" t="str">
        <f>+TEXT(Tabla2[[#This Row],[Hora de Llegada]], "h:mm")</f>
        <v>2:43</v>
      </c>
      <c r="U211" t="str">
        <f>+TEXT(Tabla2[[#This Row],[Hora de Salida]], "h:mm")</f>
        <v>4:29</v>
      </c>
      <c r="V2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7.3611111111111113E-2</v>
      </c>
      <c r="W211">
        <f>+SUMIF(cocina!A:A,Tabla2[[#This Row],[Número de Orden]],cocina!H:H)</f>
        <v>158</v>
      </c>
      <c r="X211">
        <f>+Tabla2[[#This Row],[Tiempo de preparación]]/60</f>
        <v>2.6333333333333333</v>
      </c>
      <c r="Y211" t="str">
        <f>+TEXT(Tabla2[[#This Row],[Columna2]]/24, "h:mm")</f>
        <v>2:38</v>
      </c>
      <c r="Z211" s="6">
        <f>+TEXT(Tabla2[[#This Row],[Hora de Salida]]-Tabla2[[#This Row],[Hora de Llegada]], "h:mm")-Tabla2[[#This Row],[Tiempo de preparación2]]</f>
        <v>-3.6111111111111108E-2</v>
      </c>
      <c r="AA211" s="6">
        <f>+IF(Tabla2[[#This Row],[Tiempo de degustación]]&lt;0,0,Tabla2[[#This Row],[Tiempo de degustación]])</f>
        <v>0</v>
      </c>
      <c r="AB211" t="str">
        <f>+IF(Tabla2[[#This Row],[Tiempo de degustación2]]&gt;0,"SI","Impago")</f>
        <v>Impago</v>
      </c>
      <c r="AC211">
        <f>+IF(Tabla2[[#This Row],[Orden cobrada]]="Impago",0,Tabla2[[#This Row],[Propina]])</f>
        <v>0</v>
      </c>
      <c r="AD211">
        <f>+IF(Tabla2[[#This Row],[Estado de la Mesa]]="Ocupada",15,0)</f>
        <v>0</v>
      </c>
      <c r="AE211">
        <f>+Tabla2[[#This Row],[Columna1]]/60</f>
        <v>0</v>
      </c>
      <c r="AF211" t="str">
        <f>+TEXT(Tabla2[[#This Row],[Columna12]]/24, "h:mm")</f>
        <v>0:00</v>
      </c>
      <c r="AG211" s="6">
        <f>+Tabla2[[#This Row],[Columna13]]+Tabla2[[#This Row],[Tiempo de permanencia]]</f>
        <v>7.3611111111111113E-2</v>
      </c>
      <c r="AH211" t="str">
        <f>+TEXT(Tabla2[[#This Row],[Hora de Llegada]], "dddd")</f>
        <v>domingo</v>
      </c>
    </row>
    <row r="212" spans="1:34" x14ac:dyDescent="0.25">
      <c r="A212">
        <v>1</v>
      </c>
      <c r="B212" t="s">
        <v>310</v>
      </c>
      <c r="C212">
        <v>2</v>
      </c>
      <c r="D212" s="3">
        <v>45018.152777777781</v>
      </c>
      <c r="E212" s="3">
        <v>45018.226388888892</v>
      </c>
      <c r="F212" t="s">
        <v>76</v>
      </c>
      <c r="G212" t="s">
        <v>70</v>
      </c>
      <c r="H212" t="s">
        <v>71</v>
      </c>
      <c r="I212" s="13">
        <v>11.13</v>
      </c>
      <c r="J212" t="s">
        <v>72</v>
      </c>
      <c r="K212">
        <v>211</v>
      </c>
      <c r="L212" t="s">
        <v>140</v>
      </c>
      <c r="M212" t="s">
        <v>23</v>
      </c>
      <c r="N212" t="s">
        <v>122</v>
      </c>
      <c r="O212" t="s">
        <v>129</v>
      </c>
      <c r="P212" t="s">
        <v>131</v>
      </c>
      <c r="Q212" s="1">
        <f>+SUMIF(Tabla1[Número de Orden],Tabla2[[#This Row],[Número de Orden]],Tabla1[Ganacia Bruta])</f>
        <v>169</v>
      </c>
      <c r="R212" s="1">
        <f>+Tabla2[[#This Row],[Monto total cuenta]]+Tabla2[[#This Row],[Propina final]]</f>
        <v>169</v>
      </c>
      <c r="S212" s="4">
        <f>+Tabla2[[#This Row],[Hora de Salida]]</f>
        <v>45018.226388888892</v>
      </c>
      <c r="T212" s="5" t="str">
        <f>+TEXT(Tabla2[[#This Row],[Hora de Llegada]], "h:mm")</f>
        <v>3:40</v>
      </c>
      <c r="U212" t="str">
        <f>+TEXT(Tabla2[[#This Row],[Hora de Salida]], "h:mm")</f>
        <v>5:26</v>
      </c>
      <c r="V2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212">
        <f>+SUMIF(cocina!A:A,Tabla2[[#This Row],[Número de Orden]],cocina!H:H)</f>
        <v>135</v>
      </c>
      <c r="X212">
        <f>+Tabla2[[#This Row],[Tiempo de preparación]]/60</f>
        <v>2.25</v>
      </c>
      <c r="Y212" t="str">
        <f>+TEXT(Tabla2[[#This Row],[Columna2]]/24, "h:mm")</f>
        <v>2:15</v>
      </c>
      <c r="Z212" s="6">
        <f>+TEXT(Tabla2[[#This Row],[Hora de Salida]]-Tabla2[[#This Row],[Hora de Llegada]], "h:mm")-Tabla2[[#This Row],[Tiempo de preparación2]]</f>
        <v>-2.0138888888888887E-2</v>
      </c>
      <c r="AA212" s="6">
        <f>+IF(Tabla2[[#This Row],[Tiempo de degustación]]&lt;0,0,Tabla2[[#This Row],[Tiempo de degustación]])</f>
        <v>0</v>
      </c>
      <c r="AB212" t="str">
        <f>+IF(Tabla2[[#This Row],[Tiempo de degustación2]]&gt;0,"SI","Impago")</f>
        <v>Impago</v>
      </c>
      <c r="AC212">
        <f>+IF(Tabla2[[#This Row],[Orden cobrada]]="Impago",0,Tabla2[[#This Row],[Propina]])</f>
        <v>0</v>
      </c>
      <c r="AD212">
        <f>+IF(Tabla2[[#This Row],[Estado de la Mesa]]="Ocupada",15,0)</f>
        <v>0</v>
      </c>
      <c r="AE212">
        <f>+Tabla2[[#This Row],[Columna1]]/60</f>
        <v>0</v>
      </c>
      <c r="AF212" t="str">
        <f>+TEXT(Tabla2[[#This Row],[Columna12]]/24, "h:mm")</f>
        <v>0:00</v>
      </c>
      <c r="AG212" s="6">
        <f>+Tabla2[[#This Row],[Columna13]]+Tabla2[[#This Row],[Tiempo de permanencia]]</f>
        <v>7.3611111111111099E-2</v>
      </c>
      <c r="AH212" t="str">
        <f>+TEXT(Tabla2[[#This Row],[Hora de Llegada]], "dddd")</f>
        <v>domingo</v>
      </c>
    </row>
    <row r="213" spans="1:34" x14ac:dyDescent="0.25">
      <c r="A213">
        <v>14</v>
      </c>
      <c r="B213" t="s">
        <v>197</v>
      </c>
      <c r="C213">
        <v>6</v>
      </c>
      <c r="D213" s="3">
        <v>45018.107638888891</v>
      </c>
      <c r="E213" s="3">
        <v>45018.152777777781</v>
      </c>
      <c r="F213" t="s">
        <v>94</v>
      </c>
      <c r="G213" t="s">
        <v>70</v>
      </c>
      <c r="H213" t="s">
        <v>71</v>
      </c>
      <c r="I213" s="13">
        <v>18.850000000000001</v>
      </c>
      <c r="J213" t="s">
        <v>100</v>
      </c>
      <c r="K213">
        <v>212</v>
      </c>
      <c r="L213" t="s">
        <v>95</v>
      </c>
      <c r="M213" t="s">
        <v>7</v>
      </c>
      <c r="N213" t="s">
        <v>125</v>
      </c>
      <c r="O213" t="s">
        <v>118</v>
      </c>
      <c r="P213" t="s">
        <v>92</v>
      </c>
      <c r="Q213" s="1">
        <f>+SUMIF(Tabla1[Número de Orden],Tabla2[[#This Row],[Número de Orden]],Tabla1[Ganacia Bruta])</f>
        <v>245</v>
      </c>
      <c r="R213" s="1">
        <f>+Tabla2[[#This Row],[Monto total cuenta]]+Tabla2[[#This Row],[Propina final]]</f>
        <v>245</v>
      </c>
      <c r="S213" s="4">
        <f>+Tabla2[[#This Row],[Hora de Salida]]</f>
        <v>45018.152777777781</v>
      </c>
      <c r="T213" s="5" t="str">
        <f>+TEXT(Tabla2[[#This Row],[Hora de Llegada]], "h:mm")</f>
        <v>2:35</v>
      </c>
      <c r="U213" t="str">
        <f>+TEXT(Tabla2[[#This Row],[Hora de Salida]], "h:mm")</f>
        <v>3:40</v>
      </c>
      <c r="V2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213">
        <f>+SUMIF(cocina!A:A,Tabla2[[#This Row],[Número de Orden]],cocina!H:H)</f>
        <v>164</v>
      </c>
      <c r="X213">
        <f>+Tabla2[[#This Row],[Tiempo de preparación]]/60</f>
        <v>2.7333333333333334</v>
      </c>
      <c r="Y213" t="str">
        <f>+TEXT(Tabla2[[#This Row],[Columna2]]/24, "h:mm")</f>
        <v>2:44</v>
      </c>
      <c r="Z213" s="6">
        <f>+TEXT(Tabla2[[#This Row],[Hora de Salida]]-Tabla2[[#This Row],[Hora de Llegada]], "h:mm")-Tabla2[[#This Row],[Tiempo de preparación2]]</f>
        <v>-6.8750000000000006E-2</v>
      </c>
      <c r="AA213" s="6">
        <f>+IF(Tabla2[[#This Row],[Tiempo de degustación]]&lt;0,0,Tabla2[[#This Row],[Tiempo de degustación]])</f>
        <v>0</v>
      </c>
      <c r="AB213" t="str">
        <f>+IF(Tabla2[[#This Row],[Tiempo de degustación2]]&gt;0,"SI","Impago")</f>
        <v>Impago</v>
      </c>
      <c r="AC213">
        <f>+IF(Tabla2[[#This Row],[Orden cobrada]]="Impago",0,Tabla2[[#This Row],[Propina]])</f>
        <v>0</v>
      </c>
      <c r="AD213">
        <f>+IF(Tabla2[[#This Row],[Estado de la Mesa]]="Ocupada",15,0)</f>
        <v>15</v>
      </c>
      <c r="AE213">
        <f>+Tabla2[[#This Row],[Columna1]]/60</f>
        <v>0.25</v>
      </c>
      <c r="AF213" t="str">
        <f>+TEXT(Tabla2[[#This Row],[Columna12]]/24, "h:mm")</f>
        <v>0:15</v>
      </c>
      <c r="AG213" s="6">
        <f>+Tabla2[[#This Row],[Columna13]]+Tabla2[[#This Row],[Tiempo de permanencia]]</f>
        <v>30.055555555555557</v>
      </c>
      <c r="AH213" t="str">
        <f>+TEXT(Tabla2[[#This Row],[Hora de Llegada]], "dddd")</f>
        <v>domingo</v>
      </c>
    </row>
    <row r="214" spans="1:34" x14ac:dyDescent="0.25">
      <c r="A214">
        <v>13</v>
      </c>
      <c r="B214" t="s">
        <v>311</v>
      </c>
      <c r="C214">
        <v>6</v>
      </c>
      <c r="D214" s="3">
        <v>45018.073611111111</v>
      </c>
      <c r="E214" s="3">
        <v>45018.206944444442</v>
      </c>
      <c r="F214" t="s">
        <v>90</v>
      </c>
      <c r="G214" t="s">
        <v>70</v>
      </c>
      <c r="H214" t="s">
        <v>83</v>
      </c>
      <c r="I214" s="13">
        <v>28.1</v>
      </c>
      <c r="J214" t="s">
        <v>84</v>
      </c>
      <c r="K214">
        <v>213</v>
      </c>
      <c r="L214" t="s">
        <v>95</v>
      </c>
      <c r="M214" t="s">
        <v>10</v>
      </c>
      <c r="N214" t="s">
        <v>74</v>
      </c>
      <c r="Q214" s="1">
        <f>+SUMIF(Tabla1[Número de Orden],Tabla2[[#This Row],[Número de Orden]],Tabla1[Ganacia Bruta])</f>
        <v>87</v>
      </c>
      <c r="R214" s="1">
        <f>+Tabla2[[#This Row],[Monto total cuenta]]+Tabla2[[#This Row],[Propina final]]</f>
        <v>115.1</v>
      </c>
      <c r="S214" s="4">
        <f>+Tabla2[[#This Row],[Hora de Salida]]</f>
        <v>45018.206944444442</v>
      </c>
      <c r="T214" s="5" t="str">
        <f>+TEXT(Tabla2[[#This Row],[Hora de Llegada]], "h:mm")</f>
        <v>1:46</v>
      </c>
      <c r="U214" t="str">
        <f>+TEXT(Tabla2[[#This Row],[Hora de Salida]], "h:mm")</f>
        <v>4:58</v>
      </c>
      <c r="V2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</v>
      </c>
      <c r="W214">
        <f>+SUMIF(cocina!A:A,Tabla2[[#This Row],[Número de Orden]],cocina!H:H)</f>
        <v>100</v>
      </c>
      <c r="X214">
        <f>+Tabla2[[#This Row],[Tiempo de preparación]]/60</f>
        <v>1.6666666666666667</v>
      </c>
      <c r="Y214" t="str">
        <f>+TEXT(Tabla2[[#This Row],[Columna2]]/24, "h:mm")</f>
        <v>1:40</v>
      </c>
      <c r="Z214" s="6">
        <f>+TEXT(Tabla2[[#This Row],[Hora de Salida]]-Tabla2[[#This Row],[Hora de Llegada]], "h:mm")-Tabla2[[#This Row],[Tiempo de preparación2]]</f>
        <v>6.3888888888888884E-2</v>
      </c>
      <c r="AA214" s="6">
        <f>+IF(Tabla2[[#This Row],[Tiempo de degustación]]&lt;0,0,Tabla2[[#This Row],[Tiempo de degustación]])</f>
        <v>6.3888888888888884E-2</v>
      </c>
      <c r="AB214" t="str">
        <f>+IF(Tabla2[[#This Row],[Tiempo de degustación2]]&gt;0,"SI","Impago")</f>
        <v>SI</v>
      </c>
      <c r="AC214">
        <f>+IF(Tabla2[[#This Row],[Orden cobrada]]="Impago",0,Tabla2[[#This Row],[Propina]])</f>
        <v>28.1</v>
      </c>
      <c r="AD214">
        <f>+IF(Tabla2[[#This Row],[Estado de la Mesa]]="Ocupada",15,0)</f>
        <v>0</v>
      </c>
      <c r="AE214">
        <f>+Tabla2[[#This Row],[Columna1]]/60</f>
        <v>0</v>
      </c>
      <c r="AF214" t="str">
        <f>+TEXT(Tabla2[[#This Row],[Columna12]]/24, "h:mm")</f>
        <v>0:00</v>
      </c>
      <c r="AG214" s="6">
        <f>+Tabla2[[#This Row],[Columna13]]+Tabla2[[#This Row],[Tiempo de permanencia]]</f>
        <v>0.1333333333333333</v>
      </c>
      <c r="AH214" t="str">
        <f>+TEXT(Tabla2[[#This Row],[Hora de Llegada]], "dddd")</f>
        <v>domingo</v>
      </c>
    </row>
    <row r="215" spans="1:34" x14ac:dyDescent="0.25">
      <c r="A215">
        <v>2</v>
      </c>
      <c r="B215" t="s">
        <v>312</v>
      </c>
      <c r="C215">
        <v>4</v>
      </c>
      <c r="D215" s="3">
        <v>45018.137499999997</v>
      </c>
      <c r="E215" s="3">
        <v>45018.214583333334</v>
      </c>
      <c r="F215" t="s">
        <v>76</v>
      </c>
      <c r="G215" t="s">
        <v>70</v>
      </c>
      <c r="H215" t="s">
        <v>71</v>
      </c>
      <c r="I215" s="13">
        <v>33.39</v>
      </c>
      <c r="J215" t="s">
        <v>100</v>
      </c>
      <c r="K215">
        <v>214</v>
      </c>
      <c r="L215" t="s">
        <v>140</v>
      </c>
      <c r="M215" t="s">
        <v>20</v>
      </c>
      <c r="N215" t="s">
        <v>103</v>
      </c>
      <c r="O215" t="s">
        <v>131</v>
      </c>
      <c r="Q215" s="1">
        <f>+SUMIF(Tabla1[Número de Orden],Tabla2[[#This Row],[Número de Orden]],Tabla1[Ganacia Bruta])</f>
        <v>228</v>
      </c>
      <c r="R215" s="1">
        <f>+Tabla2[[#This Row],[Monto total cuenta]]+Tabla2[[#This Row],[Propina final]]</f>
        <v>261.39</v>
      </c>
      <c r="S215" s="4">
        <f>+Tabla2[[#This Row],[Hora de Salida]]</f>
        <v>45018.214583333334</v>
      </c>
      <c r="T215" s="5" t="str">
        <f>+TEXT(Tabla2[[#This Row],[Hora de Llegada]], "h:mm")</f>
        <v>3:18</v>
      </c>
      <c r="U215" t="str">
        <f>+TEXT(Tabla2[[#This Row],[Hora de Salida]], "h:mm")</f>
        <v>5:09</v>
      </c>
      <c r="V2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30.077083333333334</v>
      </c>
      <c r="W215">
        <f>+SUMIF(cocina!A:A,Tabla2[[#This Row],[Número de Orden]],cocina!H:H)</f>
        <v>38</v>
      </c>
      <c r="X215">
        <f>+Tabla2[[#This Row],[Tiempo de preparación]]/60</f>
        <v>0.6333333333333333</v>
      </c>
      <c r="Y215" t="str">
        <f>+TEXT(Tabla2[[#This Row],[Columna2]]/24, "h:mm")</f>
        <v>0:38</v>
      </c>
      <c r="Z215" s="6">
        <f>+TEXT(Tabla2[[#This Row],[Hora de Salida]]-Tabla2[[#This Row],[Hora de Llegada]], "h:mm")-Tabla2[[#This Row],[Tiempo de preparación2]]</f>
        <v>5.0694444444444445E-2</v>
      </c>
      <c r="AA215" s="6">
        <f>+IF(Tabla2[[#This Row],[Tiempo de degustación]]&lt;0,0,Tabla2[[#This Row],[Tiempo de degustación]])</f>
        <v>5.0694444444444445E-2</v>
      </c>
      <c r="AB215" t="str">
        <f>+IF(Tabla2[[#This Row],[Tiempo de degustación2]]&gt;0,"SI","Impago")</f>
        <v>SI</v>
      </c>
      <c r="AC215">
        <f>+IF(Tabla2[[#This Row],[Orden cobrada]]="Impago",0,Tabla2[[#This Row],[Propina]])</f>
        <v>33.39</v>
      </c>
      <c r="AD215">
        <f>+IF(Tabla2[[#This Row],[Estado de la Mesa]]="Ocupada",15,0)</f>
        <v>15</v>
      </c>
      <c r="AE215">
        <f>+Tabla2[[#This Row],[Columna1]]/60</f>
        <v>0.25</v>
      </c>
      <c r="AF215" t="str">
        <f>+TEXT(Tabla2[[#This Row],[Columna12]]/24, "h:mm")</f>
        <v>0:15</v>
      </c>
      <c r="AG215" s="6">
        <f>+Tabla2[[#This Row],[Columna13]]+Tabla2[[#This Row],[Tiempo de permanencia]]</f>
        <v>30.087500000000002</v>
      </c>
      <c r="AH215" t="str">
        <f>+TEXT(Tabla2[[#This Row],[Hora de Llegada]], "dddd")</f>
        <v>domingo</v>
      </c>
    </row>
    <row r="216" spans="1:34" x14ac:dyDescent="0.25">
      <c r="A216">
        <v>6</v>
      </c>
      <c r="B216" t="s">
        <v>313</v>
      </c>
      <c r="C216">
        <v>4</v>
      </c>
      <c r="D216" s="3">
        <v>45018.161111111112</v>
      </c>
      <c r="E216" s="3">
        <v>45018.267361111109</v>
      </c>
      <c r="F216" t="s">
        <v>69</v>
      </c>
      <c r="G216" t="s">
        <v>70</v>
      </c>
      <c r="H216" t="s">
        <v>71</v>
      </c>
      <c r="I216" s="13">
        <v>35.64</v>
      </c>
      <c r="J216" t="s">
        <v>100</v>
      </c>
      <c r="K216">
        <v>215</v>
      </c>
      <c r="L216" t="s">
        <v>109</v>
      </c>
      <c r="M216" t="s">
        <v>20</v>
      </c>
      <c r="N216" t="s">
        <v>74</v>
      </c>
      <c r="Q216" s="1">
        <f>+SUMIF(Tabla1[Número de Orden],Tabla2[[#This Row],[Número de Orden]],Tabla1[Ganacia Bruta])</f>
        <v>158</v>
      </c>
      <c r="R216" s="1">
        <f>+Tabla2[[#This Row],[Monto total cuenta]]+Tabla2[[#This Row],[Propina final]]</f>
        <v>193.64</v>
      </c>
      <c r="S216" s="4">
        <f>+Tabla2[[#This Row],[Hora de Salida]]</f>
        <v>45018.267361111109</v>
      </c>
      <c r="T216" s="5" t="str">
        <f>+TEXT(Tabla2[[#This Row],[Hora de Llegada]], "h:mm")</f>
        <v>3:52</v>
      </c>
      <c r="U216" t="str">
        <f>+TEXT(Tabla2[[#This Row],[Hora de Salida]], "h:mm")</f>
        <v>6:25</v>
      </c>
      <c r="V2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30.106249999999999</v>
      </c>
      <c r="W216">
        <f>+SUMIF(cocina!A:A,Tabla2[[#This Row],[Número de Orden]],cocina!H:H)</f>
        <v>46</v>
      </c>
      <c r="X216">
        <f>+Tabla2[[#This Row],[Tiempo de preparación]]/60</f>
        <v>0.76666666666666672</v>
      </c>
      <c r="Y216" t="str">
        <f>+TEXT(Tabla2[[#This Row],[Columna2]]/24, "h:mm")</f>
        <v>0:46</v>
      </c>
      <c r="Z216" s="6">
        <f>+TEXT(Tabla2[[#This Row],[Hora de Salida]]-Tabla2[[#This Row],[Hora de Llegada]], "h:mm")-Tabla2[[#This Row],[Tiempo de preparación2]]</f>
        <v>7.4305555555555555E-2</v>
      </c>
      <c r="AA216" s="6">
        <f>+IF(Tabla2[[#This Row],[Tiempo de degustación]]&lt;0,0,Tabla2[[#This Row],[Tiempo de degustación]])</f>
        <v>7.4305555555555555E-2</v>
      </c>
      <c r="AB216" t="str">
        <f>+IF(Tabla2[[#This Row],[Tiempo de degustación2]]&gt;0,"SI","Impago")</f>
        <v>SI</v>
      </c>
      <c r="AC216">
        <f>+IF(Tabla2[[#This Row],[Orden cobrada]]="Impago",0,Tabla2[[#This Row],[Propina]])</f>
        <v>35.64</v>
      </c>
      <c r="AD216">
        <f>+IF(Tabla2[[#This Row],[Estado de la Mesa]]="Ocupada",15,0)</f>
        <v>15</v>
      </c>
      <c r="AE216">
        <f>+Tabla2[[#This Row],[Columna1]]/60</f>
        <v>0.25</v>
      </c>
      <c r="AF216" t="str">
        <f>+TEXT(Tabla2[[#This Row],[Columna12]]/24, "h:mm")</f>
        <v>0:15</v>
      </c>
      <c r="AG216" s="6">
        <f>+Tabla2[[#This Row],[Columna13]]+Tabla2[[#This Row],[Tiempo de permanencia]]</f>
        <v>30.116666666666667</v>
      </c>
      <c r="AH216" t="str">
        <f>+TEXT(Tabla2[[#This Row],[Hora de Llegada]], "dddd")</f>
        <v>domingo</v>
      </c>
    </row>
    <row r="217" spans="1:34" x14ac:dyDescent="0.25">
      <c r="A217">
        <v>17</v>
      </c>
      <c r="B217" t="s">
        <v>314</v>
      </c>
      <c r="C217">
        <v>6</v>
      </c>
      <c r="D217" s="3">
        <v>45018.073611111111</v>
      </c>
      <c r="E217" s="3">
        <v>45018.23333333333</v>
      </c>
      <c r="F217" t="s">
        <v>82</v>
      </c>
      <c r="G217" t="s">
        <v>70</v>
      </c>
      <c r="H217" t="s">
        <v>83</v>
      </c>
      <c r="I217" s="13">
        <v>35.69</v>
      </c>
      <c r="J217" t="s">
        <v>84</v>
      </c>
      <c r="K217">
        <v>216</v>
      </c>
      <c r="L217" t="s">
        <v>109</v>
      </c>
      <c r="M217" t="s">
        <v>26</v>
      </c>
      <c r="N217" t="s">
        <v>118</v>
      </c>
      <c r="O217" t="s">
        <v>80</v>
      </c>
      <c r="Q217" s="1">
        <f>+SUMIF(Tabla1[Número de Orden],Tabla2[[#This Row],[Número de Orden]],Tabla1[Ganacia Bruta])</f>
        <v>142</v>
      </c>
      <c r="R217" s="1">
        <f>+Tabla2[[#This Row],[Monto total cuenta]]+Tabla2[[#This Row],[Propina final]]</f>
        <v>177.69</v>
      </c>
      <c r="S217" s="4">
        <f>+Tabla2[[#This Row],[Hora de Salida]]</f>
        <v>45018.23333333333</v>
      </c>
      <c r="T217" s="5" t="str">
        <f>+TEXT(Tabla2[[#This Row],[Hora de Llegada]], "h:mm")</f>
        <v>1:46</v>
      </c>
      <c r="U217" t="str">
        <f>+TEXT(Tabla2[[#This Row],[Hora de Salida]], "h:mm")</f>
        <v>5:36</v>
      </c>
      <c r="V2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217">
        <f>+SUMIF(cocina!A:A,Tabla2[[#This Row],[Número de Orden]],cocina!H:H)</f>
        <v>120</v>
      </c>
      <c r="X217">
        <f>+Tabla2[[#This Row],[Tiempo de preparación]]/60</f>
        <v>2</v>
      </c>
      <c r="Y217" t="str">
        <f>+TEXT(Tabla2[[#This Row],[Columna2]]/24, "h:mm")</f>
        <v>2:00</v>
      </c>
      <c r="Z217" s="6">
        <f>+TEXT(Tabla2[[#This Row],[Hora de Salida]]-Tabla2[[#This Row],[Hora de Llegada]], "h:mm")-Tabla2[[#This Row],[Tiempo de preparación2]]</f>
        <v>7.6388888888888881E-2</v>
      </c>
      <c r="AA217" s="6">
        <f>+IF(Tabla2[[#This Row],[Tiempo de degustación]]&lt;0,0,Tabla2[[#This Row],[Tiempo de degustación]])</f>
        <v>7.6388888888888881E-2</v>
      </c>
      <c r="AB217" t="str">
        <f>+IF(Tabla2[[#This Row],[Tiempo de degustación2]]&gt;0,"SI","Impago")</f>
        <v>SI</v>
      </c>
      <c r="AC217">
        <f>+IF(Tabla2[[#This Row],[Orden cobrada]]="Impago",0,Tabla2[[#This Row],[Propina]])</f>
        <v>35.69</v>
      </c>
      <c r="AD217">
        <f>+IF(Tabla2[[#This Row],[Estado de la Mesa]]="Ocupada",15,0)</f>
        <v>0</v>
      </c>
      <c r="AE217">
        <f>+Tabla2[[#This Row],[Columna1]]/60</f>
        <v>0</v>
      </c>
      <c r="AF217" t="str">
        <f>+TEXT(Tabla2[[#This Row],[Columna12]]/24, "h:mm")</f>
        <v>0:00</v>
      </c>
      <c r="AG217" s="6">
        <f>+Tabla2[[#This Row],[Columna13]]+Tabla2[[#This Row],[Tiempo de permanencia]]</f>
        <v>0.15972222222222221</v>
      </c>
      <c r="AH217" t="str">
        <f>+TEXT(Tabla2[[#This Row],[Hora de Llegada]], "dddd")</f>
        <v>domingo</v>
      </c>
    </row>
    <row r="218" spans="1:34" x14ac:dyDescent="0.25">
      <c r="A218">
        <v>1</v>
      </c>
      <c r="B218" t="s">
        <v>277</v>
      </c>
      <c r="C218">
        <v>2</v>
      </c>
      <c r="D218" s="3">
        <v>45018.037499999999</v>
      </c>
      <c r="E218" s="3">
        <v>45018.197916666664</v>
      </c>
      <c r="F218" t="s">
        <v>69</v>
      </c>
      <c r="G218" t="s">
        <v>98</v>
      </c>
      <c r="H218" t="s">
        <v>83</v>
      </c>
      <c r="I218" s="13">
        <v>31.17</v>
      </c>
      <c r="J218" t="s">
        <v>100</v>
      </c>
      <c r="K218">
        <v>217</v>
      </c>
      <c r="L218" t="s">
        <v>79</v>
      </c>
      <c r="M218" t="s">
        <v>18</v>
      </c>
      <c r="Q218" s="1">
        <f>+SUMIF(Tabla1[Número de Orden],Tabla2[[#This Row],[Número de Orden]],Tabla1[Ganacia Bruta])</f>
        <v>96</v>
      </c>
      <c r="R218" s="1">
        <f>+Tabla2[[#This Row],[Monto total cuenta]]+Tabla2[[#This Row],[Propina final]]</f>
        <v>127.17</v>
      </c>
      <c r="S218" s="4">
        <f>+Tabla2[[#This Row],[Hora de Salida]]</f>
        <v>45018.197916666664</v>
      </c>
      <c r="T218" s="5" t="str">
        <f>+TEXT(Tabla2[[#This Row],[Hora de Llegada]], "h:mm")</f>
        <v>0:54</v>
      </c>
      <c r="U218" t="str">
        <f>+TEXT(Tabla2[[#This Row],[Hora de Salida]], "h:mm")</f>
        <v>4:45</v>
      </c>
      <c r="V2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30.160416666666666</v>
      </c>
      <c r="W218">
        <f>+SUMIF(cocina!A:A,Tabla2[[#This Row],[Número de Orden]],cocina!H:H)</f>
        <v>13</v>
      </c>
      <c r="X218">
        <f>+Tabla2[[#This Row],[Tiempo de preparación]]/60</f>
        <v>0.21666666666666667</v>
      </c>
      <c r="Y218" t="str">
        <f>+TEXT(Tabla2[[#This Row],[Columna2]]/24, "h:mm")</f>
        <v>0:13</v>
      </c>
      <c r="Z218" s="6">
        <f>+TEXT(Tabla2[[#This Row],[Hora de Salida]]-Tabla2[[#This Row],[Hora de Llegada]], "h:mm")-Tabla2[[#This Row],[Tiempo de preparación2]]</f>
        <v>0.15138888888888891</v>
      </c>
      <c r="AA218" s="6">
        <f>+IF(Tabla2[[#This Row],[Tiempo de degustación]]&lt;0,0,Tabla2[[#This Row],[Tiempo de degustación]])</f>
        <v>0.15138888888888891</v>
      </c>
      <c r="AB218" t="str">
        <f>+IF(Tabla2[[#This Row],[Tiempo de degustación2]]&gt;0,"SI","Impago")</f>
        <v>SI</v>
      </c>
      <c r="AC218">
        <f>+IF(Tabla2[[#This Row],[Orden cobrada]]="Impago",0,Tabla2[[#This Row],[Propina]])</f>
        <v>31.17</v>
      </c>
      <c r="AD218">
        <f>+IF(Tabla2[[#This Row],[Estado de la Mesa]]="Ocupada",15,0)</f>
        <v>15</v>
      </c>
      <c r="AE218">
        <f>+Tabla2[[#This Row],[Columna1]]/60</f>
        <v>0.25</v>
      </c>
      <c r="AF218" t="str">
        <f>+TEXT(Tabla2[[#This Row],[Columna12]]/24, "h:mm")</f>
        <v>0:15</v>
      </c>
      <c r="AG218" s="6">
        <f>+Tabla2[[#This Row],[Columna13]]+Tabla2[[#This Row],[Tiempo de permanencia]]</f>
        <v>30.170833333333334</v>
      </c>
      <c r="AH218" t="str">
        <f>+TEXT(Tabla2[[#This Row],[Hora de Llegada]], "dddd")</f>
        <v>domingo</v>
      </c>
    </row>
    <row r="219" spans="1:34" x14ac:dyDescent="0.25">
      <c r="A219">
        <v>13</v>
      </c>
      <c r="B219" t="s">
        <v>315</v>
      </c>
      <c r="C219">
        <v>3</v>
      </c>
      <c r="D219" s="3">
        <v>45018.018750000003</v>
      </c>
      <c r="E219" s="3">
        <v>45018.15347222222</v>
      </c>
      <c r="F219" t="s">
        <v>90</v>
      </c>
      <c r="G219" t="s">
        <v>70</v>
      </c>
      <c r="H219" t="s">
        <v>83</v>
      </c>
      <c r="I219" s="13">
        <v>23.34</v>
      </c>
      <c r="J219" t="s">
        <v>100</v>
      </c>
      <c r="K219">
        <v>218</v>
      </c>
      <c r="L219" t="s">
        <v>140</v>
      </c>
      <c r="M219" t="s">
        <v>16</v>
      </c>
      <c r="N219" t="s">
        <v>80</v>
      </c>
      <c r="O219" t="s">
        <v>116</v>
      </c>
      <c r="Q219" s="1">
        <f>+SUMIF(Tabla1[Número de Orden],Tabla2[[#This Row],[Número de Orden]],Tabla1[Ganacia Bruta])</f>
        <v>184</v>
      </c>
      <c r="R219" s="1">
        <f>+Tabla2[[#This Row],[Monto total cuenta]]+Tabla2[[#This Row],[Propina final]]</f>
        <v>207.34</v>
      </c>
      <c r="S219" s="4">
        <f>+Tabla2[[#This Row],[Hora de Salida]]</f>
        <v>45018.15347222222</v>
      </c>
      <c r="T219" s="5" t="str">
        <f>+TEXT(Tabla2[[#This Row],[Hora de Llegada]], "h:mm")</f>
        <v>0:27</v>
      </c>
      <c r="U219" t="str">
        <f>+TEXT(Tabla2[[#This Row],[Hora de Salida]], "h:mm")</f>
        <v>3:41</v>
      </c>
      <c r="V2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30.134722222222223</v>
      </c>
      <c r="W219">
        <f>+SUMIF(cocina!A:A,Tabla2[[#This Row],[Número de Orden]],cocina!H:H)</f>
        <v>46</v>
      </c>
      <c r="X219">
        <f>+Tabla2[[#This Row],[Tiempo de preparación]]/60</f>
        <v>0.76666666666666672</v>
      </c>
      <c r="Y219" t="str">
        <f>+TEXT(Tabla2[[#This Row],[Columna2]]/24, "h:mm")</f>
        <v>0:46</v>
      </c>
      <c r="Z219" s="6">
        <f>+TEXT(Tabla2[[#This Row],[Hora de Salida]]-Tabla2[[#This Row],[Hora de Llegada]], "h:mm")-Tabla2[[#This Row],[Tiempo de preparación2]]</f>
        <v>0.10277777777777777</v>
      </c>
      <c r="AA219" s="6">
        <f>+IF(Tabla2[[#This Row],[Tiempo de degustación]]&lt;0,0,Tabla2[[#This Row],[Tiempo de degustación]])</f>
        <v>0.10277777777777777</v>
      </c>
      <c r="AB219" t="str">
        <f>+IF(Tabla2[[#This Row],[Tiempo de degustación2]]&gt;0,"SI","Impago")</f>
        <v>SI</v>
      </c>
      <c r="AC219">
        <f>+IF(Tabla2[[#This Row],[Orden cobrada]]="Impago",0,Tabla2[[#This Row],[Propina]])</f>
        <v>23.34</v>
      </c>
      <c r="AD219">
        <f>+IF(Tabla2[[#This Row],[Estado de la Mesa]]="Ocupada",15,0)</f>
        <v>15</v>
      </c>
      <c r="AE219">
        <f>+Tabla2[[#This Row],[Columna1]]/60</f>
        <v>0.25</v>
      </c>
      <c r="AF219" t="str">
        <f>+TEXT(Tabla2[[#This Row],[Columna12]]/24, "h:mm")</f>
        <v>0:15</v>
      </c>
      <c r="AG219" s="6">
        <f>+Tabla2[[#This Row],[Columna13]]+Tabla2[[#This Row],[Tiempo de permanencia]]</f>
        <v>30.145138888888891</v>
      </c>
      <c r="AH219" t="str">
        <f>+TEXT(Tabla2[[#This Row],[Hora de Llegada]], "dddd")</f>
        <v>domingo</v>
      </c>
    </row>
    <row r="220" spans="1:34" x14ac:dyDescent="0.25">
      <c r="A220">
        <v>1</v>
      </c>
      <c r="B220" t="s">
        <v>316</v>
      </c>
      <c r="C220">
        <v>5</v>
      </c>
      <c r="D220" s="3">
        <v>45018.106249999997</v>
      </c>
      <c r="E220" s="3">
        <v>45018.200694444444</v>
      </c>
      <c r="F220" t="s">
        <v>69</v>
      </c>
      <c r="G220" t="s">
        <v>70</v>
      </c>
      <c r="H220" t="s">
        <v>83</v>
      </c>
      <c r="I220" s="13">
        <v>46.96</v>
      </c>
      <c r="J220" t="s">
        <v>84</v>
      </c>
      <c r="K220">
        <v>219</v>
      </c>
      <c r="L220" t="s">
        <v>101</v>
      </c>
      <c r="M220" t="s">
        <v>22</v>
      </c>
      <c r="N220" t="s">
        <v>86</v>
      </c>
      <c r="Q220" s="1">
        <f>+SUMIF(Tabla1[Número de Orden],Tabla2[[#This Row],[Número de Orden]],Tabla1[Ganacia Bruta])</f>
        <v>139</v>
      </c>
      <c r="R220" s="1">
        <f>+Tabla2[[#This Row],[Monto total cuenta]]+Tabla2[[#This Row],[Propina final]]</f>
        <v>185.96</v>
      </c>
      <c r="S220" s="4">
        <f>+Tabla2[[#This Row],[Hora de Salida]]</f>
        <v>45018.200694444444</v>
      </c>
      <c r="T220" s="5" t="str">
        <f>+TEXT(Tabla2[[#This Row],[Hora de Llegada]], "h:mm")</f>
        <v>2:33</v>
      </c>
      <c r="U220" t="str">
        <f>+TEXT(Tabla2[[#This Row],[Hora de Salida]], "h:mm")</f>
        <v>4:49</v>
      </c>
      <c r="V2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9.4444444444444456E-2</v>
      </c>
      <c r="W220">
        <f>+SUMIF(cocina!A:A,Tabla2[[#This Row],[Número de Orden]],cocina!H:H)</f>
        <v>23</v>
      </c>
      <c r="X220">
        <f>+Tabla2[[#This Row],[Tiempo de preparación]]/60</f>
        <v>0.38333333333333336</v>
      </c>
      <c r="Y220" t="str">
        <f>+TEXT(Tabla2[[#This Row],[Columna2]]/24, "h:mm")</f>
        <v>0:23</v>
      </c>
      <c r="Z220" s="6">
        <f>+TEXT(Tabla2[[#This Row],[Hora de Salida]]-Tabla2[[#This Row],[Hora de Llegada]], "h:mm")-Tabla2[[#This Row],[Tiempo de preparación2]]</f>
        <v>7.8472222222222221E-2</v>
      </c>
      <c r="AA220" s="6">
        <f>+IF(Tabla2[[#This Row],[Tiempo de degustación]]&lt;0,0,Tabla2[[#This Row],[Tiempo de degustación]])</f>
        <v>7.8472222222222221E-2</v>
      </c>
      <c r="AB220" t="str">
        <f>+IF(Tabla2[[#This Row],[Tiempo de degustación2]]&gt;0,"SI","Impago")</f>
        <v>SI</v>
      </c>
      <c r="AC220">
        <f>+IF(Tabla2[[#This Row],[Orden cobrada]]="Impago",0,Tabla2[[#This Row],[Propina]])</f>
        <v>46.96</v>
      </c>
      <c r="AD220">
        <f>+IF(Tabla2[[#This Row],[Estado de la Mesa]]="Ocupada",15,0)</f>
        <v>0</v>
      </c>
      <c r="AE220">
        <f>+Tabla2[[#This Row],[Columna1]]/60</f>
        <v>0</v>
      </c>
      <c r="AF220" t="str">
        <f>+TEXT(Tabla2[[#This Row],[Columna12]]/24, "h:mm")</f>
        <v>0:00</v>
      </c>
      <c r="AG220" s="6">
        <f>+Tabla2[[#This Row],[Columna13]]+Tabla2[[#This Row],[Tiempo de permanencia]]</f>
        <v>9.4444444444444456E-2</v>
      </c>
      <c r="AH220" t="str">
        <f>+TEXT(Tabla2[[#This Row],[Hora de Llegada]], "dddd")</f>
        <v>domingo</v>
      </c>
    </row>
    <row r="221" spans="1:34" x14ac:dyDescent="0.25">
      <c r="A221">
        <v>15</v>
      </c>
      <c r="B221" t="s">
        <v>294</v>
      </c>
      <c r="C221">
        <v>6</v>
      </c>
      <c r="D221" s="3">
        <v>45018.042361111111</v>
      </c>
      <c r="E221" s="3">
        <v>45018.206250000003</v>
      </c>
      <c r="F221" t="s">
        <v>90</v>
      </c>
      <c r="G221" t="s">
        <v>70</v>
      </c>
      <c r="H221" t="s">
        <v>83</v>
      </c>
      <c r="I221" s="13">
        <v>48.5</v>
      </c>
      <c r="J221" t="s">
        <v>72</v>
      </c>
      <c r="K221">
        <v>220</v>
      </c>
      <c r="L221" t="s">
        <v>121</v>
      </c>
      <c r="M221" t="s">
        <v>5</v>
      </c>
      <c r="Q221" s="1">
        <f>+SUMIF(Tabla1[Número de Orden],Tabla2[[#This Row],[Número de Orden]],Tabla1[Ganacia Bruta])</f>
        <v>24</v>
      </c>
      <c r="R221" s="1">
        <f>+Tabla2[[#This Row],[Monto total cuenta]]+Tabla2[[#This Row],[Propina final]]</f>
        <v>72.5</v>
      </c>
      <c r="S221" s="4">
        <f>+Tabla2[[#This Row],[Hora de Salida]]</f>
        <v>45018.206250000003</v>
      </c>
      <c r="T221" s="5" t="str">
        <f>+TEXT(Tabla2[[#This Row],[Hora de Llegada]], "h:mm")</f>
        <v>1:01</v>
      </c>
      <c r="U221" t="str">
        <f>+TEXT(Tabla2[[#This Row],[Hora de Salida]], "h:mm")</f>
        <v>4:57</v>
      </c>
      <c r="V2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0.16388888888888886</v>
      </c>
      <c r="W221">
        <f>+SUMIF(cocina!A:A,Tabla2[[#This Row],[Número de Orden]],cocina!H:H)</f>
        <v>13</v>
      </c>
      <c r="X221">
        <f>+Tabla2[[#This Row],[Tiempo de preparación]]/60</f>
        <v>0.21666666666666667</v>
      </c>
      <c r="Y221" t="str">
        <f>+TEXT(Tabla2[[#This Row],[Columna2]]/24, "h:mm")</f>
        <v>0:13</v>
      </c>
      <c r="Z221" s="6">
        <f>+TEXT(Tabla2[[#This Row],[Hora de Salida]]-Tabla2[[#This Row],[Hora de Llegada]], "h:mm")-Tabla2[[#This Row],[Tiempo de preparación2]]</f>
        <v>0.15486111111111112</v>
      </c>
      <c r="AA221" s="6">
        <f>+IF(Tabla2[[#This Row],[Tiempo de degustación]]&lt;0,0,Tabla2[[#This Row],[Tiempo de degustación]])</f>
        <v>0.15486111111111112</v>
      </c>
      <c r="AB221" t="str">
        <f>+IF(Tabla2[[#This Row],[Tiempo de degustación2]]&gt;0,"SI","Impago")</f>
        <v>SI</v>
      </c>
      <c r="AC221">
        <f>+IF(Tabla2[[#This Row],[Orden cobrada]]="Impago",0,Tabla2[[#This Row],[Propina]])</f>
        <v>48.5</v>
      </c>
      <c r="AD221">
        <f>+IF(Tabla2[[#This Row],[Estado de la Mesa]]="Ocupada",15,0)</f>
        <v>0</v>
      </c>
      <c r="AE221">
        <f>+Tabla2[[#This Row],[Columna1]]/60</f>
        <v>0</v>
      </c>
      <c r="AF221" t="str">
        <f>+TEXT(Tabla2[[#This Row],[Columna12]]/24, "h:mm")</f>
        <v>0:00</v>
      </c>
      <c r="AG221" s="6">
        <f>+Tabla2[[#This Row],[Columna13]]+Tabla2[[#This Row],[Tiempo de permanencia]]</f>
        <v>0.16388888888888886</v>
      </c>
      <c r="AH221" t="str">
        <f>+TEXT(Tabla2[[#This Row],[Hora de Llegada]], "dddd")</f>
        <v>domingo</v>
      </c>
    </row>
    <row r="222" spans="1:34" x14ac:dyDescent="0.25">
      <c r="A222">
        <v>16</v>
      </c>
      <c r="B222" t="s">
        <v>317</v>
      </c>
      <c r="C222">
        <v>1</v>
      </c>
      <c r="D222" s="3">
        <v>45018.07708333333</v>
      </c>
      <c r="E222" s="3">
        <v>45018.128472222219</v>
      </c>
      <c r="F222" t="s">
        <v>69</v>
      </c>
      <c r="G222" t="s">
        <v>70</v>
      </c>
      <c r="H222" t="s">
        <v>83</v>
      </c>
      <c r="I222" s="13">
        <v>17.829999999999998</v>
      </c>
      <c r="J222" t="s">
        <v>84</v>
      </c>
      <c r="K222">
        <v>221</v>
      </c>
      <c r="L222" t="s">
        <v>127</v>
      </c>
      <c r="M222" t="s">
        <v>18</v>
      </c>
      <c r="N222" t="s">
        <v>133</v>
      </c>
      <c r="O222" t="s">
        <v>88</v>
      </c>
      <c r="Q222" s="1">
        <f>+SUMIF(Tabla1[Número de Orden],Tabla2[[#This Row],[Número de Orden]],Tabla1[Ganacia Bruta])</f>
        <v>193</v>
      </c>
      <c r="R222" s="1">
        <f>+Tabla2[[#This Row],[Monto total cuenta]]+Tabla2[[#This Row],[Propina final]]</f>
        <v>193</v>
      </c>
      <c r="S222" s="4">
        <f>+Tabla2[[#This Row],[Hora de Salida]]</f>
        <v>45018.128472222219</v>
      </c>
      <c r="T222" s="5" t="str">
        <f>+TEXT(Tabla2[[#This Row],[Hora de Llegada]], "h:mm")</f>
        <v>1:51</v>
      </c>
      <c r="U222" t="str">
        <f>+TEXT(Tabla2[[#This Row],[Hora de Salida]], "h:mm")</f>
        <v>3:05</v>
      </c>
      <c r="V2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5.1388888888888873E-2</v>
      </c>
      <c r="W222">
        <f>+SUMIF(cocina!A:A,Tabla2[[#This Row],[Número de Orden]],cocina!H:H)</f>
        <v>108</v>
      </c>
      <c r="X222">
        <f>+Tabla2[[#This Row],[Tiempo de preparación]]/60</f>
        <v>1.8</v>
      </c>
      <c r="Y222" t="str">
        <f>+TEXT(Tabla2[[#This Row],[Columna2]]/24, "h:mm")</f>
        <v>1:48</v>
      </c>
      <c r="Z222" s="6">
        <f>+TEXT(Tabla2[[#This Row],[Hora de Salida]]-Tabla2[[#This Row],[Hora de Llegada]], "h:mm")-Tabla2[[#This Row],[Tiempo de preparación2]]</f>
        <v>-2.361111111111111E-2</v>
      </c>
      <c r="AA222" s="6">
        <f>+IF(Tabla2[[#This Row],[Tiempo de degustación]]&lt;0,0,Tabla2[[#This Row],[Tiempo de degustación]])</f>
        <v>0</v>
      </c>
      <c r="AB222" t="str">
        <f>+IF(Tabla2[[#This Row],[Tiempo de degustación2]]&gt;0,"SI","Impago")</f>
        <v>Impago</v>
      </c>
      <c r="AC222">
        <f>+IF(Tabla2[[#This Row],[Orden cobrada]]="Impago",0,Tabla2[[#This Row],[Propina]])</f>
        <v>0</v>
      </c>
      <c r="AD222">
        <f>+IF(Tabla2[[#This Row],[Estado de la Mesa]]="Ocupada",15,0)</f>
        <v>0</v>
      </c>
      <c r="AE222">
        <f>+Tabla2[[#This Row],[Columna1]]/60</f>
        <v>0</v>
      </c>
      <c r="AF222" t="str">
        <f>+TEXT(Tabla2[[#This Row],[Columna12]]/24, "h:mm")</f>
        <v>0:00</v>
      </c>
      <c r="AG222" s="6">
        <f>+Tabla2[[#This Row],[Columna13]]+Tabla2[[#This Row],[Tiempo de permanencia]]</f>
        <v>5.1388888888888873E-2</v>
      </c>
      <c r="AH222" t="str">
        <f>+TEXT(Tabla2[[#This Row],[Hora de Llegada]], "dddd")</f>
        <v>domingo</v>
      </c>
    </row>
    <row r="223" spans="1:34" x14ac:dyDescent="0.25">
      <c r="A223">
        <v>3</v>
      </c>
      <c r="B223" t="s">
        <v>318</v>
      </c>
      <c r="C223">
        <v>3</v>
      </c>
      <c r="D223" s="3">
        <v>45018.151388888888</v>
      </c>
      <c r="E223" s="3">
        <v>45018.279166666667</v>
      </c>
      <c r="F223" t="s">
        <v>90</v>
      </c>
      <c r="G223" t="s">
        <v>98</v>
      </c>
      <c r="H223" t="s">
        <v>71</v>
      </c>
      <c r="I223" s="13">
        <v>32.58</v>
      </c>
      <c r="J223" t="s">
        <v>84</v>
      </c>
      <c r="K223">
        <v>222</v>
      </c>
      <c r="L223" t="s">
        <v>121</v>
      </c>
      <c r="M223" t="s">
        <v>22</v>
      </c>
      <c r="N223" t="s">
        <v>92</v>
      </c>
      <c r="Q223" s="1">
        <f>+SUMIF(Tabla1[Número de Orden],Tabla2[[#This Row],[Número de Orden]],Tabla1[Ganacia Bruta])</f>
        <v>97</v>
      </c>
      <c r="R223" s="1">
        <f>+Tabla2[[#This Row],[Monto total cuenta]]+Tabla2[[#This Row],[Propina final]]</f>
        <v>129.57999999999998</v>
      </c>
      <c r="S223" s="4">
        <f>+Tabla2[[#This Row],[Hora de Salida]]</f>
        <v>45018.279166666667</v>
      </c>
      <c r="T223" s="5" t="str">
        <f>+TEXT(Tabla2[[#This Row],[Hora de Llegada]], "h:mm")</f>
        <v>3:38</v>
      </c>
      <c r="U223" t="str">
        <f>+TEXT(Tabla2[[#This Row],[Hora de Salida]], "h:mm")</f>
        <v>6:42</v>
      </c>
      <c r="V2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0.1277777777777778</v>
      </c>
      <c r="W223">
        <f>+SUMIF(cocina!A:A,Tabla2[[#This Row],[Número de Orden]],cocina!H:H)</f>
        <v>85</v>
      </c>
      <c r="X223">
        <f>+Tabla2[[#This Row],[Tiempo de preparación]]/60</f>
        <v>1.4166666666666667</v>
      </c>
      <c r="Y223" t="str">
        <f>+TEXT(Tabla2[[#This Row],[Columna2]]/24, "h:mm")</f>
        <v>1:25</v>
      </c>
      <c r="Z223" s="6">
        <f>+TEXT(Tabla2[[#This Row],[Hora de Salida]]-Tabla2[[#This Row],[Hora de Llegada]], "h:mm")-Tabla2[[#This Row],[Tiempo de preparación2]]</f>
        <v>6.8749999999999992E-2</v>
      </c>
      <c r="AA223" s="6">
        <f>+IF(Tabla2[[#This Row],[Tiempo de degustación]]&lt;0,0,Tabla2[[#This Row],[Tiempo de degustación]])</f>
        <v>6.8749999999999992E-2</v>
      </c>
      <c r="AB223" t="str">
        <f>+IF(Tabla2[[#This Row],[Tiempo de degustación2]]&gt;0,"SI","Impago")</f>
        <v>SI</v>
      </c>
      <c r="AC223">
        <f>+IF(Tabla2[[#This Row],[Orden cobrada]]="Impago",0,Tabla2[[#This Row],[Propina]])</f>
        <v>32.58</v>
      </c>
      <c r="AD223">
        <f>+IF(Tabla2[[#This Row],[Estado de la Mesa]]="Ocupada",15,0)</f>
        <v>0</v>
      </c>
      <c r="AE223">
        <f>+Tabla2[[#This Row],[Columna1]]/60</f>
        <v>0</v>
      </c>
      <c r="AF223" t="str">
        <f>+TEXT(Tabla2[[#This Row],[Columna12]]/24, "h:mm")</f>
        <v>0:00</v>
      </c>
      <c r="AG223" s="6">
        <f>+Tabla2[[#This Row],[Columna13]]+Tabla2[[#This Row],[Tiempo de permanencia]]</f>
        <v>0.1277777777777778</v>
      </c>
      <c r="AH223" t="str">
        <f>+TEXT(Tabla2[[#This Row],[Hora de Llegada]], "dddd")</f>
        <v>domingo</v>
      </c>
    </row>
    <row r="224" spans="1:34" x14ac:dyDescent="0.25">
      <c r="A224">
        <v>19</v>
      </c>
      <c r="B224" t="s">
        <v>319</v>
      </c>
      <c r="C224">
        <v>2</v>
      </c>
      <c r="D224" s="3">
        <v>45018.052777777775</v>
      </c>
      <c r="E224" s="3">
        <v>45018.118055555555</v>
      </c>
      <c r="F224" t="s">
        <v>90</v>
      </c>
      <c r="G224" t="s">
        <v>98</v>
      </c>
      <c r="H224" t="s">
        <v>83</v>
      </c>
      <c r="I224" s="13">
        <v>49.62</v>
      </c>
      <c r="J224" t="s">
        <v>72</v>
      </c>
      <c r="K224">
        <v>223</v>
      </c>
      <c r="L224" t="s">
        <v>140</v>
      </c>
      <c r="M224" t="s">
        <v>18</v>
      </c>
      <c r="Q224" s="1">
        <f>+SUMIF(Tabla1[Número de Orden],Tabla2[[#This Row],[Número de Orden]],Tabla1[Ganacia Bruta])</f>
        <v>32</v>
      </c>
      <c r="R224" s="1">
        <f>+Tabla2[[#This Row],[Monto total cuenta]]+Tabla2[[#This Row],[Propina final]]</f>
        <v>81.62</v>
      </c>
      <c r="S224" s="4">
        <f>+Tabla2[[#This Row],[Hora de Salida]]</f>
        <v>45018.118055555555</v>
      </c>
      <c r="T224" s="5" t="str">
        <f>+TEXT(Tabla2[[#This Row],[Hora de Llegada]], "h:mm")</f>
        <v>1:16</v>
      </c>
      <c r="U224" t="str">
        <f>+TEXT(Tabla2[[#This Row],[Hora de Salida]], "h:mm")</f>
        <v>2:50</v>
      </c>
      <c r="V2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6.5277777777777768E-2</v>
      </c>
      <c r="W224">
        <f>+SUMIF(cocina!A:A,Tabla2[[#This Row],[Número de Orden]],cocina!H:H)</f>
        <v>53</v>
      </c>
      <c r="X224">
        <f>+Tabla2[[#This Row],[Tiempo de preparación]]/60</f>
        <v>0.8833333333333333</v>
      </c>
      <c r="Y224" t="str">
        <f>+TEXT(Tabla2[[#This Row],[Columna2]]/24, "h:mm")</f>
        <v>0:53</v>
      </c>
      <c r="Z224" s="6">
        <f>+TEXT(Tabla2[[#This Row],[Hora de Salida]]-Tabla2[[#This Row],[Hora de Llegada]], "h:mm")-Tabla2[[#This Row],[Tiempo de preparación2]]</f>
        <v>2.8472222222222225E-2</v>
      </c>
      <c r="AA224" s="6">
        <f>+IF(Tabla2[[#This Row],[Tiempo de degustación]]&lt;0,0,Tabla2[[#This Row],[Tiempo de degustación]])</f>
        <v>2.8472222222222225E-2</v>
      </c>
      <c r="AB224" t="str">
        <f>+IF(Tabla2[[#This Row],[Tiempo de degustación2]]&gt;0,"SI","Impago")</f>
        <v>SI</v>
      </c>
      <c r="AC224">
        <f>+IF(Tabla2[[#This Row],[Orden cobrada]]="Impago",0,Tabla2[[#This Row],[Propina]])</f>
        <v>49.62</v>
      </c>
      <c r="AD224">
        <f>+IF(Tabla2[[#This Row],[Estado de la Mesa]]="Ocupada",15,0)</f>
        <v>0</v>
      </c>
      <c r="AE224">
        <f>+Tabla2[[#This Row],[Columna1]]/60</f>
        <v>0</v>
      </c>
      <c r="AF224" t="str">
        <f>+TEXT(Tabla2[[#This Row],[Columna12]]/24, "h:mm")</f>
        <v>0:00</v>
      </c>
      <c r="AG224" s="6">
        <f>+Tabla2[[#This Row],[Columna13]]+Tabla2[[#This Row],[Tiempo de permanencia]]</f>
        <v>6.5277777777777768E-2</v>
      </c>
      <c r="AH224" t="str">
        <f>+TEXT(Tabla2[[#This Row],[Hora de Llegada]], "dddd")</f>
        <v>domingo</v>
      </c>
    </row>
    <row r="225" spans="1:34" x14ac:dyDescent="0.25">
      <c r="A225">
        <v>7</v>
      </c>
      <c r="B225" t="s">
        <v>320</v>
      </c>
      <c r="C225">
        <v>6</v>
      </c>
      <c r="D225" s="3">
        <v>45018.088194444441</v>
      </c>
      <c r="E225" s="3">
        <v>45018.240972222222</v>
      </c>
      <c r="F225" t="s">
        <v>69</v>
      </c>
      <c r="G225" t="s">
        <v>70</v>
      </c>
      <c r="H225" t="s">
        <v>83</v>
      </c>
      <c r="I225" s="13">
        <v>17.61</v>
      </c>
      <c r="J225" t="s">
        <v>100</v>
      </c>
      <c r="K225">
        <v>224</v>
      </c>
      <c r="L225" t="s">
        <v>105</v>
      </c>
      <c r="M225" t="s">
        <v>25</v>
      </c>
      <c r="Q225" s="1">
        <f>+SUMIF(Tabla1[Número de Orden],Tabla2[[#This Row],[Número de Orden]],Tabla1[Ganacia Bruta])</f>
        <v>52</v>
      </c>
      <c r="R225" s="1">
        <f>+Tabla2[[#This Row],[Monto total cuenta]]+Tabla2[[#This Row],[Propina final]]</f>
        <v>69.61</v>
      </c>
      <c r="S225" s="4">
        <f>+Tabla2[[#This Row],[Hora de Salida]]</f>
        <v>45018.240972222222</v>
      </c>
      <c r="T225" s="5" t="str">
        <f>+TEXT(Tabla2[[#This Row],[Hora de Llegada]], "h:mm")</f>
        <v>2:07</v>
      </c>
      <c r="U225" t="str">
        <f>+TEXT(Tabla2[[#This Row],[Hora de Salida]], "h:mm")</f>
        <v>5:47</v>
      </c>
      <c r="V2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30.152777777777779</v>
      </c>
      <c r="W225">
        <f>+SUMIF(cocina!A:A,Tabla2[[#This Row],[Número de Orden]],cocina!H:H)</f>
        <v>20</v>
      </c>
      <c r="X225">
        <f>+Tabla2[[#This Row],[Tiempo de preparación]]/60</f>
        <v>0.33333333333333331</v>
      </c>
      <c r="Y225" t="str">
        <f>+TEXT(Tabla2[[#This Row],[Columna2]]/24, "h:mm")</f>
        <v>0:20</v>
      </c>
      <c r="Z225" s="6">
        <f>+TEXT(Tabla2[[#This Row],[Hora de Salida]]-Tabla2[[#This Row],[Hora de Llegada]], "h:mm")-Tabla2[[#This Row],[Tiempo de preparación2]]</f>
        <v>0.1388888888888889</v>
      </c>
      <c r="AA225" s="6">
        <f>+IF(Tabla2[[#This Row],[Tiempo de degustación]]&lt;0,0,Tabla2[[#This Row],[Tiempo de degustación]])</f>
        <v>0.1388888888888889</v>
      </c>
      <c r="AB225" t="str">
        <f>+IF(Tabla2[[#This Row],[Tiempo de degustación2]]&gt;0,"SI","Impago")</f>
        <v>SI</v>
      </c>
      <c r="AC225">
        <f>+IF(Tabla2[[#This Row],[Orden cobrada]]="Impago",0,Tabla2[[#This Row],[Propina]])</f>
        <v>17.61</v>
      </c>
      <c r="AD225">
        <f>+IF(Tabla2[[#This Row],[Estado de la Mesa]]="Ocupada",15,0)</f>
        <v>15</v>
      </c>
      <c r="AE225">
        <f>+Tabla2[[#This Row],[Columna1]]/60</f>
        <v>0.25</v>
      </c>
      <c r="AF225" t="str">
        <f>+TEXT(Tabla2[[#This Row],[Columna12]]/24, "h:mm")</f>
        <v>0:15</v>
      </c>
      <c r="AG225" s="6">
        <f>+Tabla2[[#This Row],[Columna13]]+Tabla2[[#This Row],[Tiempo de permanencia]]</f>
        <v>30.163194444444446</v>
      </c>
      <c r="AH225" t="str">
        <f>+TEXT(Tabla2[[#This Row],[Hora de Llegada]], "dddd")</f>
        <v>domingo</v>
      </c>
    </row>
    <row r="226" spans="1:34" x14ac:dyDescent="0.25">
      <c r="A226">
        <v>19</v>
      </c>
      <c r="B226" t="s">
        <v>321</v>
      </c>
      <c r="C226">
        <v>4</v>
      </c>
      <c r="D226" s="3">
        <v>45018.009722222225</v>
      </c>
      <c r="E226" s="3">
        <v>45018.058333333334</v>
      </c>
      <c r="F226" t="s">
        <v>69</v>
      </c>
      <c r="G226" t="s">
        <v>77</v>
      </c>
      <c r="H226" t="s">
        <v>83</v>
      </c>
      <c r="I226" s="13">
        <v>35.020000000000003</v>
      </c>
      <c r="J226" t="s">
        <v>72</v>
      </c>
      <c r="K226">
        <v>225</v>
      </c>
      <c r="L226" t="s">
        <v>95</v>
      </c>
      <c r="M226" t="s">
        <v>14</v>
      </c>
      <c r="N226" t="s">
        <v>116</v>
      </c>
      <c r="Q226" s="1">
        <f>+SUMIF(Tabla1[Número de Orden],Tabla2[[#This Row],[Número de Orden]],Tabla1[Ganacia Bruta])</f>
        <v>168</v>
      </c>
      <c r="R226" s="1">
        <f>+Tabla2[[#This Row],[Monto total cuenta]]+Tabla2[[#This Row],[Propina final]]</f>
        <v>168</v>
      </c>
      <c r="S226" s="4">
        <f>+Tabla2[[#This Row],[Hora de Salida]]</f>
        <v>45018.058333333334</v>
      </c>
      <c r="T226" s="5" t="str">
        <f>+TEXT(Tabla2[[#This Row],[Hora de Llegada]], "h:mm")</f>
        <v>0:14</v>
      </c>
      <c r="U226" t="str">
        <f>+TEXT(Tabla2[[#This Row],[Hora de Salida]], "h:mm")</f>
        <v>1:24</v>
      </c>
      <c r="V2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4.8611111111111112E-2</v>
      </c>
      <c r="W226">
        <f>+SUMIF(cocina!A:A,Tabla2[[#This Row],[Número de Orden]],cocina!H:H)</f>
        <v>94</v>
      </c>
      <c r="X226">
        <f>+Tabla2[[#This Row],[Tiempo de preparación]]/60</f>
        <v>1.5666666666666667</v>
      </c>
      <c r="Y226" t="str">
        <f>+TEXT(Tabla2[[#This Row],[Columna2]]/24, "h:mm")</f>
        <v>1:34</v>
      </c>
      <c r="Z226" s="6">
        <f>+TEXT(Tabla2[[#This Row],[Hora de Salida]]-Tabla2[[#This Row],[Hora de Llegada]], "h:mm")-Tabla2[[#This Row],[Tiempo de preparación2]]</f>
        <v>-1.666666666666667E-2</v>
      </c>
      <c r="AA226" s="6">
        <f>+IF(Tabla2[[#This Row],[Tiempo de degustación]]&lt;0,0,Tabla2[[#This Row],[Tiempo de degustación]])</f>
        <v>0</v>
      </c>
      <c r="AB226" t="str">
        <f>+IF(Tabla2[[#This Row],[Tiempo de degustación2]]&gt;0,"SI","Impago")</f>
        <v>Impago</v>
      </c>
      <c r="AC226">
        <f>+IF(Tabla2[[#This Row],[Orden cobrada]]="Impago",0,Tabla2[[#This Row],[Propina]])</f>
        <v>0</v>
      </c>
      <c r="AD226">
        <f>+IF(Tabla2[[#This Row],[Estado de la Mesa]]="Ocupada",15,0)</f>
        <v>0</v>
      </c>
      <c r="AE226">
        <f>+Tabla2[[#This Row],[Columna1]]/60</f>
        <v>0</v>
      </c>
      <c r="AF226" t="str">
        <f>+TEXT(Tabla2[[#This Row],[Columna12]]/24, "h:mm")</f>
        <v>0:00</v>
      </c>
      <c r="AG226" s="6">
        <f>+Tabla2[[#This Row],[Columna13]]+Tabla2[[#This Row],[Tiempo de permanencia]]</f>
        <v>4.8611111111111112E-2</v>
      </c>
      <c r="AH226" t="str">
        <f>+TEXT(Tabla2[[#This Row],[Hora de Llegada]], "dddd")</f>
        <v>domingo</v>
      </c>
    </row>
    <row r="227" spans="1:34" x14ac:dyDescent="0.25">
      <c r="A227">
        <v>7</v>
      </c>
      <c r="B227" t="s">
        <v>322</v>
      </c>
      <c r="C227">
        <v>6</v>
      </c>
      <c r="D227" s="3">
        <v>45018.040277777778</v>
      </c>
      <c r="E227" s="3">
        <v>45018.17291666667</v>
      </c>
      <c r="F227" t="s">
        <v>76</v>
      </c>
      <c r="G227" t="s">
        <v>98</v>
      </c>
      <c r="H227" t="s">
        <v>83</v>
      </c>
      <c r="I227" s="13">
        <v>39.479999999999997</v>
      </c>
      <c r="J227" t="s">
        <v>72</v>
      </c>
      <c r="K227">
        <v>226</v>
      </c>
      <c r="L227" t="s">
        <v>101</v>
      </c>
      <c r="M227" t="s">
        <v>21</v>
      </c>
      <c r="N227" t="s">
        <v>118</v>
      </c>
      <c r="O227" t="s">
        <v>80</v>
      </c>
      <c r="P227" t="s">
        <v>88</v>
      </c>
      <c r="Q227" s="1">
        <f>+SUMIF(Tabla1[Número de Orden],Tabla2[[#This Row],[Número de Orden]],Tabla1[Ganacia Bruta])</f>
        <v>171</v>
      </c>
      <c r="R227" s="1">
        <f>+Tabla2[[#This Row],[Monto total cuenta]]+Tabla2[[#This Row],[Propina final]]</f>
        <v>210.48</v>
      </c>
      <c r="S227" s="4">
        <f>+Tabla2[[#This Row],[Hora de Salida]]</f>
        <v>45018.17291666667</v>
      </c>
      <c r="T227" s="5" t="str">
        <f>+TEXT(Tabla2[[#This Row],[Hora de Llegada]], "h:mm")</f>
        <v>0:58</v>
      </c>
      <c r="U227" t="str">
        <f>+TEXT(Tabla2[[#This Row],[Hora de Salida]], "h:mm")</f>
        <v>4:09</v>
      </c>
      <c r="V2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0.13263888888888889</v>
      </c>
      <c r="W227">
        <f>+SUMIF(cocina!A:A,Tabla2[[#This Row],[Número de Orden]],cocina!H:H)</f>
        <v>146</v>
      </c>
      <c r="X227">
        <f>+Tabla2[[#This Row],[Tiempo de preparación]]/60</f>
        <v>2.4333333333333331</v>
      </c>
      <c r="Y227" t="str">
        <f>+TEXT(Tabla2[[#This Row],[Columna2]]/24, "h:mm")</f>
        <v>2:26</v>
      </c>
      <c r="Z227" s="6">
        <f>+TEXT(Tabla2[[#This Row],[Hora de Salida]]-Tabla2[[#This Row],[Hora de Llegada]], "h:mm")-Tabla2[[#This Row],[Tiempo de preparación2]]</f>
        <v>3.125E-2</v>
      </c>
      <c r="AA227" s="6">
        <f>+IF(Tabla2[[#This Row],[Tiempo de degustación]]&lt;0,0,Tabla2[[#This Row],[Tiempo de degustación]])</f>
        <v>3.125E-2</v>
      </c>
      <c r="AB227" t="str">
        <f>+IF(Tabla2[[#This Row],[Tiempo de degustación2]]&gt;0,"SI","Impago")</f>
        <v>SI</v>
      </c>
      <c r="AC227">
        <f>+IF(Tabla2[[#This Row],[Orden cobrada]]="Impago",0,Tabla2[[#This Row],[Propina]])</f>
        <v>39.479999999999997</v>
      </c>
      <c r="AD227">
        <f>+IF(Tabla2[[#This Row],[Estado de la Mesa]]="Ocupada",15,0)</f>
        <v>0</v>
      </c>
      <c r="AE227">
        <f>+Tabla2[[#This Row],[Columna1]]/60</f>
        <v>0</v>
      </c>
      <c r="AF227" t="str">
        <f>+TEXT(Tabla2[[#This Row],[Columna12]]/24, "h:mm")</f>
        <v>0:00</v>
      </c>
      <c r="AG227" s="6">
        <f>+Tabla2[[#This Row],[Columna13]]+Tabla2[[#This Row],[Tiempo de permanencia]]</f>
        <v>0.13263888888888889</v>
      </c>
      <c r="AH227" t="str">
        <f>+TEXT(Tabla2[[#This Row],[Hora de Llegada]], "dddd")</f>
        <v>domingo</v>
      </c>
    </row>
    <row r="228" spans="1:34" x14ac:dyDescent="0.25">
      <c r="A228">
        <v>17</v>
      </c>
      <c r="B228" t="s">
        <v>200</v>
      </c>
      <c r="C228">
        <v>6</v>
      </c>
      <c r="D228" s="3">
        <v>45018.075694444444</v>
      </c>
      <c r="E228" s="3">
        <v>45018.202777777777</v>
      </c>
      <c r="F228" t="s">
        <v>90</v>
      </c>
      <c r="G228" t="s">
        <v>70</v>
      </c>
      <c r="H228" t="s">
        <v>83</v>
      </c>
      <c r="I228" s="13">
        <v>41.05</v>
      </c>
      <c r="J228" t="s">
        <v>84</v>
      </c>
      <c r="K228">
        <v>227</v>
      </c>
      <c r="L228" t="s">
        <v>127</v>
      </c>
      <c r="M228" t="s">
        <v>5</v>
      </c>
      <c r="N228" t="s">
        <v>86</v>
      </c>
      <c r="O228" t="s">
        <v>92</v>
      </c>
      <c r="P228" t="s">
        <v>115</v>
      </c>
      <c r="Q228" s="1">
        <f>+SUMIF(Tabla1[Número de Orden],Tabla2[[#This Row],[Número de Orden]],Tabla1[Ganacia Bruta])</f>
        <v>211</v>
      </c>
      <c r="R228" s="1">
        <f>+Tabla2[[#This Row],[Monto total cuenta]]+Tabla2[[#This Row],[Propina final]]</f>
        <v>252.05</v>
      </c>
      <c r="S228" s="4">
        <f>+Tabla2[[#This Row],[Hora de Salida]]</f>
        <v>45018.202777777777</v>
      </c>
      <c r="T228" s="5" t="str">
        <f>+TEXT(Tabla2[[#This Row],[Hora de Llegada]], "h:mm")</f>
        <v>1:49</v>
      </c>
      <c r="U228" t="str">
        <f>+TEXT(Tabla2[[#This Row],[Hora de Salida]], "h:mm")</f>
        <v>4:52</v>
      </c>
      <c r="V2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0.12708333333333333</v>
      </c>
      <c r="W228">
        <f>+SUMIF(cocina!A:A,Tabla2[[#This Row],[Número de Orden]],cocina!H:H)</f>
        <v>119</v>
      </c>
      <c r="X228">
        <f>+Tabla2[[#This Row],[Tiempo de preparación]]/60</f>
        <v>1.9833333333333334</v>
      </c>
      <c r="Y228" t="str">
        <f>+TEXT(Tabla2[[#This Row],[Columna2]]/24, "h:mm")</f>
        <v>1:59</v>
      </c>
      <c r="Z228" s="6">
        <f>+TEXT(Tabla2[[#This Row],[Hora de Salida]]-Tabla2[[#This Row],[Hora de Llegada]], "h:mm")-Tabla2[[#This Row],[Tiempo de preparación2]]</f>
        <v>4.4444444444444439E-2</v>
      </c>
      <c r="AA228" s="6">
        <f>+IF(Tabla2[[#This Row],[Tiempo de degustación]]&lt;0,0,Tabla2[[#This Row],[Tiempo de degustación]])</f>
        <v>4.4444444444444439E-2</v>
      </c>
      <c r="AB228" t="str">
        <f>+IF(Tabla2[[#This Row],[Tiempo de degustación2]]&gt;0,"SI","Impago")</f>
        <v>SI</v>
      </c>
      <c r="AC228">
        <f>+IF(Tabla2[[#This Row],[Orden cobrada]]="Impago",0,Tabla2[[#This Row],[Propina]])</f>
        <v>41.05</v>
      </c>
      <c r="AD228">
        <f>+IF(Tabla2[[#This Row],[Estado de la Mesa]]="Ocupada",15,0)</f>
        <v>0</v>
      </c>
      <c r="AE228">
        <f>+Tabla2[[#This Row],[Columna1]]/60</f>
        <v>0</v>
      </c>
      <c r="AF228" t="str">
        <f>+TEXT(Tabla2[[#This Row],[Columna12]]/24, "h:mm")</f>
        <v>0:00</v>
      </c>
      <c r="AG228" s="6">
        <f>+Tabla2[[#This Row],[Columna13]]+Tabla2[[#This Row],[Tiempo de permanencia]]</f>
        <v>0.12708333333333333</v>
      </c>
      <c r="AH228" t="str">
        <f>+TEXT(Tabla2[[#This Row],[Hora de Llegada]], "dddd")</f>
        <v>domingo</v>
      </c>
    </row>
    <row r="229" spans="1:34" x14ac:dyDescent="0.25">
      <c r="A229">
        <v>16</v>
      </c>
      <c r="B229" t="s">
        <v>323</v>
      </c>
      <c r="C229">
        <v>4</v>
      </c>
      <c r="D229" s="3">
        <v>45018.069444444445</v>
      </c>
      <c r="E229" s="3">
        <v>45018.168055555558</v>
      </c>
      <c r="F229" t="s">
        <v>69</v>
      </c>
      <c r="G229" t="s">
        <v>70</v>
      </c>
      <c r="H229" t="s">
        <v>83</v>
      </c>
      <c r="I229" s="13">
        <v>10.66</v>
      </c>
      <c r="J229" t="s">
        <v>100</v>
      </c>
      <c r="K229">
        <v>228</v>
      </c>
      <c r="L229" t="s">
        <v>121</v>
      </c>
      <c r="M229" t="s">
        <v>22</v>
      </c>
      <c r="Q229" s="1">
        <f>+SUMIF(Tabla1[Número de Orden],Tabla2[[#This Row],[Número de Orden]],Tabla1[Ganacia Bruta])</f>
        <v>69</v>
      </c>
      <c r="R229" s="1">
        <f>+Tabla2[[#This Row],[Monto total cuenta]]+Tabla2[[#This Row],[Propina final]]</f>
        <v>79.66</v>
      </c>
      <c r="S229" s="4">
        <f>+Tabla2[[#This Row],[Hora de Salida]]</f>
        <v>45018.168055555558</v>
      </c>
      <c r="T229" s="5" t="str">
        <f>+TEXT(Tabla2[[#This Row],[Hora de Llegada]], "h:mm")</f>
        <v>1:40</v>
      </c>
      <c r="U229" t="str">
        <f>+TEXT(Tabla2[[#This Row],[Hora de Salida]], "h:mm")</f>
        <v>4:02</v>
      </c>
      <c r="V2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30.098611111111111</v>
      </c>
      <c r="W229">
        <f>+SUMIF(cocina!A:A,Tabla2[[#This Row],[Número de Orden]],cocina!H:H)</f>
        <v>35</v>
      </c>
      <c r="X229">
        <f>+Tabla2[[#This Row],[Tiempo de preparación]]/60</f>
        <v>0.58333333333333337</v>
      </c>
      <c r="Y229" t="str">
        <f>+TEXT(Tabla2[[#This Row],[Columna2]]/24, "h:mm")</f>
        <v>0:35</v>
      </c>
      <c r="Z229" s="6">
        <f>+TEXT(Tabla2[[#This Row],[Hora de Salida]]-Tabla2[[#This Row],[Hora de Llegada]], "h:mm")-Tabla2[[#This Row],[Tiempo de preparación2]]</f>
        <v>7.4305555555555555E-2</v>
      </c>
      <c r="AA229" s="6">
        <f>+IF(Tabla2[[#This Row],[Tiempo de degustación]]&lt;0,0,Tabla2[[#This Row],[Tiempo de degustación]])</f>
        <v>7.4305555555555555E-2</v>
      </c>
      <c r="AB229" t="str">
        <f>+IF(Tabla2[[#This Row],[Tiempo de degustación2]]&gt;0,"SI","Impago")</f>
        <v>SI</v>
      </c>
      <c r="AC229">
        <f>+IF(Tabla2[[#This Row],[Orden cobrada]]="Impago",0,Tabla2[[#This Row],[Propina]])</f>
        <v>10.66</v>
      </c>
      <c r="AD229">
        <f>+IF(Tabla2[[#This Row],[Estado de la Mesa]]="Ocupada",15,0)</f>
        <v>15</v>
      </c>
      <c r="AE229">
        <f>+Tabla2[[#This Row],[Columna1]]/60</f>
        <v>0.25</v>
      </c>
      <c r="AF229" t="str">
        <f>+TEXT(Tabla2[[#This Row],[Columna12]]/24, "h:mm")</f>
        <v>0:15</v>
      </c>
      <c r="AG229" s="6">
        <f>+Tabla2[[#This Row],[Columna13]]+Tabla2[[#This Row],[Tiempo de permanencia]]</f>
        <v>30.109027777777779</v>
      </c>
      <c r="AH229" t="str">
        <f>+TEXT(Tabla2[[#This Row],[Hora de Llegada]], "dddd")</f>
        <v>domingo</v>
      </c>
    </row>
    <row r="230" spans="1:34" x14ac:dyDescent="0.25">
      <c r="A230">
        <v>14</v>
      </c>
      <c r="B230" t="s">
        <v>324</v>
      </c>
      <c r="C230">
        <v>3</v>
      </c>
      <c r="D230" s="3">
        <v>45018.106944444444</v>
      </c>
      <c r="E230" s="3">
        <v>45018.1875</v>
      </c>
      <c r="F230" t="s">
        <v>82</v>
      </c>
      <c r="G230" t="s">
        <v>98</v>
      </c>
      <c r="H230" t="s">
        <v>83</v>
      </c>
      <c r="I230" s="13">
        <v>28.58</v>
      </c>
      <c r="J230" t="s">
        <v>72</v>
      </c>
      <c r="K230">
        <v>229</v>
      </c>
      <c r="L230" t="s">
        <v>105</v>
      </c>
      <c r="M230" t="s">
        <v>26</v>
      </c>
      <c r="N230" t="s">
        <v>112</v>
      </c>
      <c r="O230" t="s">
        <v>87</v>
      </c>
      <c r="P230" t="s">
        <v>92</v>
      </c>
      <c r="Q230" s="1">
        <f>+SUMIF(Tabla1[Número de Orden],Tabla2[[#This Row],[Número de Orden]],Tabla1[Ganacia Bruta])</f>
        <v>124</v>
      </c>
      <c r="R230" s="1">
        <f>+Tabla2[[#This Row],[Monto total cuenta]]+Tabla2[[#This Row],[Propina final]]</f>
        <v>124</v>
      </c>
      <c r="S230" s="4">
        <f>+Tabla2[[#This Row],[Hora de Salida]]</f>
        <v>45018.1875</v>
      </c>
      <c r="T230" s="5" t="str">
        <f>+TEXT(Tabla2[[#This Row],[Hora de Llegada]], "h:mm")</f>
        <v>2:34</v>
      </c>
      <c r="U230" t="str">
        <f>+TEXT(Tabla2[[#This Row],[Hora de Salida]], "h:mm")</f>
        <v>4:30</v>
      </c>
      <c r="V2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8.0555555555555561E-2</v>
      </c>
      <c r="W230">
        <f>+SUMIF(cocina!A:A,Tabla2[[#This Row],[Número de Orden]],cocina!H:H)</f>
        <v>117</v>
      </c>
      <c r="X230">
        <f>+Tabla2[[#This Row],[Tiempo de preparación]]/60</f>
        <v>1.95</v>
      </c>
      <c r="Y230" t="str">
        <f>+TEXT(Tabla2[[#This Row],[Columna2]]/24, "h:mm")</f>
        <v>1:57</v>
      </c>
      <c r="Z230" s="6">
        <f>+TEXT(Tabla2[[#This Row],[Hora de Salida]]-Tabla2[[#This Row],[Hora de Llegada]], "h:mm")-Tabla2[[#This Row],[Tiempo de preparación2]]</f>
        <v>-6.9444444444444198E-4</v>
      </c>
      <c r="AA230" s="6">
        <f>+IF(Tabla2[[#This Row],[Tiempo de degustación]]&lt;0,0,Tabla2[[#This Row],[Tiempo de degustación]])</f>
        <v>0</v>
      </c>
      <c r="AB230" t="str">
        <f>+IF(Tabla2[[#This Row],[Tiempo de degustación2]]&gt;0,"SI","Impago")</f>
        <v>Impago</v>
      </c>
      <c r="AC230">
        <f>+IF(Tabla2[[#This Row],[Orden cobrada]]="Impago",0,Tabla2[[#This Row],[Propina]])</f>
        <v>0</v>
      </c>
      <c r="AD230">
        <f>+IF(Tabla2[[#This Row],[Estado de la Mesa]]="Ocupada",15,0)</f>
        <v>0</v>
      </c>
      <c r="AE230">
        <f>+Tabla2[[#This Row],[Columna1]]/60</f>
        <v>0</v>
      </c>
      <c r="AF230" t="str">
        <f>+TEXT(Tabla2[[#This Row],[Columna12]]/24, "h:mm")</f>
        <v>0:00</v>
      </c>
      <c r="AG230" s="6">
        <f>+Tabla2[[#This Row],[Columna13]]+Tabla2[[#This Row],[Tiempo de permanencia]]</f>
        <v>8.0555555555555561E-2</v>
      </c>
      <c r="AH230" t="str">
        <f>+TEXT(Tabla2[[#This Row],[Hora de Llegada]], "dddd")</f>
        <v>domingo</v>
      </c>
    </row>
    <row r="231" spans="1:34" x14ac:dyDescent="0.25">
      <c r="A231">
        <v>5</v>
      </c>
      <c r="B231" t="s">
        <v>150</v>
      </c>
      <c r="C231">
        <v>5</v>
      </c>
      <c r="D231" s="3">
        <v>45018.09375</v>
      </c>
      <c r="E231" s="3">
        <v>45018.2</v>
      </c>
      <c r="F231" t="s">
        <v>82</v>
      </c>
      <c r="G231" t="s">
        <v>70</v>
      </c>
      <c r="H231" t="s">
        <v>83</v>
      </c>
      <c r="I231" s="13">
        <v>15.84</v>
      </c>
      <c r="J231" t="s">
        <v>84</v>
      </c>
      <c r="K231">
        <v>230</v>
      </c>
      <c r="L231" t="s">
        <v>101</v>
      </c>
      <c r="M231" t="s">
        <v>18</v>
      </c>
      <c r="N231" t="s">
        <v>92</v>
      </c>
      <c r="O231" t="s">
        <v>86</v>
      </c>
      <c r="Q231" s="1">
        <f>+SUMIF(Tabla1[Número de Orden],Tabla2[[#This Row],[Número de Orden]],Tabla1[Ganacia Bruta])</f>
        <v>214</v>
      </c>
      <c r="R231" s="1">
        <f>+Tabla2[[#This Row],[Monto total cuenta]]+Tabla2[[#This Row],[Propina final]]</f>
        <v>229.84</v>
      </c>
      <c r="S231" s="4">
        <f>+Tabla2[[#This Row],[Hora de Salida]]</f>
        <v>45018.2</v>
      </c>
      <c r="T231" s="5" t="str">
        <f>+TEXT(Tabla2[[#This Row],[Hora de Llegada]], "h:mm")</f>
        <v>2:15</v>
      </c>
      <c r="U231" t="str">
        <f>+TEXT(Tabla2[[#This Row],[Hora de Salida]], "h:mm")</f>
        <v>4:48</v>
      </c>
      <c r="V2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0.10625000000000001</v>
      </c>
      <c r="W231">
        <f>+SUMIF(cocina!A:A,Tabla2[[#This Row],[Número de Orden]],cocina!H:H)</f>
        <v>91</v>
      </c>
      <c r="X231">
        <f>+Tabla2[[#This Row],[Tiempo de preparación]]/60</f>
        <v>1.5166666666666666</v>
      </c>
      <c r="Y231" t="str">
        <f>+TEXT(Tabla2[[#This Row],[Columna2]]/24, "h:mm")</f>
        <v>1:31</v>
      </c>
      <c r="Z231" s="6">
        <f>+TEXT(Tabla2[[#This Row],[Hora de Salida]]-Tabla2[[#This Row],[Hora de Llegada]], "h:mm")-Tabla2[[#This Row],[Tiempo de preparación2]]</f>
        <v>4.3055555555555555E-2</v>
      </c>
      <c r="AA231" s="6">
        <f>+IF(Tabla2[[#This Row],[Tiempo de degustación]]&lt;0,0,Tabla2[[#This Row],[Tiempo de degustación]])</f>
        <v>4.3055555555555555E-2</v>
      </c>
      <c r="AB231" t="str">
        <f>+IF(Tabla2[[#This Row],[Tiempo de degustación2]]&gt;0,"SI","Impago")</f>
        <v>SI</v>
      </c>
      <c r="AC231">
        <f>+IF(Tabla2[[#This Row],[Orden cobrada]]="Impago",0,Tabla2[[#This Row],[Propina]])</f>
        <v>15.84</v>
      </c>
      <c r="AD231">
        <f>+IF(Tabla2[[#This Row],[Estado de la Mesa]]="Ocupada",15,0)</f>
        <v>0</v>
      </c>
      <c r="AE231">
        <f>+Tabla2[[#This Row],[Columna1]]/60</f>
        <v>0</v>
      </c>
      <c r="AF231" t="str">
        <f>+TEXT(Tabla2[[#This Row],[Columna12]]/24, "h:mm")</f>
        <v>0:00</v>
      </c>
      <c r="AG231" s="6">
        <f>+Tabla2[[#This Row],[Columna13]]+Tabla2[[#This Row],[Tiempo de permanencia]]</f>
        <v>0.10625000000000001</v>
      </c>
      <c r="AH231" t="str">
        <f>+TEXT(Tabla2[[#This Row],[Hora de Llegada]], "dddd")</f>
        <v>domingo</v>
      </c>
    </row>
    <row r="232" spans="1:34" x14ac:dyDescent="0.25">
      <c r="A232">
        <v>8</v>
      </c>
      <c r="B232" t="s">
        <v>325</v>
      </c>
      <c r="C232">
        <v>2</v>
      </c>
      <c r="D232" s="3">
        <v>45018.05</v>
      </c>
      <c r="E232" s="3">
        <v>45018.131944444445</v>
      </c>
      <c r="F232" t="s">
        <v>82</v>
      </c>
      <c r="G232" t="s">
        <v>70</v>
      </c>
      <c r="H232" t="s">
        <v>83</v>
      </c>
      <c r="I232" s="13">
        <v>49.1</v>
      </c>
      <c r="J232" t="s">
        <v>100</v>
      </c>
      <c r="K232">
        <v>231</v>
      </c>
      <c r="L232" t="s">
        <v>95</v>
      </c>
      <c r="M232" t="s">
        <v>23</v>
      </c>
      <c r="N232" t="s">
        <v>133</v>
      </c>
      <c r="O232" t="s">
        <v>86</v>
      </c>
      <c r="P232" t="s">
        <v>115</v>
      </c>
      <c r="Q232" s="1">
        <f>+SUMIF(Tabla1[Número de Orden],Tabla2[[#This Row],[Número de Orden]],Tabla1[Ganacia Bruta])</f>
        <v>208</v>
      </c>
      <c r="R232" s="1">
        <f>+Tabla2[[#This Row],[Monto total cuenta]]+Tabla2[[#This Row],[Propina final]]</f>
        <v>208</v>
      </c>
      <c r="S232" s="4">
        <f>+Tabla2[[#This Row],[Hora de Salida]]</f>
        <v>45018.131944444445</v>
      </c>
      <c r="T232" s="5" t="str">
        <f>+TEXT(Tabla2[[#This Row],[Hora de Llegada]], "h:mm")</f>
        <v>1:12</v>
      </c>
      <c r="U232" t="str">
        <f>+TEXT(Tabla2[[#This Row],[Hora de Salida]], "h:mm")</f>
        <v>3:10</v>
      </c>
      <c r="V2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30.081944444444446</v>
      </c>
      <c r="W232">
        <f>+SUMIF(cocina!A:A,Tabla2[[#This Row],[Número de Orden]],cocina!H:H)</f>
        <v>150</v>
      </c>
      <c r="X232">
        <f>+Tabla2[[#This Row],[Tiempo de preparación]]/60</f>
        <v>2.5</v>
      </c>
      <c r="Y232" t="str">
        <f>+TEXT(Tabla2[[#This Row],[Columna2]]/24, "h:mm")</f>
        <v>2:30</v>
      </c>
      <c r="Z232" s="6">
        <f>+TEXT(Tabla2[[#This Row],[Hora de Salida]]-Tabla2[[#This Row],[Hora de Llegada]], "h:mm")-Tabla2[[#This Row],[Tiempo de preparación2]]</f>
        <v>-2.2222222222222227E-2</v>
      </c>
      <c r="AA232" s="6">
        <f>+IF(Tabla2[[#This Row],[Tiempo de degustación]]&lt;0,0,Tabla2[[#This Row],[Tiempo de degustación]])</f>
        <v>0</v>
      </c>
      <c r="AB232" t="str">
        <f>+IF(Tabla2[[#This Row],[Tiempo de degustación2]]&gt;0,"SI","Impago")</f>
        <v>Impago</v>
      </c>
      <c r="AC232">
        <f>+IF(Tabla2[[#This Row],[Orden cobrada]]="Impago",0,Tabla2[[#This Row],[Propina]])</f>
        <v>0</v>
      </c>
      <c r="AD232">
        <f>+IF(Tabla2[[#This Row],[Estado de la Mesa]]="Ocupada",15,0)</f>
        <v>15</v>
      </c>
      <c r="AE232">
        <f>+Tabla2[[#This Row],[Columna1]]/60</f>
        <v>0.25</v>
      </c>
      <c r="AF232" t="str">
        <f>+TEXT(Tabla2[[#This Row],[Columna12]]/24, "h:mm")</f>
        <v>0:15</v>
      </c>
      <c r="AG232" s="6">
        <f>+Tabla2[[#This Row],[Columna13]]+Tabla2[[#This Row],[Tiempo de permanencia]]</f>
        <v>30.092361111111114</v>
      </c>
      <c r="AH232" t="str">
        <f>+TEXT(Tabla2[[#This Row],[Hora de Llegada]], "dddd")</f>
        <v>domingo</v>
      </c>
    </row>
    <row r="233" spans="1:34" x14ac:dyDescent="0.25">
      <c r="A233">
        <v>2</v>
      </c>
      <c r="B233" t="s">
        <v>326</v>
      </c>
      <c r="C233">
        <v>2</v>
      </c>
      <c r="D233" s="3">
        <v>45018.086111111108</v>
      </c>
      <c r="E233" s="3">
        <v>45018.142361111109</v>
      </c>
      <c r="F233" t="s">
        <v>76</v>
      </c>
      <c r="G233" t="s">
        <v>70</v>
      </c>
      <c r="H233" t="s">
        <v>83</v>
      </c>
      <c r="I233" s="13">
        <v>15.43</v>
      </c>
      <c r="J233" t="s">
        <v>72</v>
      </c>
      <c r="K233">
        <v>232</v>
      </c>
      <c r="L233" t="s">
        <v>140</v>
      </c>
      <c r="M233" t="s">
        <v>5</v>
      </c>
      <c r="N233" t="s">
        <v>80</v>
      </c>
      <c r="O233" t="s">
        <v>74</v>
      </c>
      <c r="P233" t="s">
        <v>125</v>
      </c>
      <c r="Q233" s="1">
        <f>+SUMIF(Tabla1[Número de Orden],Tabla2[[#This Row],[Número de Orden]],Tabla1[Ganacia Bruta])</f>
        <v>190</v>
      </c>
      <c r="R233" s="1">
        <f>+Tabla2[[#This Row],[Monto total cuenta]]+Tabla2[[#This Row],[Propina final]]</f>
        <v>190</v>
      </c>
      <c r="S233" s="4">
        <f>+Tabla2[[#This Row],[Hora de Salida]]</f>
        <v>45018.142361111109</v>
      </c>
      <c r="T233" s="5" t="str">
        <f>+TEXT(Tabla2[[#This Row],[Hora de Llegada]], "h:mm")</f>
        <v>2:04</v>
      </c>
      <c r="U233" t="str">
        <f>+TEXT(Tabla2[[#This Row],[Hora de Salida]], "h:mm")</f>
        <v>3:25</v>
      </c>
      <c r="V2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5.6249999999999994E-2</v>
      </c>
      <c r="W233">
        <f>+SUMIF(cocina!A:A,Tabla2[[#This Row],[Número de Orden]],cocina!H:H)</f>
        <v>139</v>
      </c>
      <c r="X233">
        <f>+Tabla2[[#This Row],[Tiempo de preparación]]/60</f>
        <v>2.3166666666666669</v>
      </c>
      <c r="Y233" t="str">
        <f>+TEXT(Tabla2[[#This Row],[Columna2]]/24, "h:mm")</f>
        <v>2:19</v>
      </c>
      <c r="Z233" s="6">
        <f>+TEXT(Tabla2[[#This Row],[Hora de Salida]]-Tabla2[[#This Row],[Hora de Llegada]], "h:mm")-Tabla2[[#This Row],[Tiempo de preparación2]]</f>
        <v>-4.027777777777778E-2</v>
      </c>
      <c r="AA233" s="6">
        <f>+IF(Tabla2[[#This Row],[Tiempo de degustación]]&lt;0,0,Tabla2[[#This Row],[Tiempo de degustación]])</f>
        <v>0</v>
      </c>
      <c r="AB233" t="str">
        <f>+IF(Tabla2[[#This Row],[Tiempo de degustación2]]&gt;0,"SI","Impago")</f>
        <v>Impago</v>
      </c>
      <c r="AC233">
        <f>+IF(Tabla2[[#This Row],[Orden cobrada]]="Impago",0,Tabla2[[#This Row],[Propina]])</f>
        <v>0</v>
      </c>
      <c r="AD233">
        <f>+IF(Tabla2[[#This Row],[Estado de la Mesa]]="Ocupada",15,0)</f>
        <v>0</v>
      </c>
      <c r="AE233">
        <f>+Tabla2[[#This Row],[Columna1]]/60</f>
        <v>0</v>
      </c>
      <c r="AF233" t="str">
        <f>+TEXT(Tabla2[[#This Row],[Columna12]]/24, "h:mm")</f>
        <v>0:00</v>
      </c>
      <c r="AG233" s="6">
        <f>+Tabla2[[#This Row],[Columna13]]+Tabla2[[#This Row],[Tiempo de permanencia]]</f>
        <v>5.6249999999999994E-2</v>
      </c>
      <c r="AH233" t="str">
        <f>+TEXT(Tabla2[[#This Row],[Hora de Llegada]], "dddd")</f>
        <v>domingo</v>
      </c>
    </row>
    <row r="234" spans="1:34" x14ac:dyDescent="0.25">
      <c r="A234">
        <v>8</v>
      </c>
      <c r="B234" t="s">
        <v>110</v>
      </c>
      <c r="C234">
        <v>1</v>
      </c>
      <c r="D234" s="3">
        <v>45018.036111111112</v>
      </c>
      <c r="E234" s="3">
        <v>45018.11041666667</v>
      </c>
      <c r="F234" t="s">
        <v>82</v>
      </c>
      <c r="G234" t="s">
        <v>77</v>
      </c>
      <c r="H234" t="s">
        <v>71</v>
      </c>
      <c r="I234" s="13">
        <v>45.64</v>
      </c>
      <c r="J234" t="s">
        <v>84</v>
      </c>
      <c r="K234">
        <v>233</v>
      </c>
      <c r="L234" t="s">
        <v>140</v>
      </c>
      <c r="M234" t="s">
        <v>16</v>
      </c>
      <c r="Q234" s="1">
        <f>+SUMIF(Tabla1[Número de Orden],Tabla2[[#This Row],[Número de Orden]],Tabla1[Ganacia Bruta])</f>
        <v>38</v>
      </c>
      <c r="R234" s="1">
        <f>+Tabla2[[#This Row],[Monto total cuenta]]+Tabla2[[#This Row],[Propina final]]</f>
        <v>83.64</v>
      </c>
      <c r="S234" s="4">
        <f>+Tabla2[[#This Row],[Hora de Salida]]</f>
        <v>45018.11041666667</v>
      </c>
      <c r="T234" s="5" t="str">
        <f>+TEXT(Tabla2[[#This Row],[Hora de Llegada]], "h:mm")</f>
        <v>0:52</v>
      </c>
      <c r="U234" t="str">
        <f>+TEXT(Tabla2[[#This Row],[Hora de Salida]], "h:mm")</f>
        <v>2:39</v>
      </c>
      <c r="V2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7.4305555555555555E-2</v>
      </c>
      <c r="W234">
        <f>+SUMIF(cocina!A:A,Tabla2[[#This Row],[Número de Orden]],cocina!H:H)</f>
        <v>31</v>
      </c>
      <c r="X234">
        <f>+Tabla2[[#This Row],[Tiempo de preparación]]/60</f>
        <v>0.51666666666666672</v>
      </c>
      <c r="Y234" t="str">
        <f>+TEXT(Tabla2[[#This Row],[Columna2]]/24, "h:mm")</f>
        <v>0:31</v>
      </c>
      <c r="Z234" s="6">
        <f>+TEXT(Tabla2[[#This Row],[Hora de Salida]]-Tabla2[[#This Row],[Hora de Llegada]], "h:mm")-Tabla2[[#This Row],[Tiempo de preparación2]]</f>
        <v>5.2777777777777778E-2</v>
      </c>
      <c r="AA234" s="6">
        <f>+IF(Tabla2[[#This Row],[Tiempo de degustación]]&lt;0,0,Tabla2[[#This Row],[Tiempo de degustación]])</f>
        <v>5.2777777777777778E-2</v>
      </c>
      <c r="AB234" t="str">
        <f>+IF(Tabla2[[#This Row],[Tiempo de degustación2]]&gt;0,"SI","Impago")</f>
        <v>SI</v>
      </c>
      <c r="AC234">
        <f>+IF(Tabla2[[#This Row],[Orden cobrada]]="Impago",0,Tabla2[[#This Row],[Propina]])</f>
        <v>45.64</v>
      </c>
      <c r="AD234">
        <f>+IF(Tabla2[[#This Row],[Estado de la Mesa]]="Ocupada",15,0)</f>
        <v>0</v>
      </c>
      <c r="AE234">
        <f>+Tabla2[[#This Row],[Columna1]]/60</f>
        <v>0</v>
      </c>
      <c r="AF234" t="str">
        <f>+TEXT(Tabla2[[#This Row],[Columna12]]/24, "h:mm")</f>
        <v>0:00</v>
      </c>
      <c r="AG234" s="6">
        <f>+Tabla2[[#This Row],[Columna13]]+Tabla2[[#This Row],[Tiempo de permanencia]]</f>
        <v>7.4305555555555555E-2</v>
      </c>
      <c r="AH234" t="str">
        <f>+TEXT(Tabla2[[#This Row],[Hora de Llegada]], "dddd")</f>
        <v>domingo</v>
      </c>
    </row>
    <row r="235" spans="1:34" x14ac:dyDescent="0.25">
      <c r="A235">
        <v>17</v>
      </c>
      <c r="B235" t="s">
        <v>327</v>
      </c>
      <c r="C235">
        <v>6</v>
      </c>
      <c r="D235" s="3">
        <v>45018.115277777775</v>
      </c>
      <c r="E235" s="3">
        <v>45018.227777777778</v>
      </c>
      <c r="F235" t="s">
        <v>69</v>
      </c>
      <c r="G235" t="s">
        <v>77</v>
      </c>
      <c r="H235" t="s">
        <v>83</v>
      </c>
      <c r="I235" s="13">
        <v>10.220000000000001</v>
      </c>
      <c r="J235" t="s">
        <v>84</v>
      </c>
      <c r="K235">
        <v>234</v>
      </c>
      <c r="L235" t="s">
        <v>85</v>
      </c>
      <c r="M235" t="s">
        <v>7</v>
      </c>
      <c r="N235" t="s">
        <v>96</v>
      </c>
      <c r="O235" t="s">
        <v>86</v>
      </c>
      <c r="Q235" s="1">
        <f>+SUMIF(Tabla1[Número de Orden],Tabla2[[#This Row],[Número de Orden]],Tabla1[Ganacia Bruta])</f>
        <v>225</v>
      </c>
      <c r="R235" s="1">
        <f>+Tabla2[[#This Row],[Monto total cuenta]]+Tabla2[[#This Row],[Propina final]]</f>
        <v>235.22</v>
      </c>
      <c r="S235" s="4">
        <f>+Tabla2[[#This Row],[Hora de Salida]]</f>
        <v>45018.227777777778</v>
      </c>
      <c r="T235" s="5" t="str">
        <f>+TEXT(Tabla2[[#This Row],[Hora de Llegada]], "h:mm")</f>
        <v>2:46</v>
      </c>
      <c r="U235" t="str">
        <f>+TEXT(Tabla2[[#This Row],[Hora de Salida]], "h:mm")</f>
        <v>5:28</v>
      </c>
      <c r="V2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0.11249999999999999</v>
      </c>
      <c r="W235">
        <f>+SUMIF(cocina!A:A,Tabla2[[#This Row],[Número de Orden]],cocina!H:H)</f>
        <v>99</v>
      </c>
      <c r="X235">
        <f>+Tabla2[[#This Row],[Tiempo de preparación]]/60</f>
        <v>1.65</v>
      </c>
      <c r="Y235" t="str">
        <f>+TEXT(Tabla2[[#This Row],[Columna2]]/24, "h:mm")</f>
        <v>1:39</v>
      </c>
      <c r="Z235" s="6">
        <f>+TEXT(Tabla2[[#This Row],[Hora de Salida]]-Tabla2[[#This Row],[Hora de Llegada]], "h:mm")-Tabla2[[#This Row],[Tiempo de preparación2]]</f>
        <v>4.3749999999999997E-2</v>
      </c>
      <c r="AA235" s="6">
        <f>+IF(Tabla2[[#This Row],[Tiempo de degustación]]&lt;0,0,Tabla2[[#This Row],[Tiempo de degustación]])</f>
        <v>4.3749999999999997E-2</v>
      </c>
      <c r="AB235" t="str">
        <f>+IF(Tabla2[[#This Row],[Tiempo de degustación2]]&gt;0,"SI","Impago")</f>
        <v>SI</v>
      </c>
      <c r="AC235">
        <f>+IF(Tabla2[[#This Row],[Orden cobrada]]="Impago",0,Tabla2[[#This Row],[Propina]])</f>
        <v>10.220000000000001</v>
      </c>
      <c r="AD235">
        <f>+IF(Tabla2[[#This Row],[Estado de la Mesa]]="Ocupada",15,0)</f>
        <v>0</v>
      </c>
      <c r="AE235">
        <f>+Tabla2[[#This Row],[Columna1]]/60</f>
        <v>0</v>
      </c>
      <c r="AF235" t="str">
        <f>+TEXT(Tabla2[[#This Row],[Columna12]]/24, "h:mm")</f>
        <v>0:00</v>
      </c>
      <c r="AG235" s="6">
        <f>+Tabla2[[#This Row],[Columna13]]+Tabla2[[#This Row],[Tiempo de permanencia]]</f>
        <v>0.11249999999999999</v>
      </c>
      <c r="AH235" t="str">
        <f>+TEXT(Tabla2[[#This Row],[Hora de Llegada]], "dddd")</f>
        <v>domingo</v>
      </c>
    </row>
    <row r="236" spans="1:34" x14ac:dyDescent="0.25">
      <c r="A236">
        <v>13</v>
      </c>
      <c r="B236" t="s">
        <v>154</v>
      </c>
      <c r="C236">
        <v>5</v>
      </c>
      <c r="D236" s="3">
        <v>45018.015277777777</v>
      </c>
      <c r="E236" s="3">
        <v>45018.116666666669</v>
      </c>
      <c r="F236" t="s">
        <v>69</v>
      </c>
      <c r="G236" t="s">
        <v>98</v>
      </c>
      <c r="H236" t="s">
        <v>83</v>
      </c>
      <c r="I236" s="13">
        <v>26.37</v>
      </c>
      <c r="J236" t="s">
        <v>72</v>
      </c>
      <c r="K236">
        <v>235</v>
      </c>
      <c r="L236" t="s">
        <v>73</v>
      </c>
      <c r="M236" t="s">
        <v>14</v>
      </c>
      <c r="Q236" s="1">
        <f>+SUMIF(Tabla1[Número de Orden],Tabla2[[#This Row],[Número de Orden]],Tabla1[Ganacia Bruta])</f>
        <v>33</v>
      </c>
      <c r="R236" s="1">
        <f>+Tabla2[[#This Row],[Monto total cuenta]]+Tabla2[[#This Row],[Propina final]]</f>
        <v>59.370000000000005</v>
      </c>
      <c r="S236" s="4">
        <f>+Tabla2[[#This Row],[Hora de Salida]]</f>
        <v>45018.116666666669</v>
      </c>
      <c r="T236" s="5" t="str">
        <f>+TEXT(Tabla2[[#This Row],[Hora de Llegada]], "h:mm")</f>
        <v>0:22</v>
      </c>
      <c r="U236" t="str">
        <f>+TEXT(Tabla2[[#This Row],[Hora de Salida]], "h:mm")</f>
        <v>2:48</v>
      </c>
      <c r="V2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0.10138888888888889</v>
      </c>
      <c r="W236">
        <f>+SUMIF(cocina!A:A,Tabla2[[#This Row],[Número de Orden]],cocina!H:H)</f>
        <v>25</v>
      </c>
      <c r="X236">
        <f>+Tabla2[[#This Row],[Tiempo de preparación]]/60</f>
        <v>0.41666666666666669</v>
      </c>
      <c r="Y236" t="str">
        <f>+TEXT(Tabla2[[#This Row],[Columna2]]/24, "h:mm")</f>
        <v>0:25</v>
      </c>
      <c r="Z236" s="6">
        <f>+TEXT(Tabla2[[#This Row],[Hora de Salida]]-Tabla2[[#This Row],[Hora de Llegada]], "h:mm")-Tabla2[[#This Row],[Tiempo de preparación2]]</f>
        <v>8.4027777777777785E-2</v>
      </c>
      <c r="AA236" s="6">
        <f>+IF(Tabla2[[#This Row],[Tiempo de degustación]]&lt;0,0,Tabla2[[#This Row],[Tiempo de degustación]])</f>
        <v>8.4027777777777785E-2</v>
      </c>
      <c r="AB236" t="str">
        <f>+IF(Tabla2[[#This Row],[Tiempo de degustación2]]&gt;0,"SI","Impago")</f>
        <v>SI</v>
      </c>
      <c r="AC236">
        <f>+IF(Tabla2[[#This Row],[Orden cobrada]]="Impago",0,Tabla2[[#This Row],[Propina]])</f>
        <v>26.37</v>
      </c>
      <c r="AD236">
        <f>+IF(Tabla2[[#This Row],[Estado de la Mesa]]="Ocupada",15,0)</f>
        <v>0</v>
      </c>
      <c r="AE236">
        <f>+Tabla2[[#This Row],[Columna1]]/60</f>
        <v>0</v>
      </c>
      <c r="AF236" t="str">
        <f>+TEXT(Tabla2[[#This Row],[Columna12]]/24, "h:mm")</f>
        <v>0:00</v>
      </c>
      <c r="AG236" s="6">
        <f>+Tabla2[[#This Row],[Columna13]]+Tabla2[[#This Row],[Tiempo de permanencia]]</f>
        <v>0.10138888888888889</v>
      </c>
      <c r="AH236" t="str">
        <f>+TEXT(Tabla2[[#This Row],[Hora de Llegada]], "dddd")</f>
        <v>domingo</v>
      </c>
    </row>
    <row r="237" spans="1:34" x14ac:dyDescent="0.25">
      <c r="A237">
        <v>12</v>
      </c>
      <c r="B237" t="s">
        <v>328</v>
      </c>
      <c r="C237">
        <v>2</v>
      </c>
      <c r="D237" s="3">
        <v>45018.036111111112</v>
      </c>
      <c r="E237" s="3">
        <v>45018.101388888892</v>
      </c>
      <c r="F237" t="s">
        <v>69</v>
      </c>
      <c r="G237" t="s">
        <v>70</v>
      </c>
      <c r="H237" t="s">
        <v>83</v>
      </c>
      <c r="I237" s="13">
        <v>39.81</v>
      </c>
      <c r="J237" t="s">
        <v>84</v>
      </c>
      <c r="K237">
        <v>236</v>
      </c>
      <c r="L237" t="s">
        <v>140</v>
      </c>
      <c r="M237" t="s">
        <v>14</v>
      </c>
      <c r="N237" t="s">
        <v>123</v>
      </c>
      <c r="O237" t="s">
        <v>112</v>
      </c>
      <c r="P237" t="s">
        <v>107</v>
      </c>
      <c r="Q237" s="1">
        <f>+SUMIF(Tabla1[Número de Orden],Tabla2[[#This Row],[Número de Orden]],Tabla1[Ganacia Bruta])</f>
        <v>255</v>
      </c>
      <c r="R237" s="1">
        <f>+Tabla2[[#This Row],[Monto total cuenta]]+Tabla2[[#This Row],[Propina final]]</f>
        <v>255</v>
      </c>
      <c r="S237" s="4">
        <f>+Tabla2[[#This Row],[Hora de Salida]]</f>
        <v>45018.101388888892</v>
      </c>
      <c r="T237" s="5" t="str">
        <f>+TEXT(Tabla2[[#This Row],[Hora de Llegada]], "h:mm")</f>
        <v>0:52</v>
      </c>
      <c r="U237" t="str">
        <f>+TEXT(Tabla2[[#This Row],[Hora de Salida]], "h:mm")</f>
        <v>2:26</v>
      </c>
      <c r="V2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6.5277777777777782E-2</v>
      </c>
      <c r="W237">
        <f>+SUMIF(cocina!A:A,Tabla2[[#This Row],[Número de Orden]],cocina!H:H)</f>
        <v>101</v>
      </c>
      <c r="X237">
        <f>+Tabla2[[#This Row],[Tiempo de preparación]]/60</f>
        <v>1.6833333333333333</v>
      </c>
      <c r="Y237" t="str">
        <f>+TEXT(Tabla2[[#This Row],[Columna2]]/24, "h:mm")</f>
        <v>1:41</v>
      </c>
      <c r="Z237" s="6">
        <f>+TEXT(Tabla2[[#This Row],[Hora de Salida]]-Tabla2[[#This Row],[Hora de Llegada]], "h:mm")-Tabla2[[#This Row],[Tiempo de preparación2]]</f>
        <v>-4.8611111111111077E-3</v>
      </c>
      <c r="AA237" s="6">
        <f>+IF(Tabla2[[#This Row],[Tiempo de degustación]]&lt;0,0,Tabla2[[#This Row],[Tiempo de degustación]])</f>
        <v>0</v>
      </c>
      <c r="AB237" t="str">
        <f>+IF(Tabla2[[#This Row],[Tiempo de degustación2]]&gt;0,"SI","Impago")</f>
        <v>Impago</v>
      </c>
      <c r="AC237">
        <f>+IF(Tabla2[[#This Row],[Orden cobrada]]="Impago",0,Tabla2[[#This Row],[Propina]])</f>
        <v>0</v>
      </c>
      <c r="AD237">
        <f>+IF(Tabla2[[#This Row],[Estado de la Mesa]]="Ocupada",15,0)</f>
        <v>0</v>
      </c>
      <c r="AE237">
        <f>+Tabla2[[#This Row],[Columna1]]/60</f>
        <v>0</v>
      </c>
      <c r="AF237" t="str">
        <f>+TEXT(Tabla2[[#This Row],[Columna12]]/24, "h:mm")</f>
        <v>0:00</v>
      </c>
      <c r="AG237" s="6">
        <f>+Tabla2[[#This Row],[Columna13]]+Tabla2[[#This Row],[Tiempo de permanencia]]</f>
        <v>6.5277777777777782E-2</v>
      </c>
      <c r="AH237" t="str">
        <f>+TEXT(Tabla2[[#This Row],[Hora de Llegada]], "dddd")</f>
        <v>domingo</v>
      </c>
    </row>
    <row r="238" spans="1:34" x14ac:dyDescent="0.25">
      <c r="A238">
        <v>4</v>
      </c>
      <c r="B238" t="s">
        <v>282</v>
      </c>
      <c r="C238">
        <v>6</v>
      </c>
      <c r="D238" s="3">
        <v>45018.114583333336</v>
      </c>
      <c r="E238" s="3">
        <v>45018.25</v>
      </c>
      <c r="F238" t="s">
        <v>82</v>
      </c>
      <c r="G238" t="s">
        <v>70</v>
      </c>
      <c r="H238" t="s">
        <v>83</v>
      </c>
      <c r="I238" s="13">
        <v>13.15</v>
      </c>
      <c r="J238" t="s">
        <v>100</v>
      </c>
      <c r="K238">
        <v>237</v>
      </c>
      <c r="L238" t="s">
        <v>95</v>
      </c>
      <c r="M238" t="s">
        <v>22</v>
      </c>
      <c r="N238" t="s">
        <v>74</v>
      </c>
      <c r="Q238" s="1">
        <f>+SUMIF(Tabla1[Número de Orden],Tabla2[[#This Row],[Número de Orden]],Tabla1[Ganacia Bruta])</f>
        <v>106</v>
      </c>
      <c r="R238" s="1">
        <f>+Tabla2[[#This Row],[Monto total cuenta]]+Tabla2[[#This Row],[Propina final]]</f>
        <v>119.15</v>
      </c>
      <c r="S238" s="4">
        <f>+Tabla2[[#This Row],[Hora de Salida]]</f>
        <v>45018.25</v>
      </c>
      <c r="T238" s="5" t="str">
        <f>+TEXT(Tabla2[[#This Row],[Hora de Llegada]], "h:mm")</f>
        <v>2:45</v>
      </c>
      <c r="U238" t="str">
        <f>+TEXT(Tabla2[[#This Row],[Hora de Salida]], "h:mm")</f>
        <v>6:00</v>
      </c>
      <c r="V2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238">
        <f>+SUMIF(cocina!A:A,Tabla2[[#This Row],[Número de Orden]],cocina!H:H)</f>
        <v>37</v>
      </c>
      <c r="X238">
        <f>+Tabla2[[#This Row],[Tiempo de preparación]]/60</f>
        <v>0.6166666666666667</v>
      </c>
      <c r="Y238" t="str">
        <f>+TEXT(Tabla2[[#This Row],[Columna2]]/24, "h:mm")</f>
        <v>0:37</v>
      </c>
      <c r="Z238" s="6">
        <f>+TEXT(Tabla2[[#This Row],[Hora de Salida]]-Tabla2[[#This Row],[Hora de Llegada]], "h:mm")-Tabla2[[#This Row],[Tiempo de preparación2]]</f>
        <v>0.10972222222222222</v>
      </c>
      <c r="AA238" s="6">
        <f>+IF(Tabla2[[#This Row],[Tiempo de degustación]]&lt;0,0,Tabla2[[#This Row],[Tiempo de degustación]])</f>
        <v>0.10972222222222222</v>
      </c>
      <c r="AB238" t="str">
        <f>+IF(Tabla2[[#This Row],[Tiempo de degustación2]]&gt;0,"SI","Impago")</f>
        <v>SI</v>
      </c>
      <c r="AC238">
        <f>+IF(Tabla2[[#This Row],[Orden cobrada]]="Impago",0,Tabla2[[#This Row],[Propina]])</f>
        <v>13.15</v>
      </c>
      <c r="AD238">
        <f>+IF(Tabla2[[#This Row],[Estado de la Mesa]]="Ocupada",15,0)</f>
        <v>15</v>
      </c>
      <c r="AE238">
        <f>+Tabla2[[#This Row],[Columna1]]/60</f>
        <v>0.25</v>
      </c>
      <c r="AF238" t="str">
        <f>+TEXT(Tabla2[[#This Row],[Columna12]]/24, "h:mm")</f>
        <v>0:15</v>
      </c>
      <c r="AG238" s="6">
        <f>+Tabla2[[#This Row],[Columna13]]+Tabla2[[#This Row],[Tiempo de permanencia]]</f>
        <v>30.145833333333332</v>
      </c>
      <c r="AH238" t="str">
        <f>+TEXT(Tabla2[[#This Row],[Hora de Llegada]], "dddd")</f>
        <v>domingo</v>
      </c>
    </row>
    <row r="239" spans="1:34" x14ac:dyDescent="0.25">
      <c r="A239">
        <v>13</v>
      </c>
      <c r="B239" t="s">
        <v>329</v>
      </c>
      <c r="C239">
        <v>6</v>
      </c>
      <c r="D239" s="3">
        <v>45018.095138888886</v>
      </c>
      <c r="E239" s="3">
        <v>45018.205555555556</v>
      </c>
      <c r="F239" t="s">
        <v>82</v>
      </c>
      <c r="G239" t="s">
        <v>77</v>
      </c>
      <c r="H239" t="s">
        <v>83</v>
      </c>
      <c r="I239" s="13">
        <v>33.020000000000003</v>
      </c>
      <c r="J239" t="s">
        <v>84</v>
      </c>
      <c r="K239">
        <v>238</v>
      </c>
      <c r="L239" t="s">
        <v>85</v>
      </c>
      <c r="M239" t="s">
        <v>12</v>
      </c>
      <c r="Q239" s="1">
        <f>+SUMIF(Tabla1[Número de Orden],Tabla2[[#This Row],[Número de Orden]],Tabla1[Ganacia Bruta])</f>
        <v>72</v>
      </c>
      <c r="R239" s="1">
        <f>+Tabla2[[#This Row],[Monto total cuenta]]+Tabla2[[#This Row],[Propina final]]</f>
        <v>105.02000000000001</v>
      </c>
      <c r="S239" s="4">
        <f>+Tabla2[[#This Row],[Hora de Salida]]</f>
        <v>45018.205555555556</v>
      </c>
      <c r="T239" s="5" t="str">
        <f>+TEXT(Tabla2[[#This Row],[Hora de Llegada]], "h:mm")</f>
        <v>2:17</v>
      </c>
      <c r="U239" t="str">
        <f>+TEXT(Tabla2[[#This Row],[Hora de Salida]], "h:mm")</f>
        <v>4:56</v>
      </c>
      <c r="V2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0.11041666666666666</v>
      </c>
      <c r="W239">
        <f>+SUMIF(cocina!A:A,Tabla2[[#This Row],[Número de Orden]],cocina!H:H)</f>
        <v>45</v>
      </c>
      <c r="X239">
        <f>+Tabla2[[#This Row],[Tiempo de preparación]]/60</f>
        <v>0.75</v>
      </c>
      <c r="Y239" t="str">
        <f>+TEXT(Tabla2[[#This Row],[Columna2]]/24, "h:mm")</f>
        <v>0:45</v>
      </c>
      <c r="Z239" s="6">
        <f>+TEXT(Tabla2[[#This Row],[Hora de Salida]]-Tabla2[[#This Row],[Hora de Llegada]], "h:mm")-Tabla2[[#This Row],[Tiempo de preparación2]]</f>
        <v>7.9166666666666663E-2</v>
      </c>
      <c r="AA239" s="6">
        <f>+IF(Tabla2[[#This Row],[Tiempo de degustación]]&lt;0,0,Tabla2[[#This Row],[Tiempo de degustación]])</f>
        <v>7.9166666666666663E-2</v>
      </c>
      <c r="AB239" t="str">
        <f>+IF(Tabla2[[#This Row],[Tiempo de degustación2]]&gt;0,"SI","Impago")</f>
        <v>SI</v>
      </c>
      <c r="AC239">
        <f>+IF(Tabla2[[#This Row],[Orden cobrada]]="Impago",0,Tabla2[[#This Row],[Propina]])</f>
        <v>33.020000000000003</v>
      </c>
      <c r="AD239">
        <f>+IF(Tabla2[[#This Row],[Estado de la Mesa]]="Ocupada",15,0)</f>
        <v>0</v>
      </c>
      <c r="AE239">
        <f>+Tabla2[[#This Row],[Columna1]]/60</f>
        <v>0</v>
      </c>
      <c r="AF239" t="str">
        <f>+TEXT(Tabla2[[#This Row],[Columna12]]/24, "h:mm")</f>
        <v>0:00</v>
      </c>
      <c r="AG239" s="6">
        <f>+Tabla2[[#This Row],[Columna13]]+Tabla2[[#This Row],[Tiempo de permanencia]]</f>
        <v>0.11041666666666666</v>
      </c>
      <c r="AH239" t="str">
        <f>+TEXT(Tabla2[[#This Row],[Hora de Llegada]], "dddd")</f>
        <v>domingo</v>
      </c>
    </row>
    <row r="240" spans="1:34" x14ac:dyDescent="0.25">
      <c r="A240">
        <v>12</v>
      </c>
      <c r="B240" t="s">
        <v>330</v>
      </c>
      <c r="C240">
        <v>6</v>
      </c>
      <c r="D240" s="3">
        <v>45018.115277777775</v>
      </c>
      <c r="E240" s="3">
        <v>45018.254861111112</v>
      </c>
      <c r="F240" t="s">
        <v>94</v>
      </c>
      <c r="G240" t="s">
        <v>70</v>
      </c>
      <c r="H240" t="s">
        <v>78</v>
      </c>
      <c r="I240" s="13">
        <v>11.76</v>
      </c>
      <c r="J240" t="s">
        <v>72</v>
      </c>
      <c r="K240">
        <v>239</v>
      </c>
      <c r="L240" t="s">
        <v>85</v>
      </c>
      <c r="M240" t="s">
        <v>25</v>
      </c>
      <c r="N240" t="s">
        <v>96</v>
      </c>
      <c r="Q240" s="1">
        <f>+SUMIF(Tabla1[Número de Orden],Tabla2[[#This Row],[Número de Orden]],Tabla1[Ganacia Bruta])</f>
        <v>74</v>
      </c>
      <c r="R240" s="1">
        <f>+Tabla2[[#This Row],[Monto total cuenta]]+Tabla2[[#This Row],[Propina final]]</f>
        <v>85.76</v>
      </c>
      <c r="S240" s="4">
        <f>+Tabla2[[#This Row],[Hora de Salida]]</f>
        <v>45018.254861111112</v>
      </c>
      <c r="T240" s="5" t="str">
        <f>+TEXT(Tabla2[[#This Row],[Hora de Llegada]], "h:mm")</f>
        <v>2:46</v>
      </c>
      <c r="U240" t="str">
        <f>+TEXT(Tabla2[[#This Row],[Hora de Salida]], "h:mm")</f>
        <v>6:07</v>
      </c>
      <c r="V2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0.13958333333333331</v>
      </c>
      <c r="W240">
        <f>+SUMIF(cocina!A:A,Tabla2[[#This Row],[Número de Orden]],cocina!H:H)</f>
        <v>73</v>
      </c>
      <c r="X240">
        <f>+Tabla2[[#This Row],[Tiempo de preparación]]/60</f>
        <v>1.2166666666666666</v>
      </c>
      <c r="Y240" t="str">
        <f>+TEXT(Tabla2[[#This Row],[Columna2]]/24, "h:mm")</f>
        <v>1:13</v>
      </c>
      <c r="Z240" s="6">
        <f>+TEXT(Tabla2[[#This Row],[Hora de Salida]]-Tabla2[[#This Row],[Hora de Llegada]], "h:mm")-Tabla2[[#This Row],[Tiempo de preparación2]]</f>
        <v>8.8888888888888892E-2</v>
      </c>
      <c r="AA240" s="6">
        <f>+IF(Tabla2[[#This Row],[Tiempo de degustación]]&lt;0,0,Tabla2[[#This Row],[Tiempo de degustación]])</f>
        <v>8.8888888888888892E-2</v>
      </c>
      <c r="AB240" t="str">
        <f>+IF(Tabla2[[#This Row],[Tiempo de degustación2]]&gt;0,"SI","Impago")</f>
        <v>SI</v>
      </c>
      <c r="AC240">
        <f>+IF(Tabla2[[#This Row],[Orden cobrada]]="Impago",0,Tabla2[[#This Row],[Propina]])</f>
        <v>11.76</v>
      </c>
      <c r="AD240">
        <f>+IF(Tabla2[[#This Row],[Estado de la Mesa]]="Ocupada",15,0)</f>
        <v>0</v>
      </c>
      <c r="AE240">
        <f>+Tabla2[[#This Row],[Columna1]]/60</f>
        <v>0</v>
      </c>
      <c r="AF240" t="str">
        <f>+TEXT(Tabla2[[#This Row],[Columna12]]/24, "h:mm")</f>
        <v>0:00</v>
      </c>
      <c r="AG240" s="6">
        <f>+Tabla2[[#This Row],[Columna13]]+Tabla2[[#This Row],[Tiempo de permanencia]]</f>
        <v>0.13958333333333331</v>
      </c>
      <c r="AH240" t="str">
        <f>+TEXT(Tabla2[[#This Row],[Hora de Llegada]], "dddd")</f>
        <v>domingo</v>
      </c>
    </row>
    <row r="241" spans="1:34" x14ac:dyDescent="0.25">
      <c r="A241">
        <v>9</v>
      </c>
      <c r="B241" t="s">
        <v>331</v>
      </c>
      <c r="C241">
        <v>1</v>
      </c>
      <c r="D241" s="3">
        <v>45018.011111111111</v>
      </c>
      <c r="E241" s="3">
        <v>45018.131944444445</v>
      </c>
      <c r="F241" t="s">
        <v>69</v>
      </c>
      <c r="G241" t="s">
        <v>70</v>
      </c>
      <c r="H241" t="s">
        <v>71</v>
      </c>
      <c r="I241" s="13">
        <v>33.81</v>
      </c>
      <c r="J241" t="s">
        <v>84</v>
      </c>
      <c r="K241">
        <v>240</v>
      </c>
      <c r="L241" t="s">
        <v>95</v>
      </c>
      <c r="M241" t="s">
        <v>9</v>
      </c>
      <c r="N241" t="s">
        <v>116</v>
      </c>
      <c r="O241" t="s">
        <v>122</v>
      </c>
      <c r="P241" t="s">
        <v>107</v>
      </c>
      <c r="Q241" s="1">
        <f>+SUMIF(Tabla1[Número de Orden],Tabla2[[#This Row],[Número de Orden]],Tabla1[Ganacia Bruta])</f>
        <v>294</v>
      </c>
      <c r="R241" s="1">
        <f>+Tabla2[[#This Row],[Monto total cuenta]]+Tabla2[[#This Row],[Propina final]]</f>
        <v>327.81</v>
      </c>
      <c r="S241" s="4">
        <f>+Tabla2[[#This Row],[Hora de Salida]]</f>
        <v>45018.131944444445</v>
      </c>
      <c r="T241" s="5" t="str">
        <f>+TEXT(Tabla2[[#This Row],[Hora de Llegada]], "h:mm")</f>
        <v>0:16</v>
      </c>
      <c r="U241" t="str">
        <f>+TEXT(Tabla2[[#This Row],[Hora de Salida]], "h:mm")</f>
        <v>3:10</v>
      </c>
      <c r="V2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0.12083333333333333</v>
      </c>
      <c r="W241">
        <f>+SUMIF(cocina!A:A,Tabla2[[#This Row],[Número de Orden]],cocina!H:H)</f>
        <v>129</v>
      </c>
      <c r="X241">
        <f>+Tabla2[[#This Row],[Tiempo de preparación]]/60</f>
        <v>2.15</v>
      </c>
      <c r="Y241" t="str">
        <f>+TEXT(Tabla2[[#This Row],[Columna2]]/24, "h:mm")</f>
        <v>2:09</v>
      </c>
      <c r="Z241" s="6">
        <f>+TEXT(Tabla2[[#This Row],[Hora de Salida]]-Tabla2[[#This Row],[Hora de Llegada]], "h:mm")-Tabla2[[#This Row],[Tiempo de preparación2]]</f>
        <v>3.125E-2</v>
      </c>
      <c r="AA241" s="6">
        <f>+IF(Tabla2[[#This Row],[Tiempo de degustación]]&lt;0,0,Tabla2[[#This Row],[Tiempo de degustación]])</f>
        <v>3.125E-2</v>
      </c>
      <c r="AB241" t="str">
        <f>+IF(Tabla2[[#This Row],[Tiempo de degustación2]]&gt;0,"SI","Impago")</f>
        <v>SI</v>
      </c>
      <c r="AC241">
        <f>+IF(Tabla2[[#This Row],[Orden cobrada]]="Impago",0,Tabla2[[#This Row],[Propina]])</f>
        <v>33.81</v>
      </c>
      <c r="AD241">
        <f>+IF(Tabla2[[#This Row],[Estado de la Mesa]]="Ocupada",15,0)</f>
        <v>0</v>
      </c>
      <c r="AE241">
        <f>+Tabla2[[#This Row],[Columna1]]/60</f>
        <v>0</v>
      </c>
      <c r="AF241" t="str">
        <f>+TEXT(Tabla2[[#This Row],[Columna12]]/24, "h:mm")</f>
        <v>0:00</v>
      </c>
      <c r="AG241" s="6">
        <f>+Tabla2[[#This Row],[Columna13]]+Tabla2[[#This Row],[Tiempo de permanencia]]</f>
        <v>0.12083333333333333</v>
      </c>
      <c r="AH241" t="str">
        <f>+TEXT(Tabla2[[#This Row],[Hora de Llegada]], "dddd")</f>
        <v>domingo</v>
      </c>
    </row>
    <row r="242" spans="1:34" x14ac:dyDescent="0.25">
      <c r="A242">
        <v>12</v>
      </c>
      <c r="B242" t="s">
        <v>332</v>
      </c>
      <c r="C242">
        <v>4</v>
      </c>
      <c r="D242" s="3">
        <v>45018.00277777778</v>
      </c>
      <c r="E242" s="3">
        <v>45018.044444444444</v>
      </c>
      <c r="F242" t="s">
        <v>90</v>
      </c>
      <c r="G242" t="s">
        <v>70</v>
      </c>
      <c r="H242" t="s">
        <v>83</v>
      </c>
      <c r="I242" s="13">
        <v>38.97</v>
      </c>
      <c r="J242" t="s">
        <v>100</v>
      </c>
      <c r="K242">
        <v>241</v>
      </c>
      <c r="L242" t="s">
        <v>85</v>
      </c>
      <c r="M242" t="s">
        <v>24</v>
      </c>
      <c r="Q242" s="1">
        <f>+SUMIF(Tabla1[Número de Orden],Tabla2[[#This Row],[Número de Orden]],Tabla1[Ganacia Bruta])</f>
        <v>18</v>
      </c>
      <c r="R242" s="1">
        <f>+Tabla2[[#This Row],[Monto total cuenta]]+Tabla2[[#This Row],[Propina final]]</f>
        <v>56.97</v>
      </c>
      <c r="S242" s="4">
        <f>+Tabla2[[#This Row],[Hora de Salida]]</f>
        <v>45018.044444444444</v>
      </c>
      <c r="T242" s="5" t="str">
        <f>+TEXT(Tabla2[[#This Row],[Hora de Llegada]], "h:mm")</f>
        <v>0:04</v>
      </c>
      <c r="U242" t="str">
        <f>+TEXT(Tabla2[[#This Row],[Hora de Salida]], "h:mm")</f>
        <v>1:04</v>
      </c>
      <c r="V2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30.041666666666664</v>
      </c>
      <c r="W242">
        <f>+SUMIF(cocina!A:A,Tabla2[[#This Row],[Número de Orden]],cocina!H:H)</f>
        <v>11</v>
      </c>
      <c r="X242">
        <f>+Tabla2[[#This Row],[Tiempo de preparación]]/60</f>
        <v>0.18333333333333332</v>
      </c>
      <c r="Y242" t="str">
        <f>+TEXT(Tabla2[[#This Row],[Columna2]]/24, "h:mm")</f>
        <v>0:11</v>
      </c>
      <c r="Z242" s="6">
        <f>+TEXT(Tabla2[[#This Row],[Hora de Salida]]-Tabla2[[#This Row],[Hora de Llegada]], "h:mm")-Tabla2[[#This Row],[Tiempo de preparación2]]</f>
        <v>3.4027777777777775E-2</v>
      </c>
      <c r="AA242" s="6">
        <f>+IF(Tabla2[[#This Row],[Tiempo de degustación]]&lt;0,0,Tabla2[[#This Row],[Tiempo de degustación]])</f>
        <v>3.4027777777777775E-2</v>
      </c>
      <c r="AB242" t="str">
        <f>+IF(Tabla2[[#This Row],[Tiempo de degustación2]]&gt;0,"SI","Impago")</f>
        <v>SI</v>
      </c>
      <c r="AC242">
        <f>+IF(Tabla2[[#This Row],[Orden cobrada]]="Impago",0,Tabla2[[#This Row],[Propina]])</f>
        <v>38.97</v>
      </c>
      <c r="AD242">
        <f>+IF(Tabla2[[#This Row],[Estado de la Mesa]]="Ocupada",15,0)</f>
        <v>15</v>
      </c>
      <c r="AE242">
        <f>+Tabla2[[#This Row],[Columna1]]/60</f>
        <v>0.25</v>
      </c>
      <c r="AF242" t="str">
        <f>+TEXT(Tabla2[[#This Row],[Columna12]]/24, "h:mm")</f>
        <v>0:15</v>
      </c>
      <c r="AG242" s="6">
        <f>+Tabla2[[#This Row],[Columna13]]+Tabla2[[#This Row],[Tiempo de permanencia]]</f>
        <v>30.052083333333332</v>
      </c>
      <c r="AH242" t="str">
        <f>+TEXT(Tabla2[[#This Row],[Hora de Llegada]], "dddd")</f>
        <v>domingo</v>
      </c>
    </row>
    <row r="243" spans="1:34" x14ac:dyDescent="0.25">
      <c r="A243">
        <v>12</v>
      </c>
      <c r="B243" t="s">
        <v>333</v>
      </c>
      <c r="C243">
        <v>2</v>
      </c>
      <c r="D243" s="3">
        <v>45018.154166666667</v>
      </c>
      <c r="E243" s="3">
        <v>45018.214583333334</v>
      </c>
      <c r="F243" t="s">
        <v>82</v>
      </c>
      <c r="G243" t="s">
        <v>70</v>
      </c>
      <c r="H243" t="s">
        <v>83</v>
      </c>
      <c r="I243" s="13">
        <v>31.29</v>
      </c>
      <c r="J243" t="s">
        <v>72</v>
      </c>
      <c r="K243">
        <v>242</v>
      </c>
      <c r="L243" t="s">
        <v>101</v>
      </c>
      <c r="M243" t="s">
        <v>25</v>
      </c>
      <c r="N243" t="s">
        <v>129</v>
      </c>
      <c r="O243" t="s">
        <v>115</v>
      </c>
      <c r="Q243" s="1">
        <f>+SUMIF(Tabla1[Número de Orden],Tabla2[[#This Row],[Número de Orden]],Tabla1[Ganacia Bruta])</f>
        <v>134</v>
      </c>
      <c r="R243" s="1">
        <f>+Tabla2[[#This Row],[Monto total cuenta]]+Tabla2[[#This Row],[Propina final]]</f>
        <v>134</v>
      </c>
      <c r="S243" s="4">
        <f>+Tabla2[[#This Row],[Hora de Salida]]</f>
        <v>45018.214583333334</v>
      </c>
      <c r="T243" s="5" t="str">
        <f>+TEXT(Tabla2[[#This Row],[Hora de Llegada]], "h:mm")</f>
        <v>3:42</v>
      </c>
      <c r="U243" t="str">
        <f>+TEXT(Tabla2[[#This Row],[Hora de Salida]], "h:mm")</f>
        <v>5:09</v>
      </c>
      <c r="V2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6.0416666666666646E-2</v>
      </c>
      <c r="W243">
        <f>+SUMIF(cocina!A:A,Tabla2[[#This Row],[Número de Orden]],cocina!H:H)</f>
        <v>99</v>
      </c>
      <c r="X243">
        <f>+Tabla2[[#This Row],[Tiempo de preparación]]/60</f>
        <v>1.65</v>
      </c>
      <c r="Y243" t="str">
        <f>+TEXT(Tabla2[[#This Row],[Columna2]]/24, "h:mm")</f>
        <v>1:39</v>
      </c>
      <c r="Z243" s="6">
        <f>+TEXT(Tabla2[[#This Row],[Hora de Salida]]-Tabla2[[#This Row],[Hora de Llegada]], "h:mm")-Tabla2[[#This Row],[Tiempo de preparación2]]</f>
        <v>-8.3333333333333384E-3</v>
      </c>
      <c r="AA243" s="6">
        <f>+IF(Tabla2[[#This Row],[Tiempo de degustación]]&lt;0,0,Tabla2[[#This Row],[Tiempo de degustación]])</f>
        <v>0</v>
      </c>
      <c r="AB243" t="str">
        <f>+IF(Tabla2[[#This Row],[Tiempo de degustación2]]&gt;0,"SI","Impago")</f>
        <v>Impago</v>
      </c>
      <c r="AC243">
        <f>+IF(Tabla2[[#This Row],[Orden cobrada]]="Impago",0,Tabla2[[#This Row],[Propina]])</f>
        <v>0</v>
      </c>
      <c r="AD243">
        <f>+IF(Tabla2[[#This Row],[Estado de la Mesa]]="Ocupada",15,0)</f>
        <v>0</v>
      </c>
      <c r="AE243">
        <f>+Tabla2[[#This Row],[Columna1]]/60</f>
        <v>0</v>
      </c>
      <c r="AF243" t="str">
        <f>+TEXT(Tabla2[[#This Row],[Columna12]]/24, "h:mm")</f>
        <v>0:00</v>
      </c>
      <c r="AG243" s="6">
        <f>+Tabla2[[#This Row],[Columna13]]+Tabla2[[#This Row],[Tiempo de permanencia]]</f>
        <v>6.0416666666666646E-2</v>
      </c>
      <c r="AH243" t="str">
        <f>+TEXT(Tabla2[[#This Row],[Hora de Llegada]], "dddd")</f>
        <v>domingo</v>
      </c>
    </row>
    <row r="244" spans="1:34" x14ac:dyDescent="0.25">
      <c r="A244">
        <v>4</v>
      </c>
      <c r="B244" t="s">
        <v>334</v>
      </c>
      <c r="C244">
        <v>4</v>
      </c>
      <c r="D244" s="3">
        <v>45018.029166666667</v>
      </c>
      <c r="E244" s="3">
        <v>45018.174305555556</v>
      </c>
      <c r="F244" t="s">
        <v>82</v>
      </c>
      <c r="G244" t="s">
        <v>70</v>
      </c>
      <c r="H244" t="s">
        <v>83</v>
      </c>
      <c r="I244" s="13">
        <v>21.45</v>
      </c>
      <c r="J244" t="s">
        <v>84</v>
      </c>
      <c r="K244">
        <v>243</v>
      </c>
      <c r="L244" t="s">
        <v>73</v>
      </c>
      <c r="M244" t="s">
        <v>11</v>
      </c>
      <c r="Q244" s="1">
        <f>+SUMIF(Tabla1[Número de Orden],Tabla2[[#This Row],[Número de Orden]],Tabla1[Ganacia Bruta])</f>
        <v>120</v>
      </c>
      <c r="R244" s="1">
        <f>+Tabla2[[#This Row],[Monto total cuenta]]+Tabla2[[#This Row],[Propina final]]</f>
        <v>141.44999999999999</v>
      </c>
      <c r="S244" s="4">
        <f>+Tabla2[[#This Row],[Hora de Salida]]</f>
        <v>45018.174305555556</v>
      </c>
      <c r="T244" s="5" t="str">
        <f>+TEXT(Tabla2[[#This Row],[Hora de Llegada]], "h:mm")</f>
        <v>0:42</v>
      </c>
      <c r="U244" t="str">
        <f>+TEXT(Tabla2[[#This Row],[Hora de Salida]], "h:mm")</f>
        <v>4:11</v>
      </c>
      <c r="V2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244">
        <f>+SUMIF(cocina!A:A,Tabla2[[#This Row],[Número de Orden]],cocina!H:H)</f>
        <v>22</v>
      </c>
      <c r="X244">
        <f>+Tabla2[[#This Row],[Tiempo de preparación]]/60</f>
        <v>0.36666666666666664</v>
      </c>
      <c r="Y244" t="str">
        <f>+TEXT(Tabla2[[#This Row],[Columna2]]/24, "h:mm")</f>
        <v>0:22</v>
      </c>
      <c r="Z244" s="6">
        <f>+TEXT(Tabla2[[#This Row],[Hora de Salida]]-Tabla2[[#This Row],[Hora de Llegada]], "h:mm")-Tabla2[[#This Row],[Tiempo de preparación2]]</f>
        <v>0.12986111111111112</v>
      </c>
      <c r="AA244" s="6">
        <f>+IF(Tabla2[[#This Row],[Tiempo de degustación]]&lt;0,0,Tabla2[[#This Row],[Tiempo de degustación]])</f>
        <v>0.12986111111111112</v>
      </c>
      <c r="AB244" t="str">
        <f>+IF(Tabla2[[#This Row],[Tiempo de degustación2]]&gt;0,"SI","Impago")</f>
        <v>SI</v>
      </c>
      <c r="AC244">
        <f>+IF(Tabla2[[#This Row],[Orden cobrada]]="Impago",0,Tabla2[[#This Row],[Propina]])</f>
        <v>21.45</v>
      </c>
      <c r="AD244">
        <f>+IF(Tabla2[[#This Row],[Estado de la Mesa]]="Ocupada",15,0)</f>
        <v>0</v>
      </c>
      <c r="AE244">
        <f>+Tabla2[[#This Row],[Columna1]]/60</f>
        <v>0</v>
      </c>
      <c r="AF244" t="str">
        <f>+TEXT(Tabla2[[#This Row],[Columna12]]/24, "h:mm")</f>
        <v>0:00</v>
      </c>
      <c r="AG244" s="6">
        <f>+Tabla2[[#This Row],[Columna13]]+Tabla2[[#This Row],[Tiempo de permanencia]]</f>
        <v>0.14513888888888887</v>
      </c>
      <c r="AH244" t="str">
        <f>+TEXT(Tabla2[[#This Row],[Hora de Llegada]], "dddd")</f>
        <v>domingo</v>
      </c>
    </row>
    <row r="245" spans="1:34" x14ac:dyDescent="0.25">
      <c r="A245">
        <v>17</v>
      </c>
      <c r="B245" t="s">
        <v>166</v>
      </c>
      <c r="C245">
        <v>6</v>
      </c>
      <c r="D245" s="3">
        <v>45018.155555555553</v>
      </c>
      <c r="E245" s="3">
        <v>45018.250694444447</v>
      </c>
      <c r="F245" t="s">
        <v>69</v>
      </c>
      <c r="G245" t="s">
        <v>70</v>
      </c>
      <c r="H245" t="s">
        <v>78</v>
      </c>
      <c r="I245" s="13">
        <v>17.649999999999999</v>
      </c>
      <c r="J245" t="s">
        <v>72</v>
      </c>
      <c r="K245">
        <v>244</v>
      </c>
      <c r="L245" t="s">
        <v>95</v>
      </c>
      <c r="M245" t="s">
        <v>11</v>
      </c>
      <c r="N245" t="s">
        <v>106</v>
      </c>
      <c r="Q245" s="1">
        <f>+SUMIF(Tabla1[Número de Orden],Tabla2[[#This Row],[Número de Orden]],Tabla1[Ganacia Bruta])</f>
        <v>158</v>
      </c>
      <c r="R245" s="1">
        <f>+Tabla2[[#This Row],[Monto total cuenta]]+Tabla2[[#This Row],[Propina final]]</f>
        <v>175.65</v>
      </c>
      <c r="S245" s="4">
        <f>+Tabla2[[#This Row],[Hora de Salida]]</f>
        <v>45018.250694444447</v>
      </c>
      <c r="T245" s="5" t="str">
        <f>+TEXT(Tabla2[[#This Row],[Hora de Llegada]], "h:mm")</f>
        <v>3:44</v>
      </c>
      <c r="U245" t="str">
        <f>+TEXT(Tabla2[[#This Row],[Hora de Salida]], "h:mm")</f>
        <v>6:01</v>
      </c>
      <c r="V2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9.5138888888888884E-2</v>
      </c>
      <c r="W245">
        <f>+SUMIF(cocina!A:A,Tabla2[[#This Row],[Número de Orden]],cocina!H:H)</f>
        <v>89</v>
      </c>
      <c r="X245">
        <f>+Tabla2[[#This Row],[Tiempo de preparación]]/60</f>
        <v>1.4833333333333334</v>
      </c>
      <c r="Y245" t="str">
        <f>+TEXT(Tabla2[[#This Row],[Columna2]]/24, "h:mm")</f>
        <v>1:29</v>
      </c>
      <c r="Z245" s="6">
        <f>+TEXT(Tabla2[[#This Row],[Hora de Salida]]-Tabla2[[#This Row],[Hora de Llegada]], "h:mm")-Tabla2[[#This Row],[Tiempo de preparación2]]</f>
        <v>3.3333333333333326E-2</v>
      </c>
      <c r="AA245" s="6">
        <f>+IF(Tabla2[[#This Row],[Tiempo de degustación]]&lt;0,0,Tabla2[[#This Row],[Tiempo de degustación]])</f>
        <v>3.3333333333333326E-2</v>
      </c>
      <c r="AB245" t="str">
        <f>+IF(Tabla2[[#This Row],[Tiempo de degustación2]]&gt;0,"SI","Impago")</f>
        <v>SI</v>
      </c>
      <c r="AC245">
        <f>+IF(Tabla2[[#This Row],[Orden cobrada]]="Impago",0,Tabla2[[#This Row],[Propina]])</f>
        <v>17.649999999999999</v>
      </c>
      <c r="AD245">
        <f>+IF(Tabla2[[#This Row],[Estado de la Mesa]]="Ocupada",15,0)</f>
        <v>0</v>
      </c>
      <c r="AE245">
        <f>+Tabla2[[#This Row],[Columna1]]/60</f>
        <v>0</v>
      </c>
      <c r="AF245" t="str">
        <f>+TEXT(Tabla2[[#This Row],[Columna12]]/24, "h:mm")</f>
        <v>0:00</v>
      </c>
      <c r="AG245" s="6">
        <f>+Tabla2[[#This Row],[Columna13]]+Tabla2[[#This Row],[Tiempo de permanencia]]</f>
        <v>9.5138888888888884E-2</v>
      </c>
      <c r="AH245" t="str">
        <f>+TEXT(Tabla2[[#This Row],[Hora de Llegada]], "dddd")</f>
        <v>domingo</v>
      </c>
    </row>
    <row r="246" spans="1:34" x14ac:dyDescent="0.25">
      <c r="A246">
        <v>11</v>
      </c>
      <c r="B246" t="s">
        <v>335</v>
      </c>
      <c r="C246">
        <v>1</v>
      </c>
      <c r="D246" s="3">
        <v>45018.146527777775</v>
      </c>
      <c r="E246" s="3">
        <v>45018.289583333331</v>
      </c>
      <c r="F246" t="s">
        <v>76</v>
      </c>
      <c r="G246" t="s">
        <v>70</v>
      </c>
      <c r="H246" t="s">
        <v>83</v>
      </c>
      <c r="I246" s="13">
        <v>14.82</v>
      </c>
      <c r="J246" t="s">
        <v>72</v>
      </c>
      <c r="K246">
        <v>245</v>
      </c>
      <c r="L246" t="s">
        <v>105</v>
      </c>
      <c r="M246" t="s">
        <v>24</v>
      </c>
      <c r="N246" t="s">
        <v>86</v>
      </c>
      <c r="O246" t="s">
        <v>103</v>
      </c>
      <c r="P246" t="s">
        <v>87</v>
      </c>
      <c r="Q246" s="1">
        <f>+SUMIF(Tabla1[Número de Orden],Tabla2[[#This Row],[Número de Orden]],Tabla1[Ganacia Bruta])</f>
        <v>273</v>
      </c>
      <c r="R246" s="1">
        <f>+Tabla2[[#This Row],[Monto total cuenta]]+Tabla2[[#This Row],[Propina final]]</f>
        <v>287.82</v>
      </c>
      <c r="S246" s="4">
        <f>+Tabla2[[#This Row],[Hora de Salida]]</f>
        <v>45018.289583333331</v>
      </c>
      <c r="T246" s="5" t="str">
        <f>+TEXT(Tabla2[[#This Row],[Hora de Llegada]], "h:mm")</f>
        <v>3:31</v>
      </c>
      <c r="U246" t="str">
        <f>+TEXT(Tabla2[[#This Row],[Hora de Salida]], "h:mm")</f>
        <v>6:57</v>
      </c>
      <c r="V2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0.14305555555555557</v>
      </c>
      <c r="W246">
        <f>+SUMIF(cocina!A:A,Tabla2[[#This Row],[Número de Orden]],cocina!H:H)</f>
        <v>116</v>
      </c>
      <c r="X246">
        <f>+Tabla2[[#This Row],[Tiempo de preparación]]/60</f>
        <v>1.9333333333333333</v>
      </c>
      <c r="Y246" t="str">
        <f>+TEXT(Tabla2[[#This Row],[Columna2]]/24, "h:mm")</f>
        <v>1:56</v>
      </c>
      <c r="Z246" s="6">
        <f>+TEXT(Tabla2[[#This Row],[Hora de Salida]]-Tabla2[[#This Row],[Hora de Llegada]], "h:mm")-Tabla2[[#This Row],[Tiempo de preparación2]]</f>
        <v>6.2499999999999986E-2</v>
      </c>
      <c r="AA246" s="6">
        <f>+IF(Tabla2[[#This Row],[Tiempo de degustación]]&lt;0,0,Tabla2[[#This Row],[Tiempo de degustación]])</f>
        <v>6.2499999999999986E-2</v>
      </c>
      <c r="AB246" t="str">
        <f>+IF(Tabla2[[#This Row],[Tiempo de degustación2]]&gt;0,"SI","Impago")</f>
        <v>SI</v>
      </c>
      <c r="AC246">
        <f>+IF(Tabla2[[#This Row],[Orden cobrada]]="Impago",0,Tabla2[[#This Row],[Propina]])</f>
        <v>14.82</v>
      </c>
      <c r="AD246">
        <f>+IF(Tabla2[[#This Row],[Estado de la Mesa]]="Ocupada",15,0)</f>
        <v>0</v>
      </c>
      <c r="AE246">
        <f>+Tabla2[[#This Row],[Columna1]]/60</f>
        <v>0</v>
      </c>
      <c r="AF246" t="str">
        <f>+TEXT(Tabla2[[#This Row],[Columna12]]/24, "h:mm")</f>
        <v>0:00</v>
      </c>
      <c r="AG246" s="6">
        <f>+Tabla2[[#This Row],[Columna13]]+Tabla2[[#This Row],[Tiempo de permanencia]]</f>
        <v>0.14305555555555557</v>
      </c>
      <c r="AH246" t="str">
        <f>+TEXT(Tabla2[[#This Row],[Hora de Llegada]], "dddd")</f>
        <v>domingo</v>
      </c>
    </row>
    <row r="247" spans="1:34" x14ac:dyDescent="0.25">
      <c r="A247">
        <v>2</v>
      </c>
      <c r="B247" t="s">
        <v>333</v>
      </c>
      <c r="C247">
        <v>6</v>
      </c>
      <c r="D247" s="3">
        <v>45018.076388888891</v>
      </c>
      <c r="E247" s="3">
        <v>45018.17291666667</v>
      </c>
      <c r="F247" t="s">
        <v>82</v>
      </c>
      <c r="G247" t="s">
        <v>70</v>
      </c>
      <c r="H247" t="s">
        <v>83</v>
      </c>
      <c r="I247" s="13">
        <v>42.75</v>
      </c>
      <c r="J247" t="s">
        <v>84</v>
      </c>
      <c r="K247">
        <v>246</v>
      </c>
      <c r="L247" t="s">
        <v>105</v>
      </c>
      <c r="M247" t="s">
        <v>10</v>
      </c>
      <c r="N247" t="s">
        <v>96</v>
      </c>
      <c r="O247" t="s">
        <v>112</v>
      </c>
      <c r="P247" t="s">
        <v>86</v>
      </c>
      <c r="Q247" s="1">
        <f>+SUMIF(Tabla1[Número de Orden],Tabla2[[#This Row],[Número de Orden]],Tabla1[Ganacia Bruta])</f>
        <v>327</v>
      </c>
      <c r="R247" s="1">
        <f>+Tabla2[[#This Row],[Monto total cuenta]]+Tabla2[[#This Row],[Propina final]]</f>
        <v>327</v>
      </c>
      <c r="S247" s="4">
        <f>+Tabla2[[#This Row],[Hora de Salida]]</f>
        <v>45018.17291666667</v>
      </c>
      <c r="T247" s="5" t="str">
        <f>+TEXT(Tabla2[[#This Row],[Hora de Llegada]], "h:mm")</f>
        <v>1:50</v>
      </c>
      <c r="U247" t="str">
        <f>+TEXT(Tabla2[[#This Row],[Hora de Salida]], "h:mm")</f>
        <v>4:09</v>
      </c>
      <c r="V2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9.6527777777777768E-2</v>
      </c>
      <c r="W247">
        <f>+SUMIF(cocina!A:A,Tabla2[[#This Row],[Número de Orden]],cocina!H:H)</f>
        <v>146</v>
      </c>
      <c r="X247">
        <f>+Tabla2[[#This Row],[Tiempo de preparación]]/60</f>
        <v>2.4333333333333331</v>
      </c>
      <c r="Y247" t="str">
        <f>+TEXT(Tabla2[[#This Row],[Columna2]]/24, "h:mm")</f>
        <v>2:26</v>
      </c>
      <c r="Z247" s="6">
        <f>+TEXT(Tabla2[[#This Row],[Hora de Salida]]-Tabla2[[#This Row],[Hora de Llegada]], "h:mm")-Tabla2[[#This Row],[Tiempo de preparación2]]</f>
        <v>-4.8611111111111077E-3</v>
      </c>
      <c r="AA247" s="6">
        <f>+IF(Tabla2[[#This Row],[Tiempo de degustación]]&lt;0,0,Tabla2[[#This Row],[Tiempo de degustación]])</f>
        <v>0</v>
      </c>
      <c r="AB247" t="str">
        <f>+IF(Tabla2[[#This Row],[Tiempo de degustación2]]&gt;0,"SI","Impago")</f>
        <v>Impago</v>
      </c>
      <c r="AC247">
        <f>+IF(Tabla2[[#This Row],[Orden cobrada]]="Impago",0,Tabla2[[#This Row],[Propina]])</f>
        <v>0</v>
      </c>
      <c r="AD247">
        <f>+IF(Tabla2[[#This Row],[Estado de la Mesa]]="Ocupada",15,0)</f>
        <v>0</v>
      </c>
      <c r="AE247">
        <f>+Tabla2[[#This Row],[Columna1]]/60</f>
        <v>0</v>
      </c>
      <c r="AF247" t="str">
        <f>+TEXT(Tabla2[[#This Row],[Columna12]]/24, "h:mm")</f>
        <v>0:00</v>
      </c>
      <c r="AG247" s="6">
        <f>+Tabla2[[#This Row],[Columna13]]+Tabla2[[#This Row],[Tiempo de permanencia]]</f>
        <v>9.6527777777777768E-2</v>
      </c>
      <c r="AH247" t="str">
        <f>+TEXT(Tabla2[[#This Row],[Hora de Llegada]], "dddd")</f>
        <v>domingo</v>
      </c>
    </row>
    <row r="248" spans="1:34" x14ac:dyDescent="0.25">
      <c r="A248">
        <v>11</v>
      </c>
      <c r="B248" t="s">
        <v>263</v>
      </c>
      <c r="C248">
        <v>6</v>
      </c>
      <c r="D248" s="3">
        <v>45018.106944444444</v>
      </c>
      <c r="E248" s="3">
        <v>45018.222916666666</v>
      </c>
      <c r="F248" t="s">
        <v>82</v>
      </c>
      <c r="G248" t="s">
        <v>70</v>
      </c>
      <c r="H248" t="s">
        <v>83</v>
      </c>
      <c r="I248" s="13">
        <v>49.07</v>
      </c>
      <c r="J248" t="s">
        <v>100</v>
      </c>
      <c r="K248">
        <v>247</v>
      </c>
      <c r="L248" t="s">
        <v>121</v>
      </c>
      <c r="M248" t="s">
        <v>14</v>
      </c>
      <c r="Q248" s="1">
        <f>+SUMIF(Tabla1[Número de Orden],Tabla2[[#This Row],[Número de Orden]],Tabla1[Ganacia Bruta])</f>
        <v>66</v>
      </c>
      <c r="R248" s="1">
        <f>+Tabla2[[#This Row],[Monto total cuenta]]+Tabla2[[#This Row],[Propina final]]</f>
        <v>115.07</v>
      </c>
      <c r="S248" s="4">
        <f>+Tabla2[[#This Row],[Hora de Salida]]</f>
        <v>45018.222916666666</v>
      </c>
      <c r="T248" s="5" t="str">
        <f>+TEXT(Tabla2[[#This Row],[Hora de Llegada]], "h:mm")</f>
        <v>2:34</v>
      </c>
      <c r="U248" t="str">
        <f>+TEXT(Tabla2[[#This Row],[Hora de Salida]], "h:mm")</f>
        <v>5:21</v>
      </c>
      <c r="V2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30.115972222222222</v>
      </c>
      <c r="W248">
        <f>+SUMIF(cocina!A:A,Tabla2[[#This Row],[Número de Orden]],cocina!H:H)</f>
        <v>59</v>
      </c>
      <c r="X248">
        <f>+Tabla2[[#This Row],[Tiempo de preparación]]/60</f>
        <v>0.98333333333333328</v>
      </c>
      <c r="Y248" t="str">
        <f>+TEXT(Tabla2[[#This Row],[Columna2]]/24, "h:mm")</f>
        <v>0:59</v>
      </c>
      <c r="Z248" s="6">
        <f>+TEXT(Tabla2[[#This Row],[Hora de Salida]]-Tabla2[[#This Row],[Hora de Llegada]], "h:mm")-Tabla2[[#This Row],[Tiempo de preparación2]]</f>
        <v>7.5000000000000011E-2</v>
      </c>
      <c r="AA248" s="6">
        <f>+IF(Tabla2[[#This Row],[Tiempo de degustación]]&lt;0,0,Tabla2[[#This Row],[Tiempo de degustación]])</f>
        <v>7.5000000000000011E-2</v>
      </c>
      <c r="AB248" t="str">
        <f>+IF(Tabla2[[#This Row],[Tiempo de degustación2]]&gt;0,"SI","Impago")</f>
        <v>SI</v>
      </c>
      <c r="AC248">
        <f>+IF(Tabla2[[#This Row],[Orden cobrada]]="Impago",0,Tabla2[[#This Row],[Propina]])</f>
        <v>49.07</v>
      </c>
      <c r="AD248">
        <f>+IF(Tabla2[[#This Row],[Estado de la Mesa]]="Ocupada",15,0)</f>
        <v>15</v>
      </c>
      <c r="AE248">
        <f>+Tabla2[[#This Row],[Columna1]]/60</f>
        <v>0.25</v>
      </c>
      <c r="AF248" t="str">
        <f>+TEXT(Tabla2[[#This Row],[Columna12]]/24, "h:mm")</f>
        <v>0:15</v>
      </c>
      <c r="AG248" s="6">
        <f>+Tabla2[[#This Row],[Columna13]]+Tabla2[[#This Row],[Tiempo de permanencia]]</f>
        <v>30.12638888888889</v>
      </c>
      <c r="AH248" t="str">
        <f>+TEXT(Tabla2[[#This Row],[Hora de Llegada]], "dddd")</f>
        <v>domingo</v>
      </c>
    </row>
    <row r="249" spans="1:34" x14ac:dyDescent="0.25">
      <c r="A249">
        <v>12</v>
      </c>
      <c r="B249" t="s">
        <v>336</v>
      </c>
      <c r="C249">
        <v>6</v>
      </c>
      <c r="D249" s="3">
        <v>45018.018055555556</v>
      </c>
      <c r="E249" s="3">
        <v>45018.095833333333</v>
      </c>
      <c r="F249" t="s">
        <v>82</v>
      </c>
      <c r="G249" t="s">
        <v>70</v>
      </c>
      <c r="H249" t="s">
        <v>71</v>
      </c>
      <c r="I249" s="13">
        <v>18.690000000000001</v>
      </c>
      <c r="J249" t="s">
        <v>100</v>
      </c>
      <c r="K249">
        <v>248</v>
      </c>
      <c r="L249" t="s">
        <v>127</v>
      </c>
      <c r="M249" t="s">
        <v>20</v>
      </c>
      <c r="N249" t="s">
        <v>88</v>
      </c>
      <c r="O249" t="s">
        <v>80</v>
      </c>
      <c r="P249" t="s">
        <v>129</v>
      </c>
      <c r="Q249" s="1">
        <f>+SUMIF(Tabla1[Número de Orden],Tabla2[[#This Row],[Número de Orden]],Tabla1[Ganacia Bruta])</f>
        <v>225</v>
      </c>
      <c r="R249" s="1">
        <f>+Tabla2[[#This Row],[Monto total cuenta]]+Tabla2[[#This Row],[Propina final]]</f>
        <v>225</v>
      </c>
      <c r="S249" s="4">
        <f>+Tabla2[[#This Row],[Hora de Salida]]</f>
        <v>45018.095833333333</v>
      </c>
      <c r="T249" s="5" t="str">
        <f>+TEXT(Tabla2[[#This Row],[Hora de Llegada]], "h:mm")</f>
        <v>0:26</v>
      </c>
      <c r="U249" t="str">
        <f>+TEXT(Tabla2[[#This Row],[Hora de Salida]], "h:mm")</f>
        <v>2:18</v>
      </c>
      <c r="V2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30.077777777777776</v>
      </c>
      <c r="W249">
        <f>+SUMIF(cocina!A:A,Tabla2[[#This Row],[Número de Orden]],cocina!H:H)</f>
        <v>120</v>
      </c>
      <c r="X249">
        <f>+Tabla2[[#This Row],[Tiempo de preparación]]/60</f>
        <v>2</v>
      </c>
      <c r="Y249" t="str">
        <f>+TEXT(Tabla2[[#This Row],[Columna2]]/24, "h:mm")</f>
        <v>2:00</v>
      </c>
      <c r="Z249" s="6">
        <f>+TEXT(Tabla2[[#This Row],[Hora de Salida]]-Tabla2[[#This Row],[Hora de Llegada]], "h:mm")-Tabla2[[#This Row],[Tiempo de preparación2]]</f>
        <v>-5.5555555555555497E-3</v>
      </c>
      <c r="AA249" s="6">
        <f>+IF(Tabla2[[#This Row],[Tiempo de degustación]]&lt;0,0,Tabla2[[#This Row],[Tiempo de degustación]])</f>
        <v>0</v>
      </c>
      <c r="AB249" t="str">
        <f>+IF(Tabla2[[#This Row],[Tiempo de degustación2]]&gt;0,"SI","Impago")</f>
        <v>Impago</v>
      </c>
      <c r="AC249">
        <f>+IF(Tabla2[[#This Row],[Orden cobrada]]="Impago",0,Tabla2[[#This Row],[Propina]])</f>
        <v>0</v>
      </c>
      <c r="AD249">
        <f>+IF(Tabla2[[#This Row],[Estado de la Mesa]]="Ocupada",15,0)</f>
        <v>15</v>
      </c>
      <c r="AE249">
        <f>+Tabla2[[#This Row],[Columna1]]/60</f>
        <v>0.25</v>
      </c>
      <c r="AF249" t="str">
        <f>+TEXT(Tabla2[[#This Row],[Columna12]]/24, "h:mm")</f>
        <v>0:15</v>
      </c>
      <c r="AG249" s="6">
        <f>+Tabla2[[#This Row],[Columna13]]+Tabla2[[#This Row],[Tiempo de permanencia]]</f>
        <v>30.088194444444444</v>
      </c>
      <c r="AH249" t="str">
        <f>+TEXT(Tabla2[[#This Row],[Hora de Llegada]], "dddd")</f>
        <v>domingo</v>
      </c>
    </row>
    <row r="250" spans="1:34" x14ac:dyDescent="0.25">
      <c r="A250">
        <v>8</v>
      </c>
      <c r="B250" t="s">
        <v>337</v>
      </c>
      <c r="C250">
        <v>6</v>
      </c>
      <c r="D250" s="3">
        <v>45018.040277777778</v>
      </c>
      <c r="E250" s="3">
        <v>45018.163194444445</v>
      </c>
      <c r="F250" t="s">
        <v>82</v>
      </c>
      <c r="G250" t="s">
        <v>98</v>
      </c>
      <c r="H250" t="s">
        <v>83</v>
      </c>
      <c r="I250" s="13">
        <v>47.71</v>
      </c>
      <c r="J250" t="s">
        <v>100</v>
      </c>
      <c r="K250">
        <v>249</v>
      </c>
      <c r="L250" t="s">
        <v>73</v>
      </c>
      <c r="M250" t="s">
        <v>19</v>
      </c>
      <c r="N250" t="s">
        <v>122</v>
      </c>
      <c r="Q250" s="1">
        <f>+SUMIF(Tabla1[Número de Orden],Tabla2[[#This Row],[Número de Orden]],Tabla1[Ganacia Bruta])</f>
        <v>80</v>
      </c>
      <c r="R250" s="1">
        <f>+Tabla2[[#This Row],[Monto total cuenta]]+Tabla2[[#This Row],[Propina final]]</f>
        <v>127.71000000000001</v>
      </c>
      <c r="S250" s="4">
        <f>+Tabla2[[#This Row],[Hora de Salida]]</f>
        <v>45018.163194444445</v>
      </c>
      <c r="T250" s="5" t="str">
        <f>+TEXT(Tabla2[[#This Row],[Hora de Llegada]], "h:mm")</f>
        <v>0:58</v>
      </c>
      <c r="U250" t="str">
        <f>+TEXT(Tabla2[[#This Row],[Hora de Salida]], "h:mm")</f>
        <v>3:55</v>
      </c>
      <c r="V2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30.122916666666669</v>
      </c>
      <c r="W250">
        <f>+SUMIF(cocina!A:A,Tabla2[[#This Row],[Número de Orden]],cocina!H:H)</f>
        <v>109</v>
      </c>
      <c r="X250">
        <f>+Tabla2[[#This Row],[Tiempo de preparación]]/60</f>
        <v>1.8166666666666667</v>
      </c>
      <c r="Y250" t="str">
        <f>+TEXT(Tabla2[[#This Row],[Columna2]]/24, "h:mm")</f>
        <v>1:49</v>
      </c>
      <c r="Z250" s="6">
        <f>+TEXT(Tabla2[[#This Row],[Hora de Salida]]-Tabla2[[#This Row],[Hora de Llegada]], "h:mm")-Tabla2[[#This Row],[Tiempo de preparación2]]</f>
        <v>4.7222222222222221E-2</v>
      </c>
      <c r="AA250" s="6">
        <f>+IF(Tabla2[[#This Row],[Tiempo de degustación]]&lt;0,0,Tabla2[[#This Row],[Tiempo de degustación]])</f>
        <v>4.7222222222222221E-2</v>
      </c>
      <c r="AB250" t="str">
        <f>+IF(Tabla2[[#This Row],[Tiempo de degustación2]]&gt;0,"SI","Impago")</f>
        <v>SI</v>
      </c>
      <c r="AC250">
        <f>+IF(Tabla2[[#This Row],[Orden cobrada]]="Impago",0,Tabla2[[#This Row],[Propina]])</f>
        <v>47.71</v>
      </c>
      <c r="AD250">
        <f>+IF(Tabla2[[#This Row],[Estado de la Mesa]]="Ocupada",15,0)</f>
        <v>15</v>
      </c>
      <c r="AE250">
        <f>+Tabla2[[#This Row],[Columna1]]/60</f>
        <v>0.25</v>
      </c>
      <c r="AF250" t="str">
        <f>+TEXT(Tabla2[[#This Row],[Columna12]]/24, "h:mm")</f>
        <v>0:15</v>
      </c>
      <c r="AG250" s="6">
        <f>+Tabla2[[#This Row],[Columna13]]+Tabla2[[#This Row],[Tiempo de permanencia]]</f>
        <v>30.133333333333336</v>
      </c>
      <c r="AH250" t="str">
        <f>+TEXT(Tabla2[[#This Row],[Hora de Llegada]], "dddd")</f>
        <v>domingo</v>
      </c>
    </row>
    <row r="251" spans="1:34" x14ac:dyDescent="0.25">
      <c r="A251">
        <v>8</v>
      </c>
      <c r="B251" t="s">
        <v>338</v>
      </c>
      <c r="C251">
        <v>2</v>
      </c>
      <c r="D251" s="3">
        <v>45018.12222222222</v>
      </c>
      <c r="E251" s="3">
        <v>45018.272916666669</v>
      </c>
      <c r="F251" t="s">
        <v>94</v>
      </c>
      <c r="G251" t="s">
        <v>70</v>
      </c>
      <c r="H251" t="s">
        <v>83</v>
      </c>
      <c r="I251" s="13">
        <v>23.21</v>
      </c>
      <c r="J251" t="s">
        <v>84</v>
      </c>
      <c r="K251">
        <v>250</v>
      </c>
      <c r="L251" t="s">
        <v>73</v>
      </c>
      <c r="M251" t="s">
        <v>21</v>
      </c>
      <c r="Q251" s="1">
        <f>+SUMIF(Tabla1[Número de Orden],Tabla2[[#This Row],[Número de Orden]],Tabla1[Ganacia Bruta])</f>
        <v>20</v>
      </c>
      <c r="R251" s="1">
        <f>+Tabla2[[#This Row],[Monto total cuenta]]+Tabla2[[#This Row],[Propina final]]</f>
        <v>43.21</v>
      </c>
      <c r="S251" s="4">
        <f>+Tabla2[[#This Row],[Hora de Salida]]</f>
        <v>45018.272916666669</v>
      </c>
      <c r="T251" s="5" t="str">
        <f>+TEXT(Tabla2[[#This Row],[Hora de Llegada]], "h:mm")</f>
        <v>2:56</v>
      </c>
      <c r="U251" t="str">
        <f>+TEXT(Tabla2[[#This Row],[Hora de Salida]], "h:mm")</f>
        <v>6:33</v>
      </c>
      <c r="V2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0.15069444444444441</v>
      </c>
      <c r="W251">
        <f>+SUMIF(cocina!A:A,Tabla2[[#This Row],[Número de Orden]],cocina!H:H)</f>
        <v>29</v>
      </c>
      <c r="X251">
        <f>+Tabla2[[#This Row],[Tiempo de preparación]]/60</f>
        <v>0.48333333333333334</v>
      </c>
      <c r="Y251" t="str">
        <f>+TEXT(Tabla2[[#This Row],[Columna2]]/24, "h:mm")</f>
        <v>0:29</v>
      </c>
      <c r="Z251" s="6">
        <f>+TEXT(Tabla2[[#This Row],[Hora de Salida]]-Tabla2[[#This Row],[Hora de Llegada]], "h:mm")-Tabla2[[#This Row],[Tiempo de preparación2]]</f>
        <v>0.13055555555555554</v>
      </c>
      <c r="AA251" s="6">
        <f>+IF(Tabla2[[#This Row],[Tiempo de degustación]]&lt;0,0,Tabla2[[#This Row],[Tiempo de degustación]])</f>
        <v>0.13055555555555554</v>
      </c>
      <c r="AB251" t="str">
        <f>+IF(Tabla2[[#This Row],[Tiempo de degustación2]]&gt;0,"SI","Impago")</f>
        <v>SI</v>
      </c>
      <c r="AC251">
        <f>+IF(Tabla2[[#This Row],[Orden cobrada]]="Impago",0,Tabla2[[#This Row],[Propina]])</f>
        <v>23.21</v>
      </c>
      <c r="AD251">
        <f>+IF(Tabla2[[#This Row],[Estado de la Mesa]]="Ocupada",15,0)</f>
        <v>0</v>
      </c>
      <c r="AE251">
        <f>+Tabla2[[#This Row],[Columna1]]/60</f>
        <v>0</v>
      </c>
      <c r="AF251" t="str">
        <f>+TEXT(Tabla2[[#This Row],[Columna12]]/24, "h:mm")</f>
        <v>0:00</v>
      </c>
      <c r="AG251" s="6">
        <f>+Tabla2[[#This Row],[Columna13]]+Tabla2[[#This Row],[Tiempo de permanencia]]</f>
        <v>0.15069444444444441</v>
      </c>
      <c r="AH251" t="str">
        <f>+TEXT(Tabla2[[#This Row],[Hora de Llegada]], "dddd")</f>
        <v>domingo</v>
      </c>
    </row>
    <row r="252" spans="1:34" x14ac:dyDescent="0.25">
      <c r="A252">
        <v>12</v>
      </c>
      <c r="B252" t="s">
        <v>339</v>
      </c>
      <c r="C252">
        <v>6</v>
      </c>
      <c r="D252" s="3">
        <v>45018.055555555555</v>
      </c>
      <c r="E252" s="3">
        <v>45018.183333333334</v>
      </c>
      <c r="F252" t="s">
        <v>76</v>
      </c>
      <c r="G252" t="s">
        <v>70</v>
      </c>
      <c r="H252" t="s">
        <v>83</v>
      </c>
      <c r="I252" s="13">
        <v>13.69</v>
      </c>
      <c r="J252" t="s">
        <v>100</v>
      </c>
      <c r="K252">
        <v>251</v>
      </c>
      <c r="L252" t="s">
        <v>109</v>
      </c>
      <c r="M252" t="s">
        <v>25</v>
      </c>
      <c r="N252" t="s">
        <v>123</v>
      </c>
      <c r="O252" t="s">
        <v>116</v>
      </c>
      <c r="P252" t="s">
        <v>106</v>
      </c>
      <c r="Q252" s="1">
        <f>+SUMIF(Tabla1[Número de Orden],Tabla2[[#This Row],[Número de Orden]],Tabla1[Ganacia Bruta])</f>
        <v>109</v>
      </c>
      <c r="R252" s="1">
        <f>+Tabla2[[#This Row],[Monto total cuenta]]+Tabla2[[#This Row],[Propina final]]</f>
        <v>122.69</v>
      </c>
      <c r="S252" s="4">
        <f>+Tabla2[[#This Row],[Hora de Salida]]</f>
        <v>45018.183333333334</v>
      </c>
      <c r="T252" s="5" t="str">
        <f>+TEXT(Tabla2[[#This Row],[Hora de Llegada]], "h:mm")</f>
        <v>1:20</v>
      </c>
      <c r="U252" t="str">
        <f>+TEXT(Tabla2[[#This Row],[Hora de Salida]], "h:mm")</f>
        <v>4:24</v>
      </c>
      <c r="V2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30.12777777777778</v>
      </c>
      <c r="W252">
        <f>+SUMIF(cocina!A:A,Tabla2[[#This Row],[Número de Orden]],cocina!H:H)</f>
        <v>122</v>
      </c>
      <c r="X252">
        <f>+Tabla2[[#This Row],[Tiempo de preparación]]/60</f>
        <v>2.0333333333333332</v>
      </c>
      <c r="Y252" t="str">
        <f>+TEXT(Tabla2[[#This Row],[Columna2]]/24, "h:mm")</f>
        <v>2:02</v>
      </c>
      <c r="Z252" s="6">
        <f>+TEXT(Tabla2[[#This Row],[Hora de Salida]]-Tabla2[[#This Row],[Hora de Llegada]], "h:mm")-Tabla2[[#This Row],[Tiempo de preparación2]]</f>
        <v>4.3055555555555541E-2</v>
      </c>
      <c r="AA252" s="6">
        <f>+IF(Tabla2[[#This Row],[Tiempo de degustación]]&lt;0,0,Tabla2[[#This Row],[Tiempo de degustación]])</f>
        <v>4.3055555555555541E-2</v>
      </c>
      <c r="AB252" t="str">
        <f>+IF(Tabla2[[#This Row],[Tiempo de degustación2]]&gt;0,"SI","Impago")</f>
        <v>SI</v>
      </c>
      <c r="AC252">
        <f>+IF(Tabla2[[#This Row],[Orden cobrada]]="Impago",0,Tabla2[[#This Row],[Propina]])</f>
        <v>13.69</v>
      </c>
      <c r="AD252">
        <f>+IF(Tabla2[[#This Row],[Estado de la Mesa]]="Ocupada",15,0)</f>
        <v>15</v>
      </c>
      <c r="AE252">
        <f>+Tabla2[[#This Row],[Columna1]]/60</f>
        <v>0.25</v>
      </c>
      <c r="AF252" t="str">
        <f>+TEXT(Tabla2[[#This Row],[Columna12]]/24, "h:mm")</f>
        <v>0:15</v>
      </c>
      <c r="AG252" s="6">
        <f>+Tabla2[[#This Row],[Columna13]]+Tabla2[[#This Row],[Tiempo de permanencia]]</f>
        <v>30.138194444444448</v>
      </c>
      <c r="AH252" t="str">
        <f>+TEXT(Tabla2[[#This Row],[Hora de Llegada]], "dddd")</f>
        <v>domingo</v>
      </c>
    </row>
    <row r="253" spans="1:34" x14ac:dyDescent="0.25">
      <c r="A253">
        <v>4</v>
      </c>
      <c r="B253" t="s">
        <v>340</v>
      </c>
      <c r="C253">
        <v>3</v>
      </c>
      <c r="D253" s="3">
        <v>45018.027083333334</v>
      </c>
      <c r="E253" s="3">
        <v>45018.183333333334</v>
      </c>
      <c r="F253" t="s">
        <v>94</v>
      </c>
      <c r="G253" t="s">
        <v>70</v>
      </c>
      <c r="H253" t="s">
        <v>83</v>
      </c>
      <c r="I253" s="13">
        <v>43.81</v>
      </c>
      <c r="J253" t="s">
        <v>84</v>
      </c>
      <c r="K253">
        <v>252</v>
      </c>
      <c r="L253" t="s">
        <v>79</v>
      </c>
      <c r="M253" t="s">
        <v>26</v>
      </c>
      <c r="N253" t="s">
        <v>125</v>
      </c>
      <c r="Q253" s="1">
        <f>+SUMIF(Tabla1[Número de Orden],Tabla2[[#This Row],[Número de Orden]],Tabla1[Ganacia Bruta])</f>
        <v>102</v>
      </c>
      <c r="R253" s="1">
        <f>+Tabla2[[#This Row],[Monto total cuenta]]+Tabla2[[#This Row],[Propina final]]</f>
        <v>145.81</v>
      </c>
      <c r="S253" s="4">
        <f>+Tabla2[[#This Row],[Hora de Salida]]</f>
        <v>45018.183333333334</v>
      </c>
      <c r="T253" s="5" t="str">
        <f>+TEXT(Tabla2[[#This Row],[Hora de Llegada]], "h:mm")</f>
        <v>0:39</v>
      </c>
      <c r="U253" t="str">
        <f>+TEXT(Tabla2[[#This Row],[Hora de Salida]], "h:mm")</f>
        <v>4:24</v>
      </c>
      <c r="V2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253">
        <f>+SUMIF(cocina!A:A,Tabla2[[#This Row],[Número de Orden]],cocina!H:H)</f>
        <v>84</v>
      </c>
      <c r="X253">
        <f>+Tabla2[[#This Row],[Tiempo de preparación]]/60</f>
        <v>1.4</v>
      </c>
      <c r="Y253" t="str">
        <f>+TEXT(Tabla2[[#This Row],[Columna2]]/24, "h:mm")</f>
        <v>1:24</v>
      </c>
      <c r="Z253" s="6">
        <f>+TEXT(Tabla2[[#This Row],[Hora de Salida]]-Tabla2[[#This Row],[Hora de Llegada]], "h:mm")-Tabla2[[#This Row],[Tiempo de preparación2]]</f>
        <v>9.7916666666666666E-2</v>
      </c>
      <c r="AA253" s="6">
        <f>+IF(Tabla2[[#This Row],[Tiempo de degustación]]&lt;0,0,Tabla2[[#This Row],[Tiempo de degustación]])</f>
        <v>9.7916666666666666E-2</v>
      </c>
      <c r="AB253" t="str">
        <f>+IF(Tabla2[[#This Row],[Tiempo de degustación2]]&gt;0,"SI","Impago")</f>
        <v>SI</v>
      </c>
      <c r="AC253">
        <f>+IF(Tabla2[[#This Row],[Orden cobrada]]="Impago",0,Tabla2[[#This Row],[Propina]])</f>
        <v>43.81</v>
      </c>
      <c r="AD253">
        <f>+IF(Tabla2[[#This Row],[Estado de la Mesa]]="Ocupada",15,0)</f>
        <v>0</v>
      </c>
      <c r="AE253">
        <f>+Tabla2[[#This Row],[Columna1]]/60</f>
        <v>0</v>
      </c>
      <c r="AF253" t="str">
        <f>+TEXT(Tabla2[[#This Row],[Columna12]]/24, "h:mm")</f>
        <v>0:00</v>
      </c>
      <c r="AG253" s="6">
        <f>+Tabla2[[#This Row],[Columna13]]+Tabla2[[#This Row],[Tiempo de permanencia]]</f>
        <v>0.15625</v>
      </c>
      <c r="AH253" t="str">
        <f>+TEXT(Tabla2[[#This Row],[Hora de Llegada]], "dddd")</f>
        <v>domingo</v>
      </c>
    </row>
    <row r="254" spans="1:34" x14ac:dyDescent="0.25">
      <c r="A254">
        <v>8</v>
      </c>
      <c r="B254" t="s">
        <v>341</v>
      </c>
      <c r="C254">
        <v>2</v>
      </c>
      <c r="D254" s="3">
        <v>45018.037499999999</v>
      </c>
      <c r="E254" s="3">
        <v>45018.15625</v>
      </c>
      <c r="F254" t="s">
        <v>69</v>
      </c>
      <c r="G254" t="s">
        <v>98</v>
      </c>
      <c r="H254" t="s">
        <v>83</v>
      </c>
      <c r="I254" s="13">
        <v>34.69</v>
      </c>
      <c r="J254" t="s">
        <v>100</v>
      </c>
      <c r="K254">
        <v>253</v>
      </c>
      <c r="L254" t="s">
        <v>140</v>
      </c>
      <c r="M254" t="s">
        <v>26</v>
      </c>
      <c r="N254" t="s">
        <v>118</v>
      </c>
      <c r="O254" t="s">
        <v>88</v>
      </c>
      <c r="Q254" s="1">
        <f>+SUMIF(Tabla1[Número de Orden],Tabla2[[#This Row],[Número de Orden]],Tabla1[Ganacia Bruta])</f>
        <v>154</v>
      </c>
      <c r="R254" s="1">
        <f>+Tabla2[[#This Row],[Monto total cuenta]]+Tabla2[[#This Row],[Propina final]]</f>
        <v>188.69</v>
      </c>
      <c r="S254" s="4">
        <f>+Tabla2[[#This Row],[Hora de Salida]]</f>
        <v>45018.15625</v>
      </c>
      <c r="T254" s="5" t="str">
        <f>+TEXT(Tabla2[[#This Row],[Hora de Llegada]], "h:mm")</f>
        <v>0:54</v>
      </c>
      <c r="U254" t="str">
        <f>+TEXT(Tabla2[[#This Row],[Hora de Salida]], "h:mm")</f>
        <v>3:45</v>
      </c>
      <c r="V2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254">
        <f>+SUMIF(cocina!A:A,Tabla2[[#This Row],[Número de Orden]],cocina!H:H)</f>
        <v>55</v>
      </c>
      <c r="X254">
        <f>+Tabla2[[#This Row],[Tiempo de preparación]]/60</f>
        <v>0.91666666666666663</v>
      </c>
      <c r="Y254" t="str">
        <f>+TEXT(Tabla2[[#This Row],[Columna2]]/24, "h:mm")</f>
        <v>0:55</v>
      </c>
      <c r="Z254" s="6">
        <f>+TEXT(Tabla2[[#This Row],[Hora de Salida]]-Tabla2[[#This Row],[Hora de Llegada]], "h:mm")-Tabla2[[#This Row],[Tiempo de preparación2]]</f>
        <v>8.0555555555555547E-2</v>
      </c>
      <c r="AA254" s="6">
        <f>+IF(Tabla2[[#This Row],[Tiempo de degustación]]&lt;0,0,Tabla2[[#This Row],[Tiempo de degustación]])</f>
        <v>8.0555555555555547E-2</v>
      </c>
      <c r="AB254" t="str">
        <f>+IF(Tabla2[[#This Row],[Tiempo de degustación2]]&gt;0,"SI","Impago")</f>
        <v>SI</v>
      </c>
      <c r="AC254">
        <f>+IF(Tabla2[[#This Row],[Orden cobrada]]="Impago",0,Tabla2[[#This Row],[Propina]])</f>
        <v>34.69</v>
      </c>
      <c r="AD254">
        <f>+IF(Tabla2[[#This Row],[Estado de la Mesa]]="Ocupada",15,0)</f>
        <v>15</v>
      </c>
      <c r="AE254">
        <f>+Tabla2[[#This Row],[Columna1]]/60</f>
        <v>0.25</v>
      </c>
      <c r="AF254" t="str">
        <f>+TEXT(Tabla2[[#This Row],[Columna12]]/24, "h:mm")</f>
        <v>0:15</v>
      </c>
      <c r="AG254" s="6">
        <f>+Tabla2[[#This Row],[Columna13]]+Tabla2[[#This Row],[Tiempo de permanencia]]</f>
        <v>30.129166666666666</v>
      </c>
      <c r="AH254" t="str">
        <f>+TEXT(Tabla2[[#This Row],[Hora de Llegada]], "dddd")</f>
        <v>domingo</v>
      </c>
    </row>
    <row r="255" spans="1:34" x14ac:dyDescent="0.25">
      <c r="A255">
        <v>10</v>
      </c>
      <c r="B255" t="s">
        <v>342</v>
      </c>
      <c r="C255">
        <v>6</v>
      </c>
      <c r="D255" s="3">
        <v>45018.128472222219</v>
      </c>
      <c r="E255" s="3">
        <v>45018.240972222222</v>
      </c>
      <c r="F255" t="s">
        <v>76</v>
      </c>
      <c r="G255" t="s">
        <v>98</v>
      </c>
      <c r="H255" t="s">
        <v>83</v>
      </c>
      <c r="I255" s="13">
        <v>36.43</v>
      </c>
      <c r="J255" t="s">
        <v>72</v>
      </c>
      <c r="K255">
        <v>254</v>
      </c>
      <c r="L255" t="s">
        <v>91</v>
      </c>
      <c r="M255" t="s">
        <v>9</v>
      </c>
      <c r="N255" t="s">
        <v>125</v>
      </c>
      <c r="O255" t="s">
        <v>133</v>
      </c>
      <c r="P255" t="s">
        <v>92</v>
      </c>
      <c r="Q255" s="1">
        <f>+SUMIF(Tabla1[Número de Orden],Tabla2[[#This Row],[Número de Orden]],Tabla1[Ganacia Bruta])</f>
        <v>297</v>
      </c>
      <c r="R255" s="1">
        <f>+Tabla2[[#This Row],[Monto total cuenta]]+Tabla2[[#This Row],[Propina final]]</f>
        <v>333.43</v>
      </c>
      <c r="S255" s="4">
        <f>+Tabla2[[#This Row],[Hora de Salida]]</f>
        <v>45018.240972222222</v>
      </c>
      <c r="T255" s="5" t="str">
        <f>+TEXT(Tabla2[[#This Row],[Hora de Llegada]], "h:mm")</f>
        <v>3:05</v>
      </c>
      <c r="U255" t="str">
        <f>+TEXT(Tabla2[[#This Row],[Hora de Salida]], "h:mm")</f>
        <v>5:47</v>
      </c>
      <c r="V2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0.11250000000000002</v>
      </c>
      <c r="W255">
        <f>+SUMIF(cocina!A:A,Tabla2[[#This Row],[Número de Orden]],cocina!H:H)</f>
        <v>141</v>
      </c>
      <c r="X255">
        <f>+Tabla2[[#This Row],[Tiempo de preparación]]/60</f>
        <v>2.35</v>
      </c>
      <c r="Y255" t="str">
        <f>+TEXT(Tabla2[[#This Row],[Columna2]]/24, "h:mm")</f>
        <v>2:21</v>
      </c>
      <c r="Z255" s="6">
        <f>+TEXT(Tabla2[[#This Row],[Hora de Salida]]-Tabla2[[#This Row],[Hora de Llegada]], "h:mm")-Tabla2[[#This Row],[Tiempo de preparación2]]</f>
        <v>1.4583333333333337E-2</v>
      </c>
      <c r="AA255" s="6">
        <f>+IF(Tabla2[[#This Row],[Tiempo de degustación]]&lt;0,0,Tabla2[[#This Row],[Tiempo de degustación]])</f>
        <v>1.4583333333333337E-2</v>
      </c>
      <c r="AB255" t="str">
        <f>+IF(Tabla2[[#This Row],[Tiempo de degustación2]]&gt;0,"SI","Impago")</f>
        <v>SI</v>
      </c>
      <c r="AC255">
        <f>+IF(Tabla2[[#This Row],[Orden cobrada]]="Impago",0,Tabla2[[#This Row],[Propina]])</f>
        <v>36.43</v>
      </c>
      <c r="AD255">
        <f>+IF(Tabla2[[#This Row],[Estado de la Mesa]]="Ocupada",15,0)</f>
        <v>0</v>
      </c>
      <c r="AE255">
        <f>+Tabla2[[#This Row],[Columna1]]/60</f>
        <v>0</v>
      </c>
      <c r="AF255" t="str">
        <f>+TEXT(Tabla2[[#This Row],[Columna12]]/24, "h:mm")</f>
        <v>0:00</v>
      </c>
      <c r="AG255" s="6">
        <f>+Tabla2[[#This Row],[Columna13]]+Tabla2[[#This Row],[Tiempo de permanencia]]</f>
        <v>0.11250000000000002</v>
      </c>
      <c r="AH255" t="str">
        <f>+TEXT(Tabla2[[#This Row],[Hora de Llegada]], "dddd")</f>
        <v>domingo</v>
      </c>
    </row>
    <row r="256" spans="1:34" x14ac:dyDescent="0.25">
      <c r="A256">
        <v>8</v>
      </c>
      <c r="B256" t="s">
        <v>343</v>
      </c>
      <c r="C256">
        <v>4</v>
      </c>
      <c r="D256" s="3">
        <v>45018.099305555559</v>
      </c>
      <c r="E256" s="3">
        <v>45018.165972222225</v>
      </c>
      <c r="F256" t="s">
        <v>82</v>
      </c>
      <c r="G256" t="s">
        <v>98</v>
      </c>
      <c r="H256" t="s">
        <v>78</v>
      </c>
      <c r="I256" s="13">
        <v>13.34</v>
      </c>
      <c r="J256" t="s">
        <v>72</v>
      </c>
      <c r="K256">
        <v>255</v>
      </c>
      <c r="L256" t="s">
        <v>109</v>
      </c>
      <c r="M256" t="s">
        <v>26</v>
      </c>
      <c r="Q256" s="1">
        <f>+SUMIF(Tabla1[Número de Orden],Tabla2[[#This Row],[Número de Orden]],Tabla1[Ganacia Bruta])</f>
        <v>25</v>
      </c>
      <c r="R256" s="1">
        <f>+Tabla2[[#This Row],[Monto total cuenta]]+Tabla2[[#This Row],[Propina final]]</f>
        <v>38.340000000000003</v>
      </c>
      <c r="S256" s="4">
        <f>+Tabla2[[#This Row],[Hora de Salida]]</f>
        <v>45018.165972222225</v>
      </c>
      <c r="T256" s="5" t="str">
        <f>+TEXT(Tabla2[[#This Row],[Hora de Llegada]], "h:mm")</f>
        <v>2:23</v>
      </c>
      <c r="U256" t="str">
        <f>+TEXT(Tabla2[[#This Row],[Hora de Salida]], "h:mm")</f>
        <v>3:59</v>
      </c>
      <c r="V2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6.6666666666666666E-2</v>
      </c>
      <c r="W256">
        <f>+SUMIF(cocina!A:A,Tabla2[[#This Row],[Número de Orden]],cocina!H:H)</f>
        <v>37</v>
      </c>
      <c r="X256">
        <f>+Tabla2[[#This Row],[Tiempo de preparación]]/60</f>
        <v>0.6166666666666667</v>
      </c>
      <c r="Y256" t="str">
        <f>+TEXT(Tabla2[[#This Row],[Columna2]]/24, "h:mm")</f>
        <v>0:37</v>
      </c>
      <c r="Z256" s="6">
        <f>+TEXT(Tabla2[[#This Row],[Hora de Salida]]-Tabla2[[#This Row],[Hora de Llegada]], "h:mm")-Tabla2[[#This Row],[Tiempo de preparación2]]</f>
        <v>4.0972222222222222E-2</v>
      </c>
      <c r="AA256" s="6">
        <f>+IF(Tabla2[[#This Row],[Tiempo de degustación]]&lt;0,0,Tabla2[[#This Row],[Tiempo de degustación]])</f>
        <v>4.0972222222222222E-2</v>
      </c>
      <c r="AB256" t="str">
        <f>+IF(Tabla2[[#This Row],[Tiempo de degustación2]]&gt;0,"SI","Impago")</f>
        <v>SI</v>
      </c>
      <c r="AC256">
        <f>+IF(Tabla2[[#This Row],[Orden cobrada]]="Impago",0,Tabla2[[#This Row],[Propina]])</f>
        <v>13.34</v>
      </c>
      <c r="AD256">
        <f>+IF(Tabla2[[#This Row],[Estado de la Mesa]]="Ocupada",15,0)</f>
        <v>0</v>
      </c>
      <c r="AE256">
        <f>+Tabla2[[#This Row],[Columna1]]/60</f>
        <v>0</v>
      </c>
      <c r="AF256" t="str">
        <f>+TEXT(Tabla2[[#This Row],[Columna12]]/24, "h:mm")</f>
        <v>0:00</v>
      </c>
      <c r="AG256" s="6">
        <f>+Tabla2[[#This Row],[Columna13]]+Tabla2[[#This Row],[Tiempo de permanencia]]</f>
        <v>6.6666666666666666E-2</v>
      </c>
      <c r="AH256" t="str">
        <f>+TEXT(Tabla2[[#This Row],[Hora de Llegada]], "dddd")</f>
        <v>domingo</v>
      </c>
    </row>
    <row r="257" spans="1:34" x14ac:dyDescent="0.25">
      <c r="A257">
        <v>5</v>
      </c>
      <c r="B257" t="s">
        <v>344</v>
      </c>
      <c r="C257">
        <v>2</v>
      </c>
      <c r="D257" s="3">
        <v>45018.015972222223</v>
      </c>
      <c r="E257" s="3">
        <v>45018.143750000003</v>
      </c>
      <c r="F257" t="s">
        <v>90</v>
      </c>
      <c r="G257" t="s">
        <v>77</v>
      </c>
      <c r="H257" t="s">
        <v>78</v>
      </c>
      <c r="I257" s="13">
        <v>49.88</v>
      </c>
      <c r="J257" t="s">
        <v>72</v>
      </c>
      <c r="K257">
        <v>256</v>
      </c>
      <c r="L257" t="s">
        <v>140</v>
      </c>
      <c r="M257" t="s">
        <v>23</v>
      </c>
      <c r="Q257" s="1">
        <f>+SUMIF(Tabla1[Número de Orden],Tabla2[[#This Row],[Número de Orden]],Tabla1[Ganacia Bruta])</f>
        <v>21</v>
      </c>
      <c r="R257" s="1">
        <f>+Tabla2[[#This Row],[Monto total cuenta]]+Tabla2[[#This Row],[Propina final]]</f>
        <v>70.88</v>
      </c>
      <c r="S257" s="4">
        <f>+Tabla2[[#This Row],[Hora de Salida]]</f>
        <v>45018.143750000003</v>
      </c>
      <c r="T257" s="5" t="str">
        <f>+TEXT(Tabla2[[#This Row],[Hora de Llegada]], "h:mm")</f>
        <v>0:23</v>
      </c>
      <c r="U257" t="str">
        <f>+TEXT(Tabla2[[#This Row],[Hora de Salida]], "h:mm")</f>
        <v>3:27</v>
      </c>
      <c r="V2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0.12777777777777777</v>
      </c>
      <c r="W257">
        <f>+SUMIF(cocina!A:A,Tabla2[[#This Row],[Número de Orden]],cocina!H:H)</f>
        <v>16</v>
      </c>
      <c r="X257">
        <f>+Tabla2[[#This Row],[Tiempo de preparación]]/60</f>
        <v>0.26666666666666666</v>
      </c>
      <c r="Y257" t="str">
        <f>+TEXT(Tabla2[[#This Row],[Columna2]]/24, "h:mm")</f>
        <v>0:16</v>
      </c>
      <c r="Z257" s="6">
        <f>+TEXT(Tabla2[[#This Row],[Hora de Salida]]-Tabla2[[#This Row],[Hora de Llegada]], "h:mm")-Tabla2[[#This Row],[Tiempo de preparación2]]</f>
        <v>0.11666666666666665</v>
      </c>
      <c r="AA257" s="6">
        <f>+IF(Tabla2[[#This Row],[Tiempo de degustación]]&lt;0,0,Tabla2[[#This Row],[Tiempo de degustación]])</f>
        <v>0.11666666666666665</v>
      </c>
      <c r="AB257" t="str">
        <f>+IF(Tabla2[[#This Row],[Tiempo de degustación2]]&gt;0,"SI","Impago")</f>
        <v>SI</v>
      </c>
      <c r="AC257">
        <f>+IF(Tabla2[[#This Row],[Orden cobrada]]="Impago",0,Tabla2[[#This Row],[Propina]])</f>
        <v>49.88</v>
      </c>
      <c r="AD257">
        <f>+IF(Tabla2[[#This Row],[Estado de la Mesa]]="Ocupada",15,0)</f>
        <v>0</v>
      </c>
      <c r="AE257">
        <f>+Tabla2[[#This Row],[Columna1]]/60</f>
        <v>0</v>
      </c>
      <c r="AF257" t="str">
        <f>+TEXT(Tabla2[[#This Row],[Columna12]]/24, "h:mm")</f>
        <v>0:00</v>
      </c>
      <c r="AG257" s="6">
        <f>+Tabla2[[#This Row],[Columna13]]+Tabla2[[#This Row],[Tiempo de permanencia]]</f>
        <v>0.12777777777777777</v>
      </c>
      <c r="AH257" t="str">
        <f>+TEXT(Tabla2[[#This Row],[Hora de Llegada]], "dddd")</f>
        <v>domingo</v>
      </c>
    </row>
    <row r="258" spans="1:34" x14ac:dyDescent="0.25">
      <c r="A258">
        <v>12</v>
      </c>
      <c r="B258" t="s">
        <v>345</v>
      </c>
      <c r="C258">
        <v>5</v>
      </c>
      <c r="D258" s="3">
        <v>45018.088888888888</v>
      </c>
      <c r="E258" s="3">
        <v>45018.136805555558</v>
      </c>
      <c r="F258" t="s">
        <v>82</v>
      </c>
      <c r="G258" t="s">
        <v>70</v>
      </c>
      <c r="H258" t="s">
        <v>83</v>
      </c>
      <c r="I258" s="13">
        <v>26.78</v>
      </c>
      <c r="J258" t="s">
        <v>72</v>
      </c>
      <c r="K258">
        <v>257</v>
      </c>
      <c r="L258" t="s">
        <v>121</v>
      </c>
      <c r="M258" t="s">
        <v>22</v>
      </c>
      <c r="Q258" s="1">
        <f>+SUMIF(Tabla1[Número de Orden],Tabla2[[#This Row],[Número de Orden]],Tabla1[Ganacia Bruta])</f>
        <v>46</v>
      </c>
      <c r="R258" s="1">
        <f>+Tabla2[[#This Row],[Monto total cuenta]]+Tabla2[[#This Row],[Propina final]]</f>
        <v>72.78</v>
      </c>
      <c r="S258" s="4">
        <f>+Tabla2[[#This Row],[Hora de Salida]]</f>
        <v>45018.136805555558</v>
      </c>
      <c r="T258" s="5" t="str">
        <f>+TEXT(Tabla2[[#This Row],[Hora de Llegada]], "h:mm")</f>
        <v>2:08</v>
      </c>
      <c r="U258" t="str">
        <f>+TEXT(Tabla2[[#This Row],[Hora de Salida]], "h:mm")</f>
        <v>3:17</v>
      </c>
      <c r="V2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4.7916666666666677E-2</v>
      </c>
      <c r="W258">
        <f>+SUMIF(cocina!A:A,Tabla2[[#This Row],[Número de Orden]],cocina!H:H)</f>
        <v>28</v>
      </c>
      <c r="X258">
        <f>+Tabla2[[#This Row],[Tiempo de preparación]]/60</f>
        <v>0.46666666666666667</v>
      </c>
      <c r="Y258" t="str">
        <f>+TEXT(Tabla2[[#This Row],[Columna2]]/24, "h:mm")</f>
        <v>0:28</v>
      </c>
      <c r="Z258" s="6">
        <f>+TEXT(Tabla2[[#This Row],[Hora de Salida]]-Tabla2[[#This Row],[Hora de Llegada]], "h:mm")-Tabla2[[#This Row],[Tiempo de preparación2]]</f>
        <v>2.8472222222222225E-2</v>
      </c>
      <c r="AA258" s="6">
        <f>+IF(Tabla2[[#This Row],[Tiempo de degustación]]&lt;0,0,Tabla2[[#This Row],[Tiempo de degustación]])</f>
        <v>2.8472222222222225E-2</v>
      </c>
      <c r="AB258" t="str">
        <f>+IF(Tabla2[[#This Row],[Tiempo de degustación2]]&gt;0,"SI","Impago")</f>
        <v>SI</v>
      </c>
      <c r="AC258">
        <f>+IF(Tabla2[[#This Row],[Orden cobrada]]="Impago",0,Tabla2[[#This Row],[Propina]])</f>
        <v>26.78</v>
      </c>
      <c r="AD258">
        <f>+IF(Tabla2[[#This Row],[Estado de la Mesa]]="Ocupada",15,0)</f>
        <v>0</v>
      </c>
      <c r="AE258">
        <f>+Tabla2[[#This Row],[Columna1]]/60</f>
        <v>0</v>
      </c>
      <c r="AF258" t="str">
        <f>+TEXT(Tabla2[[#This Row],[Columna12]]/24, "h:mm")</f>
        <v>0:00</v>
      </c>
      <c r="AG258" s="6">
        <f>+Tabla2[[#This Row],[Columna13]]+Tabla2[[#This Row],[Tiempo de permanencia]]</f>
        <v>4.7916666666666677E-2</v>
      </c>
      <c r="AH258" t="str">
        <f>+TEXT(Tabla2[[#This Row],[Hora de Llegada]], "dddd")</f>
        <v>domingo</v>
      </c>
    </row>
    <row r="259" spans="1:34" x14ac:dyDescent="0.25">
      <c r="A259">
        <v>12</v>
      </c>
      <c r="B259" t="s">
        <v>346</v>
      </c>
      <c r="C259">
        <v>1</v>
      </c>
      <c r="D259" s="3">
        <v>45018.027083333334</v>
      </c>
      <c r="E259" s="3">
        <v>45018.188888888886</v>
      </c>
      <c r="F259" t="s">
        <v>82</v>
      </c>
      <c r="G259" t="s">
        <v>77</v>
      </c>
      <c r="H259" t="s">
        <v>83</v>
      </c>
      <c r="I259" s="13">
        <v>47.99</v>
      </c>
      <c r="J259" t="s">
        <v>72</v>
      </c>
      <c r="K259">
        <v>258</v>
      </c>
      <c r="L259" t="s">
        <v>105</v>
      </c>
      <c r="M259" t="s">
        <v>26</v>
      </c>
      <c r="N259" t="s">
        <v>131</v>
      </c>
      <c r="O259" t="s">
        <v>107</v>
      </c>
      <c r="P259" t="s">
        <v>103</v>
      </c>
      <c r="Q259" s="1">
        <f>+SUMIF(Tabla1[Número de Orden],Tabla2[[#This Row],[Número de Orden]],Tabla1[Ganacia Bruta])</f>
        <v>117</v>
      </c>
      <c r="R259" s="1">
        <f>+Tabla2[[#This Row],[Monto total cuenta]]+Tabla2[[#This Row],[Propina final]]</f>
        <v>164.99</v>
      </c>
      <c r="S259" s="4">
        <f>+Tabla2[[#This Row],[Hora de Salida]]</f>
        <v>45018.188888888886</v>
      </c>
      <c r="T259" s="5" t="str">
        <f>+TEXT(Tabla2[[#This Row],[Hora de Llegada]], "h:mm")</f>
        <v>0:39</v>
      </c>
      <c r="U259" t="str">
        <f>+TEXT(Tabla2[[#This Row],[Hora de Salida]], "h:mm")</f>
        <v>4:32</v>
      </c>
      <c r="V2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0.16180555555555554</v>
      </c>
      <c r="W259">
        <f>+SUMIF(cocina!A:A,Tabla2[[#This Row],[Número de Orden]],cocina!H:H)</f>
        <v>105</v>
      </c>
      <c r="X259">
        <f>+Tabla2[[#This Row],[Tiempo de preparación]]/60</f>
        <v>1.75</v>
      </c>
      <c r="Y259" t="str">
        <f>+TEXT(Tabla2[[#This Row],[Columna2]]/24, "h:mm")</f>
        <v>1:45</v>
      </c>
      <c r="Z259" s="6">
        <f>+TEXT(Tabla2[[#This Row],[Hora de Salida]]-Tabla2[[#This Row],[Hora de Llegada]], "h:mm")-Tabla2[[#This Row],[Tiempo de preparación2]]</f>
        <v>8.8888888888888892E-2</v>
      </c>
      <c r="AA259" s="6">
        <f>+IF(Tabla2[[#This Row],[Tiempo de degustación]]&lt;0,0,Tabla2[[#This Row],[Tiempo de degustación]])</f>
        <v>8.8888888888888892E-2</v>
      </c>
      <c r="AB259" t="str">
        <f>+IF(Tabla2[[#This Row],[Tiempo de degustación2]]&gt;0,"SI","Impago")</f>
        <v>SI</v>
      </c>
      <c r="AC259">
        <f>+IF(Tabla2[[#This Row],[Orden cobrada]]="Impago",0,Tabla2[[#This Row],[Propina]])</f>
        <v>47.99</v>
      </c>
      <c r="AD259">
        <f>+IF(Tabla2[[#This Row],[Estado de la Mesa]]="Ocupada",15,0)</f>
        <v>0</v>
      </c>
      <c r="AE259">
        <f>+Tabla2[[#This Row],[Columna1]]/60</f>
        <v>0</v>
      </c>
      <c r="AF259" t="str">
        <f>+TEXT(Tabla2[[#This Row],[Columna12]]/24, "h:mm")</f>
        <v>0:00</v>
      </c>
      <c r="AG259" s="6">
        <f>+Tabla2[[#This Row],[Columna13]]+Tabla2[[#This Row],[Tiempo de permanencia]]</f>
        <v>0.16180555555555554</v>
      </c>
      <c r="AH259" t="str">
        <f>+TEXT(Tabla2[[#This Row],[Hora de Llegada]], "dddd")</f>
        <v>domingo</v>
      </c>
    </row>
    <row r="260" spans="1:34" x14ac:dyDescent="0.25">
      <c r="A260">
        <v>10</v>
      </c>
      <c r="B260" t="s">
        <v>171</v>
      </c>
      <c r="C260">
        <v>5</v>
      </c>
      <c r="D260" s="3">
        <v>45018.143750000003</v>
      </c>
      <c r="E260" s="3">
        <v>45018.261111111111</v>
      </c>
      <c r="F260" t="s">
        <v>76</v>
      </c>
      <c r="G260" t="s">
        <v>70</v>
      </c>
      <c r="H260" t="s">
        <v>83</v>
      </c>
      <c r="I260" s="13">
        <v>46.72</v>
      </c>
      <c r="J260" t="s">
        <v>100</v>
      </c>
      <c r="K260">
        <v>259</v>
      </c>
      <c r="L260" t="s">
        <v>101</v>
      </c>
      <c r="M260" t="s">
        <v>10</v>
      </c>
      <c r="Q260" s="1">
        <f>+SUMIF(Tabla1[Número de Orden],Tabla2[[#This Row],[Número de Orden]],Tabla1[Ganacia Bruta])</f>
        <v>81</v>
      </c>
      <c r="R260" s="1">
        <f>+Tabla2[[#This Row],[Monto total cuenta]]+Tabla2[[#This Row],[Propina final]]</f>
        <v>127.72</v>
      </c>
      <c r="S260" s="4">
        <f>+Tabla2[[#This Row],[Hora de Salida]]</f>
        <v>45018.261111111111</v>
      </c>
      <c r="T260" s="5" t="str">
        <f>+TEXT(Tabla2[[#This Row],[Hora de Llegada]], "h:mm")</f>
        <v>3:27</v>
      </c>
      <c r="U260" t="str">
        <f>+TEXT(Tabla2[[#This Row],[Hora de Salida]], "h:mm")</f>
        <v>6:16</v>
      </c>
      <c r="V2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30.117361111111109</v>
      </c>
      <c r="W260">
        <f>+SUMIF(cocina!A:A,Tabla2[[#This Row],[Número de Orden]],cocina!H:H)</f>
        <v>11</v>
      </c>
      <c r="X260">
        <f>+Tabla2[[#This Row],[Tiempo de preparación]]/60</f>
        <v>0.18333333333333332</v>
      </c>
      <c r="Y260" t="str">
        <f>+TEXT(Tabla2[[#This Row],[Columna2]]/24, "h:mm")</f>
        <v>0:11</v>
      </c>
      <c r="Z260" s="6">
        <f>+TEXT(Tabla2[[#This Row],[Hora de Salida]]-Tabla2[[#This Row],[Hora de Llegada]], "h:mm")-Tabla2[[#This Row],[Tiempo de preparación2]]</f>
        <v>0.10972222222222222</v>
      </c>
      <c r="AA260" s="6">
        <f>+IF(Tabla2[[#This Row],[Tiempo de degustación]]&lt;0,0,Tabla2[[#This Row],[Tiempo de degustación]])</f>
        <v>0.10972222222222222</v>
      </c>
      <c r="AB260" t="str">
        <f>+IF(Tabla2[[#This Row],[Tiempo de degustación2]]&gt;0,"SI","Impago")</f>
        <v>SI</v>
      </c>
      <c r="AC260">
        <f>+IF(Tabla2[[#This Row],[Orden cobrada]]="Impago",0,Tabla2[[#This Row],[Propina]])</f>
        <v>46.72</v>
      </c>
      <c r="AD260">
        <f>+IF(Tabla2[[#This Row],[Estado de la Mesa]]="Ocupada",15,0)</f>
        <v>15</v>
      </c>
      <c r="AE260">
        <f>+Tabla2[[#This Row],[Columna1]]/60</f>
        <v>0.25</v>
      </c>
      <c r="AF260" t="str">
        <f>+TEXT(Tabla2[[#This Row],[Columna12]]/24, "h:mm")</f>
        <v>0:15</v>
      </c>
      <c r="AG260" s="6">
        <f>+Tabla2[[#This Row],[Columna13]]+Tabla2[[#This Row],[Tiempo de permanencia]]</f>
        <v>30.127777777777776</v>
      </c>
      <c r="AH260" t="str">
        <f>+TEXT(Tabla2[[#This Row],[Hora de Llegada]], "dddd")</f>
        <v>domingo</v>
      </c>
    </row>
    <row r="261" spans="1:34" x14ac:dyDescent="0.25">
      <c r="A261">
        <v>20</v>
      </c>
      <c r="B261" t="s">
        <v>347</v>
      </c>
      <c r="C261">
        <v>6</v>
      </c>
      <c r="D261" s="3">
        <v>45018.057638888888</v>
      </c>
      <c r="E261" s="3">
        <v>45018.193055555559</v>
      </c>
      <c r="F261" t="s">
        <v>90</v>
      </c>
      <c r="G261" t="s">
        <v>70</v>
      </c>
      <c r="H261" t="s">
        <v>78</v>
      </c>
      <c r="I261" s="13">
        <v>47.55</v>
      </c>
      <c r="J261" t="s">
        <v>100</v>
      </c>
      <c r="K261">
        <v>260</v>
      </c>
      <c r="L261" t="s">
        <v>109</v>
      </c>
      <c r="M261" t="s">
        <v>22</v>
      </c>
      <c r="Q261" s="1">
        <f>+SUMIF(Tabla1[Número de Orden],Tabla2[[#This Row],[Número de Orden]],Tabla1[Ganacia Bruta])</f>
        <v>69</v>
      </c>
      <c r="R261" s="1">
        <f>+Tabla2[[#This Row],[Monto total cuenta]]+Tabla2[[#This Row],[Propina final]]</f>
        <v>116.55</v>
      </c>
      <c r="S261" s="4">
        <f>+Tabla2[[#This Row],[Hora de Salida]]</f>
        <v>45018.193055555559</v>
      </c>
      <c r="T261" s="5" t="str">
        <f>+TEXT(Tabla2[[#This Row],[Hora de Llegada]], "h:mm")</f>
        <v>1:23</v>
      </c>
      <c r="U261" t="str">
        <f>+TEXT(Tabla2[[#This Row],[Hora de Salida]], "h:mm")</f>
        <v>4:38</v>
      </c>
      <c r="V2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261">
        <f>+SUMIF(cocina!A:A,Tabla2[[#This Row],[Número de Orden]],cocina!H:H)</f>
        <v>49</v>
      </c>
      <c r="X261">
        <f>+Tabla2[[#This Row],[Tiempo de preparación]]/60</f>
        <v>0.81666666666666665</v>
      </c>
      <c r="Y261" t="str">
        <f>+TEXT(Tabla2[[#This Row],[Columna2]]/24, "h:mm")</f>
        <v>0:49</v>
      </c>
      <c r="Z261" s="6">
        <f>+TEXT(Tabla2[[#This Row],[Hora de Salida]]-Tabla2[[#This Row],[Hora de Llegada]], "h:mm")-Tabla2[[#This Row],[Tiempo de preparación2]]</f>
        <v>0.10138888888888889</v>
      </c>
      <c r="AA261" s="6">
        <f>+IF(Tabla2[[#This Row],[Tiempo de degustación]]&lt;0,0,Tabla2[[#This Row],[Tiempo de degustación]])</f>
        <v>0.10138888888888889</v>
      </c>
      <c r="AB261" t="str">
        <f>+IF(Tabla2[[#This Row],[Tiempo de degustación2]]&gt;0,"SI","Impago")</f>
        <v>SI</v>
      </c>
      <c r="AC261">
        <f>+IF(Tabla2[[#This Row],[Orden cobrada]]="Impago",0,Tabla2[[#This Row],[Propina]])</f>
        <v>47.55</v>
      </c>
      <c r="AD261">
        <f>+IF(Tabla2[[#This Row],[Estado de la Mesa]]="Ocupada",15,0)</f>
        <v>15</v>
      </c>
      <c r="AE261">
        <f>+Tabla2[[#This Row],[Columna1]]/60</f>
        <v>0.25</v>
      </c>
      <c r="AF261" t="str">
        <f>+TEXT(Tabla2[[#This Row],[Columna12]]/24, "h:mm")</f>
        <v>0:15</v>
      </c>
      <c r="AG261" s="6">
        <f>+Tabla2[[#This Row],[Columna13]]+Tabla2[[#This Row],[Tiempo de permanencia]]</f>
        <v>30.145833333333332</v>
      </c>
      <c r="AH261" t="str">
        <f>+TEXT(Tabla2[[#This Row],[Hora de Llegada]], "dddd")</f>
        <v>domingo</v>
      </c>
    </row>
    <row r="262" spans="1:34" x14ac:dyDescent="0.25">
      <c r="A262">
        <v>8</v>
      </c>
      <c r="B262" t="s">
        <v>348</v>
      </c>
      <c r="C262">
        <v>1</v>
      </c>
      <c r="D262" s="3">
        <v>45018.047222222223</v>
      </c>
      <c r="E262" s="3">
        <v>45018.121527777781</v>
      </c>
      <c r="F262" t="s">
        <v>94</v>
      </c>
      <c r="G262" t="s">
        <v>70</v>
      </c>
      <c r="H262" t="s">
        <v>83</v>
      </c>
      <c r="I262" s="13">
        <v>32.42</v>
      </c>
      <c r="J262" t="s">
        <v>100</v>
      </c>
      <c r="K262">
        <v>261</v>
      </c>
      <c r="L262" t="s">
        <v>127</v>
      </c>
      <c r="M262" t="s">
        <v>18</v>
      </c>
      <c r="N262" t="s">
        <v>88</v>
      </c>
      <c r="Q262" s="1">
        <f>+SUMIF(Tabla1[Número de Orden],Tabla2[[#This Row],[Número de Orden]],Tabla1[Ganacia Bruta])</f>
        <v>154</v>
      </c>
      <c r="R262" s="1">
        <f>+Tabla2[[#This Row],[Monto total cuenta]]+Tabla2[[#This Row],[Propina final]]</f>
        <v>186.42000000000002</v>
      </c>
      <c r="S262" s="4">
        <f>+Tabla2[[#This Row],[Hora de Salida]]</f>
        <v>45018.121527777781</v>
      </c>
      <c r="T262" s="5" t="str">
        <f>+TEXT(Tabla2[[#This Row],[Hora de Llegada]], "h:mm")</f>
        <v>1:08</v>
      </c>
      <c r="U262" t="str">
        <f>+TEXT(Tabla2[[#This Row],[Hora de Salida]], "h:mm")</f>
        <v>2:55</v>
      </c>
      <c r="V2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30.074305555555554</v>
      </c>
      <c r="W262">
        <f>+SUMIF(cocina!A:A,Tabla2[[#This Row],[Número de Orden]],cocina!H:H)</f>
        <v>55</v>
      </c>
      <c r="X262">
        <f>+Tabla2[[#This Row],[Tiempo de preparación]]/60</f>
        <v>0.91666666666666663</v>
      </c>
      <c r="Y262" t="str">
        <f>+TEXT(Tabla2[[#This Row],[Columna2]]/24, "h:mm")</f>
        <v>0:55</v>
      </c>
      <c r="Z262" s="6">
        <f>+TEXT(Tabla2[[#This Row],[Hora de Salida]]-Tabla2[[#This Row],[Hora de Llegada]], "h:mm")-Tabla2[[#This Row],[Tiempo de preparación2]]</f>
        <v>3.6111111111111108E-2</v>
      </c>
      <c r="AA262" s="6">
        <f>+IF(Tabla2[[#This Row],[Tiempo de degustación]]&lt;0,0,Tabla2[[#This Row],[Tiempo de degustación]])</f>
        <v>3.6111111111111108E-2</v>
      </c>
      <c r="AB262" t="str">
        <f>+IF(Tabla2[[#This Row],[Tiempo de degustación2]]&gt;0,"SI","Impago")</f>
        <v>SI</v>
      </c>
      <c r="AC262">
        <f>+IF(Tabla2[[#This Row],[Orden cobrada]]="Impago",0,Tabla2[[#This Row],[Propina]])</f>
        <v>32.42</v>
      </c>
      <c r="AD262">
        <f>+IF(Tabla2[[#This Row],[Estado de la Mesa]]="Ocupada",15,0)</f>
        <v>15</v>
      </c>
      <c r="AE262">
        <f>+Tabla2[[#This Row],[Columna1]]/60</f>
        <v>0.25</v>
      </c>
      <c r="AF262" t="str">
        <f>+TEXT(Tabla2[[#This Row],[Columna12]]/24, "h:mm")</f>
        <v>0:15</v>
      </c>
      <c r="AG262" s="6">
        <f>+Tabla2[[#This Row],[Columna13]]+Tabla2[[#This Row],[Tiempo de permanencia]]</f>
        <v>30.084722222222222</v>
      </c>
      <c r="AH262" t="str">
        <f>+TEXT(Tabla2[[#This Row],[Hora de Llegada]], "dddd")</f>
        <v>domingo</v>
      </c>
    </row>
    <row r="263" spans="1:34" x14ac:dyDescent="0.25">
      <c r="A263">
        <v>18</v>
      </c>
      <c r="B263" t="s">
        <v>349</v>
      </c>
      <c r="C263">
        <v>4</v>
      </c>
      <c r="D263" s="3">
        <v>45018.155555555553</v>
      </c>
      <c r="E263" s="3">
        <v>45018.306250000001</v>
      </c>
      <c r="F263" t="s">
        <v>82</v>
      </c>
      <c r="G263" t="s">
        <v>70</v>
      </c>
      <c r="H263" t="s">
        <v>83</v>
      </c>
      <c r="I263" s="13">
        <v>42.83</v>
      </c>
      <c r="J263" t="s">
        <v>100</v>
      </c>
      <c r="K263">
        <v>262</v>
      </c>
      <c r="L263" t="s">
        <v>101</v>
      </c>
      <c r="M263" t="s">
        <v>19</v>
      </c>
      <c r="N263" t="s">
        <v>86</v>
      </c>
      <c r="Q263" s="1">
        <f>+SUMIF(Tabla1[Número de Orden],Tabla2[[#This Row],[Número de Orden]],Tabla1[Ganacia Bruta])</f>
        <v>115</v>
      </c>
      <c r="R263" s="1">
        <f>+Tabla2[[#This Row],[Monto total cuenta]]+Tabla2[[#This Row],[Propina final]]</f>
        <v>157.82999999999998</v>
      </c>
      <c r="S263" s="4">
        <f>+Tabla2[[#This Row],[Hora de Salida]]</f>
        <v>45018.306250000001</v>
      </c>
      <c r="T263" s="5" t="str">
        <f>+TEXT(Tabla2[[#This Row],[Hora de Llegada]], "h:mm")</f>
        <v>3:44</v>
      </c>
      <c r="U263" t="str">
        <f>+TEXT(Tabla2[[#This Row],[Hora de Salida]], "h:mm")</f>
        <v>7:21</v>
      </c>
      <c r="V2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30.150694444444444</v>
      </c>
      <c r="W263">
        <f>+SUMIF(cocina!A:A,Tabla2[[#This Row],[Número de Orden]],cocina!H:H)</f>
        <v>48</v>
      </c>
      <c r="X263">
        <f>+Tabla2[[#This Row],[Tiempo de preparación]]/60</f>
        <v>0.8</v>
      </c>
      <c r="Y263" t="str">
        <f>+TEXT(Tabla2[[#This Row],[Columna2]]/24, "h:mm")</f>
        <v>0:48</v>
      </c>
      <c r="Z263" s="6">
        <f>+TEXT(Tabla2[[#This Row],[Hora de Salida]]-Tabla2[[#This Row],[Hora de Llegada]], "h:mm")-Tabla2[[#This Row],[Tiempo de preparación2]]</f>
        <v>0.11736111111111111</v>
      </c>
      <c r="AA263" s="6">
        <f>+IF(Tabla2[[#This Row],[Tiempo de degustación]]&lt;0,0,Tabla2[[#This Row],[Tiempo de degustación]])</f>
        <v>0.11736111111111111</v>
      </c>
      <c r="AB263" t="str">
        <f>+IF(Tabla2[[#This Row],[Tiempo de degustación2]]&gt;0,"SI","Impago")</f>
        <v>SI</v>
      </c>
      <c r="AC263">
        <f>+IF(Tabla2[[#This Row],[Orden cobrada]]="Impago",0,Tabla2[[#This Row],[Propina]])</f>
        <v>42.83</v>
      </c>
      <c r="AD263">
        <f>+IF(Tabla2[[#This Row],[Estado de la Mesa]]="Ocupada",15,0)</f>
        <v>15</v>
      </c>
      <c r="AE263">
        <f>+Tabla2[[#This Row],[Columna1]]/60</f>
        <v>0.25</v>
      </c>
      <c r="AF263" t="str">
        <f>+TEXT(Tabla2[[#This Row],[Columna12]]/24, "h:mm")</f>
        <v>0:15</v>
      </c>
      <c r="AG263" s="6">
        <f>+Tabla2[[#This Row],[Columna13]]+Tabla2[[#This Row],[Tiempo de permanencia]]</f>
        <v>30.161111111111111</v>
      </c>
      <c r="AH263" t="str">
        <f>+TEXT(Tabla2[[#This Row],[Hora de Llegada]], "dddd")</f>
        <v>domingo</v>
      </c>
    </row>
    <row r="264" spans="1:34" x14ac:dyDescent="0.25">
      <c r="A264">
        <v>5</v>
      </c>
      <c r="B264" t="s">
        <v>230</v>
      </c>
      <c r="C264">
        <v>1</v>
      </c>
      <c r="D264" s="3">
        <v>45018.120138888888</v>
      </c>
      <c r="E264" s="3">
        <v>45018.226388888892</v>
      </c>
      <c r="F264" t="s">
        <v>76</v>
      </c>
      <c r="G264" t="s">
        <v>77</v>
      </c>
      <c r="H264" t="s">
        <v>83</v>
      </c>
      <c r="I264" s="13">
        <v>42.96</v>
      </c>
      <c r="J264" t="s">
        <v>84</v>
      </c>
      <c r="K264">
        <v>263</v>
      </c>
      <c r="L264" t="s">
        <v>109</v>
      </c>
      <c r="M264" t="s">
        <v>18</v>
      </c>
      <c r="N264" t="s">
        <v>112</v>
      </c>
      <c r="O264" t="s">
        <v>74</v>
      </c>
      <c r="P264" t="s">
        <v>96</v>
      </c>
      <c r="Q264" s="1">
        <f>+SUMIF(Tabla1[Número de Orden],Tabla2[[#This Row],[Número de Orden]],Tabla1[Ganacia Bruta])</f>
        <v>121</v>
      </c>
      <c r="R264" s="1">
        <f>+Tabla2[[#This Row],[Monto total cuenta]]+Tabla2[[#This Row],[Propina final]]</f>
        <v>163.96</v>
      </c>
      <c r="S264" s="4">
        <f>+Tabla2[[#This Row],[Hora de Salida]]</f>
        <v>45018.226388888892</v>
      </c>
      <c r="T264" s="5" t="str">
        <f>+TEXT(Tabla2[[#This Row],[Hora de Llegada]], "h:mm")</f>
        <v>2:53</v>
      </c>
      <c r="U264" t="str">
        <f>+TEXT(Tabla2[[#This Row],[Hora de Salida]], "h:mm")</f>
        <v>5:26</v>
      </c>
      <c r="V2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</v>
      </c>
      <c r="W264">
        <f>+SUMIF(cocina!A:A,Tabla2[[#This Row],[Número de Orden]],cocina!H:H)</f>
        <v>149</v>
      </c>
      <c r="X264">
        <f>+Tabla2[[#This Row],[Tiempo de preparación]]/60</f>
        <v>2.4833333333333334</v>
      </c>
      <c r="Y264" t="str">
        <f>+TEXT(Tabla2[[#This Row],[Columna2]]/24, "h:mm")</f>
        <v>2:29</v>
      </c>
      <c r="Z264" s="6">
        <f>+TEXT(Tabla2[[#This Row],[Hora de Salida]]-Tabla2[[#This Row],[Hora de Llegada]], "h:mm")-Tabla2[[#This Row],[Tiempo de preparación2]]</f>
        <v>2.7777777777777818E-3</v>
      </c>
      <c r="AA264" s="6">
        <f>+IF(Tabla2[[#This Row],[Tiempo de degustación]]&lt;0,0,Tabla2[[#This Row],[Tiempo de degustación]])</f>
        <v>2.7777777777777818E-3</v>
      </c>
      <c r="AB264" t="str">
        <f>+IF(Tabla2[[#This Row],[Tiempo de degustación2]]&gt;0,"SI","Impago")</f>
        <v>SI</v>
      </c>
      <c r="AC264">
        <f>+IF(Tabla2[[#This Row],[Orden cobrada]]="Impago",0,Tabla2[[#This Row],[Propina]])</f>
        <v>42.96</v>
      </c>
      <c r="AD264">
        <f>+IF(Tabla2[[#This Row],[Estado de la Mesa]]="Ocupada",15,0)</f>
        <v>0</v>
      </c>
      <c r="AE264">
        <f>+Tabla2[[#This Row],[Columna1]]/60</f>
        <v>0</v>
      </c>
      <c r="AF264" t="str">
        <f>+TEXT(Tabla2[[#This Row],[Columna12]]/24, "h:mm")</f>
        <v>0:00</v>
      </c>
      <c r="AG264" s="6">
        <f>+Tabla2[[#This Row],[Columna13]]+Tabla2[[#This Row],[Tiempo de permanencia]]</f>
        <v>0.10625</v>
      </c>
      <c r="AH264" t="str">
        <f>+TEXT(Tabla2[[#This Row],[Hora de Llegada]], "dddd")</f>
        <v>domingo</v>
      </c>
    </row>
    <row r="265" spans="1:34" x14ac:dyDescent="0.25">
      <c r="A265">
        <v>2</v>
      </c>
      <c r="B265" t="s">
        <v>350</v>
      </c>
      <c r="C265">
        <v>1</v>
      </c>
      <c r="D265" s="3">
        <v>45018.132638888892</v>
      </c>
      <c r="E265" s="3">
        <v>45018.18472222222</v>
      </c>
      <c r="F265" t="s">
        <v>76</v>
      </c>
      <c r="G265" t="s">
        <v>70</v>
      </c>
      <c r="H265" t="s">
        <v>83</v>
      </c>
      <c r="I265" s="13">
        <v>49.21</v>
      </c>
      <c r="J265" t="s">
        <v>84</v>
      </c>
      <c r="K265">
        <v>264</v>
      </c>
      <c r="L265" t="s">
        <v>105</v>
      </c>
      <c r="M265" t="s">
        <v>17</v>
      </c>
      <c r="N265" t="s">
        <v>107</v>
      </c>
      <c r="O265" t="s">
        <v>74</v>
      </c>
      <c r="P265" t="s">
        <v>129</v>
      </c>
      <c r="Q265" s="1">
        <f>+SUMIF(Tabla1[Número de Orden],Tabla2[[#This Row],[Número de Orden]],Tabla1[Ganacia Bruta])</f>
        <v>182</v>
      </c>
      <c r="R265" s="1">
        <f>+Tabla2[[#This Row],[Monto total cuenta]]+Tabla2[[#This Row],[Propina final]]</f>
        <v>182</v>
      </c>
      <c r="S265" s="4">
        <f>+Tabla2[[#This Row],[Hora de Salida]]</f>
        <v>45018.18472222222</v>
      </c>
      <c r="T265" s="5" t="str">
        <f>+TEXT(Tabla2[[#This Row],[Hora de Llegada]], "h:mm")</f>
        <v>3:11</v>
      </c>
      <c r="U265" t="str">
        <f>+TEXT(Tabla2[[#This Row],[Hora de Salida]], "h:mm")</f>
        <v>4:26</v>
      </c>
      <c r="V2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5.2083333333333343E-2</v>
      </c>
      <c r="W265">
        <f>+SUMIF(cocina!A:A,Tabla2[[#This Row],[Número de Orden]],cocina!H:H)</f>
        <v>117</v>
      </c>
      <c r="X265">
        <f>+Tabla2[[#This Row],[Tiempo de preparación]]/60</f>
        <v>1.95</v>
      </c>
      <c r="Y265" t="str">
        <f>+TEXT(Tabla2[[#This Row],[Columna2]]/24, "h:mm")</f>
        <v>1:57</v>
      </c>
      <c r="Z265" s="6">
        <f>+TEXT(Tabla2[[#This Row],[Hora de Salida]]-Tabla2[[#This Row],[Hora de Llegada]], "h:mm")-Tabla2[[#This Row],[Tiempo de preparación2]]</f>
        <v>-2.9166666666666667E-2</v>
      </c>
      <c r="AA265" s="6">
        <f>+IF(Tabla2[[#This Row],[Tiempo de degustación]]&lt;0,0,Tabla2[[#This Row],[Tiempo de degustación]])</f>
        <v>0</v>
      </c>
      <c r="AB265" t="str">
        <f>+IF(Tabla2[[#This Row],[Tiempo de degustación2]]&gt;0,"SI","Impago")</f>
        <v>Impago</v>
      </c>
      <c r="AC265">
        <f>+IF(Tabla2[[#This Row],[Orden cobrada]]="Impago",0,Tabla2[[#This Row],[Propina]])</f>
        <v>0</v>
      </c>
      <c r="AD265">
        <f>+IF(Tabla2[[#This Row],[Estado de la Mesa]]="Ocupada",15,0)</f>
        <v>0</v>
      </c>
      <c r="AE265">
        <f>+Tabla2[[#This Row],[Columna1]]/60</f>
        <v>0</v>
      </c>
      <c r="AF265" t="str">
        <f>+TEXT(Tabla2[[#This Row],[Columna12]]/24, "h:mm")</f>
        <v>0:00</v>
      </c>
      <c r="AG265" s="6">
        <f>+Tabla2[[#This Row],[Columna13]]+Tabla2[[#This Row],[Tiempo de permanencia]]</f>
        <v>5.2083333333333343E-2</v>
      </c>
      <c r="AH265" t="str">
        <f>+TEXT(Tabla2[[#This Row],[Hora de Llegada]], "dddd")</f>
        <v>domingo</v>
      </c>
    </row>
    <row r="266" spans="1:34" x14ac:dyDescent="0.25">
      <c r="A266">
        <v>6</v>
      </c>
      <c r="B266" t="s">
        <v>351</v>
      </c>
      <c r="C266">
        <v>1</v>
      </c>
      <c r="D266" s="3">
        <v>45018.120833333334</v>
      </c>
      <c r="E266" s="3">
        <v>45018.260416666664</v>
      </c>
      <c r="F266" t="s">
        <v>82</v>
      </c>
      <c r="G266" t="s">
        <v>77</v>
      </c>
      <c r="H266" t="s">
        <v>71</v>
      </c>
      <c r="I266" s="13">
        <v>21.48</v>
      </c>
      <c r="J266" t="s">
        <v>84</v>
      </c>
      <c r="K266">
        <v>265</v>
      </c>
      <c r="L266" t="s">
        <v>127</v>
      </c>
      <c r="M266" t="s">
        <v>22</v>
      </c>
      <c r="N266" t="s">
        <v>86</v>
      </c>
      <c r="O266" t="s">
        <v>80</v>
      </c>
      <c r="P266" t="s">
        <v>74</v>
      </c>
      <c r="Q266" s="1">
        <f>+SUMIF(Tabla1[Número de Orden],Tabla2[[#This Row],[Número de Orden]],Tabla1[Ganacia Bruta])</f>
        <v>171</v>
      </c>
      <c r="R266" s="1">
        <f>+Tabla2[[#This Row],[Monto total cuenta]]+Tabla2[[#This Row],[Propina final]]</f>
        <v>192.48</v>
      </c>
      <c r="S266" s="4">
        <f>+Tabla2[[#This Row],[Hora de Salida]]</f>
        <v>45018.260416666664</v>
      </c>
      <c r="T266" s="5" t="str">
        <f>+TEXT(Tabla2[[#This Row],[Hora de Llegada]], "h:mm")</f>
        <v>2:54</v>
      </c>
      <c r="U266" t="str">
        <f>+TEXT(Tabla2[[#This Row],[Hora de Salida]], "h:mm")</f>
        <v>6:15</v>
      </c>
      <c r="V2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0.13958333333333334</v>
      </c>
      <c r="W266">
        <f>+SUMIF(cocina!A:A,Tabla2[[#This Row],[Número de Orden]],cocina!H:H)</f>
        <v>135</v>
      </c>
      <c r="X266">
        <f>+Tabla2[[#This Row],[Tiempo de preparación]]/60</f>
        <v>2.25</v>
      </c>
      <c r="Y266" t="str">
        <f>+TEXT(Tabla2[[#This Row],[Columna2]]/24, "h:mm")</f>
        <v>2:15</v>
      </c>
      <c r="Z266" s="6">
        <f>+TEXT(Tabla2[[#This Row],[Hora de Salida]]-Tabla2[[#This Row],[Hora de Llegada]], "h:mm")-Tabla2[[#This Row],[Tiempo de preparación2]]</f>
        <v>4.5833333333333337E-2</v>
      </c>
      <c r="AA266" s="6">
        <f>+IF(Tabla2[[#This Row],[Tiempo de degustación]]&lt;0,0,Tabla2[[#This Row],[Tiempo de degustación]])</f>
        <v>4.5833333333333337E-2</v>
      </c>
      <c r="AB266" t="str">
        <f>+IF(Tabla2[[#This Row],[Tiempo de degustación2]]&gt;0,"SI","Impago")</f>
        <v>SI</v>
      </c>
      <c r="AC266">
        <f>+IF(Tabla2[[#This Row],[Orden cobrada]]="Impago",0,Tabla2[[#This Row],[Propina]])</f>
        <v>21.48</v>
      </c>
      <c r="AD266">
        <f>+IF(Tabla2[[#This Row],[Estado de la Mesa]]="Ocupada",15,0)</f>
        <v>0</v>
      </c>
      <c r="AE266">
        <f>+Tabla2[[#This Row],[Columna1]]/60</f>
        <v>0</v>
      </c>
      <c r="AF266" t="str">
        <f>+TEXT(Tabla2[[#This Row],[Columna12]]/24, "h:mm")</f>
        <v>0:00</v>
      </c>
      <c r="AG266" s="6">
        <f>+Tabla2[[#This Row],[Columna13]]+Tabla2[[#This Row],[Tiempo de permanencia]]</f>
        <v>0.13958333333333334</v>
      </c>
      <c r="AH266" t="str">
        <f>+TEXT(Tabla2[[#This Row],[Hora de Llegada]], "dddd")</f>
        <v>domingo</v>
      </c>
    </row>
    <row r="267" spans="1:34" x14ac:dyDescent="0.25">
      <c r="A267">
        <v>4</v>
      </c>
      <c r="B267" t="s">
        <v>352</v>
      </c>
      <c r="C267">
        <v>4</v>
      </c>
      <c r="D267" s="3">
        <v>45018.020833333336</v>
      </c>
      <c r="E267" s="3">
        <v>45018.086111111108</v>
      </c>
      <c r="F267" t="s">
        <v>82</v>
      </c>
      <c r="G267" t="s">
        <v>70</v>
      </c>
      <c r="H267" t="s">
        <v>83</v>
      </c>
      <c r="I267" s="13">
        <v>24.75</v>
      </c>
      <c r="J267" t="s">
        <v>72</v>
      </c>
      <c r="K267">
        <v>266</v>
      </c>
      <c r="L267" t="s">
        <v>91</v>
      </c>
      <c r="M267" t="s">
        <v>5</v>
      </c>
      <c r="N267" t="s">
        <v>129</v>
      </c>
      <c r="Q267" s="1">
        <f>+SUMIF(Tabla1[Número de Orden],Tabla2[[#This Row],[Número de Orden]],Tabla1[Ganacia Bruta])</f>
        <v>99</v>
      </c>
      <c r="R267" s="1">
        <f>+Tabla2[[#This Row],[Monto total cuenta]]+Tabla2[[#This Row],[Propina final]]</f>
        <v>99</v>
      </c>
      <c r="S267" s="4">
        <f>+Tabla2[[#This Row],[Hora de Salida]]</f>
        <v>45018.086111111108</v>
      </c>
      <c r="T267" s="5" t="str">
        <f>+TEXT(Tabla2[[#This Row],[Hora de Llegada]], "h:mm")</f>
        <v>0:30</v>
      </c>
      <c r="U267" t="str">
        <f>+TEXT(Tabla2[[#This Row],[Hora de Salida]], "h:mm")</f>
        <v>2:04</v>
      </c>
      <c r="V2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6.5277777777777782E-2</v>
      </c>
      <c r="W267">
        <f>+SUMIF(cocina!A:A,Tabla2[[#This Row],[Número de Orden]],cocina!H:H)</f>
        <v>106</v>
      </c>
      <c r="X267">
        <f>+Tabla2[[#This Row],[Tiempo de preparación]]/60</f>
        <v>1.7666666666666666</v>
      </c>
      <c r="Y267" t="str">
        <f>+TEXT(Tabla2[[#This Row],[Columna2]]/24, "h:mm")</f>
        <v>1:46</v>
      </c>
      <c r="Z267" s="6">
        <f>+TEXT(Tabla2[[#This Row],[Hora de Salida]]-Tabla2[[#This Row],[Hora de Llegada]], "h:mm")-Tabla2[[#This Row],[Tiempo de preparación2]]</f>
        <v>-8.3333333333333315E-3</v>
      </c>
      <c r="AA267" s="6">
        <f>+IF(Tabla2[[#This Row],[Tiempo de degustación]]&lt;0,0,Tabla2[[#This Row],[Tiempo de degustación]])</f>
        <v>0</v>
      </c>
      <c r="AB267" t="str">
        <f>+IF(Tabla2[[#This Row],[Tiempo de degustación2]]&gt;0,"SI","Impago")</f>
        <v>Impago</v>
      </c>
      <c r="AC267">
        <f>+IF(Tabla2[[#This Row],[Orden cobrada]]="Impago",0,Tabla2[[#This Row],[Propina]])</f>
        <v>0</v>
      </c>
      <c r="AD267">
        <f>+IF(Tabla2[[#This Row],[Estado de la Mesa]]="Ocupada",15,0)</f>
        <v>0</v>
      </c>
      <c r="AE267">
        <f>+Tabla2[[#This Row],[Columna1]]/60</f>
        <v>0</v>
      </c>
      <c r="AF267" t="str">
        <f>+TEXT(Tabla2[[#This Row],[Columna12]]/24, "h:mm")</f>
        <v>0:00</v>
      </c>
      <c r="AG267" s="6">
        <f>+Tabla2[[#This Row],[Columna13]]+Tabla2[[#This Row],[Tiempo de permanencia]]</f>
        <v>6.5277777777777782E-2</v>
      </c>
      <c r="AH267" t="str">
        <f>+TEXT(Tabla2[[#This Row],[Hora de Llegada]], "dddd")</f>
        <v>domingo</v>
      </c>
    </row>
    <row r="268" spans="1:34" x14ac:dyDescent="0.25">
      <c r="A268">
        <v>7</v>
      </c>
      <c r="B268" t="s">
        <v>353</v>
      </c>
      <c r="C268">
        <v>5</v>
      </c>
      <c r="D268" s="3">
        <v>45019.088194444441</v>
      </c>
      <c r="E268" s="3">
        <v>45019.158333333333</v>
      </c>
      <c r="F268" t="s">
        <v>82</v>
      </c>
      <c r="G268" t="s">
        <v>98</v>
      </c>
      <c r="H268" t="s">
        <v>83</v>
      </c>
      <c r="I268" s="13">
        <v>44.66</v>
      </c>
      <c r="J268" t="s">
        <v>100</v>
      </c>
      <c r="K268">
        <v>267</v>
      </c>
      <c r="L268" t="s">
        <v>73</v>
      </c>
      <c r="M268" t="s">
        <v>18</v>
      </c>
      <c r="N268" t="s">
        <v>92</v>
      </c>
      <c r="O268" t="s">
        <v>74</v>
      </c>
      <c r="Q268" s="1">
        <f>+SUMIF(Tabla1[Número de Orden],Tabla2[[#This Row],[Número de Orden]],Tabla1[Ganacia Bruta])</f>
        <v>118</v>
      </c>
      <c r="R268" s="1">
        <f>+Tabla2[[#This Row],[Monto total cuenta]]+Tabla2[[#This Row],[Propina final]]</f>
        <v>162.66</v>
      </c>
      <c r="S268" s="4">
        <f>+Tabla2[[#This Row],[Hora de Salida]]</f>
        <v>45019.158333333333</v>
      </c>
      <c r="T268" s="5" t="str">
        <f>+TEXT(Tabla2[[#This Row],[Hora de Llegada]], "h:mm")</f>
        <v>2:07</v>
      </c>
      <c r="U268" t="str">
        <f>+TEXT(Tabla2[[#This Row],[Hora de Salida]], "h:mm")</f>
        <v>3:48</v>
      </c>
      <c r="V2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30.070138888888891</v>
      </c>
      <c r="W268">
        <f>+SUMIF(cocina!A:A,Tabla2[[#This Row],[Número de Orden]],cocina!H:H)</f>
        <v>96</v>
      </c>
      <c r="X268">
        <f>+Tabla2[[#This Row],[Tiempo de preparación]]/60</f>
        <v>1.6</v>
      </c>
      <c r="Y268" t="str">
        <f>+TEXT(Tabla2[[#This Row],[Columna2]]/24, "h:mm")</f>
        <v>1:36</v>
      </c>
      <c r="Z268" s="6">
        <f>+TEXT(Tabla2[[#This Row],[Hora de Salida]]-Tabla2[[#This Row],[Hora de Llegada]], "h:mm")-Tabla2[[#This Row],[Tiempo de preparación2]]</f>
        <v>3.4722222222222238E-3</v>
      </c>
      <c r="AA268" s="6">
        <f>+IF(Tabla2[[#This Row],[Tiempo de degustación]]&lt;0,0,Tabla2[[#This Row],[Tiempo de degustación]])</f>
        <v>3.4722222222222238E-3</v>
      </c>
      <c r="AB268" t="str">
        <f>+IF(Tabla2[[#This Row],[Tiempo de degustación2]]&gt;0,"SI","Impago")</f>
        <v>SI</v>
      </c>
      <c r="AC268">
        <f>+IF(Tabla2[[#This Row],[Orden cobrada]]="Impago",0,Tabla2[[#This Row],[Propina]])</f>
        <v>44.66</v>
      </c>
      <c r="AD268">
        <f>+IF(Tabla2[[#This Row],[Estado de la Mesa]]="Ocupada",15,0)</f>
        <v>15</v>
      </c>
      <c r="AE268">
        <f>+Tabla2[[#This Row],[Columna1]]/60</f>
        <v>0.25</v>
      </c>
      <c r="AF268" t="str">
        <f>+TEXT(Tabla2[[#This Row],[Columna12]]/24, "h:mm")</f>
        <v>0:15</v>
      </c>
      <c r="AG268" s="6">
        <f>+Tabla2[[#This Row],[Columna13]]+Tabla2[[#This Row],[Tiempo de permanencia]]</f>
        <v>30.080555555555559</v>
      </c>
      <c r="AH268" t="str">
        <f>+TEXT(Tabla2[[#This Row],[Hora de Llegada]], "dddd")</f>
        <v>lunes</v>
      </c>
    </row>
    <row r="269" spans="1:34" x14ac:dyDescent="0.25">
      <c r="A269">
        <v>14</v>
      </c>
      <c r="B269" t="s">
        <v>354</v>
      </c>
      <c r="C269">
        <v>1</v>
      </c>
      <c r="D269" s="3">
        <v>45019.031944444447</v>
      </c>
      <c r="E269" s="3">
        <v>45019.155555555553</v>
      </c>
      <c r="F269" t="s">
        <v>69</v>
      </c>
      <c r="G269" t="s">
        <v>70</v>
      </c>
      <c r="H269" t="s">
        <v>71</v>
      </c>
      <c r="I269" s="13">
        <v>23.16</v>
      </c>
      <c r="J269" t="s">
        <v>84</v>
      </c>
      <c r="K269">
        <v>268</v>
      </c>
      <c r="L269" t="s">
        <v>109</v>
      </c>
      <c r="M269" t="s">
        <v>5</v>
      </c>
      <c r="N269" t="s">
        <v>123</v>
      </c>
      <c r="Q269" s="1">
        <f>+SUMIF(Tabla1[Número de Orden],Tabla2[[#This Row],[Número de Orden]],Tabla1[Ganacia Bruta])</f>
        <v>68</v>
      </c>
      <c r="R269" s="1">
        <f>+Tabla2[[#This Row],[Monto total cuenta]]+Tabla2[[#This Row],[Propina final]]</f>
        <v>91.16</v>
      </c>
      <c r="S269" s="4">
        <f>+Tabla2[[#This Row],[Hora de Salida]]</f>
        <v>45019.155555555553</v>
      </c>
      <c r="T269" s="5" t="str">
        <f>+TEXT(Tabla2[[#This Row],[Hora de Llegada]], "h:mm")</f>
        <v>0:46</v>
      </c>
      <c r="U269" t="str">
        <f>+TEXT(Tabla2[[#This Row],[Hora de Salida]], "h:mm")</f>
        <v>3:44</v>
      </c>
      <c r="V2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0.12361111111111112</v>
      </c>
      <c r="W269">
        <f>+SUMIF(cocina!A:A,Tabla2[[#This Row],[Número de Orden]],cocina!H:H)</f>
        <v>83</v>
      </c>
      <c r="X269">
        <f>+Tabla2[[#This Row],[Tiempo de preparación]]/60</f>
        <v>1.3833333333333333</v>
      </c>
      <c r="Y269" t="str">
        <f>+TEXT(Tabla2[[#This Row],[Columna2]]/24, "h:mm")</f>
        <v>1:23</v>
      </c>
      <c r="Z269" s="6">
        <f>+TEXT(Tabla2[[#This Row],[Hora de Salida]]-Tabla2[[#This Row],[Hora de Llegada]], "h:mm")-Tabla2[[#This Row],[Tiempo de preparación2]]</f>
        <v>6.5972222222222224E-2</v>
      </c>
      <c r="AA269" s="6">
        <f>+IF(Tabla2[[#This Row],[Tiempo de degustación]]&lt;0,0,Tabla2[[#This Row],[Tiempo de degustación]])</f>
        <v>6.5972222222222224E-2</v>
      </c>
      <c r="AB269" t="str">
        <f>+IF(Tabla2[[#This Row],[Tiempo de degustación2]]&gt;0,"SI","Impago")</f>
        <v>SI</v>
      </c>
      <c r="AC269">
        <f>+IF(Tabla2[[#This Row],[Orden cobrada]]="Impago",0,Tabla2[[#This Row],[Propina]])</f>
        <v>23.16</v>
      </c>
      <c r="AD269">
        <f>+IF(Tabla2[[#This Row],[Estado de la Mesa]]="Ocupada",15,0)</f>
        <v>0</v>
      </c>
      <c r="AE269">
        <f>+Tabla2[[#This Row],[Columna1]]/60</f>
        <v>0</v>
      </c>
      <c r="AF269" t="str">
        <f>+TEXT(Tabla2[[#This Row],[Columna12]]/24, "h:mm")</f>
        <v>0:00</v>
      </c>
      <c r="AG269" s="6">
        <f>+Tabla2[[#This Row],[Columna13]]+Tabla2[[#This Row],[Tiempo de permanencia]]</f>
        <v>0.12361111111111112</v>
      </c>
      <c r="AH269" t="str">
        <f>+TEXT(Tabla2[[#This Row],[Hora de Llegada]], "dddd")</f>
        <v>lunes</v>
      </c>
    </row>
    <row r="270" spans="1:34" x14ac:dyDescent="0.25">
      <c r="A270">
        <v>11</v>
      </c>
      <c r="B270" t="s">
        <v>355</v>
      </c>
      <c r="C270">
        <v>2</v>
      </c>
      <c r="D270" s="3">
        <v>45019.123611111114</v>
      </c>
      <c r="E270" s="3">
        <v>45019.177083333336</v>
      </c>
      <c r="F270" t="s">
        <v>82</v>
      </c>
      <c r="G270" t="s">
        <v>70</v>
      </c>
      <c r="H270" t="s">
        <v>71</v>
      </c>
      <c r="I270" s="13">
        <v>39.17</v>
      </c>
      <c r="J270" t="s">
        <v>84</v>
      </c>
      <c r="K270">
        <v>269</v>
      </c>
      <c r="L270" t="s">
        <v>101</v>
      </c>
      <c r="M270" t="s">
        <v>12</v>
      </c>
      <c r="N270" t="s">
        <v>103</v>
      </c>
      <c r="O270" t="s">
        <v>133</v>
      </c>
      <c r="Q270" s="1">
        <f>+SUMIF(Tabla1[Número de Orden],Tabla2[[#This Row],[Número de Orden]],Tabla1[Ganacia Bruta])</f>
        <v>250</v>
      </c>
      <c r="R270" s="1">
        <f>+Tabla2[[#This Row],[Monto total cuenta]]+Tabla2[[#This Row],[Propina final]]</f>
        <v>250</v>
      </c>
      <c r="S270" s="4">
        <f>+Tabla2[[#This Row],[Hora de Salida]]</f>
        <v>45019.177083333336</v>
      </c>
      <c r="T270" s="5" t="str">
        <f>+TEXT(Tabla2[[#This Row],[Hora de Llegada]], "h:mm")</f>
        <v>2:58</v>
      </c>
      <c r="U270" t="str">
        <f>+TEXT(Tabla2[[#This Row],[Hora de Salida]], "h:mm")</f>
        <v>4:15</v>
      </c>
      <c r="V2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5.3472222222222227E-2</v>
      </c>
      <c r="W270">
        <f>+SUMIF(cocina!A:A,Tabla2[[#This Row],[Número de Orden]],cocina!H:H)</f>
        <v>101</v>
      </c>
      <c r="X270">
        <f>+Tabla2[[#This Row],[Tiempo de preparación]]/60</f>
        <v>1.6833333333333333</v>
      </c>
      <c r="Y270" t="str">
        <f>+TEXT(Tabla2[[#This Row],[Columna2]]/24, "h:mm")</f>
        <v>1:41</v>
      </c>
      <c r="Z270" s="6">
        <f>+TEXT(Tabla2[[#This Row],[Hora de Salida]]-Tabla2[[#This Row],[Hora de Llegada]], "h:mm")-Tabla2[[#This Row],[Tiempo de preparación2]]</f>
        <v>-1.666666666666667E-2</v>
      </c>
      <c r="AA270" s="6">
        <f>+IF(Tabla2[[#This Row],[Tiempo de degustación]]&lt;0,0,Tabla2[[#This Row],[Tiempo de degustación]])</f>
        <v>0</v>
      </c>
      <c r="AB270" t="str">
        <f>+IF(Tabla2[[#This Row],[Tiempo de degustación2]]&gt;0,"SI","Impago")</f>
        <v>Impago</v>
      </c>
      <c r="AC270">
        <f>+IF(Tabla2[[#This Row],[Orden cobrada]]="Impago",0,Tabla2[[#This Row],[Propina]])</f>
        <v>0</v>
      </c>
      <c r="AD270">
        <f>+IF(Tabla2[[#This Row],[Estado de la Mesa]]="Ocupada",15,0)</f>
        <v>0</v>
      </c>
      <c r="AE270">
        <f>+Tabla2[[#This Row],[Columna1]]/60</f>
        <v>0</v>
      </c>
      <c r="AF270" t="str">
        <f>+TEXT(Tabla2[[#This Row],[Columna12]]/24, "h:mm")</f>
        <v>0:00</v>
      </c>
      <c r="AG270" s="6">
        <f>+Tabla2[[#This Row],[Columna13]]+Tabla2[[#This Row],[Tiempo de permanencia]]</f>
        <v>5.3472222222222227E-2</v>
      </c>
      <c r="AH270" t="str">
        <f>+TEXT(Tabla2[[#This Row],[Hora de Llegada]], "dddd")</f>
        <v>lunes</v>
      </c>
    </row>
    <row r="271" spans="1:34" x14ac:dyDescent="0.25">
      <c r="A271">
        <v>10</v>
      </c>
      <c r="B271" t="s">
        <v>138</v>
      </c>
      <c r="C271">
        <v>1</v>
      </c>
      <c r="D271" s="3">
        <v>45019.049305555556</v>
      </c>
      <c r="E271" s="3">
        <v>45019.207638888889</v>
      </c>
      <c r="F271" t="s">
        <v>94</v>
      </c>
      <c r="G271" t="s">
        <v>70</v>
      </c>
      <c r="H271" t="s">
        <v>83</v>
      </c>
      <c r="I271" s="13">
        <v>10.130000000000001</v>
      </c>
      <c r="J271" t="s">
        <v>84</v>
      </c>
      <c r="K271">
        <v>270</v>
      </c>
      <c r="L271" t="s">
        <v>121</v>
      </c>
      <c r="M271" t="s">
        <v>20</v>
      </c>
      <c r="Q271" s="1">
        <f>+SUMIF(Tabla1[Número de Orden],Tabla2[[#This Row],[Número de Orden]],Tabla1[Ganacia Bruta])</f>
        <v>102</v>
      </c>
      <c r="R271" s="1">
        <f>+Tabla2[[#This Row],[Monto total cuenta]]+Tabla2[[#This Row],[Propina final]]</f>
        <v>112.13</v>
      </c>
      <c r="S271" s="4">
        <f>+Tabla2[[#This Row],[Hora de Salida]]</f>
        <v>45019.207638888889</v>
      </c>
      <c r="T271" s="5" t="str">
        <f>+TEXT(Tabla2[[#This Row],[Hora de Llegada]], "h:mm")</f>
        <v>1:11</v>
      </c>
      <c r="U271" t="str">
        <f>+TEXT(Tabla2[[#This Row],[Hora de Salida]], "h:mm")</f>
        <v>4:59</v>
      </c>
      <c r="V2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0.15833333333333335</v>
      </c>
      <c r="W271">
        <f>+SUMIF(cocina!A:A,Tabla2[[#This Row],[Número de Orden]],cocina!H:H)</f>
        <v>26</v>
      </c>
      <c r="X271">
        <f>+Tabla2[[#This Row],[Tiempo de preparación]]/60</f>
        <v>0.43333333333333335</v>
      </c>
      <c r="Y271" t="str">
        <f>+TEXT(Tabla2[[#This Row],[Columna2]]/24, "h:mm")</f>
        <v>0:26</v>
      </c>
      <c r="Z271" s="6">
        <f>+TEXT(Tabla2[[#This Row],[Hora de Salida]]-Tabla2[[#This Row],[Hora de Llegada]], "h:mm")-Tabla2[[#This Row],[Tiempo de preparación2]]</f>
        <v>0.14027777777777778</v>
      </c>
      <c r="AA271" s="6">
        <f>+IF(Tabla2[[#This Row],[Tiempo de degustación]]&lt;0,0,Tabla2[[#This Row],[Tiempo de degustación]])</f>
        <v>0.14027777777777778</v>
      </c>
      <c r="AB271" t="str">
        <f>+IF(Tabla2[[#This Row],[Tiempo de degustación2]]&gt;0,"SI","Impago")</f>
        <v>SI</v>
      </c>
      <c r="AC271">
        <f>+IF(Tabla2[[#This Row],[Orden cobrada]]="Impago",0,Tabla2[[#This Row],[Propina]])</f>
        <v>10.130000000000001</v>
      </c>
      <c r="AD271">
        <f>+IF(Tabla2[[#This Row],[Estado de la Mesa]]="Ocupada",15,0)</f>
        <v>0</v>
      </c>
      <c r="AE271">
        <f>+Tabla2[[#This Row],[Columna1]]/60</f>
        <v>0</v>
      </c>
      <c r="AF271" t="str">
        <f>+TEXT(Tabla2[[#This Row],[Columna12]]/24, "h:mm")</f>
        <v>0:00</v>
      </c>
      <c r="AG271" s="6">
        <f>+Tabla2[[#This Row],[Columna13]]+Tabla2[[#This Row],[Tiempo de permanencia]]</f>
        <v>0.15833333333333335</v>
      </c>
      <c r="AH271" t="str">
        <f>+TEXT(Tabla2[[#This Row],[Hora de Llegada]], "dddd")</f>
        <v>lunes</v>
      </c>
    </row>
    <row r="272" spans="1:34" x14ac:dyDescent="0.25">
      <c r="A272">
        <v>3</v>
      </c>
      <c r="B272" t="s">
        <v>356</v>
      </c>
      <c r="C272">
        <v>3</v>
      </c>
      <c r="D272" s="3">
        <v>45019.069444444445</v>
      </c>
      <c r="E272" s="3">
        <v>45019.215277777781</v>
      </c>
      <c r="F272" t="s">
        <v>69</v>
      </c>
      <c r="G272" t="s">
        <v>70</v>
      </c>
      <c r="H272" t="s">
        <v>83</v>
      </c>
      <c r="I272" s="13">
        <v>16.11</v>
      </c>
      <c r="J272" t="s">
        <v>100</v>
      </c>
      <c r="K272">
        <v>271</v>
      </c>
      <c r="L272" t="s">
        <v>105</v>
      </c>
      <c r="M272" t="s">
        <v>19</v>
      </c>
      <c r="Q272" s="1">
        <f>+SUMIF(Tabla1[Número de Orden],Tabla2[[#This Row],[Número de Orden]],Tabla1[Ganacia Bruta])</f>
        <v>44</v>
      </c>
      <c r="R272" s="1">
        <f>+Tabla2[[#This Row],[Monto total cuenta]]+Tabla2[[#This Row],[Propina final]]</f>
        <v>60.11</v>
      </c>
      <c r="S272" s="4">
        <f>+Tabla2[[#This Row],[Hora de Salida]]</f>
        <v>45019.215277777781</v>
      </c>
      <c r="T272" s="5" t="str">
        <f>+TEXT(Tabla2[[#This Row],[Hora de Llegada]], "h:mm")</f>
        <v>1:40</v>
      </c>
      <c r="U272" t="str">
        <f>+TEXT(Tabla2[[#This Row],[Hora de Salida]], "h:mm")</f>
        <v>5:10</v>
      </c>
      <c r="V2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272">
        <f>+SUMIF(cocina!A:A,Tabla2[[#This Row],[Número de Orden]],cocina!H:H)</f>
        <v>55</v>
      </c>
      <c r="X272">
        <f>+Tabla2[[#This Row],[Tiempo de preparación]]/60</f>
        <v>0.91666666666666663</v>
      </c>
      <c r="Y272" t="str">
        <f>+TEXT(Tabla2[[#This Row],[Columna2]]/24, "h:mm")</f>
        <v>0:55</v>
      </c>
      <c r="Z272" s="6">
        <f>+TEXT(Tabla2[[#This Row],[Hora de Salida]]-Tabla2[[#This Row],[Hora de Llegada]], "h:mm")-Tabla2[[#This Row],[Tiempo de preparación2]]</f>
        <v>0.1076388888888889</v>
      </c>
      <c r="AA272" s="6">
        <f>+IF(Tabla2[[#This Row],[Tiempo de degustación]]&lt;0,0,Tabla2[[#This Row],[Tiempo de degustación]])</f>
        <v>0.1076388888888889</v>
      </c>
      <c r="AB272" t="str">
        <f>+IF(Tabla2[[#This Row],[Tiempo de degustación2]]&gt;0,"SI","Impago")</f>
        <v>SI</v>
      </c>
      <c r="AC272">
        <f>+IF(Tabla2[[#This Row],[Orden cobrada]]="Impago",0,Tabla2[[#This Row],[Propina]])</f>
        <v>16.11</v>
      </c>
      <c r="AD272">
        <f>+IF(Tabla2[[#This Row],[Estado de la Mesa]]="Ocupada",15,0)</f>
        <v>15</v>
      </c>
      <c r="AE272">
        <f>+Tabla2[[#This Row],[Columna1]]/60</f>
        <v>0.25</v>
      </c>
      <c r="AF272" t="str">
        <f>+TEXT(Tabla2[[#This Row],[Columna12]]/24, "h:mm")</f>
        <v>0:15</v>
      </c>
      <c r="AG272" s="6">
        <f>+Tabla2[[#This Row],[Columna13]]+Tabla2[[#This Row],[Tiempo de permanencia]]</f>
        <v>30.156250000000004</v>
      </c>
      <c r="AH272" t="str">
        <f>+TEXT(Tabla2[[#This Row],[Hora de Llegada]], "dddd")</f>
        <v>lunes</v>
      </c>
    </row>
    <row r="273" spans="1:34" x14ac:dyDescent="0.25">
      <c r="A273">
        <v>7</v>
      </c>
      <c r="B273" t="s">
        <v>357</v>
      </c>
      <c r="C273">
        <v>1</v>
      </c>
      <c r="D273" s="3">
        <v>45019.023611111108</v>
      </c>
      <c r="E273" s="3">
        <v>45019.183333333334</v>
      </c>
      <c r="F273" t="s">
        <v>94</v>
      </c>
      <c r="G273" t="s">
        <v>70</v>
      </c>
      <c r="H273" t="s">
        <v>83</v>
      </c>
      <c r="I273" s="13">
        <v>42.73</v>
      </c>
      <c r="J273" t="s">
        <v>72</v>
      </c>
      <c r="K273">
        <v>272</v>
      </c>
      <c r="L273" t="s">
        <v>73</v>
      </c>
      <c r="M273" t="s">
        <v>5</v>
      </c>
      <c r="N273" t="s">
        <v>112</v>
      </c>
      <c r="Q273" s="1">
        <f>+SUMIF(Tabla1[Número de Orden],Tabla2[[#This Row],[Número de Orden]],Tabla1[Ganacia Bruta])</f>
        <v>83</v>
      </c>
      <c r="R273" s="1">
        <f>+Tabla2[[#This Row],[Monto total cuenta]]+Tabla2[[#This Row],[Propina final]]</f>
        <v>125.72999999999999</v>
      </c>
      <c r="S273" s="4">
        <f>+Tabla2[[#This Row],[Hora de Salida]]</f>
        <v>45019.183333333334</v>
      </c>
      <c r="T273" s="5" t="str">
        <f>+TEXT(Tabla2[[#This Row],[Hora de Llegada]], "h:mm")</f>
        <v>0:34</v>
      </c>
      <c r="U273" t="str">
        <f>+TEXT(Tabla2[[#This Row],[Hora de Salida]], "h:mm")</f>
        <v>4:24</v>
      </c>
      <c r="V2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273">
        <f>+SUMIF(cocina!A:A,Tabla2[[#This Row],[Número de Orden]],cocina!H:H)</f>
        <v>83</v>
      </c>
      <c r="X273">
        <f>+Tabla2[[#This Row],[Tiempo de preparación]]/60</f>
        <v>1.3833333333333333</v>
      </c>
      <c r="Y273" t="str">
        <f>+TEXT(Tabla2[[#This Row],[Columna2]]/24, "h:mm")</f>
        <v>1:23</v>
      </c>
      <c r="Z273" s="6">
        <f>+TEXT(Tabla2[[#This Row],[Hora de Salida]]-Tabla2[[#This Row],[Hora de Llegada]], "h:mm")-Tabla2[[#This Row],[Tiempo de preparación2]]</f>
        <v>0.10208333333333332</v>
      </c>
      <c r="AA273" s="6">
        <f>+IF(Tabla2[[#This Row],[Tiempo de degustación]]&lt;0,0,Tabla2[[#This Row],[Tiempo de degustación]])</f>
        <v>0.10208333333333332</v>
      </c>
      <c r="AB273" t="str">
        <f>+IF(Tabla2[[#This Row],[Tiempo de degustación2]]&gt;0,"SI","Impago")</f>
        <v>SI</v>
      </c>
      <c r="AC273">
        <f>+IF(Tabla2[[#This Row],[Orden cobrada]]="Impago",0,Tabla2[[#This Row],[Propina]])</f>
        <v>42.73</v>
      </c>
      <c r="AD273">
        <f>+IF(Tabla2[[#This Row],[Estado de la Mesa]]="Ocupada",15,0)</f>
        <v>0</v>
      </c>
      <c r="AE273">
        <f>+Tabla2[[#This Row],[Columna1]]/60</f>
        <v>0</v>
      </c>
      <c r="AF273" t="str">
        <f>+TEXT(Tabla2[[#This Row],[Columna12]]/24, "h:mm")</f>
        <v>0:00</v>
      </c>
      <c r="AG273" s="6">
        <f>+Tabla2[[#This Row],[Columna13]]+Tabla2[[#This Row],[Tiempo de permanencia]]</f>
        <v>0.15972222222222221</v>
      </c>
      <c r="AH273" t="str">
        <f>+TEXT(Tabla2[[#This Row],[Hora de Llegada]], "dddd")</f>
        <v>lunes</v>
      </c>
    </row>
    <row r="274" spans="1:34" x14ac:dyDescent="0.25">
      <c r="A274">
        <v>20</v>
      </c>
      <c r="B274" t="s">
        <v>253</v>
      </c>
      <c r="C274">
        <v>5</v>
      </c>
      <c r="D274" s="3">
        <v>45019.074305555558</v>
      </c>
      <c r="E274" s="3">
        <v>45019.145138888889</v>
      </c>
      <c r="F274" t="s">
        <v>82</v>
      </c>
      <c r="G274" t="s">
        <v>70</v>
      </c>
      <c r="H274" t="s">
        <v>78</v>
      </c>
      <c r="I274" s="13">
        <v>36.299999999999997</v>
      </c>
      <c r="J274" t="s">
        <v>100</v>
      </c>
      <c r="K274">
        <v>273</v>
      </c>
      <c r="L274" t="s">
        <v>79</v>
      </c>
      <c r="M274" t="s">
        <v>18</v>
      </c>
      <c r="N274" t="s">
        <v>123</v>
      </c>
      <c r="O274" t="s">
        <v>129</v>
      </c>
      <c r="Q274" s="1">
        <f>+SUMIF(Tabla1[Número de Orden],Tabla2[[#This Row],[Número de Orden]],Tabla1[Ganacia Bruta])</f>
        <v>123</v>
      </c>
      <c r="R274" s="1">
        <f>+Tabla2[[#This Row],[Monto total cuenta]]+Tabla2[[#This Row],[Propina final]]</f>
        <v>159.30000000000001</v>
      </c>
      <c r="S274" s="4">
        <f>+Tabla2[[#This Row],[Hora de Salida]]</f>
        <v>45019.145138888889</v>
      </c>
      <c r="T274" s="5" t="str">
        <f>+TEXT(Tabla2[[#This Row],[Hora de Llegada]], "h:mm")</f>
        <v>1:47</v>
      </c>
      <c r="U274" t="str">
        <f>+TEXT(Tabla2[[#This Row],[Hora de Salida]], "h:mm")</f>
        <v>3:29</v>
      </c>
      <c r="V2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30.070833333333333</v>
      </c>
      <c r="W274">
        <f>+SUMIF(cocina!A:A,Tabla2[[#This Row],[Número de Orden]],cocina!H:H)</f>
        <v>67</v>
      </c>
      <c r="X274">
        <f>+Tabla2[[#This Row],[Tiempo de preparación]]/60</f>
        <v>1.1166666666666667</v>
      </c>
      <c r="Y274" t="str">
        <f>+TEXT(Tabla2[[#This Row],[Columna2]]/24, "h:mm")</f>
        <v>1:07</v>
      </c>
      <c r="Z274" s="6">
        <f>+TEXT(Tabla2[[#This Row],[Hora de Salida]]-Tabla2[[#This Row],[Hora de Llegada]], "h:mm")-Tabla2[[#This Row],[Tiempo de preparación2]]</f>
        <v>2.4305555555555552E-2</v>
      </c>
      <c r="AA274" s="6">
        <f>+IF(Tabla2[[#This Row],[Tiempo de degustación]]&lt;0,0,Tabla2[[#This Row],[Tiempo de degustación]])</f>
        <v>2.4305555555555552E-2</v>
      </c>
      <c r="AB274" t="str">
        <f>+IF(Tabla2[[#This Row],[Tiempo de degustación2]]&gt;0,"SI","Impago")</f>
        <v>SI</v>
      </c>
      <c r="AC274">
        <f>+IF(Tabla2[[#This Row],[Orden cobrada]]="Impago",0,Tabla2[[#This Row],[Propina]])</f>
        <v>36.299999999999997</v>
      </c>
      <c r="AD274">
        <f>+IF(Tabla2[[#This Row],[Estado de la Mesa]]="Ocupada",15,0)</f>
        <v>15</v>
      </c>
      <c r="AE274">
        <f>+Tabla2[[#This Row],[Columna1]]/60</f>
        <v>0.25</v>
      </c>
      <c r="AF274" t="str">
        <f>+TEXT(Tabla2[[#This Row],[Columna12]]/24, "h:mm")</f>
        <v>0:15</v>
      </c>
      <c r="AG274" s="6">
        <f>+Tabla2[[#This Row],[Columna13]]+Tabla2[[#This Row],[Tiempo de permanencia]]</f>
        <v>30.081250000000001</v>
      </c>
      <c r="AH274" t="str">
        <f>+TEXT(Tabla2[[#This Row],[Hora de Llegada]], "dddd")</f>
        <v>lunes</v>
      </c>
    </row>
    <row r="275" spans="1:34" x14ac:dyDescent="0.25">
      <c r="A275">
        <v>7</v>
      </c>
      <c r="B275" t="s">
        <v>358</v>
      </c>
      <c r="C275">
        <v>1</v>
      </c>
      <c r="D275" s="3">
        <v>45019.135416666664</v>
      </c>
      <c r="E275" s="3">
        <v>45019.244444444441</v>
      </c>
      <c r="F275" t="s">
        <v>76</v>
      </c>
      <c r="G275" t="s">
        <v>70</v>
      </c>
      <c r="H275" t="s">
        <v>71</v>
      </c>
      <c r="I275" s="13">
        <v>19.93</v>
      </c>
      <c r="J275" t="s">
        <v>100</v>
      </c>
      <c r="K275">
        <v>274</v>
      </c>
      <c r="L275" t="s">
        <v>85</v>
      </c>
      <c r="M275" t="s">
        <v>25</v>
      </c>
      <c r="N275" t="s">
        <v>106</v>
      </c>
      <c r="Q275" s="1">
        <f>+SUMIF(Tabla1[Número de Orden],Tabla2[[#This Row],[Número de Orden]],Tabla1[Ganacia Bruta])</f>
        <v>116</v>
      </c>
      <c r="R275" s="1">
        <f>+Tabla2[[#This Row],[Monto total cuenta]]+Tabla2[[#This Row],[Propina final]]</f>
        <v>135.93</v>
      </c>
      <c r="S275" s="4">
        <f>+Tabla2[[#This Row],[Hora de Salida]]</f>
        <v>45019.244444444441</v>
      </c>
      <c r="T275" s="5" t="str">
        <f>+TEXT(Tabla2[[#This Row],[Hora de Llegada]], "h:mm")</f>
        <v>3:15</v>
      </c>
      <c r="U275" t="str">
        <f>+TEXT(Tabla2[[#This Row],[Hora de Salida]], "h:mm")</f>
        <v>5:52</v>
      </c>
      <c r="V2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30.109027777777776</v>
      </c>
      <c r="W275">
        <f>+SUMIF(cocina!A:A,Tabla2[[#This Row],[Número de Orden]],cocina!H:H)</f>
        <v>75</v>
      </c>
      <c r="X275">
        <f>+Tabla2[[#This Row],[Tiempo de preparación]]/60</f>
        <v>1.25</v>
      </c>
      <c r="Y275" t="str">
        <f>+TEXT(Tabla2[[#This Row],[Columna2]]/24, "h:mm")</f>
        <v>1:15</v>
      </c>
      <c r="Z275" s="6">
        <f>+TEXT(Tabla2[[#This Row],[Hora de Salida]]-Tabla2[[#This Row],[Hora de Llegada]], "h:mm")-Tabla2[[#This Row],[Tiempo de preparación2]]</f>
        <v>5.6944444444444443E-2</v>
      </c>
      <c r="AA275" s="6">
        <f>+IF(Tabla2[[#This Row],[Tiempo de degustación]]&lt;0,0,Tabla2[[#This Row],[Tiempo de degustación]])</f>
        <v>5.6944444444444443E-2</v>
      </c>
      <c r="AB275" t="str">
        <f>+IF(Tabla2[[#This Row],[Tiempo de degustación2]]&gt;0,"SI","Impago")</f>
        <v>SI</v>
      </c>
      <c r="AC275">
        <f>+IF(Tabla2[[#This Row],[Orden cobrada]]="Impago",0,Tabla2[[#This Row],[Propina]])</f>
        <v>19.93</v>
      </c>
      <c r="AD275">
        <f>+IF(Tabla2[[#This Row],[Estado de la Mesa]]="Ocupada",15,0)</f>
        <v>15</v>
      </c>
      <c r="AE275">
        <f>+Tabla2[[#This Row],[Columna1]]/60</f>
        <v>0.25</v>
      </c>
      <c r="AF275" t="str">
        <f>+TEXT(Tabla2[[#This Row],[Columna12]]/24, "h:mm")</f>
        <v>0:15</v>
      </c>
      <c r="AG275" s="6">
        <f>+Tabla2[[#This Row],[Columna13]]+Tabla2[[#This Row],[Tiempo de permanencia]]</f>
        <v>30.119444444444444</v>
      </c>
      <c r="AH275" t="str">
        <f>+TEXT(Tabla2[[#This Row],[Hora de Llegada]], "dddd")</f>
        <v>lunes</v>
      </c>
    </row>
    <row r="276" spans="1:34" x14ac:dyDescent="0.25">
      <c r="A276">
        <v>5</v>
      </c>
      <c r="B276" t="s">
        <v>299</v>
      </c>
      <c r="C276">
        <v>3</v>
      </c>
      <c r="D276" s="3">
        <v>45019.092361111114</v>
      </c>
      <c r="E276" s="3">
        <v>45019.248611111114</v>
      </c>
      <c r="F276" t="s">
        <v>82</v>
      </c>
      <c r="G276" t="s">
        <v>70</v>
      </c>
      <c r="H276" t="s">
        <v>83</v>
      </c>
      <c r="I276" s="13">
        <v>49.67</v>
      </c>
      <c r="J276" t="s">
        <v>72</v>
      </c>
      <c r="K276">
        <v>275</v>
      </c>
      <c r="L276" t="s">
        <v>105</v>
      </c>
      <c r="M276" t="s">
        <v>14</v>
      </c>
      <c r="N276" t="s">
        <v>86</v>
      </c>
      <c r="O276" t="s">
        <v>125</v>
      </c>
      <c r="Q276" s="1">
        <f>+SUMIF(Tabla1[Número de Orden],Tabla2[[#This Row],[Número de Orden]],Tabla1[Ganacia Bruta])</f>
        <v>121</v>
      </c>
      <c r="R276" s="1">
        <f>+Tabla2[[#This Row],[Monto total cuenta]]+Tabla2[[#This Row],[Propina final]]</f>
        <v>170.67000000000002</v>
      </c>
      <c r="S276" s="4">
        <f>+Tabla2[[#This Row],[Hora de Salida]]</f>
        <v>45019.248611111114</v>
      </c>
      <c r="T276" s="5" t="str">
        <f>+TEXT(Tabla2[[#This Row],[Hora de Llegada]], "h:mm")</f>
        <v>2:13</v>
      </c>
      <c r="U276" t="str">
        <f>+TEXT(Tabla2[[#This Row],[Hora de Salida]], "h:mm")</f>
        <v>5:58</v>
      </c>
      <c r="V2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276">
        <f>+SUMIF(cocina!A:A,Tabla2[[#This Row],[Número de Orden]],cocina!H:H)</f>
        <v>122</v>
      </c>
      <c r="X276">
        <f>+Tabla2[[#This Row],[Tiempo de preparación]]/60</f>
        <v>2.0333333333333332</v>
      </c>
      <c r="Y276" t="str">
        <f>+TEXT(Tabla2[[#This Row],[Columna2]]/24, "h:mm")</f>
        <v>2:02</v>
      </c>
      <c r="Z276" s="6">
        <f>+TEXT(Tabla2[[#This Row],[Hora de Salida]]-Tabla2[[#This Row],[Hora de Llegada]], "h:mm")-Tabla2[[#This Row],[Tiempo de preparación2]]</f>
        <v>7.1527777777777773E-2</v>
      </c>
      <c r="AA276" s="6">
        <f>+IF(Tabla2[[#This Row],[Tiempo de degustación]]&lt;0,0,Tabla2[[#This Row],[Tiempo de degustación]])</f>
        <v>7.1527777777777773E-2</v>
      </c>
      <c r="AB276" t="str">
        <f>+IF(Tabla2[[#This Row],[Tiempo de degustación2]]&gt;0,"SI","Impago")</f>
        <v>SI</v>
      </c>
      <c r="AC276">
        <f>+IF(Tabla2[[#This Row],[Orden cobrada]]="Impago",0,Tabla2[[#This Row],[Propina]])</f>
        <v>49.67</v>
      </c>
      <c r="AD276">
        <f>+IF(Tabla2[[#This Row],[Estado de la Mesa]]="Ocupada",15,0)</f>
        <v>0</v>
      </c>
      <c r="AE276">
        <f>+Tabla2[[#This Row],[Columna1]]/60</f>
        <v>0</v>
      </c>
      <c r="AF276" t="str">
        <f>+TEXT(Tabla2[[#This Row],[Columna12]]/24, "h:mm")</f>
        <v>0:00</v>
      </c>
      <c r="AG276" s="6">
        <f>+Tabla2[[#This Row],[Columna13]]+Tabla2[[#This Row],[Tiempo de permanencia]]</f>
        <v>0.15625</v>
      </c>
      <c r="AH276" t="str">
        <f>+TEXT(Tabla2[[#This Row],[Hora de Llegada]], "dddd")</f>
        <v>lunes</v>
      </c>
    </row>
    <row r="277" spans="1:34" x14ac:dyDescent="0.25">
      <c r="A277">
        <v>15</v>
      </c>
      <c r="B277" t="s">
        <v>359</v>
      </c>
      <c r="C277">
        <v>6</v>
      </c>
      <c r="D277" s="3">
        <v>45019.107638888891</v>
      </c>
      <c r="E277" s="3">
        <v>45019.231944444444</v>
      </c>
      <c r="F277" t="s">
        <v>94</v>
      </c>
      <c r="G277" t="s">
        <v>70</v>
      </c>
      <c r="H277" t="s">
        <v>71</v>
      </c>
      <c r="I277" s="13">
        <v>20.98</v>
      </c>
      <c r="J277" t="s">
        <v>72</v>
      </c>
      <c r="K277">
        <v>276</v>
      </c>
      <c r="L277" t="s">
        <v>121</v>
      </c>
      <c r="M277" t="s">
        <v>19</v>
      </c>
      <c r="N277" t="s">
        <v>125</v>
      </c>
      <c r="Q277" s="1">
        <f>+SUMIF(Tabla1[Número de Orden],Tabla2[[#This Row],[Número de Orden]],Tabla1[Ganacia Bruta])</f>
        <v>70</v>
      </c>
      <c r="R277" s="1">
        <f>+Tabla2[[#This Row],[Monto total cuenta]]+Tabla2[[#This Row],[Propina final]]</f>
        <v>90.98</v>
      </c>
      <c r="S277" s="4">
        <f>+Tabla2[[#This Row],[Hora de Salida]]</f>
        <v>45019.231944444444</v>
      </c>
      <c r="T277" s="5" t="str">
        <f>+TEXT(Tabla2[[#This Row],[Hora de Llegada]], "h:mm")</f>
        <v>2:35</v>
      </c>
      <c r="U277" t="str">
        <f>+TEXT(Tabla2[[#This Row],[Hora de Salida]], "h:mm")</f>
        <v>5:34</v>
      </c>
      <c r="V2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0.12430555555555556</v>
      </c>
      <c r="W277">
        <f>+SUMIF(cocina!A:A,Tabla2[[#This Row],[Número de Orden]],cocina!H:H)</f>
        <v>85</v>
      </c>
      <c r="X277">
        <f>+Tabla2[[#This Row],[Tiempo de preparación]]/60</f>
        <v>1.4166666666666667</v>
      </c>
      <c r="Y277" t="str">
        <f>+TEXT(Tabla2[[#This Row],[Columna2]]/24, "h:mm")</f>
        <v>1:25</v>
      </c>
      <c r="Z277" s="6">
        <f>+TEXT(Tabla2[[#This Row],[Hora de Salida]]-Tabla2[[#This Row],[Hora de Llegada]], "h:mm")-Tabla2[[#This Row],[Tiempo de preparación2]]</f>
        <v>6.5277777777777782E-2</v>
      </c>
      <c r="AA277" s="6">
        <f>+IF(Tabla2[[#This Row],[Tiempo de degustación]]&lt;0,0,Tabla2[[#This Row],[Tiempo de degustación]])</f>
        <v>6.5277777777777782E-2</v>
      </c>
      <c r="AB277" t="str">
        <f>+IF(Tabla2[[#This Row],[Tiempo de degustación2]]&gt;0,"SI","Impago")</f>
        <v>SI</v>
      </c>
      <c r="AC277">
        <f>+IF(Tabla2[[#This Row],[Orden cobrada]]="Impago",0,Tabla2[[#This Row],[Propina]])</f>
        <v>20.98</v>
      </c>
      <c r="AD277">
        <f>+IF(Tabla2[[#This Row],[Estado de la Mesa]]="Ocupada",15,0)</f>
        <v>0</v>
      </c>
      <c r="AE277">
        <f>+Tabla2[[#This Row],[Columna1]]/60</f>
        <v>0</v>
      </c>
      <c r="AF277" t="str">
        <f>+TEXT(Tabla2[[#This Row],[Columna12]]/24, "h:mm")</f>
        <v>0:00</v>
      </c>
      <c r="AG277" s="6">
        <f>+Tabla2[[#This Row],[Columna13]]+Tabla2[[#This Row],[Tiempo de permanencia]]</f>
        <v>0.12430555555555556</v>
      </c>
      <c r="AH277" t="str">
        <f>+TEXT(Tabla2[[#This Row],[Hora de Llegada]], "dddd")</f>
        <v>lunes</v>
      </c>
    </row>
    <row r="278" spans="1:34" x14ac:dyDescent="0.25">
      <c r="A278">
        <v>4</v>
      </c>
      <c r="B278" t="s">
        <v>360</v>
      </c>
      <c r="C278">
        <v>2</v>
      </c>
      <c r="D278" s="3">
        <v>45019.061111111114</v>
      </c>
      <c r="E278" s="3">
        <v>45019.163888888892</v>
      </c>
      <c r="F278" t="s">
        <v>90</v>
      </c>
      <c r="G278" t="s">
        <v>70</v>
      </c>
      <c r="H278" t="s">
        <v>83</v>
      </c>
      <c r="I278" s="13">
        <v>10.29</v>
      </c>
      <c r="J278" t="s">
        <v>84</v>
      </c>
      <c r="K278">
        <v>277</v>
      </c>
      <c r="L278" t="s">
        <v>73</v>
      </c>
      <c r="M278" t="s">
        <v>9</v>
      </c>
      <c r="Q278" s="1">
        <f>+SUMIF(Tabla1[Número de Orden],Tabla2[[#This Row],[Número de Orden]],Tabla1[Ganacia Bruta])</f>
        <v>93</v>
      </c>
      <c r="R278" s="1">
        <f>+Tabla2[[#This Row],[Monto total cuenta]]+Tabla2[[#This Row],[Propina final]]</f>
        <v>103.28999999999999</v>
      </c>
      <c r="S278" s="4">
        <f>+Tabla2[[#This Row],[Hora de Salida]]</f>
        <v>45019.163888888892</v>
      </c>
      <c r="T278" s="5" t="str">
        <f>+TEXT(Tabla2[[#This Row],[Hora de Llegada]], "h:mm")</f>
        <v>1:28</v>
      </c>
      <c r="U278" t="str">
        <f>+TEXT(Tabla2[[#This Row],[Hora de Salida]], "h:mm")</f>
        <v>3:56</v>
      </c>
      <c r="V2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0.10277777777777777</v>
      </c>
      <c r="W278">
        <f>+SUMIF(cocina!A:A,Tabla2[[#This Row],[Número de Orden]],cocina!H:H)</f>
        <v>29</v>
      </c>
      <c r="X278">
        <f>+Tabla2[[#This Row],[Tiempo de preparación]]/60</f>
        <v>0.48333333333333334</v>
      </c>
      <c r="Y278" t="str">
        <f>+TEXT(Tabla2[[#This Row],[Columna2]]/24, "h:mm")</f>
        <v>0:29</v>
      </c>
      <c r="Z278" s="6">
        <f>+TEXT(Tabla2[[#This Row],[Hora de Salida]]-Tabla2[[#This Row],[Hora de Llegada]], "h:mm")-Tabla2[[#This Row],[Tiempo de preparación2]]</f>
        <v>8.2638888888888887E-2</v>
      </c>
      <c r="AA278" s="6">
        <f>+IF(Tabla2[[#This Row],[Tiempo de degustación]]&lt;0,0,Tabla2[[#This Row],[Tiempo de degustación]])</f>
        <v>8.2638888888888887E-2</v>
      </c>
      <c r="AB278" t="str">
        <f>+IF(Tabla2[[#This Row],[Tiempo de degustación2]]&gt;0,"SI","Impago")</f>
        <v>SI</v>
      </c>
      <c r="AC278">
        <f>+IF(Tabla2[[#This Row],[Orden cobrada]]="Impago",0,Tabla2[[#This Row],[Propina]])</f>
        <v>10.29</v>
      </c>
      <c r="AD278">
        <f>+IF(Tabla2[[#This Row],[Estado de la Mesa]]="Ocupada",15,0)</f>
        <v>0</v>
      </c>
      <c r="AE278">
        <f>+Tabla2[[#This Row],[Columna1]]/60</f>
        <v>0</v>
      </c>
      <c r="AF278" t="str">
        <f>+TEXT(Tabla2[[#This Row],[Columna12]]/24, "h:mm")</f>
        <v>0:00</v>
      </c>
      <c r="AG278" s="6">
        <f>+Tabla2[[#This Row],[Columna13]]+Tabla2[[#This Row],[Tiempo de permanencia]]</f>
        <v>0.10277777777777777</v>
      </c>
      <c r="AH278" t="str">
        <f>+TEXT(Tabla2[[#This Row],[Hora de Llegada]], "dddd")</f>
        <v>lunes</v>
      </c>
    </row>
    <row r="279" spans="1:34" x14ac:dyDescent="0.25">
      <c r="A279">
        <v>5</v>
      </c>
      <c r="B279" t="s">
        <v>149</v>
      </c>
      <c r="C279">
        <v>4</v>
      </c>
      <c r="D279" s="3">
        <v>45019.131944444445</v>
      </c>
      <c r="E279" s="3">
        <v>45019.216666666667</v>
      </c>
      <c r="F279" t="s">
        <v>69</v>
      </c>
      <c r="G279" t="s">
        <v>70</v>
      </c>
      <c r="H279" t="s">
        <v>78</v>
      </c>
      <c r="I279" s="13">
        <v>41.36</v>
      </c>
      <c r="J279" t="s">
        <v>84</v>
      </c>
      <c r="K279">
        <v>278</v>
      </c>
      <c r="L279" t="s">
        <v>101</v>
      </c>
      <c r="M279" t="s">
        <v>9</v>
      </c>
      <c r="N279" t="s">
        <v>96</v>
      </c>
      <c r="Q279" s="1">
        <f>+SUMIF(Tabla1[Número de Orden],Tabla2[[#This Row],[Número de Orden]],Tabla1[Ganacia Bruta])</f>
        <v>141</v>
      </c>
      <c r="R279" s="1">
        <f>+Tabla2[[#This Row],[Monto total cuenta]]+Tabla2[[#This Row],[Propina final]]</f>
        <v>182.36</v>
      </c>
      <c r="S279" s="4">
        <f>+Tabla2[[#This Row],[Hora de Salida]]</f>
        <v>45019.216666666667</v>
      </c>
      <c r="T279" s="5" t="str">
        <f>+TEXT(Tabla2[[#This Row],[Hora de Llegada]], "h:mm")</f>
        <v>3:10</v>
      </c>
      <c r="U279" t="str">
        <f>+TEXT(Tabla2[[#This Row],[Hora de Salida]], "h:mm")</f>
        <v>5:12</v>
      </c>
      <c r="V2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8.4722222222222227E-2</v>
      </c>
      <c r="W279">
        <f>+SUMIF(cocina!A:A,Tabla2[[#This Row],[Número de Orden]],cocina!H:H)</f>
        <v>61</v>
      </c>
      <c r="X279">
        <f>+Tabla2[[#This Row],[Tiempo de preparación]]/60</f>
        <v>1.0166666666666666</v>
      </c>
      <c r="Y279" t="str">
        <f>+TEXT(Tabla2[[#This Row],[Columna2]]/24, "h:mm")</f>
        <v>1:01</v>
      </c>
      <c r="Z279" s="6">
        <f>+TEXT(Tabla2[[#This Row],[Hora de Salida]]-Tabla2[[#This Row],[Hora de Llegada]], "h:mm")-Tabla2[[#This Row],[Tiempo de preparación2]]</f>
        <v>4.2361111111111113E-2</v>
      </c>
      <c r="AA279" s="6">
        <f>+IF(Tabla2[[#This Row],[Tiempo de degustación]]&lt;0,0,Tabla2[[#This Row],[Tiempo de degustación]])</f>
        <v>4.2361111111111113E-2</v>
      </c>
      <c r="AB279" t="str">
        <f>+IF(Tabla2[[#This Row],[Tiempo de degustación2]]&gt;0,"SI","Impago")</f>
        <v>SI</v>
      </c>
      <c r="AC279">
        <f>+IF(Tabla2[[#This Row],[Orden cobrada]]="Impago",0,Tabla2[[#This Row],[Propina]])</f>
        <v>41.36</v>
      </c>
      <c r="AD279">
        <f>+IF(Tabla2[[#This Row],[Estado de la Mesa]]="Ocupada",15,0)</f>
        <v>0</v>
      </c>
      <c r="AE279">
        <f>+Tabla2[[#This Row],[Columna1]]/60</f>
        <v>0</v>
      </c>
      <c r="AF279" t="str">
        <f>+TEXT(Tabla2[[#This Row],[Columna12]]/24, "h:mm")</f>
        <v>0:00</v>
      </c>
      <c r="AG279" s="6">
        <f>+Tabla2[[#This Row],[Columna13]]+Tabla2[[#This Row],[Tiempo de permanencia]]</f>
        <v>8.4722222222222227E-2</v>
      </c>
      <c r="AH279" t="str">
        <f>+TEXT(Tabla2[[#This Row],[Hora de Llegada]], "dddd")</f>
        <v>lunes</v>
      </c>
    </row>
    <row r="280" spans="1:34" x14ac:dyDescent="0.25">
      <c r="A280">
        <v>11</v>
      </c>
      <c r="B280" t="s">
        <v>168</v>
      </c>
      <c r="C280">
        <v>5</v>
      </c>
      <c r="D280" s="3">
        <v>45019.010416666664</v>
      </c>
      <c r="E280" s="3">
        <v>45019.107638888891</v>
      </c>
      <c r="F280" t="s">
        <v>82</v>
      </c>
      <c r="G280" t="s">
        <v>98</v>
      </c>
      <c r="H280" t="s">
        <v>83</v>
      </c>
      <c r="I280" s="13">
        <v>43.53</v>
      </c>
      <c r="J280" t="s">
        <v>84</v>
      </c>
      <c r="K280">
        <v>279</v>
      </c>
      <c r="L280" t="s">
        <v>101</v>
      </c>
      <c r="M280" t="s">
        <v>11</v>
      </c>
      <c r="N280" t="s">
        <v>112</v>
      </c>
      <c r="O280" t="s">
        <v>122</v>
      </c>
      <c r="P280" t="s">
        <v>92</v>
      </c>
      <c r="Q280" s="1">
        <f>+SUMIF(Tabla1[Número de Orden],Tabla2[[#This Row],[Número de Orden]],Tabla1[Ganacia Bruta])</f>
        <v>201</v>
      </c>
      <c r="R280" s="1">
        <f>+Tabla2[[#This Row],[Monto total cuenta]]+Tabla2[[#This Row],[Propina final]]</f>
        <v>201</v>
      </c>
      <c r="S280" s="4">
        <f>+Tabla2[[#This Row],[Hora de Salida]]</f>
        <v>45019.107638888891</v>
      </c>
      <c r="T280" s="5" t="str">
        <f>+TEXT(Tabla2[[#This Row],[Hora de Llegada]], "h:mm")</f>
        <v>0:15</v>
      </c>
      <c r="U280" t="str">
        <f>+TEXT(Tabla2[[#This Row],[Hora de Salida]], "h:mm")</f>
        <v>2:35</v>
      </c>
      <c r="V2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9.7222222222222224E-2</v>
      </c>
      <c r="W280">
        <f>+SUMIF(cocina!A:A,Tabla2[[#This Row],[Número de Orden]],cocina!H:H)</f>
        <v>142</v>
      </c>
      <c r="X280">
        <f>+Tabla2[[#This Row],[Tiempo de preparación]]/60</f>
        <v>2.3666666666666667</v>
      </c>
      <c r="Y280" t="str">
        <f>+TEXT(Tabla2[[#This Row],[Columna2]]/24, "h:mm")</f>
        <v>2:22</v>
      </c>
      <c r="Z280" s="6">
        <f>+TEXT(Tabla2[[#This Row],[Hora de Salida]]-Tabla2[[#This Row],[Hora de Llegada]], "h:mm")-Tabla2[[#This Row],[Tiempo de preparación2]]</f>
        <v>-1.388888888888884E-3</v>
      </c>
      <c r="AA280" s="6">
        <f>+IF(Tabla2[[#This Row],[Tiempo de degustación]]&lt;0,0,Tabla2[[#This Row],[Tiempo de degustación]])</f>
        <v>0</v>
      </c>
      <c r="AB280" t="str">
        <f>+IF(Tabla2[[#This Row],[Tiempo de degustación2]]&gt;0,"SI","Impago")</f>
        <v>Impago</v>
      </c>
      <c r="AC280">
        <f>+IF(Tabla2[[#This Row],[Orden cobrada]]="Impago",0,Tabla2[[#This Row],[Propina]])</f>
        <v>0</v>
      </c>
      <c r="AD280">
        <f>+IF(Tabla2[[#This Row],[Estado de la Mesa]]="Ocupada",15,0)</f>
        <v>0</v>
      </c>
      <c r="AE280">
        <f>+Tabla2[[#This Row],[Columna1]]/60</f>
        <v>0</v>
      </c>
      <c r="AF280" t="str">
        <f>+TEXT(Tabla2[[#This Row],[Columna12]]/24, "h:mm")</f>
        <v>0:00</v>
      </c>
      <c r="AG280" s="6">
        <f>+Tabla2[[#This Row],[Columna13]]+Tabla2[[#This Row],[Tiempo de permanencia]]</f>
        <v>9.7222222222222224E-2</v>
      </c>
      <c r="AH280" t="str">
        <f>+TEXT(Tabla2[[#This Row],[Hora de Llegada]], "dddd")</f>
        <v>lunes</v>
      </c>
    </row>
    <row r="281" spans="1:34" x14ac:dyDescent="0.25">
      <c r="A281">
        <v>14</v>
      </c>
      <c r="B281" t="s">
        <v>361</v>
      </c>
      <c r="C281">
        <v>6</v>
      </c>
      <c r="D281" s="3">
        <v>45019.020833333336</v>
      </c>
      <c r="E281" s="3">
        <v>45019.111805555556</v>
      </c>
      <c r="F281" t="s">
        <v>90</v>
      </c>
      <c r="G281" t="s">
        <v>70</v>
      </c>
      <c r="H281" t="s">
        <v>83</v>
      </c>
      <c r="I281" s="13">
        <v>36.08</v>
      </c>
      <c r="J281" t="s">
        <v>72</v>
      </c>
      <c r="K281">
        <v>280</v>
      </c>
      <c r="L281" t="s">
        <v>121</v>
      </c>
      <c r="M281" t="s">
        <v>5</v>
      </c>
      <c r="N281" t="s">
        <v>116</v>
      </c>
      <c r="Q281" s="1">
        <f>+SUMIF(Tabla1[Número de Orden],Tabla2[[#This Row],[Número de Orden]],Tabla1[Ganacia Bruta])</f>
        <v>117</v>
      </c>
      <c r="R281" s="1">
        <f>+Tabla2[[#This Row],[Monto total cuenta]]+Tabla2[[#This Row],[Propina final]]</f>
        <v>153.07999999999998</v>
      </c>
      <c r="S281" s="4">
        <f>+Tabla2[[#This Row],[Hora de Salida]]</f>
        <v>45019.111805555556</v>
      </c>
      <c r="T281" s="5" t="str">
        <f>+TEXT(Tabla2[[#This Row],[Hora de Llegada]], "h:mm")</f>
        <v>0:30</v>
      </c>
      <c r="U281" t="str">
        <f>+TEXT(Tabla2[[#This Row],[Hora de Salida]], "h:mm")</f>
        <v>2:41</v>
      </c>
      <c r="V2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9.0972222222222232E-2</v>
      </c>
      <c r="W281">
        <f>+SUMIF(cocina!A:A,Tabla2[[#This Row],[Número de Orden]],cocina!H:H)</f>
        <v>86</v>
      </c>
      <c r="X281">
        <f>+Tabla2[[#This Row],[Tiempo de preparación]]/60</f>
        <v>1.4333333333333333</v>
      </c>
      <c r="Y281" t="str">
        <f>+TEXT(Tabla2[[#This Row],[Columna2]]/24, "h:mm")</f>
        <v>1:26</v>
      </c>
      <c r="Z281" s="6">
        <f>+TEXT(Tabla2[[#This Row],[Hora de Salida]]-Tabla2[[#This Row],[Hora de Llegada]], "h:mm")-Tabla2[[#This Row],[Tiempo de preparación2]]</f>
        <v>3.1249999999999993E-2</v>
      </c>
      <c r="AA281" s="6">
        <f>+IF(Tabla2[[#This Row],[Tiempo de degustación]]&lt;0,0,Tabla2[[#This Row],[Tiempo de degustación]])</f>
        <v>3.1249999999999993E-2</v>
      </c>
      <c r="AB281" t="str">
        <f>+IF(Tabla2[[#This Row],[Tiempo de degustación2]]&gt;0,"SI","Impago")</f>
        <v>SI</v>
      </c>
      <c r="AC281">
        <f>+IF(Tabla2[[#This Row],[Orden cobrada]]="Impago",0,Tabla2[[#This Row],[Propina]])</f>
        <v>36.08</v>
      </c>
      <c r="AD281">
        <f>+IF(Tabla2[[#This Row],[Estado de la Mesa]]="Ocupada",15,0)</f>
        <v>0</v>
      </c>
      <c r="AE281">
        <f>+Tabla2[[#This Row],[Columna1]]/60</f>
        <v>0</v>
      </c>
      <c r="AF281" t="str">
        <f>+TEXT(Tabla2[[#This Row],[Columna12]]/24, "h:mm")</f>
        <v>0:00</v>
      </c>
      <c r="AG281" s="6">
        <f>+Tabla2[[#This Row],[Columna13]]+Tabla2[[#This Row],[Tiempo de permanencia]]</f>
        <v>9.0972222222222232E-2</v>
      </c>
      <c r="AH281" t="str">
        <f>+TEXT(Tabla2[[#This Row],[Hora de Llegada]], "dddd")</f>
        <v>lunes</v>
      </c>
    </row>
    <row r="282" spans="1:34" x14ac:dyDescent="0.25">
      <c r="A282">
        <v>18</v>
      </c>
      <c r="B282" t="s">
        <v>362</v>
      </c>
      <c r="C282">
        <v>2</v>
      </c>
      <c r="D282" s="3">
        <v>45019.161111111112</v>
      </c>
      <c r="E282" s="3">
        <v>45019.326388888891</v>
      </c>
      <c r="F282" t="s">
        <v>94</v>
      </c>
      <c r="G282" t="s">
        <v>77</v>
      </c>
      <c r="H282" t="s">
        <v>78</v>
      </c>
      <c r="I282" s="13">
        <v>44.3</v>
      </c>
      <c r="J282" t="s">
        <v>100</v>
      </c>
      <c r="K282">
        <v>281</v>
      </c>
      <c r="L282" t="s">
        <v>95</v>
      </c>
      <c r="M282" t="s">
        <v>14</v>
      </c>
      <c r="Q282" s="1">
        <f>+SUMIF(Tabla1[Número de Orden],Tabla2[[#This Row],[Número de Orden]],Tabla1[Ganacia Bruta])</f>
        <v>66</v>
      </c>
      <c r="R282" s="1">
        <f>+Tabla2[[#This Row],[Monto total cuenta]]+Tabla2[[#This Row],[Propina final]]</f>
        <v>110.3</v>
      </c>
      <c r="S282" s="4">
        <f>+Tabla2[[#This Row],[Hora de Salida]]</f>
        <v>45019.326388888891</v>
      </c>
      <c r="T282" s="5" t="str">
        <f>+TEXT(Tabla2[[#This Row],[Hora de Llegada]], "h:mm")</f>
        <v>3:52</v>
      </c>
      <c r="U282" t="str">
        <f>+TEXT(Tabla2[[#This Row],[Hora de Salida]], "h:mm")</f>
        <v>7:50</v>
      </c>
      <c r="V2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282">
        <f>+SUMIF(cocina!A:A,Tabla2[[#This Row],[Número de Orden]],cocina!H:H)</f>
        <v>9</v>
      </c>
      <c r="X282">
        <f>+Tabla2[[#This Row],[Tiempo de preparación]]/60</f>
        <v>0.15</v>
      </c>
      <c r="Y282" t="str">
        <f>+TEXT(Tabla2[[#This Row],[Columna2]]/24, "h:mm")</f>
        <v>0:09</v>
      </c>
      <c r="Z282" s="6">
        <f>+TEXT(Tabla2[[#This Row],[Hora de Salida]]-Tabla2[[#This Row],[Hora de Llegada]], "h:mm")-Tabla2[[#This Row],[Tiempo de preparación2]]</f>
        <v>0.15902777777777777</v>
      </c>
      <c r="AA282" s="6">
        <f>+IF(Tabla2[[#This Row],[Tiempo de degustación]]&lt;0,0,Tabla2[[#This Row],[Tiempo de degustación]])</f>
        <v>0.15902777777777777</v>
      </c>
      <c r="AB282" t="str">
        <f>+IF(Tabla2[[#This Row],[Tiempo de degustación2]]&gt;0,"SI","Impago")</f>
        <v>SI</v>
      </c>
      <c r="AC282">
        <f>+IF(Tabla2[[#This Row],[Orden cobrada]]="Impago",0,Tabla2[[#This Row],[Propina]])</f>
        <v>44.3</v>
      </c>
      <c r="AD282">
        <f>+IF(Tabla2[[#This Row],[Estado de la Mesa]]="Ocupada",15,0)</f>
        <v>15</v>
      </c>
      <c r="AE282">
        <f>+Tabla2[[#This Row],[Columna1]]/60</f>
        <v>0.25</v>
      </c>
      <c r="AF282" t="str">
        <f>+TEXT(Tabla2[[#This Row],[Columna12]]/24, "h:mm")</f>
        <v>0:15</v>
      </c>
      <c r="AG282" s="6">
        <f>+Tabla2[[#This Row],[Columna13]]+Tabla2[[#This Row],[Tiempo de permanencia]]</f>
        <v>30.175694444444446</v>
      </c>
      <c r="AH282" t="str">
        <f>+TEXT(Tabla2[[#This Row],[Hora de Llegada]], "dddd")</f>
        <v>lunes</v>
      </c>
    </row>
    <row r="283" spans="1:34" x14ac:dyDescent="0.25">
      <c r="A283">
        <v>6</v>
      </c>
      <c r="B283" t="s">
        <v>363</v>
      </c>
      <c r="C283">
        <v>1</v>
      </c>
      <c r="D283" s="3">
        <v>45019.049305555556</v>
      </c>
      <c r="E283" s="3">
        <v>45019.209722222222</v>
      </c>
      <c r="F283" t="s">
        <v>94</v>
      </c>
      <c r="G283" t="s">
        <v>70</v>
      </c>
      <c r="H283" t="s">
        <v>83</v>
      </c>
      <c r="I283" s="13">
        <v>19.05</v>
      </c>
      <c r="J283" t="s">
        <v>84</v>
      </c>
      <c r="K283">
        <v>282</v>
      </c>
      <c r="L283" t="s">
        <v>109</v>
      </c>
      <c r="M283" t="s">
        <v>24</v>
      </c>
      <c r="N283" t="s">
        <v>131</v>
      </c>
      <c r="Q283" s="1">
        <f>+SUMIF(Tabla1[Número de Orden],Tabla2[[#This Row],[Número de Orden]],Tabla1[Ganacia Bruta])</f>
        <v>74</v>
      </c>
      <c r="R283" s="1">
        <f>+Tabla2[[#This Row],[Monto total cuenta]]+Tabla2[[#This Row],[Propina final]]</f>
        <v>93.05</v>
      </c>
      <c r="S283" s="4">
        <f>+Tabla2[[#This Row],[Hora de Salida]]</f>
        <v>45019.209722222222</v>
      </c>
      <c r="T283" s="5" t="str">
        <f>+TEXT(Tabla2[[#This Row],[Hora de Llegada]], "h:mm")</f>
        <v>1:11</v>
      </c>
      <c r="U283" t="str">
        <f>+TEXT(Tabla2[[#This Row],[Hora de Salida]], "h:mm")</f>
        <v>5:02</v>
      </c>
      <c r="V2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0.16041666666666668</v>
      </c>
      <c r="W283">
        <f>+SUMIF(cocina!A:A,Tabla2[[#This Row],[Número de Orden]],cocina!H:H)</f>
        <v>114</v>
      </c>
      <c r="X283">
        <f>+Tabla2[[#This Row],[Tiempo de preparación]]/60</f>
        <v>1.9</v>
      </c>
      <c r="Y283" t="str">
        <f>+TEXT(Tabla2[[#This Row],[Columna2]]/24, "h:mm")</f>
        <v>1:54</v>
      </c>
      <c r="Z283" s="6">
        <f>+TEXT(Tabla2[[#This Row],[Hora de Salida]]-Tabla2[[#This Row],[Hora de Llegada]], "h:mm")-Tabla2[[#This Row],[Tiempo de preparación2]]</f>
        <v>8.1250000000000017E-2</v>
      </c>
      <c r="AA283" s="6">
        <f>+IF(Tabla2[[#This Row],[Tiempo de degustación]]&lt;0,0,Tabla2[[#This Row],[Tiempo de degustación]])</f>
        <v>8.1250000000000017E-2</v>
      </c>
      <c r="AB283" t="str">
        <f>+IF(Tabla2[[#This Row],[Tiempo de degustación2]]&gt;0,"SI","Impago")</f>
        <v>SI</v>
      </c>
      <c r="AC283">
        <f>+IF(Tabla2[[#This Row],[Orden cobrada]]="Impago",0,Tabla2[[#This Row],[Propina]])</f>
        <v>19.05</v>
      </c>
      <c r="AD283">
        <f>+IF(Tabla2[[#This Row],[Estado de la Mesa]]="Ocupada",15,0)</f>
        <v>0</v>
      </c>
      <c r="AE283">
        <f>+Tabla2[[#This Row],[Columna1]]/60</f>
        <v>0</v>
      </c>
      <c r="AF283" t="str">
        <f>+TEXT(Tabla2[[#This Row],[Columna12]]/24, "h:mm")</f>
        <v>0:00</v>
      </c>
      <c r="AG283" s="6">
        <f>+Tabla2[[#This Row],[Columna13]]+Tabla2[[#This Row],[Tiempo de permanencia]]</f>
        <v>0.16041666666666668</v>
      </c>
      <c r="AH283" t="str">
        <f>+TEXT(Tabla2[[#This Row],[Hora de Llegada]], "dddd")</f>
        <v>lunes</v>
      </c>
    </row>
    <row r="284" spans="1:34" x14ac:dyDescent="0.25">
      <c r="A284">
        <v>19</v>
      </c>
      <c r="B284" t="s">
        <v>364</v>
      </c>
      <c r="C284">
        <v>5</v>
      </c>
      <c r="D284" s="3">
        <v>45019.044444444444</v>
      </c>
      <c r="E284" s="3">
        <v>45019.199999999997</v>
      </c>
      <c r="F284" t="s">
        <v>90</v>
      </c>
      <c r="G284" t="s">
        <v>98</v>
      </c>
      <c r="H284" t="s">
        <v>83</v>
      </c>
      <c r="I284" s="13">
        <v>43.07</v>
      </c>
      <c r="J284" t="s">
        <v>84</v>
      </c>
      <c r="K284">
        <v>283</v>
      </c>
      <c r="L284" t="s">
        <v>85</v>
      </c>
      <c r="M284" t="s">
        <v>25</v>
      </c>
      <c r="Q284" s="1">
        <f>+SUMIF(Tabla1[Número de Orden],Tabla2[[#This Row],[Número de Orden]],Tabla1[Ganacia Bruta])</f>
        <v>78</v>
      </c>
      <c r="R284" s="1">
        <f>+Tabla2[[#This Row],[Monto total cuenta]]+Tabla2[[#This Row],[Propina final]]</f>
        <v>121.07</v>
      </c>
      <c r="S284" s="4">
        <f>+Tabla2[[#This Row],[Hora de Salida]]</f>
        <v>45019.199999999997</v>
      </c>
      <c r="T284" s="5" t="str">
        <f>+TEXT(Tabla2[[#This Row],[Hora de Llegada]], "h:mm")</f>
        <v>1:04</v>
      </c>
      <c r="U284" t="str">
        <f>+TEXT(Tabla2[[#This Row],[Hora de Salida]], "h:mm")</f>
        <v>4:48</v>
      </c>
      <c r="V2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284">
        <f>+SUMIF(cocina!A:A,Tabla2[[#This Row],[Número de Orden]],cocina!H:H)</f>
        <v>6</v>
      </c>
      <c r="X284">
        <f>+Tabla2[[#This Row],[Tiempo de preparación]]/60</f>
        <v>0.1</v>
      </c>
      <c r="Y284" t="str">
        <f>+TEXT(Tabla2[[#This Row],[Columna2]]/24, "h:mm")</f>
        <v>0:06</v>
      </c>
      <c r="Z284" s="6">
        <f>+TEXT(Tabla2[[#This Row],[Hora de Salida]]-Tabla2[[#This Row],[Hora de Llegada]], "h:mm")-Tabla2[[#This Row],[Tiempo de preparación2]]</f>
        <v>0.15138888888888888</v>
      </c>
      <c r="AA284" s="6">
        <f>+IF(Tabla2[[#This Row],[Tiempo de degustación]]&lt;0,0,Tabla2[[#This Row],[Tiempo de degustación]])</f>
        <v>0.15138888888888888</v>
      </c>
      <c r="AB284" t="str">
        <f>+IF(Tabla2[[#This Row],[Tiempo de degustación2]]&gt;0,"SI","Impago")</f>
        <v>SI</v>
      </c>
      <c r="AC284">
        <f>+IF(Tabla2[[#This Row],[Orden cobrada]]="Impago",0,Tabla2[[#This Row],[Propina]])</f>
        <v>43.07</v>
      </c>
      <c r="AD284">
        <f>+IF(Tabla2[[#This Row],[Estado de la Mesa]]="Ocupada",15,0)</f>
        <v>0</v>
      </c>
      <c r="AE284">
        <f>+Tabla2[[#This Row],[Columna1]]/60</f>
        <v>0</v>
      </c>
      <c r="AF284" t="str">
        <f>+TEXT(Tabla2[[#This Row],[Columna12]]/24, "h:mm")</f>
        <v>0:00</v>
      </c>
      <c r="AG284" s="6">
        <f>+Tabla2[[#This Row],[Columna13]]+Tabla2[[#This Row],[Tiempo de permanencia]]</f>
        <v>0.15555555555555556</v>
      </c>
      <c r="AH284" t="str">
        <f>+TEXT(Tabla2[[#This Row],[Hora de Llegada]], "dddd")</f>
        <v>lunes</v>
      </c>
    </row>
    <row r="285" spans="1:34" x14ac:dyDescent="0.25">
      <c r="A285">
        <v>11</v>
      </c>
      <c r="B285" t="s">
        <v>365</v>
      </c>
      <c r="C285">
        <v>4</v>
      </c>
      <c r="D285" s="3">
        <v>45019.102777777778</v>
      </c>
      <c r="E285" s="3">
        <v>45019.192361111112</v>
      </c>
      <c r="F285" t="s">
        <v>90</v>
      </c>
      <c r="G285" t="s">
        <v>70</v>
      </c>
      <c r="H285" t="s">
        <v>71</v>
      </c>
      <c r="I285" s="13">
        <v>29.99</v>
      </c>
      <c r="J285" t="s">
        <v>100</v>
      </c>
      <c r="K285">
        <v>284</v>
      </c>
      <c r="L285" t="s">
        <v>95</v>
      </c>
      <c r="M285" t="s">
        <v>21</v>
      </c>
      <c r="N285" t="s">
        <v>80</v>
      </c>
      <c r="O285" t="s">
        <v>106</v>
      </c>
      <c r="P285" t="s">
        <v>115</v>
      </c>
      <c r="Q285" s="1">
        <f>+SUMIF(Tabla1[Número de Orden],Tabla2[[#This Row],[Número de Orden]],Tabla1[Ganacia Bruta])</f>
        <v>158</v>
      </c>
      <c r="R285" s="1">
        <f>+Tabla2[[#This Row],[Monto total cuenta]]+Tabla2[[#This Row],[Propina final]]</f>
        <v>158</v>
      </c>
      <c r="S285" s="4">
        <f>+Tabla2[[#This Row],[Hora de Salida]]</f>
        <v>45019.192361111112</v>
      </c>
      <c r="T285" s="5" t="str">
        <f>+TEXT(Tabla2[[#This Row],[Hora de Llegada]], "h:mm")</f>
        <v>2:28</v>
      </c>
      <c r="U285" t="str">
        <f>+TEXT(Tabla2[[#This Row],[Hora de Salida]], "h:mm")</f>
        <v>4:37</v>
      </c>
      <c r="V2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30.089583333333334</v>
      </c>
      <c r="W285">
        <f>+SUMIF(cocina!A:A,Tabla2[[#This Row],[Número de Orden]],cocina!H:H)</f>
        <v>195</v>
      </c>
      <c r="X285">
        <f>+Tabla2[[#This Row],[Tiempo de preparación]]/60</f>
        <v>3.25</v>
      </c>
      <c r="Y285" t="str">
        <f>+TEXT(Tabla2[[#This Row],[Columna2]]/24, "h:mm")</f>
        <v>3:15</v>
      </c>
      <c r="Z285" s="6">
        <f>+TEXT(Tabla2[[#This Row],[Hora de Salida]]-Tabla2[[#This Row],[Hora de Llegada]], "h:mm")-Tabla2[[#This Row],[Tiempo de preparación2]]</f>
        <v>-4.5833333333333323E-2</v>
      </c>
      <c r="AA285" s="6">
        <f>+IF(Tabla2[[#This Row],[Tiempo de degustación]]&lt;0,0,Tabla2[[#This Row],[Tiempo de degustación]])</f>
        <v>0</v>
      </c>
      <c r="AB285" t="str">
        <f>+IF(Tabla2[[#This Row],[Tiempo de degustación2]]&gt;0,"SI","Impago")</f>
        <v>Impago</v>
      </c>
      <c r="AC285">
        <f>+IF(Tabla2[[#This Row],[Orden cobrada]]="Impago",0,Tabla2[[#This Row],[Propina]])</f>
        <v>0</v>
      </c>
      <c r="AD285">
        <f>+IF(Tabla2[[#This Row],[Estado de la Mesa]]="Ocupada",15,0)</f>
        <v>15</v>
      </c>
      <c r="AE285">
        <f>+Tabla2[[#This Row],[Columna1]]/60</f>
        <v>0.25</v>
      </c>
      <c r="AF285" t="str">
        <f>+TEXT(Tabla2[[#This Row],[Columna12]]/24, "h:mm")</f>
        <v>0:15</v>
      </c>
      <c r="AG285" s="6">
        <f>+Tabla2[[#This Row],[Columna13]]+Tabla2[[#This Row],[Tiempo de permanencia]]</f>
        <v>30.1</v>
      </c>
      <c r="AH285" t="str">
        <f>+TEXT(Tabla2[[#This Row],[Hora de Llegada]], "dddd")</f>
        <v>lunes</v>
      </c>
    </row>
    <row r="286" spans="1:34" x14ac:dyDescent="0.25">
      <c r="A286">
        <v>18</v>
      </c>
      <c r="B286" t="s">
        <v>366</v>
      </c>
      <c r="C286">
        <v>6</v>
      </c>
      <c r="D286" s="3">
        <v>45019.127083333333</v>
      </c>
      <c r="E286" s="3">
        <v>45019.253472222219</v>
      </c>
      <c r="F286" t="s">
        <v>94</v>
      </c>
      <c r="G286" t="s">
        <v>70</v>
      </c>
      <c r="H286" t="s">
        <v>71</v>
      </c>
      <c r="I286" s="13">
        <v>10.94</v>
      </c>
      <c r="J286" t="s">
        <v>72</v>
      </c>
      <c r="K286">
        <v>285</v>
      </c>
      <c r="L286" t="s">
        <v>73</v>
      </c>
      <c r="M286" t="s">
        <v>23</v>
      </c>
      <c r="Q286" s="1">
        <f>+SUMIF(Tabla1[Número de Orden],Tabla2[[#This Row],[Número de Orden]],Tabla1[Ganacia Bruta])</f>
        <v>42</v>
      </c>
      <c r="R286" s="1">
        <f>+Tabla2[[#This Row],[Monto total cuenta]]+Tabla2[[#This Row],[Propina final]]</f>
        <v>52.94</v>
      </c>
      <c r="S286" s="4">
        <f>+Tabla2[[#This Row],[Hora de Salida]]</f>
        <v>45019.253472222219</v>
      </c>
      <c r="T286" s="5" t="str">
        <f>+TEXT(Tabla2[[#This Row],[Hora de Llegada]], "h:mm")</f>
        <v>3:03</v>
      </c>
      <c r="U286" t="str">
        <f>+TEXT(Tabla2[[#This Row],[Hora de Salida]], "h:mm")</f>
        <v>6:05</v>
      </c>
      <c r="V2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0.12638888888888888</v>
      </c>
      <c r="W286">
        <f>+SUMIF(cocina!A:A,Tabla2[[#This Row],[Número de Orden]],cocina!H:H)</f>
        <v>12</v>
      </c>
      <c r="X286">
        <f>+Tabla2[[#This Row],[Tiempo de preparación]]/60</f>
        <v>0.2</v>
      </c>
      <c r="Y286" t="str">
        <f>+TEXT(Tabla2[[#This Row],[Columna2]]/24, "h:mm")</f>
        <v>0:12</v>
      </c>
      <c r="Z286" s="6">
        <f>+TEXT(Tabla2[[#This Row],[Hora de Salida]]-Tabla2[[#This Row],[Hora de Llegada]], "h:mm")-Tabla2[[#This Row],[Tiempo de preparación2]]</f>
        <v>0.11805555555555555</v>
      </c>
      <c r="AA286" s="6">
        <f>+IF(Tabla2[[#This Row],[Tiempo de degustación]]&lt;0,0,Tabla2[[#This Row],[Tiempo de degustación]])</f>
        <v>0.11805555555555555</v>
      </c>
      <c r="AB286" t="str">
        <f>+IF(Tabla2[[#This Row],[Tiempo de degustación2]]&gt;0,"SI","Impago")</f>
        <v>SI</v>
      </c>
      <c r="AC286">
        <f>+IF(Tabla2[[#This Row],[Orden cobrada]]="Impago",0,Tabla2[[#This Row],[Propina]])</f>
        <v>10.94</v>
      </c>
      <c r="AD286">
        <f>+IF(Tabla2[[#This Row],[Estado de la Mesa]]="Ocupada",15,0)</f>
        <v>0</v>
      </c>
      <c r="AE286">
        <f>+Tabla2[[#This Row],[Columna1]]/60</f>
        <v>0</v>
      </c>
      <c r="AF286" t="str">
        <f>+TEXT(Tabla2[[#This Row],[Columna12]]/24, "h:mm")</f>
        <v>0:00</v>
      </c>
      <c r="AG286" s="6">
        <f>+Tabla2[[#This Row],[Columna13]]+Tabla2[[#This Row],[Tiempo de permanencia]]</f>
        <v>0.12638888888888888</v>
      </c>
      <c r="AH286" t="str">
        <f>+TEXT(Tabla2[[#This Row],[Hora de Llegada]], "dddd")</f>
        <v>lunes</v>
      </c>
    </row>
    <row r="287" spans="1:34" x14ac:dyDescent="0.25">
      <c r="A287">
        <v>15</v>
      </c>
      <c r="B287" t="s">
        <v>203</v>
      </c>
      <c r="C287">
        <v>6</v>
      </c>
      <c r="D287" s="3">
        <v>45019.015277777777</v>
      </c>
      <c r="E287" s="3">
        <v>45019.102777777778</v>
      </c>
      <c r="F287" t="s">
        <v>69</v>
      </c>
      <c r="G287" t="s">
        <v>70</v>
      </c>
      <c r="H287" t="s">
        <v>83</v>
      </c>
      <c r="I287" s="13">
        <v>41.96</v>
      </c>
      <c r="J287" t="s">
        <v>100</v>
      </c>
      <c r="K287">
        <v>286</v>
      </c>
      <c r="L287" t="s">
        <v>140</v>
      </c>
      <c r="M287" t="s">
        <v>20</v>
      </c>
      <c r="Q287" s="1">
        <f>+SUMIF(Tabla1[Número de Orden],Tabla2[[#This Row],[Número de Orden]],Tabla1[Ganacia Bruta])</f>
        <v>68</v>
      </c>
      <c r="R287" s="1">
        <f>+Tabla2[[#This Row],[Monto total cuenta]]+Tabla2[[#This Row],[Propina final]]</f>
        <v>109.96000000000001</v>
      </c>
      <c r="S287" s="4">
        <f>+Tabla2[[#This Row],[Hora de Salida]]</f>
        <v>45019.102777777778</v>
      </c>
      <c r="T287" s="5" t="str">
        <f>+TEXT(Tabla2[[#This Row],[Hora de Llegada]], "h:mm")</f>
        <v>0:22</v>
      </c>
      <c r="U287" t="str">
        <f>+TEXT(Tabla2[[#This Row],[Hora de Salida]], "h:mm")</f>
        <v>2:28</v>
      </c>
      <c r="V2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287">
        <f>+SUMIF(cocina!A:A,Tabla2[[#This Row],[Número de Orden]],cocina!H:H)</f>
        <v>25</v>
      </c>
      <c r="X287">
        <f>+Tabla2[[#This Row],[Tiempo de preparación]]/60</f>
        <v>0.41666666666666669</v>
      </c>
      <c r="Y287" t="str">
        <f>+TEXT(Tabla2[[#This Row],[Columna2]]/24, "h:mm")</f>
        <v>0:25</v>
      </c>
      <c r="Z287" s="6">
        <f>+TEXT(Tabla2[[#This Row],[Hora de Salida]]-Tabla2[[#This Row],[Hora de Llegada]], "h:mm")-Tabla2[[#This Row],[Tiempo de preparación2]]</f>
        <v>7.013888888888889E-2</v>
      </c>
      <c r="AA287" s="6">
        <f>+IF(Tabla2[[#This Row],[Tiempo de degustación]]&lt;0,0,Tabla2[[#This Row],[Tiempo de degustación]])</f>
        <v>7.013888888888889E-2</v>
      </c>
      <c r="AB287" t="str">
        <f>+IF(Tabla2[[#This Row],[Tiempo de degustación2]]&gt;0,"SI","Impago")</f>
        <v>SI</v>
      </c>
      <c r="AC287">
        <f>+IF(Tabla2[[#This Row],[Orden cobrada]]="Impago",0,Tabla2[[#This Row],[Propina]])</f>
        <v>41.96</v>
      </c>
      <c r="AD287">
        <f>+IF(Tabla2[[#This Row],[Estado de la Mesa]]="Ocupada",15,0)</f>
        <v>15</v>
      </c>
      <c r="AE287">
        <f>+Tabla2[[#This Row],[Columna1]]/60</f>
        <v>0.25</v>
      </c>
      <c r="AF287" t="str">
        <f>+TEXT(Tabla2[[#This Row],[Columna12]]/24, "h:mm")</f>
        <v>0:15</v>
      </c>
      <c r="AG287" s="6">
        <f>+Tabla2[[#This Row],[Columna13]]+Tabla2[[#This Row],[Tiempo de permanencia]]</f>
        <v>30.097916666666666</v>
      </c>
      <c r="AH287" t="str">
        <f>+TEXT(Tabla2[[#This Row],[Hora de Llegada]], "dddd")</f>
        <v>lunes</v>
      </c>
    </row>
    <row r="288" spans="1:34" x14ac:dyDescent="0.25">
      <c r="A288">
        <v>20</v>
      </c>
      <c r="B288" t="s">
        <v>246</v>
      </c>
      <c r="C288">
        <v>2</v>
      </c>
      <c r="D288" s="3">
        <v>45019.150694444441</v>
      </c>
      <c r="E288" s="3">
        <v>45019.197222222225</v>
      </c>
      <c r="F288" t="s">
        <v>90</v>
      </c>
      <c r="G288" t="s">
        <v>70</v>
      </c>
      <c r="H288" t="s">
        <v>71</v>
      </c>
      <c r="I288" s="13">
        <v>31.67</v>
      </c>
      <c r="J288" t="s">
        <v>72</v>
      </c>
      <c r="K288">
        <v>287</v>
      </c>
      <c r="L288" t="s">
        <v>79</v>
      </c>
      <c r="M288" t="s">
        <v>18</v>
      </c>
      <c r="N288" t="s">
        <v>116</v>
      </c>
      <c r="O288" t="s">
        <v>74</v>
      </c>
      <c r="Q288" s="1">
        <f>+SUMIF(Tabla1[Número de Orden],Tabla2[[#This Row],[Número de Orden]],Tabla1[Ganacia Bruta])</f>
        <v>202</v>
      </c>
      <c r="R288" s="1">
        <f>+Tabla2[[#This Row],[Monto total cuenta]]+Tabla2[[#This Row],[Propina final]]</f>
        <v>202</v>
      </c>
      <c r="S288" s="4">
        <f>+Tabla2[[#This Row],[Hora de Salida]]</f>
        <v>45019.197222222225</v>
      </c>
      <c r="T288" s="5" t="str">
        <f>+TEXT(Tabla2[[#This Row],[Hora de Llegada]], "h:mm")</f>
        <v>3:37</v>
      </c>
      <c r="U288" t="str">
        <f>+TEXT(Tabla2[[#This Row],[Hora de Salida]], "h:mm")</f>
        <v>4:44</v>
      </c>
      <c r="V2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4.6527777777777779E-2</v>
      </c>
      <c r="W288">
        <f>+SUMIF(cocina!A:A,Tabla2[[#This Row],[Número de Orden]],cocina!H:H)</f>
        <v>121</v>
      </c>
      <c r="X288">
        <f>+Tabla2[[#This Row],[Tiempo de preparación]]/60</f>
        <v>2.0166666666666666</v>
      </c>
      <c r="Y288" t="str">
        <f>+TEXT(Tabla2[[#This Row],[Columna2]]/24, "h:mm")</f>
        <v>2:01</v>
      </c>
      <c r="Z288" s="6">
        <f>+TEXT(Tabla2[[#This Row],[Hora de Salida]]-Tabla2[[#This Row],[Hora de Llegada]], "h:mm")-Tabla2[[#This Row],[Tiempo de preparación2]]</f>
        <v>-3.7500000000000006E-2</v>
      </c>
      <c r="AA288" s="6">
        <f>+IF(Tabla2[[#This Row],[Tiempo de degustación]]&lt;0,0,Tabla2[[#This Row],[Tiempo de degustación]])</f>
        <v>0</v>
      </c>
      <c r="AB288" t="str">
        <f>+IF(Tabla2[[#This Row],[Tiempo de degustación2]]&gt;0,"SI","Impago")</f>
        <v>Impago</v>
      </c>
      <c r="AC288">
        <f>+IF(Tabla2[[#This Row],[Orden cobrada]]="Impago",0,Tabla2[[#This Row],[Propina]])</f>
        <v>0</v>
      </c>
      <c r="AD288">
        <f>+IF(Tabla2[[#This Row],[Estado de la Mesa]]="Ocupada",15,0)</f>
        <v>0</v>
      </c>
      <c r="AE288">
        <f>+Tabla2[[#This Row],[Columna1]]/60</f>
        <v>0</v>
      </c>
      <c r="AF288" t="str">
        <f>+TEXT(Tabla2[[#This Row],[Columna12]]/24, "h:mm")</f>
        <v>0:00</v>
      </c>
      <c r="AG288" s="6">
        <f>+Tabla2[[#This Row],[Columna13]]+Tabla2[[#This Row],[Tiempo de permanencia]]</f>
        <v>4.6527777777777779E-2</v>
      </c>
      <c r="AH288" t="str">
        <f>+TEXT(Tabla2[[#This Row],[Hora de Llegada]], "dddd")</f>
        <v>lunes</v>
      </c>
    </row>
    <row r="289" spans="1:34" x14ac:dyDescent="0.25">
      <c r="A289">
        <v>15</v>
      </c>
      <c r="B289" t="s">
        <v>367</v>
      </c>
      <c r="C289">
        <v>3</v>
      </c>
      <c r="D289" s="3">
        <v>45019.088888888888</v>
      </c>
      <c r="E289" s="3">
        <v>45019.231249999997</v>
      </c>
      <c r="F289" t="s">
        <v>90</v>
      </c>
      <c r="G289" t="s">
        <v>98</v>
      </c>
      <c r="H289" t="s">
        <v>83</v>
      </c>
      <c r="I289" s="13">
        <v>13.3</v>
      </c>
      <c r="J289" t="s">
        <v>72</v>
      </c>
      <c r="K289">
        <v>288</v>
      </c>
      <c r="L289" t="s">
        <v>109</v>
      </c>
      <c r="M289" t="s">
        <v>5</v>
      </c>
      <c r="N289" t="s">
        <v>106</v>
      </c>
      <c r="Q289" s="1">
        <f>+SUMIF(Tabla1[Número de Orden],Tabla2[[#This Row],[Número de Orden]],Tabla1[Ganacia Bruta])</f>
        <v>86</v>
      </c>
      <c r="R289" s="1">
        <f>+Tabla2[[#This Row],[Monto total cuenta]]+Tabla2[[#This Row],[Propina final]]</f>
        <v>99.3</v>
      </c>
      <c r="S289" s="4">
        <f>+Tabla2[[#This Row],[Hora de Salida]]</f>
        <v>45019.231249999997</v>
      </c>
      <c r="T289" s="5" t="str">
        <f>+TEXT(Tabla2[[#This Row],[Hora de Llegada]], "h:mm")</f>
        <v>2:08</v>
      </c>
      <c r="U289" t="str">
        <f>+TEXT(Tabla2[[#This Row],[Hora de Salida]], "h:mm")</f>
        <v>5:33</v>
      </c>
      <c r="V2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</v>
      </c>
      <c r="W289">
        <f>+SUMIF(cocina!A:A,Tabla2[[#This Row],[Número de Orden]],cocina!H:H)</f>
        <v>38</v>
      </c>
      <c r="X289">
        <f>+Tabla2[[#This Row],[Tiempo de preparación]]/60</f>
        <v>0.6333333333333333</v>
      </c>
      <c r="Y289" t="str">
        <f>+TEXT(Tabla2[[#This Row],[Columna2]]/24, "h:mm")</f>
        <v>0:38</v>
      </c>
      <c r="Z289" s="6">
        <f>+TEXT(Tabla2[[#This Row],[Hora de Salida]]-Tabla2[[#This Row],[Hora de Llegada]], "h:mm")-Tabla2[[#This Row],[Tiempo de preparación2]]</f>
        <v>0.11597222222222221</v>
      </c>
      <c r="AA289" s="6">
        <f>+IF(Tabla2[[#This Row],[Tiempo de degustación]]&lt;0,0,Tabla2[[#This Row],[Tiempo de degustación]])</f>
        <v>0.11597222222222221</v>
      </c>
      <c r="AB289" t="str">
        <f>+IF(Tabla2[[#This Row],[Tiempo de degustación2]]&gt;0,"SI","Impago")</f>
        <v>SI</v>
      </c>
      <c r="AC289">
        <f>+IF(Tabla2[[#This Row],[Orden cobrada]]="Impago",0,Tabla2[[#This Row],[Propina]])</f>
        <v>13.3</v>
      </c>
      <c r="AD289">
        <f>+IF(Tabla2[[#This Row],[Estado de la Mesa]]="Ocupada",15,0)</f>
        <v>0</v>
      </c>
      <c r="AE289">
        <f>+Tabla2[[#This Row],[Columna1]]/60</f>
        <v>0</v>
      </c>
      <c r="AF289" t="str">
        <f>+TEXT(Tabla2[[#This Row],[Columna12]]/24, "h:mm")</f>
        <v>0:00</v>
      </c>
      <c r="AG289" s="6">
        <f>+Tabla2[[#This Row],[Columna13]]+Tabla2[[#This Row],[Tiempo de permanencia]]</f>
        <v>0.1423611111111111</v>
      </c>
      <c r="AH289" t="str">
        <f>+TEXT(Tabla2[[#This Row],[Hora de Llegada]], "dddd")</f>
        <v>lunes</v>
      </c>
    </row>
    <row r="290" spans="1:34" x14ac:dyDescent="0.25">
      <c r="A290">
        <v>15</v>
      </c>
      <c r="B290" t="s">
        <v>368</v>
      </c>
      <c r="C290">
        <v>5</v>
      </c>
      <c r="D290" s="3">
        <v>45019.130555555559</v>
      </c>
      <c r="E290" s="3">
        <v>45019.265972222223</v>
      </c>
      <c r="F290" t="s">
        <v>90</v>
      </c>
      <c r="G290" t="s">
        <v>70</v>
      </c>
      <c r="H290" t="s">
        <v>71</v>
      </c>
      <c r="I290" s="13">
        <v>26.56</v>
      </c>
      <c r="J290" t="s">
        <v>84</v>
      </c>
      <c r="K290">
        <v>289</v>
      </c>
      <c r="L290" t="s">
        <v>73</v>
      </c>
      <c r="M290" t="s">
        <v>21</v>
      </c>
      <c r="N290" t="s">
        <v>125</v>
      </c>
      <c r="Q290" s="1">
        <f>+SUMIF(Tabla1[Número de Orden],Tabla2[[#This Row],[Número de Orden]],Tabla1[Ganacia Bruta])</f>
        <v>138</v>
      </c>
      <c r="R290" s="1">
        <f>+Tabla2[[#This Row],[Monto total cuenta]]+Tabla2[[#This Row],[Propina final]]</f>
        <v>164.56</v>
      </c>
      <c r="S290" s="4">
        <f>+Tabla2[[#This Row],[Hora de Salida]]</f>
        <v>45019.265972222223</v>
      </c>
      <c r="T290" s="5" t="str">
        <f>+TEXT(Tabla2[[#This Row],[Hora de Llegada]], "h:mm")</f>
        <v>3:08</v>
      </c>
      <c r="U290" t="str">
        <f>+TEXT(Tabla2[[#This Row],[Hora de Salida]], "h:mm")</f>
        <v>6:23</v>
      </c>
      <c r="V2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0.13541666666666666</v>
      </c>
      <c r="W290">
        <f>+SUMIF(cocina!A:A,Tabla2[[#This Row],[Número de Orden]],cocina!H:H)</f>
        <v>68</v>
      </c>
      <c r="X290">
        <f>+Tabla2[[#This Row],[Tiempo de preparación]]/60</f>
        <v>1.1333333333333333</v>
      </c>
      <c r="Y290" t="str">
        <f>+TEXT(Tabla2[[#This Row],[Columna2]]/24, "h:mm")</f>
        <v>1:08</v>
      </c>
      <c r="Z290" s="6">
        <f>+TEXT(Tabla2[[#This Row],[Hora de Salida]]-Tabla2[[#This Row],[Hora de Llegada]], "h:mm")-Tabla2[[#This Row],[Tiempo de preparación2]]</f>
        <v>8.8194444444444436E-2</v>
      </c>
      <c r="AA290" s="6">
        <f>+IF(Tabla2[[#This Row],[Tiempo de degustación]]&lt;0,0,Tabla2[[#This Row],[Tiempo de degustación]])</f>
        <v>8.8194444444444436E-2</v>
      </c>
      <c r="AB290" t="str">
        <f>+IF(Tabla2[[#This Row],[Tiempo de degustación2]]&gt;0,"SI","Impago")</f>
        <v>SI</v>
      </c>
      <c r="AC290">
        <f>+IF(Tabla2[[#This Row],[Orden cobrada]]="Impago",0,Tabla2[[#This Row],[Propina]])</f>
        <v>26.56</v>
      </c>
      <c r="AD290">
        <f>+IF(Tabla2[[#This Row],[Estado de la Mesa]]="Ocupada",15,0)</f>
        <v>0</v>
      </c>
      <c r="AE290">
        <f>+Tabla2[[#This Row],[Columna1]]/60</f>
        <v>0</v>
      </c>
      <c r="AF290" t="str">
        <f>+TEXT(Tabla2[[#This Row],[Columna12]]/24, "h:mm")</f>
        <v>0:00</v>
      </c>
      <c r="AG290" s="6">
        <f>+Tabla2[[#This Row],[Columna13]]+Tabla2[[#This Row],[Tiempo de permanencia]]</f>
        <v>0.13541666666666666</v>
      </c>
      <c r="AH290" t="str">
        <f>+TEXT(Tabla2[[#This Row],[Hora de Llegada]], "dddd")</f>
        <v>lunes</v>
      </c>
    </row>
    <row r="291" spans="1:34" x14ac:dyDescent="0.25">
      <c r="A291">
        <v>19</v>
      </c>
      <c r="B291" t="s">
        <v>237</v>
      </c>
      <c r="C291">
        <v>3</v>
      </c>
      <c r="D291" s="3">
        <v>45019.087500000001</v>
      </c>
      <c r="E291" s="3">
        <v>45019.189583333333</v>
      </c>
      <c r="F291" t="s">
        <v>69</v>
      </c>
      <c r="G291" t="s">
        <v>70</v>
      </c>
      <c r="H291" t="s">
        <v>83</v>
      </c>
      <c r="I291" s="13">
        <v>14.59</v>
      </c>
      <c r="J291" t="s">
        <v>100</v>
      </c>
      <c r="K291">
        <v>290</v>
      </c>
      <c r="L291" t="s">
        <v>73</v>
      </c>
      <c r="M291" t="s">
        <v>11</v>
      </c>
      <c r="Q291" s="1">
        <f>+SUMIF(Tabla1[Número de Orden],Tabla2[[#This Row],[Número de Orden]],Tabla1[Ganacia Bruta])</f>
        <v>40</v>
      </c>
      <c r="R291" s="1">
        <f>+Tabla2[[#This Row],[Monto total cuenta]]+Tabla2[[#This Row],[Propina final]]</f>
        <v>54.59</v>
      </c>
      <c r="S291" s="4">
        <f>+Tabla2[[#This Row],[Hora de Salida]]</f>
        <v>45019.189583333333</v>
      </c>
      <c r="T291" s="5" t="str">
        <f>+TEXT(Tabla2[[#This Row],[Hora de Llegada]], "h:mm")</f>
        <v>2:06</v>
      </c>
      <c r="U291" t="str">
        <f>+TEXT(Tabla2[[#This Row],[Hora de Salida]], "h:mm")</f>
        <v>4:33</v>
      </c>
      <c r="V2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30.102083333333333</v>
      </c>
      <c r="W291">
        <f>+SUMIF(cocina!A:A,Tabla2[[#This Row],[Número de Orden]],cocina!H:H)</f>
        <v>57</v>
      </c>
      <c r="X291">
        <f>+Tabla2[[#This Row],[Tiempo de preparación]]/60</f>
        <v>0.95</v>
      </c>
      <c r="Y291" t="str">
        <f>+TEXT(Tabla2[[#This Row],[Columna2]]/24, "h:mm")</f>
        <v>0:57</v>
      </c>
      <c r="Z291" s="6">
        <f>+TEXT(Tabla2[[#This Row],[Hora de Salida]]-Tabla2[[#This Row],[Hora de Llegada]], "h:mm")-Tabla2[[#This Row],[Tiempo de preparación2]]</f>
        <v>6.25E-2</v>
      </c>
      <c r="AA291" s="6">
        <f>+IF(Tabla2[[#This Row],[Tiempo de degustación]]&lt;0,0,Tabla2[[#This Row],[Tiempo de degustación]])</f>
        <v>6.25E-2</v>
      </c>
      <c r="AB291" t="str">
        <f>+IF(Tabla2[[#This Row],[Tiempo de degustación2]]&gt;0,"SI","Impago")</f>
        <v>SI</v>
      </c>
      <c r="AC291">
        <f>+IF(Tabla2[[#This Row],[Orden cobrada]]="Impago",0,Tabla2[[#This Row],[Propina]])</f>
        <v>14.59</v>
      </c>
      <c r="AD291">
        <f>+IF(Tabla2[[#This Row],[Estado de la Mesa]]="Ocupada",15,0)</f>
        <v>15</v>
      </c>
      <c r="AE291">
        <f>+Tabla2[[#This Row],[Columna1]]/60</f>
        <v>0.25</v>
      </c>
      <c r="AF291" t="str">
        <f>+TEXT(Tabla2[[#This Row],[Columna12]]/24, "h:mm")</f>
        <v>0:15</v>
      </c>
      <c r="AG291" s="6">
        <f>+Tabla2[[#This Row],[Columna13]]+Tabla2[[#This Row],[Tiempo de permanencia]]</f>
        <v>30.112500000000001</v>
      </c>
      <c r="AH291" t="str">
        <f>+TEXT(Tabla2[[#This Row],[Hora de Llegada]], "dddd")</f>
        <v>lunes</v>
      </c>
    </row>
    <row r="292" spans="1:34" x14ac:dyDescent="0.25">
      <c r="A292">
        <v>2</v>
      </c>
      <c r="B292" t="s">
        <v>369</v>
      </c>
      <c r="C292">
        <v>6</v>
      </c>
      <c r="D292" s="3">
        <v>45019.137499999997</v>
      </c>
      <c r="E292" s="3">
        <v>45019.256249999999</v>
      </c>
      <c r="F292" t="s">
        <v>82</v>
      </c>
      <c r="G292" t="s">
        <v>77</v>
      </c>
      <c r="H292" t="s">
        <v>78</v>
      </c>
      <c r="I292" s="13">
        <v>15.44</v>
      </c>
      <c r="J292" t="s">
        <v>100</v>
      </c>
      <c r="K292">
        <v>291</v>
      </c>
      <c r="L292" t="s">
        <v>105</v>
      </c>
      <c r="M292" t="s">
        <v>20</v>
      </c>
      <c r="N292" t="s">
        <v>129</v>
      </c>
      <c r="O292" t="s">
        <v>112</v>
      </c>
      <c r="P292" t="s">
        <v>86</v>
      </c>
      <c r="Q292" s="1">
        <f>+SUMIF(Tabla1[Número de Orden],Tabla2[[#This Row],[Número de Orden]],Tabla1[Ganacia Bruta])</f>
        <v>260</v>
      </c>
      <c r="R292" s="1">
        <f>+Tabla2[[#This Row],[Monto total cuenta]]+Tabla2[[#This Row],[Propina final]]</f>
        <v>275.44</v>
      </c>
      <c r="S292" s="4">
        <f>+Tabla2[[#This Row],[Hora de Salida]]</f>
        <v>45019.256249999999</v>
      </c>
      <c r="T292" s="5" t="str">
        <f>+TEXT(Tabla2[[#This Row],[Hora de Llegada]], "h:mm")</f>
        <v>3:18</v>
      </c>
      <c r="U292" t="str">
        <f>+TEXT(Tabla2[[#This Row],[Hora de Salida]], "h:mm")</f>
        <v>6:09</v>
      </c>
      <c r="V2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292">
        <f>+SUMIF(cocina!A:A,Tabla2[[#This Row],[Número de Orden]],cocina!H:H)</f>
        <v>95</v>
      </c>
      <c r="X292">
        <f>+Tabla2[[#This Row],[Tiempo de preparación]]/60</f>
        <v>1.5833333333333333</v>
      </c>
      <c r="Y292" t="str">
        <f>+TEXT(Tabla2[[#This Row],[Columna2]]/24, "h:mm")</f>
        <v>1:35</v>
      </c>
      <c r="Z292" s="6">
        <f>+TEXT(Tabla2[[#This Row],[Hora de Salida]]-Tabla2[[#This Row],[Hora de Llegada]], "h:mm")-Tabla2[[#This Row],[Tiempo de preparación2]]</f>
        <v>5.2777777777777771E-2</v>
      </c>
      <c r="AA292" s="6">
        <f>+IF(Tabla2[[#This Row],[Tiempo de degustación]]&lt;0,0,Tabla2[[#This Row],[Tiempo de degustación]])</f>
        <v>5.2777777777777771E-2</v>
      </c>
      <c r="AB292" t="str">
        <f>+IF(Tabla2[[#This Row],[Tiempo de degustación2]]&gt;0,"SI","Impago")</f>
        <v>SI</v>
      </c>
      <c r="AC292">
        <f>+IF(Tabla2[[#This Row],[Orden cobrada]]="Impago",0,Tabla2[[#This Row],[Propina]])</f>
        <v>15.44</v>
      </c>
      <c r="AD292">
        <f>+IF(Tabla2[[#This Row],[Estado de la Mesa]]="Ocupada",15,0)</f>
        <v>15</v>
      </c>
      <c r="AE292">
        <f>+Tabla2[[#This Row],[Columna1]]/60</f>
        <v>0.25</v>
      </c>
      <c r="AF292" t="str">
        <f>+TEXT(Tabla2[[#This Row],[Columna12]]/24, "h:mm")</f>
        <v>0:15</v>
      </c>
      <c r="AG292" s="6">
        <f>+Tabla2[[#This Row],[Columna13]]+Tabla2[[#This Row],[Tiempo de permanencia]]</f>
        <v>30.129166666666666</v>
      </c>
      <c r="AH292" t="str">
        <f>+TEXT(Tabla2[[#This Row],[Hora de Llegada]], "dddd")</f>
        <v>lunes</v>
      </c>
    </row>
    <row r="293" spans="1:34" x14ac:dyDescent="0.25">
      <c r="A293">
        <v>10</v>
      </c>
      <c r="B293" t="s">
        <v>370</v>
      </c>
      <c r="C293">
        <v>3</v>
      </c>
      <c r="D293" s="3">
        <v>45019.006249999999</v>
      </c>
      <c r="E293" s="3">
        <v>45019.07708333333</v>
      </c>
      <c r="F293" t="s">
        <v>69</v>
      </c>
      <c r="G293" t="s">
        <v>98</v>
      </c>
      <c r="H293" t="s">
        <v>71</v>
      </c>
      <c r="I293" s="13">
        <v>29.72</v>
      </c>
      <c r="J293" t="s">
        <v>72</v>
      </c>
      <c r="K293">
        <v>292</v>
      </c>
      <c r="L293" t="s">
        <v>140</v>
      </c>
      <c r="M293" t="s">
        <v>15</v>
      </c>
      <c r="Q293" s="1">
        <f>+SUMIF(Tabla1[Número de Orden],Tabla2[[#This Row],[Número de Orden]],Tabla1[Ganacia Bruta])</f>
        <v>84</v>
      </c>
      <c r="R293" s="1">
        <f>+Tabla2[[#This Row],[Monto total cuenta]]+Tabla2[[#This Row],[Propina final]]</f>
        <v>113.72</v>
      </c>
      <c r="S293" s="4">
        <f>+Tabla2[[#This Row],[Hora de Salida]]</f>
        <v>45019.07708333333</v>
      </c>
      <c r="T293" s="5" t="str">
        <f>+TEXT(Tabla2[[#This Row],[Hora de Llegada]], "h:mm")</f>
        <v>0:09</v>
      </c>
      <c r="U293" t="str">
        <f>+TEXT(Tabla2[[#This Row],[Hora de Salida]], "h:mm")</f>
        <v>1:51</v>
      </c>
      <c r="V2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7.0833333333333331E-2</v>
      </c>
      <c r="W293">
        <f>+SUMIF(cocina!A:A,Tabla2[[#This Row],[Número de Orden]],cocina!H:H)</f>
        <v>23</v>
      </c>
      <c r="X293">
        <f>+Tabla2[[#This Row],[Tiempo de preparación]]/60</f>
        <v>0.38333333333333336</v>
      </c>
      <c r="Y293" t="str">
        <f>+TEXT(Tabla2[[#This Row],[Columna2]]/24, "h:mm")</f>
        <v>0:23</v>
      </c>
      <c r="Z293" s="6">
        <f>+TEXT(Tabla2[[#This Row],[Hora de Salida]]-Tabla2[[#This Row],[Hora de Llegada]], "h:mm")-Tabla2[[#This Row],[Tiempo de preparación2]]</f>
        <v>5.486111111111111E-2</v>
      </c>
      <c r="AA293" s="6">
        <f>+IF(Tabla2[[#This Row],[Tiempo de degustación]]&lt;0,0,Tabla2[[#This Row],[Tiempo de degustación]])</f>
        <v>5.486111111111111E-2</v>
      </c>
      <c r="AB293" t="str">
        <f>+IF(Tabla2[[#This Row],[Tiempo de degustación2]]&gt;0,"SI","Impago")</f>
        <v>SI</v>
      </c>
      <c r="AC293">
        <f>+IF(Tabla2[[#This Row],[Orden cobrada]]="Impago",0,Tabla2[[#This Row],[Propina]])</f>
        <v>29.72</v>
      </c>
      <c r="AD293">
        <f>+IF(Tabla2[[#This Row],[Estado de la Mesa]]="Ocupada",15,0)</f>
        <v>0</v>
      </c>
      <c r="AE293">
        <f>+Tabla2[[#This Row],[Columna1]]/60</f>
        <v>0</v>
      </c>
      <c r="AF293" t="str">
        <f>+TEXT(Tabla2[[#This Row],[Columna12]]/24, "h:mm")</f>
        <v>0:00</v>
      </c>
      <c r="AG293" s="6">
        <f>+Tabla2[[#This Row],[Columna13]]+Tabla2[[#This Row],[Tiempo de permanencia]]</f>
        <v>7.0833333333333331E-2</v>
      </c>
      <c r="AH293" t="str">
        <f>+TEXT(Tabla2[[#This Row],[Hora de Llegada]], "dddd")</f>
        <v>lunes</v>
      </c>
    </row>
    <row r="294" spans="1:34" x14ac:dyDescent="0.25">
      <c r="A294">
        <v>16</v>
      </c>
      <c r="B294" t="s">
        <v>371</v>
      </c>
      <c r="C294">
        <v>4</v>
      </c>
      <c r="D294" s="3">
        <v>45019.121527777781</v>
      </c>
      <c r="E294" s="3">
        <v>45019.190972222219</v>
      </c>
      <c r="F294" t="s">
        <v>69</v>
      </c>
      <c r="G294" t="s">
        <v>70</v>
      </c>
      <c r="H294" t="s">
        <v>71</v>
      </c>
      <c r="I294" s="13">
        <v>33.11</v>
      </c>
      <c r="J294" t="s">
        <v>72</v>
      </c>
      <c r="K294">
        <v>293</v>
      </c>
      <c r="L294" t="s">
        <v>140</v>
      </c>
      <c r="M294" t="s">
        <v>15</v>
      </c>
      <c r="N294" t="s">
        <v>74</v>
      </c>
      <c r="O294" t="s">
        <v>87</v>
      </c>
      <c r="Q294" s="1">
        <f>+SUMIF(Tabla1[Número de Orden],Tabla2[[#This Row],[Número de Orden]],Tabla1[Ganacia Bruta])</f>
        <v>216</v>
      </c>
      <c r="R294" s="1">
        <f>+Tabla2[[#This Row],[Monto total cuenta]]+Tabla2[[#This Row],[Propina final]]</f>
        <v>216</v>
      </c>
      <c r="S294" s="4">
        <f>+Tabla2[[#This Row],[Hora de Salida]]</f>
        <v>45019.190972222219</v>
      </c>
      <c r="T294" s="5" t="str">
        <f>+TEXT(Tabla2[[#This Row],[Hora de Llegada]], "h:mm")</f>
        <v>2:55</v>
      </c>
      <c r="U294" t="str">
        <f>+TEXT(Tabla2[[#This Row],[Hora de Salida]], "h:mm")</f>
        <v>4:35</v>
      </c>
      <c r="V2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6.9444444444444434E-2</v>
      </c>
      <c r="W294">
        <f>+SUMIF(cocina!A:A,Tabla2[[#This Row],[Número de Orden]],cocina!H:H)</f>
        <v>120</v>
      </c>
      <c r="X294">
        <f>+Tabla2[[#This Row],[Tiempo de preparación]]/60</f>
        <v>2</v>
      </c>
      <c r="Y294" t="str">
        <f>+TEXT(Tabla2[[#This Row],[Columna2]]/24, "h:mm")</f>
        <v>2:00</v>
      </c>
      <c r="Z294" s="6">
        <f>+TEXT(Tabla2[[#This Row],[Hora de Salida]]-Tabla2[[#This Row],[Hora de Llegada]], "h:mm")-Tabla2[[#This Row],[Tiempo de preparación2]]</f>
        <v>-1.3888888888888881E-2</v>
      </c>
      <c r="AA294" s="6">
        <f>+IF(Tabla2[[#This Row],[Tiempo de degustación]]&lt;0,0,Tabla2[[#This Row],[Tiempo de degustación]])</f>
        <v>0</v>
      </c>
      <c r="AB294" t="str">
        <f>+IF(Tabla2[[#This Row],[Tiempo de degustación2]]&gt;0,"SI","Impago")</f>
        <v>Impago</v>
      </c>
      <c r="AC294">
        <f>+IF(Tabla2[[#This Row],[Orden cobrada]]="Impago",0,Tabla2[[#This Row],[Propina]])</f>
        <v>0</v>
      </c>
      <c r="AD294">
        <f>+IF(Tabla2[[#This Row],[Estado de la Mesa]]="Ocupada",15,0)</f>
        <v>0</v>
      </c>
      <c r="AE294">
        <f>+Tabla2[[#This Row],[Columna1]]/60</f>
        <v>0</v>
      </c>
      <c r="AF294" t="str">
        <f>+TEXT(Tabla2[[#This Row],[Columna12]]/24, "h:mm")</f>
        <v>0:00</v>
      </c>
      <c r="AG294" s="6">
        <f>+Tabla2[[#This Row],[Columna13]]+Tabla2[[#This Row],[Tiempo de permanencia]]</f>
        <v>6.9444444444444434E-2</v>
      </c>
      <c r="AH294" t="str">
        <f>+TEXT(Tabla2[[#This Row],[Hora de Llegada]], "dddd")</f>
        <v>lunes</v>
      </c>
    </row>
    <row r="295" spans="1:34" x14ac:dyDescent="0.25">
      <c r="A295">
        <v>17</v>
      </c>
      <c r="B295" t="s">
        <v>305</v>
      </c>
      <c r="C295">
        <v>6</v>
      </c>
      <c r="D295" s="3">
        <v>45019.018055555556</v>
      </c>
      <c r="E295" s="3">
        <v>45019.164583333331</v>
      </c>
      <c r="F295" t="s">
        <v>82</v>
      </c>
      <c r="G295" t="s">
        <v>77</v>
      </c>
      <c r="H295" t="s">
        <v>83</v>
      </c>
      <c r="I295" s="13">
        <v>20.36</v>
      </c>
      <c r="J295" t="s">
        <v>84</v>
      </c>
      <c r="K295">
        <v>294</v>
      </c>
      <c r="L295" t="s">
        <v>79</v>
      </c>
      <c r="M295" t="s">
        <v>9</v>
      </c>
      <c r="N295" t="s">
        <v>87</v>
      </c>
      <c r="O295" t="s">
        <v>122</v>
      </c>
      <c r="P295" t="s">
        <v>133</v>
      </c>
      <c r="Q295" s="1">
        <f>+SUMIF(Tabla1[Número de Orden],Tabla2[[#This Row],[Número de Orden]],Tabla1[Ganacia Bruta])</f>
        <v>326</v>
      </c>
      <c r="R295" s="1">
        <f>+Tabla2[[#This Row],[Monto total cuenta]]+Tabla2[[#This Row],[Propina final]]</f>
        <v>346.36</v>
      </c>
      <c r="S295" s="4">
        <f>+Tabla2[[#This Row],[Hora de Salida]]</f>
        <v>45019.164583333331</v>
      </c>
      <c r="T295" s="5" t="str">
        <f>+TEXT(Tabla2[[#This Row],[Hora de Llegada]], "h:mm")</f>
        <v>0:26</v>
      </c>
      <c r="U295" t="str">
        <f>+TEXT(Tabla2[[#This Row],[Hora de Salida]], "h:mm")</f>
        <v>3:57</v>
      </c>
      <c r="V2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0.14652777777777778</v>
      </c>
      <c r="W295">
        <f>+SUMIF(cocina!A:A,Tabla2[[#This Row],[Número de Orden]],cocina!H:H)</f>
        <v>86</v>
      </c>
      <c r="X295">
        <f>+Tabla2[[#This Row],[Tiempo de preparación]]/60</f>
        <v>1.4333333333333333</v>
      </c>
      <c r="Y295" t="str">
        <f>+TEXT(Tabla2[[#This Row],[Columna2]]/24, "h:mm")</f>
        <v>1:26</v>
      </c>
      <c r="Z295" s="6">
        <f>+TEXT(Tabla2[[#This Row],[Hora de Salida]]-Tabla2[[#This Row],[Hora de Llegada]], "h:mm")-Tabla2[[#This Row],[Tiempo de preparación2]]</f>
        <v>8.6805555555555552E-2</v>
      </c>
      <c r="AA295" s="6">
        <f>+IF(Tabla2[[#This Row],[Tiempo de degustación]]&lt;0,0,Tabla2[[#This Row],[Tiempo de degustación]])</f>
        <v>8.6805555555555552E-2</v>
      </c>
      <c r="AB295" t="str">
        <f>+IF(Tabla2[[#This Row],[Tiempo de degustación2]]&gt;0,"SI","Impago")</f>
        <v>SI</v>
      </c>
      <c r="AC295">
        <f>+IF(Tabla2[[#This Row],[Orden cobrada]]="Impago",0,Tabla2[[#This Row],[Propina]])</f>
        <v>20.36</v>
      </c>
      <c r="AD295">
        <f>+IF(Tabla2[[#This Row],[Estado de la Mesa]]="Ocupada",15,0)</f>
        <v>0</v>
      </c>
      <c r="AE295">
        <f>+Tabla2[[#This Row],[Columna1]]/60</f>
        <v>0</v>
      </c>
      <c r="AF295" t="str">
        <f>+TEXT(Tabla2[[#This Row],[Columna12]]/24, "h:mm")</f>
        <v>0:00</v>
      </c>
      <c r="AG295" s="6">
        <f>+Tabla2[[#This Row],[Columna13]]+Tabla2[[#This Row],[Tiempo de permanencia]]</f>
        <v>0.14652777777777778</v>
      </c>
      <c r="AH295" t="str">
        <f>+TEXT(Tabla2[[#This Row],[Hora de Llegada]], "dddd")</f>
        <v>lunes</v>
      </c>
    </row>
    <row r="296" spans="1:34" x14ac:dyDescent="0.25">
      <c r="A296">
        <v>3</v>
      </c>
      <c r="B296" t="s">
        <v>372</v>
      </c>
      <c r="C296">
        <v>1</v>
      </c>
      <c r="D296" s="3">
        <v>45019.006944444445</v>
      </c>
      <c r="E296" s="3">
        <v>45019.084027777775</v>
      </c>
      <c r="F296" t="s">
        <v>82</v>
      </c>
      <c r="G296" t="s">
        <v>70</v>
      </c>
      <c r="H296" t="s">
        <v>83</v>
      </c>
      <c r="I296" s="13">
        <v>46.42</v>
      </c>
      <c r="J296" t="s">
        <v>72</v>
      </c>
      <c r="K296">
        <v>295</v>
      </c>
      <c r="L296" t="s">
        <v>109</v>
      </c>
      <c r="M296" t="s">
        <v>18</v>
      </c>
      <c r="N296" t="s">
        <v>74</v>
      </c>
      <c r="O296" t="s">
        <v>86</v>
      </c>
      <c r="P296" t="s">
        <v>118</v>
      </c>
      <c r="Q296" s="1">
        <f>+SUMIF(Tabla1[Número de Orden],Tabla2[[#This Row],[Número de Orden]],Tabla1[Ganacia Bruta])</f>
        <v>247</v>
      </c>
      <c r="R296" s="1">
        <f>+Tabla2[[#This Row],[Monto total cuenta]]+Tabla2[[#This Row],[Propina final]]</f>
        <v>247</v>
      </c>
      <c r="S296" s="4">
        <f>+Tabla2[[#This Row],[Hora de Salida]]</f>
        <v>45019.084027777775</v>
      </c>
      <c r="T296" s="5" t="str">
        <f>+TEXT(Tabla2[[#This Row],[Hora de Llegada]], "h:mm")</f>
        <v>0:10</v>
      </c>
      <c r="U296" t="str">
        <f>+TEXT(Tabla2[[#This Row],[Hora de Salida]], "h:mm")</f>
        <v>2:01</v>
      </c>
      <c r="V2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7.7083333333333337E-2</v>
      </c>
      <c r="W296">
        <f>+SUMIF(cocina!A:A,Tabla2[[#This Row],[Número de Orden]],cocina!H:H)</f>
        <v>177</v>
      </c>
      <c r="X296">
        <f>+Tabla2[[#This Row],[Tiempo de preparación]]/60</f>
        <v>2.95</v>
      </c>
      <c r="Y296" t="str">
        <f>+TEXT(Tabla2[[#This Row],[Columna2]]/24, "h:mm")</f>
        <v>2:57</v>
      </c>
      <c r="Z296" s="6">
        <f>+TEXT(Tabla2[[#This Row],[Hora de Salida]]-Tabla2[[#This Row],[Hora de Llegada]], "h:mm")-Tabla2[[#This Row],[Tiempo de preparación2]]</f>
        <v>-4.5833333333333323E-2</v>
      </c>
      <c r="AA296" s="6">
        <f>+IF(Tabla2[[#This Row],[Tiempo de degustación]]&lt;0,0,Tabla2[[#This Row],[Tiempo de degustación]])</f>
        <v>0</v>
      </c>
      <c r="AB296" t="str">
        <f>+IF(Tabla2[[#This Row],[Tiempo de degustación2]]&gt;0,"SI","Impago")</f>
        <v>Impago</v>
      </c>
      <c r="AC296">
        <f>+IF(Tabla2[[#This Row],[Orden cobrada]]="Impago",0,Tabla2[[#This Row],[Propina]])</f>
        <v>0</v>
      </c>
      <c r="AD296">
        <f>+IF(Tabla2[[#This Row],[Estado de la Mesa]]="Ocupada",15,0)</f>
        <v>0</v>
      </c>
      <c r="AE296">
        <f>+Tabla2[[#This Row],[Columna1]]/60</f>
        <v>0</v>
      </c>
      <c r="AF296" t="str">
        <f>+TEXT(Tabla2[[#This Row],[Columna12]]/24, "h:mm")</f>
        <v>0:00</v>
      </c>
      <c r="AG296" s="6">
        <f>+Tabla2[[#This Row],[Columna13]]+Tabla2[[#This Row],[Tiempo de permanencia]]</f>
        <v>7.7083333333333337E-2</v>
      </c>
      <c r="AH296" t="str">
        <f>+TEXT(Tabla2[[#This Row],[Hora de Llegada]], "dddd")</f>
        <v>lunes</v>
      </c>
    </row>
    <row r="297" spans="1:34" x14ac:dyDescent="0.25">
      <c r="A297">
        <v>14</v>
      </c>
      <c r="B297" t="s">
        <v>373</v>
      </c>
      <c r="C297">
        <v>1</v>
      </c>
      <c r="D297" s="3">
        <v>45019.117361111108</v>
      </c>
      <c r="E297" s="3">
        <v>45019.248611111114</v>
      </c>
      <c r="F297" t="s">
        <v>82</v>
      </c>
      <c r="G297" t="s">
        <v>98</v>
      </c>
      <c r="H297" t="s">
        <v>83</v>
      </c>
      <c r="I297" s="13">
        <v>29.07</v>
      </c>
      <c r="J297" t="s">
        <v>100</v>
      </c>
      <c r="K297">
        <v>296</v>
      </c>
      <c r="L297" t="s">
        <v>73</v>
      </c>
      <c r="M297" t="s">
        <v>22</v>
      </c>
      <c r="N297" t="s">
        <v>87</v>
      </c>
      <c r="Q297" s="1">
        <f>+SUMIF(Tabla1[Número de Orden],Tabla2[[#This Row],[Número de Orden]],Tabla1[Ganacia Bruta])</f>
        <v>59</v>
      </c>
      <c r="R297" s="1">
        <f>+Tabla2[[#This Row],[Monto total cuenta]]+Tabla2[[#This Row],[Propina final]]</f>
        <v>88.07</v>
      </c>
      <c r="S297" s="4">
        <f>+Tabla2[[#This Row],[Hora de Salida]]</f>
        <v>45019.248611111114</v>
      </c>
      <c r="T297" s="5" t="str">
        <f>+TEXT(Tabla2[[#This Row],[Hora de Llegada]], "h:mm")</f>
        <v>2:49</v>
      </c>
      <c r="U297" t="str">
        <f>+TEXT(Tabla2[[#This Row],[Hora de Salida]], "h:mm")</f>
        <v>5:58</v>
      </c>
      <c r="V2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30.131250000000001</v>
      </c>
      <c r="W297">
        <f>+SUMIF(cocina!A:A,Tabla2[[#This Row],[Número de Orden]],cocina!H:H)</f>
        <v>46</v>
      </c>
      <c r="X297">
        <f>+Tabla2[[#This Row],[Tiempo de preparación]]/60</f>
        <v>0.76666666666666672</v>
      </c>
      <c r="Y297" t="str">
        <f>+TEXT(Tabla2[[#This Row],[Columna2]]/24, "h:mm")</f>
        <v>0:46</v>
      </c>
      <c r="Z297" s="6">
        <f>+TEXT(Tabla2[[#This Row],[Hora de Salida]]-Tabla2[[#This Row],[Hora de Llegada]], "h:mm")-Tabla2[[#This Row],[Tiempo de preparación2]]</f>
        <v>9.9305555555555564E-2</v>
      </c>
      <c r="AA297" s="6">
        <f>+IF(Tabla2[[#This Row],[Tiempo de degustación]]&lt;0,0,Tabla2[[#This Row],[Tiempo de degustación]])</f>
        <v>9.9305555555555564E-2</v>
      </c>
      <c r="AB297" t="str">
        <f>+IF(Tabla2[[#This Row],[Tiempo de degustación2]]&gt;0,"SI","Impago")</f>
        <v>SI</v>
      </c>
      <c r="AC297">
        <f>+IF(Tabla2[[#This Row],[Orden cobrada]]="Impago",0,Tabla2[[#This Row],[Propina]])</f>
        <v>29.07</v>
      </c>
      <c r="AD297">
        <f>+IF(Tabla2[[#This Row],[Estado de la Mesa]]="Ocupada",15,0)</f>
        <v>15</v>
      </c>
      <c r="AE297">
        <f>+Tabla2[[#This Row],[Columna1]]/60</f>
        <v>0.25</v>
      </c>
      <c r="AF297" t="str">
        <f>+TEXT(Tabla2[[#This Row],[Columna12]]/24, "h:mm")</f>
        <v>0:15</v>
      </c>
      <c r="AG297" s="6">
        <f>+Tabla2[[#This Row],[Columna13]]+Tabla2[[#This Row],[Tiempo de permanencia]]</f>
        <v>30.141666666666669</v>
      </c>
      <c r="AH297" t="str">
        <f>+TEXT(Tabla2[[#This Row],[Hora de Llegada]], "dddd")</f>
        <v>lunes</v>
      </c>
    </row>
    <row r="298" spans="1:34" x14ac:dyDescent="0.25">
      <c r="A298">
        <v>4</v>
      </c>
      <c r="B298" t="s">
        <v>113</v>
      </c>
      <c r="C298">
        <v>3</v>
      </c>
      <c r="D298" s="3">
        <v>45019.043749999997</v>
      </c>
      <c r="E298" s="3">
        <v>45019.185416666667</v>
      </c>
      <c r="F298" t="s">
        <v>76</v>
      </c>
      <c r="G298" t="s">
        <v>70</v>
      </c>
      <c r="H298" t="s">
        <v>83</v>
      </c>
      <c r="I298" s="13">
        <v>43.46</v>
      </c>
      <c r="J298" t="s">
        <v>100</v>
      </c>
      <c r="K298">
        <v>297</v>
      </c>
      <c r="L298" t="s">
        <v>73</v>
      </c>
      <c r="M298" t="s">
        <v>13</v>
      </c>
      <c r="N298" t="s">
        <v>122</v>
      </c>
      <c r="O298" t="s">
        <v>118</v>
      </c>
      <c r="Q298" s="1">
        <f>+SUMIF(Tabla1[Número de Orden],Tabla2[[#This Row],[Número de Orden]],Tabla1[Ganacia Bruta])</f>
        <v>175</v>
      </c>
      <c r="R298" s="1">
        <f>+Tabla2[[#This Row],[Monto total cuenta]]+Tabla2[[#This Row],[Propina final]]</f>
        <v>218.46</v>
      </c>
      <c r="S298" s="4">
        <f>+Tabla2[[#This Row],[Hora de Salida]]</f>
        <v>45019.185416666667</v>
      </c>
      <c r="T298" s="5" t="str">
        <f>+TEXT(Tabla2[[#This Row],[Hora de Llegada]], "h:mm")</f>
        <v>1:03</v>
      </c>
      <c r="U298" t="str">
        <f>+TEXT(Tabla2[[#This Row],[Hora de Salida]], "h:mm")</f>
        <v>4:27</v>
      </c>
      <c r="V2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30.141666666666666</v>
      </c>
      <c r="W298">
        <f>+SUMIF(cocina!A:A,Tabla2[[#This Row],[Número de Orden]],cocina!H:H)</f>
        <v>112</v>
      </c>
      <c r="X298">
        <f>+Tabla2[[#This Row],[Tiempo de preparación]]/60</f>
        <v>1.8666666666666667</v>
      </c>
      <c r="Y298" t="str">
        <f>+TEXT(Tabla2[[#This Row],[Columna2]]/24, "h:mm")</f>
        <v>1:52</v>
      </c>
      <c r="Z298" s="6">
        <f>+TEXT(Tabla2[[#This Row],[Hora de Salida]]-Tabla2[[#This Row],[Hora de Llegada]], "h:mm")-Tabla2[[#This Row],[Tiempo de preparación2]]</f>
        <v>6.3888888888888884E-2</v>
      </c>
      <c r="AA298" s="6">
        <f>+IF(Tabla2[[#This Row],[Tiempo de degustación]]&lt;0,0,Tabla2[[#This Row],[Tiempo de degustación]])</f>
        <v>6.3888888888888884E-2</v>
      </c>
      <c r="AB298" t="str">
        <f>+IF(Tabla2[[#This Row],[Tiempo de degustación2]]&gt;0,"SI","Impago")</f>
        <v>SI</v>
      </c>
      <c r="AC298">
        <f>+IF(Tabla2[[#This Row],[Orden cobrada]]="Impago",0,Tabla2[[#This Row],[Propina]])</f>
        <v>43.46</v>
      </c>
      <c r="AD298">
        <f>+IF(Tabla2[[#This Row],[Estado de la Mesa]]="Ocupada",15,0)</f>
        <v>15</v>
      </c>
      <c r="AE298">
        <f>+Tabla2[[#This Row],[Columna1]]/60</f>
        <v>0.25</v>
      </c>
      <c r="AF298" t="str">
        <f>+TEXT(Tabla2[[#This Row],[Columna12]]/24, "h:mm")</f>
        <v>0:15</v>
      </c>
      <c r="AG298" s="6">
        <f>+Tabla2[[#This Row],[Columna13]]+Tabla2[[#This Row],[Tiempo de permanencia]]</f>
        <v>30.152083333333334</v>
      </c>
      <c r="AH298" t="str">
        <f>+TEXT(Tabla2[[#This Row],[Hora de Llegada]], "dddd")</f>
        <v>lunes</v>
      </c>
    </row>
    <row r="299" spans="1:34" x14ac:dyDescent="0.25">
      <c r="A299">
        <v>11</v>
      </c>
      <c r="B299" t="s">
        <v>374</v>
      </c>
      <c r="C299">
        <v>4</v>
      </c>
      <c r="D299" s="3">
        <v>45019.134722222225</v>
      </c>
      <c r="E299" s="3">
        <v>45019.228472222225</v>
      </c>
      <c r="F299" t="s">
        <v>90</v>
      </c>
      <c r="G299" t="s">
        <v>77</v>
      </c>
      <c r="H299" t="s">
        <v>83</v>
      </c>
      <c r="I299" s="13">
        <v>23.24</v>
      </c>
      <c r="J299" t="s">
        <v>72</v>
      </c>
      <c r="K299">
        <v>298</v>
      </c>
      <c r="L299" t="s">
        <v>105</v>
      </c>
      <c r="M299" t="s">
        <v>10</v>
      </c>
      <c r="N299" t="s">
        <v>87</v>
      </c>
      <c r="O299" t="s">
        <v>123</v>
      </c>
      <c r="Q299" s="1">
        <f>+SUMIF(Tabla1[Número de Orden],Tabla2[[#This Row],[Número de Orden]],Tabla1[Ganacia Bruta])</f>
        <v>255</v>
      </c>
      <c r="R299" s="1">
        <f>+Tabla2[[#This Row],[Monto total cuenta]]+Tabla2[[#This Row],[Propina final]]</f>
        <v>255</v>
      </c>
      <c r="S299" s="4">
        <f>+Tabla2[[#This Row],[Hora de Salida]]</f>
        <v>45019.228472222225</v>
      </c>
      <c r="T299" s="5" t="str">
        <f>+TEXT(Tabla2[[#This Row],[Hora de Llegada]], "h:mm")</f>
        <v>3:14</v>
      </c>
      <c r="U299" t="str">
        <f>+TEXT(Tabla2[[#This Row],[Hora de Salida]], "h:mm")</f>
        <v>5:29</v>
      </c>
      <c r="V2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9.375E-2</v>
      </c>
      <c r="W299">
        <f>+SUMIF(cocina!A:A,Tabla2[[#This Row],[Número de Orden]],cocina!H:H)</f>
        <v>141</v>
      </c>
      <c r="X299">
        <f>+Tabla2[[#This Row],[Tiempo de preparación]]/60</f>
        <v>2.35</v>
      </c>
      <c r="Y299" t="str">
        <f>+TEXT(Tabla2[[#This Row],[Columna2]]/24, "h:mm")</f>
        <v>2:21</v>
      </c>
      <c r="Z299" s="6">
        <f>+TEXT(Tabla2[[#This Row],[Hora de Salida]]-Tabla2[[#This Row],[Hora de Llegada]], "h:mm")-Tabla2[[#This Row],[Tiempo de preparación2]]</f>
        <v>-4.1666666666666657E-3</v>
      </c>
      <c r="AA299" s="6">
        <f>+IF(Tabla2[[#This Row],[Tiempo de degustación]]&lt;0,0,Tabla2[[#This Row],[Tiempo de degustación]])</f>
        <v>0</v>
      </c>
      <c r="AB299" t="str">
        <f>+IF(Tabla2[[#This Row],[Tiempo de degustación2]]&gt;0,"SI","Impago")</f>
        <v>Impago</v>
      </c>
      <c r="AC299">
        <f>+IF(Tabla2[[#This Row],[Orden cobrada]]="Impago",0,Tabla2[[#This Row],[Propina]])</f>
        <v>0</v>
      </c>
      <c r="AD299">
        <f>+IF(Tabla2[[#This Row],[Estado de la Mesa]]="Ocupada",15,0)</f>
        <v>0</v>
      </c>
      <c r="AE299">
        <f>+Tabla2[[#This Row],[Columna1]]/60</f>
        <v>0</v>
      </c>
      <c r="AF299" t="str">
        <f>+TEXT(Tabla2[[#This Row],[Columna12]]/24, "h:mm")</f>
        <v>0:00</v>
      </c>
      <c r="AG299" s="6">
        <f>+Tabla2[[#This Row],[Columna13]]+Tabla2[[#This Row],[Tiempo de permanencia]]</f>
        <v>9.375E-2</v>
      </c>
      <c r="AH299" t="str">
        <f>+TEXT(Tabla2[[#This Row],[Hora de Llegada]], "dddd")</f>
        <v>lunes</v>
      </c>
    </row>
    <row r="300" spans="1:34" x14ac:dyDescent="0.25">
      <c r="A300">
        <v>6</v>
      </c>
      <c r="B300" t="s">
        <v>375</v>
      </c>
      <c r="C300">
        <v>1</v>
      </c>
      <c r="D300" s="3">
        <v>45019.054861111108</v>
      </c>
      <c r="E300" s="3">
        <v>45019.114583333336</v>
      </c>
      <c r="F300" t="s">
        <v>90</v>
      </c>
      <c r="G300" t="s">
        <v>98</v>
      </c>
      <c r="H300" t="s">
        <v>78</v>
      </c>
      <c r="I300" s="13">
        <v>29.68</v>
      </c>
      <c r="J300" t="s">
        <v>100</v>
      </c>
      <c r="K300">
        <v>299</v>
      </c>
      <c r="L300" t="s">
        <v>109</v>
      </c>
      <c r="M300" t="s">
        <v>21</v>
      </c>
      <c r="N300" t="s">
        <v>87</v>
      </c>
      <c r="O300" t="s">
        <v>96</v>
      </c>
      <c r="P300" t="s">
        <v>122</v>
      </c>
      <c r="Q300" s="1">
        <f>+SUMIF(Tabla1[Número de Orden],Tabla2[[#This Row],[Número de Orden]],Tabla1[Ganacia Bruta])</f>
        <v>182</v>
      </c>
      <c r="R300" s="1">
        <f>+Tabla2[[#This Row],[Monto total cuenta]]+Tabla2[[#This Row],[Propina final]]</f>
        <v>182</v>
      </c>
      <c r="S300" s="4">
        <f>+Tabla2[[#This Row],[Hora de Salida]]</f>
        <v>45019.114583333336</v>
      </c>
      <c r="T300" s="5" t="str">
        <f>+TEXT(Tabla2[[#This Row],[Hora de Llegada]], "h:mm")</f>
        <v>1:19</v>
      </c>
      <c r="U300" t="str">
        <f>+TEXT(Tabla2[[#This Row],[Hora de Salida]], "h:mm")</f>
        <v>2:45</v>
      </c>
      <c r="V3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30.05972222222222</v>
      </c>
      <c r="W300">
        <f>+SUMIF(cocina!A:A,Tabla2[[#This Row],[Número de Orden]],cocina!H:H)</f>
        <v>113</v>
      </c>
      <c r="X300">
        <f>+Tabla2[[#This Row],[Tiempo de preparación]]/60</f>
        <v>1.8833333333333333</v>
      </c>
      <c r="Y300" t="str">
        <f>+TEXT(Tabla2[[#This Row],[Columna2]]/24, "h:mm")</f>
        <v>1:53</v>
      </c>
      <c r="Z300" s="6">
        <f>+TEXT(Tabla2[[#This Row],[Hora de Salida]]-Tabla2[[#This Row],[Hora de Llegada]], "h:mm")-Tabla2[[#This Row],[Tiempo de preparación2]]</f>
        <v>-1.8749999999999996E-2</v>
      </c>
      <c r="AA300" s="6">
        <f>+IF(Tabla2[[#This Row],[Tiempo de degustación]]&lt;0,0,Tabla2[[#This Row],[Tiempo de degustación]])</f>
        <v>0</v>
      </c>
      <c r="AB300" t="str">
        <f>+IF(Tabla2[[#This Row],[Tiempo de degustación2]]&gt;0,"SI","Impago")</f>
        <v>Impago</v>
      </c>
      <c r="AC300">
        <f>+IF(Tabla2[[#This Row],[Orden cobrada]]="Impago",0,Tabla2[[#This Row],[Propina]])</f>
        <v>0</v>
      </c>
      <c r="AD300">
        <f>+IF(Tabla2[[#This Row],[Estado de la Mesa]]="Ocupada",15,0)</f>
        <v>15</v>
      </c>
      <c r="AE300">
        <f>+Tabla2[[#This Row],[Columna1]]/60</f>
        <v>0.25</v>
      </c>
      <c r="AF300" t="str">
        <f>+TEXT(Tabla2[[#This Row],[Columna12]]/24, "h:mm")</f>
        <v>0:15</v>
      </c>
      <c r="AG300" s="6">
        <f>+Tabla2[[#This Row],[Columna13]]+Tabla2[[#This Row],[Tiempo de permanencia]]</f>
        <v>30.070138888888888</v>
      </c>
      <c r="AH300" t="str">
        <f>+TEXT(Tabla2[[#This Row],[Hora de Llegada]], "dddd")</f>
        <v>lunes</v>
      </c>
    </row>
    <row r="301" spans="1:34" x14ac:dyDescent="0.25">
      <c r="A301">
        <v>18</v>
      </c>
      <c r="B301" t="s">
        <v>231</v>
      </c>
      <c r="C301">
        <v>6</v>
      </c>
      <c r="D301" s="3">
        <v>45019.095138888886</v>
      </c>
      <c r="E301" s="3">
        <v>45019.179861111108</v>
      </c>
      <c r="F301" t="s">
        <v>82</v>
      </c>
      <c r="G301" t="s">
        <v>77</v>
      </c>
      <c r="H301" t="s">
        <v>83</v>
      </c>
      <c r="I301" s="13">
        <v>38.380000000000003</v>
      </c>
      <c r="J301" t="s">
        <v>72</v>
      </c>
      <c r="K301">
        <v>300</v>
      </c>
      <c r="L301" t="s">
        <v>91</v>
      </c>
      <c r="M301" t="s">
        <v>11</v>
      </c>
      <c r="N301" t="s">
        <v>122</v>
      </c>
      <c r="O301" t="s">
        <v>125</v>
      </c>
      <c r="P301" t="s">
        <v>74</v>
      </c>
      <c r="Q301" s="1">
        <f>+SUMIF(Tabla1[Número de Orden],Tabla2[[#This Row],[Número de Orden]],Tabla1[Ganacia Bruta])</f>
        <v>290</v>
      </c>
      <c r="R301" s="1">
        <f>+Tabla2[[#This Row],[Monto total cuenta]]+Tabla2[[#This Row],[Propina final]]</f>
        <v>328.38</v>
      </c>
      <c r="S301" s="4">
        <f>+Tabla2[[#This Row],[Hora de Salida]]</f>
        <v>45019.179861111108</v>
      </c>
      <c r="T301" s="5" t="str">
        <f>+TEXT(Tabla2[[#This Row],[Hora de Llegada]], "h:mm")</f>
        <v>2:17</v>
      </c>
      <c r="U301" t="str">
        <f>+TEXT(Tabla2[[#This Row],[Hora de Salida]], "h:mm")</f>
        <v>4:19</v>
      </c>
      <c r="V3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8.4722222222222227E-2</v>
      </c>
      <c r="W301">
        <f>+SUMIF(cocina!A:A,Tabla2[[#This Row],[Número de Orden]],cocina!H:H)</f>
        <v>118</v>
      </c>
      <c r="X301">
        <f>+Tabla2[[#This Row],[Tiempo de preparación]]/60</f>
        <v>1.9666666666666666</v>
      </c>
      <c r="Y301" t="str">
        <f>+TEXT(Tabla2[[#This Row],[Columna2]]/24, "h:mm")</f>
        <v>1:58</v>
      </c>
      <c r="Z301" s="6">
        <f>+TEXT(Tabla2[[#This Row],[Hora de Salida]]-Tabla2[[#This Row],[Hora de Llegada]], "h:mm")-Tabla2[[#This Row],[Tiempo de preparación2]]</f>
        <v>2.7777777777777818E-3</v>
      </c>
      <c r="AA301" s="6">
        <f>+IF(Tabla2[[#This Row],[Tiempo de degustación]]&lt;0,0,Tabla2[[#This Row],[Tiempo de degustación]])</f>
        <v>2.7777777777777818E-3</v>
      </c>
      <c r="AB301" t="str">
        <f>+IF(Tabla2[[#This Row],[Tiempo de degustación2]]&gt;0,"SI","Impago")</f>
        <v>SI</v>
      </c>
      <c r="AC301">
        <f>+IF(Tabla2[[#This Row],[Orden cobrada]]="Impago",0,Tabla2[[#This Row],[Propina]])</f>
        <v>38.380000000000003</v>
      </c>
      <c r="AD301">
        <f>+IF(Tabla2[[#This Row],[Estado de la Mesa]]="Ocupada",15,0)</f>
        <v>0</v>
      </c>
      <c r="AE301">
        <f>+Tabla2[[#This Row],[Columna1]]/60</f>
        <v>0</v>
      </c>
      <c r="AF301" t="str">
        <f>+TEXT(Tabla2[[#This Row],[Columna12]]/24, "h:mm")</f>
        <v>0:00</v>
      </c>
      <c r="AG301" s="6">
        <f>+Tabla2[[#This Row],[Columna13]]+Tabla2[[#This Row],[Tiempo de permanencia]]</f>
        <v>8.4722222222222227E-2</v>
      </c>
      <c r="AH301" t="str">
        <f>+TEXT(Tabla2[[#This Row],[Hora de Llegada]], "dddd")</f>
        <v>lunes</v>
      </c>
    </row>
    <row r="302" spans="1:34" x14ac:dyDescent="0.25">
      <c r="A302">
        <v>8</v>
      </c>
      <c r="B302" t="s">
        <v>376</v>
      </c>
      <c r="C302">
        <v>6</v>
      </c>
      <c r="D302" s="3">
        <v>45019.093055555553</v>
      </c>
      <c r="E302" s="3">
        <v>45019.172222222223</v>
      </c>
      <c r="F302" t="s">
        <v>90</v>
      </c>
      <c r="G302" t="s">
        <v>70</v>
      </c>
      <c r="H302" t="s">
        <v>83</v>
      </c>
      <c r="I302" s="13">
        <v>16.52</v>
      </c>
      <c r="J302" t="s">
        <v>72</v>
      </c>
      <c r="K302">
        <v>301</v>
      </c>
      <c r="L302" t="s">
        <v>109</v>
      </c>
      <c r="M302" t="s">
        <v>9</v>
      </c>
      <c r="N302" t="s">
        <v>125</v>
      </c>
      <c r="O302" t="s">
        <v>88</v>
      </c>
      <c r="P302" t="s">
        <v>131</v>
      </c>
      <c r="Q302" s="1">
        <f>+SUMIF(Tabla1[Número de Orden],Tabla2[[#This Row],[Número de Orden]],Tabla1[Ganacia Bruta])</f>
        <v>223</v>
      </c>
      <c r="R302" s="1">
        <f>+Tabla2[[#This Row],[Monto total cuenta]]+Tabla2[[#This Row],[Propina final]]</f>
        <v>223</v>
      </c>
      <c r="S302" s="4">
        <f>+Tabla2[[#This Row],[Hora de Salida]]</f>
        <v>45019.172222222223</v>
      </c>
      <c r="T302" s="5" t="str">
        <f>+TEXT(Tabla2[[#This Row],[Hora de Llegada]], "h:mm")</f>
        <v>2:14</v>
      </c>
      <c r="U302" t="str">
        <f>+TEXT(Tabla2[[#This Row],[Hora de Salida]], "h:mm")</f>
        <v>4:08</v>
      </c>
      <c r="V3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7.9166666666666663E-2</v>
      </c>
      <c r="W302">
        <f>+SUMIF(cocina!A:A,Tabla2[[#This Row],[Número de Orden]],cocina!H:H)</f>
        <v>183</v>
      </c>
      <c r="X302">
        <f>+Tabla2[[#This Row],[Tiempo de preparación]]/60</f>
        <v>3.05</v>
      </c>
      <c r="Y302" t="str">
        <f>+TEXT(Tabla2[[#This Row],[Columna2]]/24, "h:mm")</f>
        <v>3:03</v>
      </c>
      <c r="Z302" s="6">
        <f>+TEXT(Tabla2[[#This Row],[Hora de Salida]]-Tabla2[[#This Row],[Hora de Llegada]], "h:mm")-Tabla2[[#This Row],[Tiempo de preparación2]]</f>
        <v>-4.7916666666666663E-2</v>
      </c>
      <c r="AA302" s="6">
        <f>+IF(Tabla2[[#This Row],[Tiempo de degustación]]&lt;0,0,Tabla2[[#This Row],[Tiempo de degustación]])</f>
        <v>0</v>
      </c>
      <c r="AB302" t="str">
        <f>+IF(Tabla2[[#This Row],[Tiempo de degustación2]]&gt;0,"SI","Impago")</f>
        <v>Impago</v>
      </c>
      <c r="AC302">
        <f>+IF(Tabla2[[#This Row],[Orden cobrada]]="Impago",0,Tabla2[[#This Row],[Propina]])</f>
        <v>0</v>
      </c>
      <c r="AD302">
        <f>+IF(Tabla2[[#This Row],[Estado de la Mesa]]="Ocupada",15,0)</f>
        <v>0</v>
      </c>
      <c r="AE302">
        <f>+Tabla2[[#This Row],[Columna1]]/60</f>
        <v>0</v>
      </c>
      <c r="AF302" t="str">
        <f>+TEXT(Tabla2[[#This Row],[Columna12]]/24, "h:mm")</f>
        <v>0:00</v>
      </c>
      <c r="AG302" s="6">
        <f>+Tabla2[[#This Row],[Columna13]]+Tabla2[[#This Row],[Tiempo de permanencia]]</f>
        <v>7.9166666666666663E-2</v>
      </c>
      <c r="AH302" t="str">
        <f>+TEXT(Tabla2[[#This Row],[Hora de Llegada]], "dddd")</f>
        <v>lunes</v>
      </c>
    </row>
    <row r="303" spans="1:34" x14ac:dyDescent="0.25">
      <c r="A303">
        <v>5</v>
      </c>
      <c r="B303" t="s">
        <v>160</v>
      </c>
      <c r="C303">
        <v>2</v>
      </c>
      <c r="D303" s="3">
        <v>45019.055555555555</v>
      </c>
      <c r="E303" s="3">
        <v>45019.205555555556</v>
      </c>
      <c r="F303" t="s">
        <v>76</v>
      </c>
      <c r="G303" t="s">
        <v>77</v>
      </c>
      <c r="H303" t="s">
        <v>83</v>
      </c>
      <c r="I303" s="13">
        <v>39.89</v>
      </c>
      <c r="J303" t="s">
        <v>72</v>
      </c>
      <c r="K303">
        <v>302</v>
      </c>
      <c r="L303" t="s">
        <v>79</v>
      </c>
      <c r="M303" t="s">
        <v>18</v>
      </c>
      <c r="Q303" s="1">
        <f>+SUMIF(Tabla1[Número de Orden],Tabla2[[#This Row],[Número de Orden]],Tabla1[Ganacia Bruta])</f>
        <v>96</v>
      </c>
      <c r="R303" s="1">
        <f>+Tabla2[[#This Row],[Monto total cuenta]]+Tabla2[[#This Row],[Propina final]]</f>
        <v>135.88999999999999</v>
      </c>
      <c r="S303" s="4">
        <f>+Tabla2[[#This Row],[Hora de Salida]]</f>
        <v>45019.205555555556</v>
      </c>
      <c r="T303" s="5" t="str">
        <f>+TEXT(Tabla2[[#This Row],[Hora de Llegada]], "h:mm")</f>
        <v>1:20</v>
      </c>
      <c r="U303" t="str">
        <f>+TEXT(Tabla2[[#This Row],[Hora de Salida]], "h:mm")</f>
        <v>4:56</v>
      </c>
      <c r="V3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</v>
      </c>
      <c r="W303">
        <f>+SUMIF(cocina!A:A,Tabla2[[#This Row],[Número de Orden]],cocina!H:H)</f>
        <v>15</v>
      </c>
      <c r="X303">
        <f>+Tabla2[[#This Row],[Tiempo de preparación]]/60</f>
        <v>0.25</v>
      </c>
      <c r="Y303" t="str">
        <f>+TEXT(Tabla2[[#This Row],[Columna2]]/24, "h:mm")</f>
        <v>0:15</v>
      </c>
      <c r="Z303" s="6">
        <f>+TEXT(Tabla2[[#This Row],[Hora de Salida]]-Tabla2[[#This Row],[Hora de Llegada]], "h:mm")-Tabla2[[#This Row],[Tiempo de preparación2]]</f>
        <v>0.13958333333333334</v>
      </c>
      <c r="AA303" s="6">
        <f>+IF(Tabla2[[#This Row],[Tiempo de degustación]]&lt;0,0,Tabla2[[#This Row],[Tiempo de degustación]])</f>
        <v>0.13958333333333334</v>
      </c>
      <c r="AB303" t="str">
        <f>+IF(Tabla2[[#This Row],[Tiempo de degustación2]]&gt;0,"SI","Impago")</f>
        <v>SI</v>
      </c>
      <c r="AC303">
        <f>+IF(Tabla2[[#This Row],[Orden cobrada]]="Impago",0,Tabla2[[#This Row],[Propina]])</f>
        <v>39.89</v>
      </c>
      <c r="AD303">
        <f>+IF(Tabla2[[#This Row],[Estado de la Mesa]]="Ocupada",15,0)</f>
        <v>0</v>
      </c>
      <c r="AE303">
        <f>+Tabla2[[#This Row],[Columna1]]/60</f>
        <v>0</v>
      </c>
      <c r="AF303" t="str">
        <f>+TEXT(Tabla2[[#This Row],[Columna12]]/24, "h:mm")</f>
        <v>0:00</v>
      </c>
      <c r="AG303" s="6">
        <f>+Tabla2[[#This Row],[Columna13]]+Tabla2[[#This Row],[Tiempo de permanencia]]</f>
        <v>0.15</v>
      </c>
      <c r="AH303" t="str">
        <f>+TEXT(Tabla2[[#This Row],[Hora de Llegada]], "dddd")</f>
        <v>lunes</v>
      </c>
    </row>
    <row r="304" spans="1:34" x14ac:dyDescent="0.25">
      <c r="A304">
        <v>14</v>
      </c>
      <c r="B304" t="s">
        <v>377</v>
      </c>
      <c r="C304">
        <v>5</v>
      </c>
      <c r="D304" s="3">
        <v>45019.151388888888</v>
      </c>
      <c r="E304" s="3">
        <v>45019.26666666667</v>
      </c>
      <c r="F304" t="s">
        <v>90</v>
      </c>
      <c r="G304" t="s">
        <v>77</v>
      </c>
      <c r="H304" t="s">
        <v>71</v>
      </c>
      <c r="I304" s="13">
        <v>16.489999999999998</v>
      </c>
      <c r="J304" t="s">
        <v>100</v>
      </c>
      <c r="K304">
        <v>303</v>
      </c>
      <c r="L304" t="s">
        <v>85</v>
      </c>
      <c r="M304" t="s">
        <v>21</v>
      </c>
      <c r="N304" t="s">
        <v>103</v>
      </c>
      <c r="O304" t="s">
        <v>125</v>
      </c>
      <c r="P304" t="s">
        <v>96</v>
      </c>
      <c r="Q304" s="1">
        <f>+SUMIF(Tabla1[Número de Orden],Tabla2[[#This Row],[Número de Orden]],Tabla1[Ganacia Bruta])</f>
        <v>210</v>
      </c>
      <c r="R304" s="1">
        <f>+Tabla2[[#This Row],[Monto total cuenta]]+Tabla2[[#This Row],[Propina final]]</f>
        <v>226.49</v>
      </c>
      <c r="S304" s="4">
        <f>+Tabla2[[#This Row],[Hora de Salida]]</f>
        <v>45019.26666666667</v>
      </c>
      <c r="T304" s="5" t="str">
        <f>+TEXT(Tabla2[[#This Row],[Hora de Llegada]], "h:mm")</f>
        <v>3:38</v>
      </c>
      <c r="U304" t="str">
        <f>+TEXT(Tabla2[[#This Row],[Hora de Salida]], "h:mm")</f>
        <v>6:24</v>
      </c>
      <c r="V3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30.115277777777777</v>
      </c>
      <c r="W304">
        <f>+SUMIF(cocina!A:A,Tabla2[[#This Row],[Número de Orden]],cocina!H:H)</f>
        <v>92</v>
      </c>
      <c r="X304">
        <f>+Tabla2[[#This Row],[Tiempo de preparación]]/60</f>
        <v>1.5333333333333334</v>
      </c>
      <c r="Y304" t="str">
        <f>+TEXT(Tabla2[[#This Row],[Columna2]]/24, "h:mm")</f>
        <v>1:32</v>
      </c>
      <c r="Z304" s="6">
        <f>+TEXT(Tabla2[[#This Row],[Hora de Salida]]-Tabla2[[#This Row],[Hora de Llegada]], "h:mm")-Tabla2[[#This Row],[Tiempo de preparación2]]</f>
        <v>5.1388888888888901E-2</v>
      </c>
      <c r="AA304" s="6">
        <f>+IF(Tabla2[[#This Row],[Tiempo de degustación]]&lt;0,0,Tabla2[[#This Row],[Tiempo de degustación]])</f>
        <v>5.1388888888888901E-2</v>
      </c>
      <c r="AB304" t="str">
        <f>+IF(Tabla2[[#This Row],[Tiempo de degustación2]]&gt;0,"SI","Impago")</f>
        <v>SI</v>
      </c>
      <c r="AC304">
        <f>+IF(Tabla2[[#This Row],[Orden cobrada]]="Impago",0,Tabla2[[#This Row],[Propina]])</f>
        <v>16.489999999999998</v>
      </c>
      <c r="AD304">
        <f>+IF(Tabla2[[#This Row],[Estado de la Mesa]]="Ocupada",15,0)</f>
        <v>15</v>
      </c>
      <c r="AE304">
        <f>+Tabla2[[#This Row],[Columna1]]/60</f>
        <v>0.25</v>
      </c>
      <c r="AF304" t="str">
        <f>+TEXT(Tabla2[[#This Row],[Columna12]]/24, "h:mm")</f>
        <v>0:15</v>
      </c>
      <c r="AG304" s="6">
        <f>+Tabla2[[#This Row],[Columna13]]+Tabla2[[#This Row],[Tiempo de permanencia]]</f>
        <v>30.125694444444445</v>
      </c>
      <c r="AH304" t="str">
        <f>+TEXT(Tabla2[[#This Row],[Hora de Llegada]], "dddd")</f>
        <v>lunes</v>
      </c>
    </row>
    <row r="305" spans="1:34" x14ac:dyDescent="0.25">
      <c r="A305">
        <v>6</v>
      </c>
      <c r="B305" t="s">
        <v>378</v>
      </c>
      <c r="C305">
        <v>4</v>
      </c>
      <c r="D305" s="3">
        <v>45019.14166666667</v>
      </c>
      <c r="E305" s="3">
        <v>45019.194444444445</v>
      </c>
      <c r="F305" t="s">
        <v>76</v>
      </c>
      <c r="G305" t="s">
        <v>70</v>
      </c>
      <c r="H305" t="s">
        <v>83</v>
      </c>
      <c r="I305" s="13">
        <v>22.05</v>
      </c>
      <c r="J305" t="s">
        <v>72</v>
      </c>
      <c r="K305">
        <v>304</v>
      </c>
      <c r="L305" t="s">
        <v>79</v>
      </c>
      <c r="M305" t="s">
        <v>18</v>
      </c>
      <c r="N305" t="s">
        <v>118</v>
      </c>
      <c r="O305" t="s">
        <v>103</v>
      </c>
      <c r="P305" t="s">
        <v>86</v>
      </c>
      <c r="Q305" s="1">
        <f>+SUMIF(Tabla1[Número de Orden],Tabla2[[#This Row],[Número de Orden]],Tabla1[Ganacia Bruta])</f>
        <v>279</v>
      </c>
      <c r="R305" s="1">
        <f>+Tabla2[[#This Row],[Monto total cuenta]]+Tabla2[[#This Row],[Propina final]]</f>
        <v>279</v>
      </c>
      <c r="S305" s="4">
        <f>+Tabla2[[#This Row],[Hora de Salida]]</f>
        <v>45019.194444444445</v>
      </c>
      <c r="T305" s="5" t="str">
        <f>+TEXT(Tabla2[[#This Row],[Hora de Llegada]], "h:mm")</f>
        <v>3:24</v>
      </c>
      <c r="U305" t="str">
        <f>+TEXT(Tabla2[[#This Row],[Hora de Salida]], "h:mm")</f>
        <v>4:40</v>
      </c>
      <c r="V3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5.2777777777777785E-2</v>
      </c>
      <c r="W305">
        <f>+SUMIF(cocina!A:A,Tabla2[[#This Row],[Número de Orden]],cocina!H:H)</f>
        <v>85</v>
      </c>
      <c r="X305">
        <f>+Tabla2[[#This Row],[Tiempo de preparación]]/60</f>
        <v>1.4166666666666667</v>
      </c>
      <c r="Y305" t="str">
        <f>+TEXT(Tabla2[[#This Row],[Columna2]]/24, "h:mm")</f>
        <v>1:25</v>
      </c>
      <c r="Z305" s="6">
        <f>+TEXT(Tabla2[[#This Row],[Hora de Salida]]-Tabla2[[#This Row],[Hora de Llegada]], "h:mm")-Tabla2[[#This Row],[Tiempo de preparación2]]</f>
        <v>-6.2499999999999986E-3</v>
      </c>
      <c r="AA305" s="6">
        <f>+IF(Tabla2[[#This Row],[Tiempo de degustación]]&lt;0,0,Tabla2[[#This Row],[Tiempo de degustación]])</f>
        <v>0</v>
      </c>
      <c r="AB305" t="str">
        <f>+IF(Tabla2[[#This Row],[Tiempo de degustación2]]&gt;0,"SI","Impago")</f>
        <v>Impago</v>
      </c>
      <c r="AC305">
        <f>+IF(Tabla2[[#This Row],[Orden cobrada]]="Impago",0,Tabla2[[#This Row],[Propina]])</f>
        <v>0</v>
      </c>
      <c r="AD305">
        <f>+IF(Tabla2[[#This Row],[Estado de la Mesa]]="Ocupada",15,0)</f>
        <v>0</v>
      </c>
      <c r="AE305">
        <f>+Tabla2[[#This Row],[Columna1]]/60</f>
        <v>0</v>
      </c>
      <c r="AF305" t="str">
        <f>+TEXT(Tabla2[[#This Row],[Columna12]]/24, "h:mm")</f>
        <v>0:00</v>
      </c>
      <c r="AG305" s="6">
        <f>+Tabla2[[#This Row],[Columna13]]+Tabla2[[#This Row],[Tiempo de permanencia]]</f>
        <v>5.2777777777777785E-2</v>
      </c>
      <c r="AH305" t="str">
        <f>+TEXT(Tabla2[[#This Row],[Hora de Llegada]], "dddd")</f>
        <v>lunes</v>
      </c>
    </row>
    <row r="306" spans="1:34" x14ac:dyDescent="0.25">
      <c r="A306">
        <v>1</v>
      </c>
      <c r="B306" t="s">
        <v>379</v>
      </c>
      <c r="C306">
        <v>2</v>
      </c>
      <c r="D306" s="3">
        <v>45019.03125</v>
      </c>
      <c r="E306" s="3">
        <v>45019.175694444442</v>
      </c>
      <c r="F306" t="s">
        <v>76</v>
      </c>
      <c r="G306" t="s">
        <v>70</v>
      </c>
      <c r="H306" t="s">
        <v>83</v>
      </c>
      <c r="I306" s="13">
        <v>37.92</v>
      </c>
      <c r="J306" t="s">
        <v>72</v>
      </c>
      <c r="K306">
        <v>305</v>
      </c>
      <c r="L306" t="s">
        <v>127</v>
      </c>
      <c r="M306" t="s">
        <v>17</v>
      </c>
      <c r="N306" t="s">
        <v>116</v>
      </c>
      <c r="Q306" s="1">
        <f>+SUMIF(Tabla1[Número de Orden],Tabla2[[#This Row],[Número de Orden]],Tabla1[Ganacia Bruta])</f>
        <v>128</v>
      </c>
      <c r="R306" s="1">
        <f>+Tabla2[[#This Row],[Monto total cuenta]]+Tabla2[[#This Row],[Propina final]]</f>
        <v>165.92000000000002</v>
      </c>
      <c r="S306" s="4">
        <f>+Tabla2[[#This Row],[Hora de Salida]]</f>
        <v>45019.175694444442</v>
      </c>
      <c r="T306" s="5" t="str">
        <f>+TEXT(Tabla2[[#This Row],[Hora de Llegada]], "h:mm")</f>
        <v>0:45</v>
      </c>
      <c r="U306" t="str">
        <f>+TEXT(Tabla2[[#This Row],[Hora de Salida]], "h:mm")</f>
        <v>4:13</v>
      </c>
      <c r="V3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0.14444444444444443</v>
      </c>
      <c r="W306">
        <f>+SUMIF(cocina!A:A,Tabla2[[#This Row],[Número de Orden]],cocina!H:H)</f>
        <v>65</v>
      </c>
      <c r="X306">
        <f>+Tabla2[[#This Row],[Tiempo de preparación]]/60</f>
        <v>1.0833333333333333</v>
      </c>
      <c r="Y306" t="str">
        <f>+TEXT(Tabla2[[#This Row],[Columna2]]/24, "h:mm")</f>
        <v>1:05</v>
      </c>
      <c r="Z306" s="6">
        <f>+TEXT(Tabla2[[#This Row],[Hora de Salida]]-Tabla2[[#This Row],[Hora de Llegada]], "h:mm")-Tabla2[[#This Row],[Tiempo de preparación2]]</f>
        <v>9.9305555555555536E-2</v>
      </c>
      <c r="AA306" s="6">
        <f>+IF(Tabla2[[#This Row],[Tiempo de degustación]]&lt;0,0,Tabla2[[#This Row],[Tiempo de degustación]])</f>
        <v>9.9305555555555536E-2</v>
      </c>
      <c r="AB306" t="str">
        <f>+IF(Tabla2[[#This Row],[Tiempo de degustación2]]&gt;0,"SI","Impago")</f>
        <v>SI</v>
      </c>
      <c r="AC306">
        <f>+IF(Tabla2[[#This Row],[Orden cobrada]]="Impago",0,Tabla2[[#This Row],[Propina]])</f>
        <v>37.92</v>
      </c>
      <c r="AD306">
        <f>+IF(Tabla2[[#This Row],[Estado de la Mesa]]="Ocupada",15,0)</f>
        <v>0</v>
      </c>
      <c r="AE306">
        <f>+Tabla2[[#This Row],[Columna1]]/60</f>
        <v>0</v>
      </c>
      <c r="AF306" t="str">
        <f>+TEXT(Tabla2[[#This Row],[Columna12]]/24, "h:mm")</f>
        <v>0:00</v>
      </c>
      <c r="AG306" s="6">
        <f>+Tabla2[[#This Row],[Columna13]]+Tabla2[[#This Row],[Tiempo de permanencia]]</f>
        <v>0.14444444444444443</v>
      </c>
      <c r="AH306" t="str">
        <f>+TEXT(Tabla2[[#This Row],[Hora de Llegada]], "dddd")</f>
        <v>lunes</v>
      </c>
    </row>
    <row r="307" spans="1:34" x14ac:dyDescent="0.25">
      <c r="A307">
        <v>7</v>
      </c>
      <c r="B307" t="s">
        <v>380</v>
      </c>
      <c r="C307">
        <v>4</v>
      </c>
      <c r="D307" s="3">
        <v>45019.002083333333</v>
      </c>
      <c r="E307" s="3">
        <v>45019.105555555558</v>
      </c>
      <c r="F307" t="s">
        <v>90</v>
      </c>
      <c r="G307" t="s">
        <v>70</v>
      </c>
      <c r="H307" t="s">
        <v>83</v>
      </c>
      <c r="I307" s="13">
        <v>16.96</v>
      </c>
      <c r="J307" t="s">
        <v>100</v>
      </c>
      <c r="K307">
        <v>306</v>
      </c>
      <c r="L307" t="s">
        <v>127</v>
      </c>
      <c r="M307" t="s">
        <v>18</v>
      </c>
      <c r="Q307" s="1">
        <f>+SUMIF(Tabla1[Número de Orden],Tabla2[[#This Row],[Número de Orden]],Tabla1[Ganacia Bruta])</f>
        <v>32</v>
      </c>
      <c r="R307" s="1">
        <f>+Tabla2[[#This Row],[Monto total cuenta]]+Tabla2[[#This Row],[Propina final]]</f>
        <v>48.96</v>
      </c>
      <c r="S307" s="4">
        <f>+Tabla2[[#This Row],[Hora de Salida]]</f>
        <v>45019.105555555558</v>
      </c>
      <c r="T307" s="5" t="str">
        <f>+TEXT(Tabla2[[#This Row],[Hora de Llegada]], "h:mm")</f>
        <v>0:03</v>
      </c>
      <c r="U307" t="str">
        <f>+TEXT(Tabla2[[#This Row],[Hora de Salida]], "h:mm")</f>
        <v>2:32</v>
      </c>
      <c r="V3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30.103472222222223</v>
      </c>
      <c r="W307">
        <f>+SUMIF(cocina!A:A,Tabla2[[#This Row],[Número de Orden]],cocina!H:H)</f>
        <v>21</v>
      </c>
      <c r="X307">
        <f>+Tabla2[[#This Row],[Tiempo de preparación]]/60</f>
        <v>0.35</v>
      </c>
      <c r="Y307" t="str">
        <f>+TEXT(Tabla2[[#This Row],[Columna2]]/24, "h:mm")</f>
        <v>0:21</v>
      </c>
      <c r="Z307" s="6">
        <f>+TEXT(Tabla2[[#This Row],[Hora de Salida]]-Tabla2[[#This Row],[Hora de Llegada]], "h:mm")-Tabla2[[#This Row],[Tiempo de preparación2]]</f>
        <v>8.8888888888888878E-2</v>
      </c>
      <c r="AA307" s="6">
        <f>+IF(Tabla2[[#This Row],[Tiempo de degustación]]&lt;0,0,Tabla2[[#This Row],[Tiempo de degustación]])</f>
        <v>8.8888888888888878E-2</v>
      </c>
      <c r="AB307" t="str">
        <f>+IF(Tabla2[[#This Row],[Tiempo de degustación2]]&gt;0,"SI","Impago")</f>
        <v>SI</v>
      </c>
      <c r="AC307">
        <f>+IF(Tabla2[[#This Row],[Orden cobrada]]="Impago",0,Tabla2[[#This Row],[Propina]])</f>
        <v>16.96</v>
      </c>
      <c r="AD307">
        <f>+IF(Tabla2[[#This Row],[Estado de la Mesa]]="Ocupada",15,0)</f>
        <v>15</v>
      </c>
      <c r="AE307">
        <f>+Tabla2[[#This Row],[Columna1]]/60</f>
        <v>0.25</v>
      </c>
      <c r="AF307" t="str">
        <f>+TEXT(Tabla2[[#This Row],[Columna12]]/24, "h:mm")</f>
        <v>0:15</v>
      </c>
      <c r="AG307" s="6">
        <f>+Tabla2[[#This Row],[Columna13]]+Tabla2[[#This Row],[Tiempo de permanencia]]</f>
        <v>30.113888888888891</v>
      </c>
      <c r="AH307" t="str">
        <f>+TEXT(Tabla2[[#This Row],[Hora de Llegada]], "dddd")</f>
        <v>lunes</v>
      </c>
    </row>
    <row r="308" spans="1:34" x14ac:dyDescent="0.25">
      <c r="A308">
        <v>20</v>
      </c>
      <c r="B308" t="s">
        <v>119</v>
      </c>
      <c r="C308">
        <v>5</v>
      </c>
      <c r="D308" s="3">
        <v>45019.131249999999</v>
      </c>
      <c r="E308" s="3">
        <v>45019.23541666667</v>
      </c>
      <c r="F308" t="s">
        <v>76</v>
      </c>
      <c r="G308" t="s">
        <v>70</v>
      </c>
      <c r="H308" t="s">
        <v>78</v>
      </c>
      <c r="I308" s="13">
        <v>31.66</v>
      </c>
      <c r="J308" t="s">
        <v>84</v>
      </c>
      <c r="K308">
        <v>307</v>
      </c>
      <c r="L308" t="s">
        <v>95</v>
      </c>
      <c r="M308" t="s">
        <v>23</v>
      </c>
      <c r="Q308" s="1">
        <f>+SUMIF(Tabla1[Número de Orden],Tabla2[[#This Row],[Número de Orden]],Tabla1[Ganacia Bruta])</f>
        <v>63</v>
      </c>
      <c r="R308" s="1">
        <f>+Tabla2[[#This Row],[Monto total cuenta]]+Tabla2[[#This Row],[Propina final]]</f>
        <v>94.66</v>
      </c>
      <c r="S308" s="4">
        <f>+Tabla2[[#This Row],[Hora de Salida]]</f>
        <v>45019.23541666667</v>
      </c>
      <c r="T308" s="5" t="str">
        <f>+TEXT(Tabla2[[#This Row],[Hora de Llegada]], "h:mm")</f>
        <v>3:09</v>
      </c>
      <c r="U308" t="str">
        <f>+TEXT(Tabla2[[#This Row],[Hora de Salida]], "h:mm")</f>
        <v>5:39</v>
      </c>
      <c r="V3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0.10416666666666666</v>
      </c>
      <c r="W308">
        <f>+SUMIF(cocina!A:A,Tabla2[[#This Row],[Número de Orden]],cocina!H:H)</f>
        <v>39</v>
      </c>
      <c r="X308">
        <f>+Tabla2[[#This Row],[Tiempo de preparación]]/60</f>
        <v>0.65</v>
      </c>
      <c r="Y308" t="str">
        <f>+TEXT(Tabla2[[#This Row],[Columna2]]/24, "h:mm")</f>
        <v>0:39</v>
      </c>
      <c r="Z308" s="6">
        <f>+TEXT(Tabla2[[#This Row],[Hora de Salida]]-Tabla2[[#This Row],[Hora de Llegada]], "h:mm")-Tabla2[[#This Row],[Tiempo de preparación2]]</f>
        <v>7.7083333333333337E-2</v>
      </c>
      <c r="AA308" s="6">
        <f>+IF(Tabla2[[#This Row],[Tiempo de degustación]]&lt;0,0,Tabla2[[#This Row],[Tiempo de degustación]])</f>
        <v>7.7083333333333337E-2</v>
      </c>
      <c r="AB308" t="str">
        <f>+IF(Tabla2[[#This Row],[Tiempo de degustación2]]&gt;0,"SI","Impago")</f>
        <v>SI</v>
      </c>
      <c r="AC308">
        <f>+IF(Tabla2[[#This Row],[Orden cobrada]]="Impago",0,Tabla2[[#This Row],[Propina]])</f>
        <v>31.66</v>
      </c>
      <c r="AD308">
        <f>+IF(Tabla2[[#This Row],[Estado de la Mesa]]="Ocupada",15,0)</f>
        <v>0</v>
      </c>
      <c r="AE308">
        <f>+Tabla2[[#This Row],[Columna1]]/60</f>
        <v>0</v>
      </c>
      <c r="AF308" t="str">
        <f>+TEXT(Tabla2[[#This Row],[Columna12]]/24, "h:mm")</f>
        <v>0:00</v>
      </c>
      <c r="AG308" s="6">
        <f>+Tabla2[[#This Row],[Columna13]]+Tabla2[[#This Row],[Tiempo de permanencia]]</f>
        <v>0.10416666666666666</v>
      </c>
      <c r="AH308" t="str">
        <f>+TEXT(Tabla2[[#This Row],[Hora de Llegada]], "dddd")</f>
        <v>lunes</v>
      </c>
    </row>
    <row r="309" spans="1:34" x14ac:dyDescent="0.25">
      <c r="A309">
        <v>14</v>
      </c>
      <c r="B309" t="s">
        <v>381</v>
      </c>
      <c r="C309">
        <v>6</v>
      </c>
      <c r="D309" s="3">
        <v>45019.079861111109</v>
      </c>
      <c r="E309" s="3">
        <v>45019.193749999999</v>
      </c>
      <c r="F309" t="s">
        <v>82</v>
      </c>
      <c r="G309" t="s">
        <v>70</v>
      </c>
      <c r="H309" t="s">
        <v>83</v>
      </c>
      <c r="I309" s="13">
        <v>33.79</v>
      </c>
      <c r="J309" t="s">
        <v>72</v>
      </c>
      <c r="K309">
        <v>308</v>
      </c>
      <c r="L309" t="s">
        <v>109</v>
      </c>
      <c r="M309" t="s">
        <v>20</v>
      </c>
      <c r="N309" t="s">
        <v>112</v>
      </c>
      <c r="O309" t="s">
        <v>86</v>
      </c>
      <c r="P309" t="s">
        <v>92</v>
      </c>
      <c r="Q309" s="1">
        <f>+SUMIF(Tabla1[Número de Orden],Tabla2[[#This Row],[Número de Orden]],Tabla1[Ganacia Bruta])</f>
        <v>222</v>
      </c>
      <c r="R309" s="1">
        <f>+Tabla2[[#This Row],[Monto total cuenta]]+Tabla2[[#This Row],[Propina final]]</f>
        <v>222</v>
      </c>
      <c r="S309" s="4">
        <f>+Tabla2[[#This Row],[Hora de Salida]]</f>
        <v>45019.193749999999</v>
      </c>
      <c r="T309" s="5" t="str">
        <f>+TEXT(Tabla2[[#This Row],[Hora de Llegada]], "h:mm")</f>
        <v>1:55</v>
      </c>
      <c r="U309" t="str">
        <f>+TEXT(Tabla2[[#This Row],[Hora de Salida]], "h:mm")</f>
        <v>4:39</v>
      </c>
      <c r="V3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0.1138888888888889</v>
      </c>
      <c r="W309">
        <f>+SUMIF(cocina!A:A,Tabla2[[#This Row],[Número de Orden]],cocina!H:H)</f>
        <v>186</v>
      </c>
      <c r="X309">
        <f>+Tabla2[[#This Row],[Tiempo de preparación]]/60</f>
        <v>3.1</v>
      </c>
      <c r="Y309" t="str">
        <f>+TEXT(Tabla2[[#This Row],[Columna2]]/24, "h:mm")</f>
        <v>3:06</v>
      </c>
      <c r="Z309" s="6">
        <f>+TEXT(Tabla2[[#This Row],[Hora de Salida]]-Tabla2[[#This Row],[Hora de Llegada]], "h:mm")-Tabla2[[#This Row],[Tiempo de preparación2]]</f>
        <v>-1.5277777777777793E-2</v>
      </c>
      <c r="AA309" s="6">
        <f>+IF(Tabla2[[#This Row],[Tiempo de degustación]]&lt;0,0,Tabla2[[#This Row],[Tiempo de degustación]])</f>
        <v>0</v>
      </c>
      <c r="AB309" t="str">
        <f>+IF(Tabla2[[#This Row],[Tiempo de degustación2]]&gt;0,"SI","Impago")</f>
        <v>Impago</v>
      </c>
      <c r="AC309">
        <f>+IF(Tabla2[[#This Row],[Orden cobrada]]="Impago",0,Tabla2[[#This Row],[Propina]])</f>
        <v>0</v>
      </c>
      <c r="AD309">
        <f>+IF(Tabla2[[#This Row],[Estado de la Mesa]]="Ocupada",15,0)</f>
        <v>0</v>
      </c>
      <c r="AE309">
        <f>+Tabla2[[#This Row],[Columna1]]/60</f>
        <v>0</v>
      </c>
      <c r="AF309" t="str">
        <f>+TEXT(Tabla2[[#This Row],[Columna12]]/24, "h:mm")</f>
        <v>0:00</v>
      </c>
      <c r="AG309" s="6">
        <f>+Tabla2[[#This Row],[Columna13]]+Tabla2[[#This Row],[Tiempo de permanencia]]</f>
        <v>0.1138888888888889</v>
      </c>
      <c r="AH309" t="str">
        <f>+TEXT(Tabla2[[#This Row],[Hora de Llegada]], "dddd")</f>
        <v>lunes</v>
      </c>
    </row>
    <row r="310" spans="1:34" x14ac:dyDescent="0.25">
      <c r="A310">
        <v>9</v>
      </c>
      <c r="B310" t="s">
        <v>382</v>
      </c>
      <c r="C310">
        <v>3</v>
      </c>
      <c r="D310" s="3">
        <v>45019.019444444442</v>
      </c>
      <c r="E310" s="3">
        <v>45019.170138888891</v>
      </c>
      <c r="F310" t="s">
        <v>76</v>
      </c>
      <c r="G310" t="s">
        <v>70</v>
      </c>
      <c r="H310" t="s">
        <v>83</v>
      </c>
      <c r="I310" s="13">
        <v>36.090000000000003</v>
      </c>
      <c r="J310" t="s">
        <v>72</v>
      </c>
      <c r="K310">
        <v>309</v>
      </c>
      <c r="L310" t="s">
        <v>140</v>
      </c>
      <c r="M310" t="s">
        <v>11</v>
      </c>
      <c r="N310" t="s">
        <v>86</v>
      </c>
      <c r="O310" t="s">
        <v>112</v>
      </c>
      <c r="Q310" s="1">
        <f>+SUMIF(Tabla1[Número de Orden],Tabla2[[#This Row],[Número de Orden]],Tabla1[Ganacia Bruta])</f>
        <v>172</v>
      </c>
      <c r="R310" s="1">
        <f>+Tabla2[[#This Row],[Monto total cuenta]]+Tabla2[[#This Row],[Propina final]]</f>
        <v>208.09</v>
      </c>
      <c r="S310" s="4">
        <f>+Tabla2[[#This Row],[Hora de Salida]]</f>
        <v>45019.170138888891</v>
      </c>
      <c r="T310" s="5" t="str">
        <f>+TEXT(Tabla2[[#This Row],[Hora de Llegada]], "h:mm")</f>
        <v>0:28</v>
      </c>
      <c r="U310" t="str">
        <f>+TEXT(Tabla2[[#This Row],[Hora de Salida]], "h:mm")</f>
        <v>4:05</v>
      </c>
      <c r="V3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0.15069444444444446</v>
      </c>
      <c r="W310">
        <f>+SUMIF(cocina!A:A,Tabla2[[#This Row],[Número de Orden]],cocina!H:H)</f>
        <v>123</v>
      </c>
      <c r="X310">
        <f>+Tabla2[[#This Row],[Tiempo de preparación]]/60</f>
        <v>2.0499999999999998</v>
      </c>
      <c r="Y310" t="str">
        <f>+TEXT(Tabla2[[#This Row],[Columna2]]/24, "h:mm")</f>
        <v>2:03</v>
      </c>
      <c r="Z310" s="6">
        <f>+TEXT(Tabla2[[#This Row],[Hora de Salida]]-Tabla2[[#This Row],[Hora de Llegada]], "h:mm")-Tabla2[[#This Row],[Tiempo de preparación2]]</f>
        <v>6.5277777777777768E-2</v>
      </c>
      <c r="AA310" s="6">
        <f>+IF(Tabla2[[#This Row],[Tiempo de degustación]]&lt;0,0,Tabla2[[#This Row],[Tiempo de degustación]])</f>
        <v>6.5277777777777768E-2</v>
      </c>
      <c r="AB310" t="str">
        <f>+IF(Tabla2[[#This Row],[Tiempo de degustación2]]&gt;0,"SI","Impago")</f>
        <v>SI</v>
      </c>
      <c r="AC310">
        <f>+IF(Tabla2[[#This Row],[Orden cobrada]]="Impago",0,Tabla2[[#This Row],[Propina]])</f>
        <v>36.090000000000003</v>
      </c>
      <c r="AD310">
        <f>+IF(Tabla2[[#This Row],[Estado de la Mesa]]="Ocupada",15,0)</f>
        <v>0</v>
      </c>
      <c r="AE310">
        <f>+Tabla2[[#This Row],[Columna1]]/60</f>
        <v>0</v>
      </c>
      <c r="AF310" t="str">
        <f>+TEXT(Tabla2[[#This Row],[Columna12]]/24, "h:mm")</f>
        <v>0:00</v>
      </c>
      <c r="AG310" s="6">
        <f>+Tabla2[[#This Row],[Columna13]]+Tabla2[[#This Row],[Tiempo de permanencia]]</f>
        <v>0.15069444444444446</v>
      </c>
      <c r="AH310" t="str">
        <f>+TEXT(Tabla2[[#This Row],[Hora de Llegada]], "dddd")</f>
        <v>lunes</v>
      </c>
    </row>
    <row r="311" spans="1:34" x14ac:dyDescent="0.25">
      <c r="A311">
        <v>17</v>
      </c>
      <c r="B311" t="s">
        <v>383</v>
      </c>
      <c r="C311">
        <v>3</v>
      </c>
      <c r="D311" s="3">
        <v>45019.12777777778</v>
      </c>
      <c r="E311" s="3">
        <v>45019.265972222223</v>
      </c>
      <c r="F311" t="s">
        <v>90</v>
      </c>
      <c r="G311" t="s">
        <v>98</v>
      </c>
      <c r="H311" t="s">
        <v>83</v>
      </c>
      <c r="I311" s="13">
        <v>11.47</v>
      </c>
      <c r="J311" t="s">
        <v>84</v>
      </c>
      <c r="K311">
        <v>310</v>
      </c>
      <c r="L311" t="s">
        <v>109</v>
      </c>
      <c r="M311" t="s">
        <v>25</v>
      </c>
      <c r="N311" t="s">
        <v>74</v>
      </c>
      <c r="Q311" s="1">
        <f>+SUMIF(Tabla1[Número de Orden],Tabla2[[#This Row],[Número de Orden]],Tabla1[Ganacia Bruta])</f>
        <v>138</v>
      </c>
      <c r="R311" s="1">
        <f>+Tabla2[[#This Row],[Monto total cuenta]]+Tabla2[[#This Row],[Propina final]]</f>
        <v>149.47</v>
      </c>
      <c r="S311" s="4">
        <f>+Tabla2[[#This Row],[Hora de Salida]]</f>
        <v>45019.265972222223</v>
      </c>
      <c r="T311" s="5" t="str">
        <f>+TEXT(Tabla2[[#This Row],[Hora de Llegada]], "h:mm")</f>
        <v>3:04</v>
      </c>
      <c r="U311" t="str">
        <f>+TEXT(Tabla2[[#This Row],[Hora de Salida]], "h:mm")</f>
        <v>6:23</v>
      </c>
      <c r="V3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0.13819444444444445</v>
      </c>
      <c r="W311">
        <f>+SUMIF(cocina!A:A,Tabla2[[#This Row],[Número de Orden]],cocina!H:H)</f>
        <v>97</v>
      </c>
      <c r="X311">
        <f>+Tabla2[[#This Row],[Tiempo de preparación]]/60</f>
        <v>1.6166666666666667</v>
      </c>
      <c r="Y311" t="str">
        <f>+TEXT(Tabla2[[#This Row],[Columna2]]/24, "h:mm")</f>
        <v>1:37</v>
      </c>
      <c r="Z311" s="6">
        <f>+TEXT(Tabla2[[#This Row],[Hora de Salida]]-Tabla2[[#This Row],[Hora de Llegada]], "h:mm")-Tabla2[[#This Row],[Tiempo de preparación2]]</f>
        <v>7.0833333333333345E-2</v>
      </c>
      <c r="AA311" s="6">
        <f>+IF(Tabla2[[#This Row],[Tiempo de degustación]]&lt;0,0,Tabla2[[#This Row],[Tiempo de degustación]])</f>
        <v>7.0833333333333345E-2</v>
      </c>
      <c r="AB311" t="str">
        <f>+IF(Tabla2[[#This Row],[Tiempo de degustación2]]&gt;0,"SI","Impago")</f>
        <v>SI</v>
      </c>
      <c r="AC311">
        <f>+IF(Tabla2[[#This Row],[Orden cobrada]]="Impago",0,Tabla2[[#This Row],[Propina]])</f>
        <v>11.47</v>
      </c>
      <c r="AD311">
        <f>+IF(Tabla2[[#This Row],[Estado de la Mesa]]="Ocupada",15,0)</f>
        <v>0</v>
      </c>
      <c r="AE311">
        <f>+Tabla2[[#This Row],[Columna1]]/60</f>
        <v>0</v>
      </c>
      <c r="AF311" t="str">
        <f>+TEXT(Tabla2[[#This Row],[Columna12]]/24, "h:mm")</f>
        <v>0:00</v>
      </c>
      <c r="AG311" s="6">
        <f>+Tabla2[[#This Row],[Columna13]]+Tabla2[[#This Row],[Tiempo de permanencia]]</f>
        <v>0.13819444444444445</v>
      </c>
      <c r="AH311" t="str">
        <f>+TEXT(Tabla2[[#This Row],[Hora de Llegada]], "dddd")</f>
        <v>lunes</v>
      </c>
    </row>
    <row r="312" spans="1:34" x14ac:dyDescent="0.25">
      <c r="A312">
        <v>6</v>
      </c>
      <c r="B312" t="s">
        <v>384</v>
      </c>
      <c r="C312">
        <v>4</v>
      </c>
      <c r="D312" s="3">
        <v>45019.069444444445</v>
      </c>
      <c r="E312" s="3">
        <v>45019.113194444442</v>
      </c>
      <c r="F312" t="s">
        <v>69</v>
      </c>
      <c r="G312" t="s">
        <v>77</v>
      </c>
      <c r="H312" t="s">
        <v>78</v>
      </c>
      <c r="I312" s="13">
        <v>39.270000000000003</v>
      </c>
      <c r="J312" t="s">
        <v>100</v>
      </c>
      <c r="K312">
        <v>311</v>
      </c>
      <c r="L312" t="s">
        <v>91</v>
      </c>
      <c r="M312" t="s">
        <v>5</v>
      </c>
      <c r="N312" t="s">
        <v>88</v>
      </c>
      <c r="Q312" s="1">
        <f>+SUMIF(Tabla1[Número de Orden],Tabla2[[#This Row],[Número de Orden]],Tabla1[Ganacia Bruta])</f>
        <v>53</v>
      </c>
      <c r="R312" s="1">
        <f>+Tabla2[[#This Row],[Monto total cuenta]]+Tabla2[[#This Row],[Propina final]]</f>
        <v>53</v>
      </c>
      <c r="S312" s="4">
        <f>+Tabla2[[#This Row],[Hora de Salida]]</f>
        <v>45019.113194444442</v>
      </c>
      <c r="T312" s="5" t="str">
        <f>+TEXT(Tabla2[[#This Row],[Hora de Llegada]], "h:mm")</f>
        <v>1:40</v>
      </c>
      <c r="U312" t="str">
        <f>+TEXT(Tabla2[[#This Row],[Hora de Salida]], "h:mm")</f>
        <v>2:43</v>
      </c>
      <c r="V3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30.043749999999999</v>
      </c>
      <c r="W312">
        <f>+SUMIF(cocina!A:A,Tabla2[[#This Row],[Número de Orden]],cocina!H:H)</f>
        <v>74</v>
      </c>
      <c r="X312">
        <f>+Tabla2[[#This Row],[Tiempo de preparación]]/60</f>
        <v>1.2333333333333334</v>
      </c>
      <c r="Y312" t="str">
        <f>+TEXT(Tabla2[[#This Row],[Columna2]]/24, "h:mm")</f>
        <v>1:14</v>
      </c>
      <c r="Z312" s="6">
        <f>+TEXT(Tabla2[[#This Row],[Hora de Salida]]-Tabla2[[#This Row],[Hora de Llegada]], "h:mm")-Tabla2[[#This Row],[Tiempo de preparación2]]</f>
        <v>-7.6388888888888895E-3</v>
      </c>
      <c r="AA312" s="6">
        <f>+IF(Tabla2[[#This Row],[Tiempo de degustación]]&lt;0,0,Tabla2[[#This Row],[Tiempo de degustación]])</f>
        <v>0</v>
      </c>
      <c r="AB312" t="str">
        <f>+IF(Tabla2[[#This Row],[Tiempo de degustación2]]&gt;0,"SI","Impago")</f>
        <v>Impago</v>
      </c>
      <c r="AC312">
        <f>+IF(Tabla2[[#This Row],[Orden cobrada]]="Impago",0,Tabla2[[#This Row],[Propina]])</f>
        <v>0</v>
      </c>
      <c r="AD312">
        <f>+IF(Tabla2[[#This Row],[Estado de la Mesa]]="Ocupada",15,0)</f>
        <v>15</v>
      </c>
      <c r="AE312">
        <f>+Tabla2[[#This Row],[Columna1]]/60</f>
        <v>0.25</v>
      </c>
      <c r="AF312" t="str">
        <f>+TEXT(Tabla2[[#This Row],[Columna12]]/24, "h:mm")</f>
        <v>0:15</v>
      </c>
      <c r="AG312" s="6">
        <f>+Tabla2[[#This Row],[Columna13]]+Tabla2[[#This Row],[Tiempo de permanencia]]</f>
        <v>30.054166666666667</v>
      </c>
      <c r="AH312" t="str">
        <f>+TEXT(Tabla2[[#This Row],[Hora de Llegada]], "dddd")</f>
        <v>lunes</v>
      </c>
    </row>
    <row r="313" spans="1:34" x14ac:dyDescent="0.25">
      <c r="A313">
        <v>2</v>
      </c>
      <c r="B313" t="s">
        <v>385</v>
      </c>
      <c r="C313">
        <v>4</v>
      </c>
      <c r="D313" s="3">
        <v>45019.129861111112</v>
      </c>
      <c r="E313" s="3">
        <v>45019.258333333331</v>
      </c>
      <c r="F313" t="s">
        <v>69</v>
      </c>
      <c r="G313" t="s">
        <v>70</v>
      </c>
      <c r="H313" t="s">
        <v>83</v>
      </c>
      <c r="I313" s="13">
        <v>30.89</v>
      </c>
      <c r="J313" t="s">
        <v>72</v>
      </c>
      <c r="K313">
        <v>312</v>
      </c>
      <c r="L313" t="s">
        <v>109</v>
      </c>
      <c r="M313" t="s">
        <v>18</v>
      </c>
      <c r="N313" t="s">
        <v>112</v>
      </c>
      <c r="Q313" s="1">
        <f>+SUMIF(Tabla1[Número de Orden],Tabla2[[#This Row],[Número de Orden]],Tabla1[Ganacia Bruta])</f>
        <v>134</v>
      </c>
      <c r="R313" s="1">
        <f>+Tabla2[[#This Row],[Monto total cuenta]]+Tabla2[[#This Row],[Propina final]]</f>
        <v>164.89</v>
      </c>
      <c r="S313" s="4">
        <f>+Tabla2[[#This Row],[Hora de Salida]]</f>
        <v>45019.258333333331</v>
      </c>
      <c r="T313" s="5" t="str">
        <f>+TEXT(Tabla2[[#This Row],[Hora de Llegada]], "h:mm")</f>
        <v>3:07</v>
      </c>
      <c r="U313" t="str">
        <f>+TEXT(Tabla2[[#This Row],[Hora de Salida]], "h:mm")</f>
        <v>6:12</v>
      </c>
      <c r="V3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0.12847222222222224</v>
      </c>
      <c r="W313">
        <f>+SUMIF(cocina!A:A,Tabla2[[#This Row],[Número de Orden]],cocina!H:H)</f>
        <v>55</v>
      </c>
      <c r="X313">
        <f>+Tabla2[[#This Row],[Tiempo de preparación]]/60</f>
        <v>0.91666666666666663</v>
      </c>
      <c r="Y313" t="str">
        <f>+TEXT(Tabla2[[#This Row],[Columna2]]/24, "h:mm")</f>
        <v>0:55</v>
      </c>
      <c r="Z313" s="6">
        <f>+TEXT(Tabla2[[#This Row],[Hora de Salida]]-Tabla2[[#This Row],[Hora de Llegada]], "h:mm")-Tabla2[[#This Row],[Tiempo de preparación2]]</f>
        <v>9.0277777777777762E-2</v>
      </c>
      <c r="AA313" s="6">
        <f>+IF(Tabla2[[#This Row],[Tiempo de degustación]]&lt;0,0,Tabla2[[#This Row],[Tiempo de degustación]])</f>
        <v>9.0277777777777762E-2</v>
      </c>
      <c r="AB313" t="str">
        <f>+IF(Tabla2[[#This Row],[Tiempo de degustación2]]&gt;0,"SI","Impago")</f>
        <v>SI</v>
      </c>
      <c r="AC313">
        <f>+IF(Tabla2[[#This Row],[Orden cobrada]]="Impago",0,Tabla2[[#This Row],[Propina]])</f>
        <v>30.89</v>
      </c>
      <c r="AD313">
        <f>+IF(Tabla2[[#This Row],[Estado de la Mesa]]="Ocupada",15,0)</f>
        <v>0</v>
      </c>
      <c r="AE313">
        <f>+Tabla2[[#This Row],[Columna1]]/60</f>
        <v>0</v>
      </c>
      <c r="AF313" t="str">
        <f>+TEXT(Tabla2[[#This Row],[Columna12]]/24, "h:mm")</f>
        <v>0:00</v>
      </c>
      <c r="AG313" s="6">
        <f>+Tabla2[[#This Row],[Columna13]]+Tabla2[[#This Row],[Tiempo de permanencia]]</f>
        <v>0.12847222222222224</v>
      </c>
      <c r="AH313" t="str">
        <f>+TEXT(Tabla2[[#This Row],[Hora de Llegada]], "dddd")</f>
        <v>lunes</v>
      </c>
    </row>
    <row r="314" spans="1:34" x14ac:dyDescent="0.25">
      <c r="A314">
        <v>10</v>
      </c>
      <c r="B314" t="s">
        <v>102</v>
      </c>
      <c r="C314">
        <v>3</v>
      </c>
      <c r="D314" s="3">
        <v>45019.099305555559</v>
      </c>
      <c r="E314" s="3">
        <v>45019.240277777775</v>
      </c>
      <c r="F314" t="s">
        <v>76</v>
      </c>
      <c r="G314" t="s">
        <v>77</v>
      </c>
      <c r="H314" t="s">
        <v>71</v>
      </c>
      <c r="I314" s="13">
        <v>43.14</v>
      </c>
      <c r="J314" t="s">
        <v>72</v>
      </c>
      <c r="K314">
        <v>313</v>
      </c>
      <c r="L314" t="s">
        <v>73</v>
      </c>
      <c r="M314" t="s">
        <v>16</v>
      </c>
      <c r="N314" t="s">
        <v>86</v>
      </c>
      <c r="O314" t="s">
        <v>87</v>
      </c>
      <c r="P314" t="s">
        <v>96</v>
      </c>
      <c r="Q314" s="1">
        <f>+SUMIF(Tabla1[Número de Orden],Tabla2[[#This Row],[Número de Orden]],Tabla1[Ganacia Bruta])</f>
        <v>232</v>
      </c>
      <c r="R314" s="1">
        <f>+Tabla2[[#This Row],[Monto total cuenta]]+Tabla2[[#This Row],[Propina final]]</f>
        <v>275.14</v>
      </c>
      <c r="S314" s="4">
        <f>+Tabla2[[#This Row],[Hora de Salida]]</f>
        <v>45019.240277777775</v>
      </c>
      <c r="T314" s="5" t="str">
        <f>+TEXT(Tabla2[[#This Row],[Hora de Llegada]], "h:mm")</f>
        <v>2:23</v>
      </c>
      <c r="U314" t="str">
        <f>+TEXT(Tabla2[[#This Row],[Hora de Salida]], "h:mm")</f>
        <v>5:46</v>
      </c>
      <c r="V3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0.14097222222222222</v>
      </c>
      <c r="W314">
        <f>+SUMIF(cocina!A:A,Tabla2[[#This Row],[Número de Orden]],cocina!H:H)</f>
        <v>106</v>
      </c>
      <c r="X314">
        <f>+Tabla2[[#This Row],[Tiempo de preparación]]/60</f>
        <v>1.7666666666666666</v>
      </c>
      <c r="Y314" t="str">
        <f>+TEXT(Tabla2[[#This Row],[Columna2]]/24, "h:mm")</f>
        <v>1:46</v>
      </c>
      <c r="Z314" s="6">
        <f>+TEXT(Tabla2[[#This Row],[Hora de Salida]]-Tabla2[[#This Row],[Hora de Llegada]], "h:mm")-Tabla2[[#This Row],[Tiempo de preparación2]]</f>
        <v>6.7361111111111108E-2</v>
      </c>
      <c r="AA314" s="6">
        <f>+IF(Tabla2[[#This Row],[Tiempo de degustación]]&lt;0,0,Tabla2[[#This Row],[Tiempo de degustación]])</f>
        <v>6.7361111111111108E-2</v>
      </c>
      <c r="AB314" t="str">
        <f>+IF(Tabla2[[#This Row],[Tiempo de degustación2]]&gt;0,"SI","Impago")</f>
        <v>SI</v>
      </c>
      <c r="AC314">
        <f>+IF(Tabla2[[#This Row],[Orden cobrada]]="Impago",0,Tabla2[[#This Row],[Propina]])</f>
        <v>43.14</v>
      </c>
      <c r="AD314">
        <f>+IF(Tabla2[[#This Row],[Estado de la Mesa]]="Ocupada",15,0)</f>
        <v>0</v>
      </c>
      <c r="AE314">
        <f>+Tabla2[[#This Row],[Columna1]]/60</f>
        <v>0</v>
      </c>
      <c r="AF314" t="str">
        <f>+TEXT(Tabla2[[#This Row],[Columna12]]/24, "h:mm")</f>
        <v>0:00</v>
      </c>
      <c r="AG314" s="6">
        <f>+Tabla2[[#This Row],[Columna13]]+Tabla2[[#This Row],[Tiempo de permanencia]]</f>
        <v>0.14097222222222222</v>
      </c>
      <c r="AH314" t="str">
        <f>+TEXT(Tabla2[[#This Row],[Hora de Llegada]], "dddd")</f>
        <v>lunes</v>
      </c>
    </row>
    <row r="315" spans="1:34" x14ac:dyDescent="0.25">
      <c r="A315">
        <v>20</v>
      </c>
      <c r="B315" t="s">
        <v>386</v>
      </c>
      <c r="C315">
        <v>5</v>
      </c>
      <c r="D315" s="3">
        <v>45019.031944444447</v>
      </c>
      <c r="E315" s="3">
        <v>45019.161805555559</v>
      </c>
      <c r="F315" t="s">
        <v>94</v>
      </c>
      <c r="G315" t="s">
        <v>70</v>
      </c>
      <c r="H315" t="s">
        <v>71</v>
      </c>
      <c r="I315" s="13">
        <v>32.18</v>
      </c>
      <c r="J315" t="s">
        <v>100</v>
      </c>
      <c r="K315">
        <v>314</v>
      </c>
      <c r="L315" t="s">
        <v>127</v>
      </c>
      <c r="M315" t="s">
        <v>10</v>
      </c>
      <c r="Q315" s="1">
        <f>+SUMIF(Tabla1[Número de Orden],Tabla2[[#This Row],[Número de Orden]],Tabla1[Ganacia Bruta])</f>
        <v>27</v>
      </c>
      <c r="R315" s="1">
        <f>+Tabla2[[#This Row],[Monto total cuenta]]+Tabla2[[#This Row],[Propina final]]</f>
        <v>59.18</v>
      </c>
      <c r="S315" s="4">
        <f>+Tabla2[[#This Row],[Hora de Salida]]</f>
        <v>45019.161805555559</v>
      </c>
      <c r="T315" s="5" t="str">
        <f>+TEXT(Tabla2[[#This Row],[Hora de Llegada]], "h:mm")</f>
        <v>0:46</v>
      </c>
      <c r="U315" t="str">
        <f>+TEXT(Tabla2[[#This Row],[Hora de Salida]], "h:mm")</f>
        <v>3:53</v>
      </c>
      <c r="V3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30.129861111111111</v>
      </c>
      <c r="W315">
        <f>+SUMIF(cocina!A:A,Tabla2[[#This Row],[Número de Orden]],cocina!H:H)</f>
        <v>5</v>
      </c>
      <c r="X315">
        <f>+Tabla2[[#This Row],[Tiempo de preparación]]/60</f>
        <v>8.3333333333333329E-2</v>
      </c>
      <c r="Y315" t="str">
        <f>+TEXT(Tabla2[[#This Row],[Columna2]]/24, "h:mm")</f>
        <v>0:05</v>
      </c>
      <c r="Z315" s="6">
        <f>+TEXT(Tabla2[[#This Row],[Hora de Salida]]-Tabla2[[#This Row],[Hora de Llegada]], "h:mm")-Tabla2[[#This Row],[Tiempo de preparación2]]</f>
        <v>0.12638888888888891</v>
      </c>
      <c r="AA315" s="6">
        <f>+IF(Tabla2[[#This Row],[Tiempo de degustación]]&lt;0,0,Tabla2[[#This Row],[Tiempo de degustación]])</f>
        <v>0.12638888888888891</v>
      </c>
      <c r="AB315" t="str">
        <f>+IF(Tabla2[[#This Row],[Tiempo de degustación2]]&gt;0,"SI","Impago")</f>
        <v>SI</v>
      </c>
      <c r="AC315">
        <f>+IF(Tabla2[[#This Row],[Orden cobrada]]="Impago",0,Tabla2[[#This Row],[Propina]])</f>
        <v>32.18</v>
      </c>
      <c r="AD315">
        <f>+IF(Tabla2[[#This Row],[Estado de la Mesa]]="Ocupada",15,0)</f>
        <v>15</v>
      </c>
      <c r="AE315">
        <f>+Tabla2[[#This Row],[Columna1]]/60</f>
        <v>0.25</v>
      </c>
      <c r="AF315" t="str">
        <f>+TEXT(Tabla2[[#This Row],[Columna12]]/24, "h:mm")</f>
        <v>0:15</v>
      </c>
      <c r="AG315" s="6">
        <f>+Tabla2[[#This Row],[Columna13]]+Tabla2[[#This Row],[Tiempo de permanencia]]</f>
        <v>30.140277777777779</v>
      </c>
      <c r="AH315" t="str">
        <f>+TEXT(Tabla2[[#This Row],[Hora de Llegada]], "dddd")</f>
        <v>lunes</v>
      </c>
    </row>
    <row r="316" spans="1:34" x14ac:dyDescent="0.25">
      <c r="A316">
        <v>14</v>
      </c>
      <c r="B316" t="s">
        <v>387</v>
      </c>
      <c r="C316">
        <v>1</v>
      </c>
      <c r="D316" s="3">
        <v>45019.008333333331</v>
      </c>
      <c r="E316" s="3">
        <v>45019.145138888889</v>
      </c>
      <c r="F316" t="s">
        <v>82</v>
      </c>
      <c r="G316" t="s">
        <v>70</v>
      </c>
      <c r="H316" t="s">
        <v>83</v>
      </c>
      <c r="I316" s="13">
        <v>20.6</v>
      </c>
      <c r="J316" t="s">
        <v>84</v>
      </c>
      <c r="K316">
        <v>315</v>
      </c>
      <c r="L316" t="s">
        <v>127</v>
      </c>
      <c r="M316" t="s">
        <v>26</v>
      </c>
      <c r="N316" t="s">
        <v>92</v>
      </c>
      <c r="O316" t="s">
        <v>88</v>
      </c>
      <c r="P316" t="s">
        <v>118</v>
      </c>
      <c r="Q316" s="1">
        <f>+SUMIF(Tabla1[Número de Orden],Tabla2[[#This Row],[Número de Orden]],Tabla1[Ganacia Bruta])</f>
        <v>161</v>
      </c>
      <c r="R316" s="1">
        <f>+Tabla2[[#This Row],[Monto total cuenta]]+Tabla2[[#This Row],[Propina final]]</f>
        <v>181.6</v>
      </c>
      <c r="S316" s="4">
        <f>+Tabla2[[#This Row],[Hora de Salida]]</f>
        <v>45019.145138888889</v>
      </c>
      <c r="T316" s="5" t="str">
        <f>+TEXT(Tabla2[[#This Row],[Hora de Llegada]], "h:mm")</f>
        <v>0:12</v>
      </c>
      <c r="U316" t="str">
        <f>+TEXT(Tabla2[[#This Row],[Hora de Salida]], "h:mm")</f>
        <v>3:29</v>
      </c>
      <c r="V3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0.13680555555555557</v>
      </c>
      <c r="W316">
        <f>+SUMIF(cocina!A:A,Tabla2[[#This Row],[Número de Orden]],cocina!H:H)</f>
        <v>126</v>
      </c>
      <c r="X316">
        <f>+Tabla2[[#This Row],[Tiempo de preparación]]/60</f>
        <v>2.1</v>
      </c>
      <c r="Y316" t="str">
        <f>+TEXT(Tabla2[[#This Row],[Columna2]]/24, "h:mm")</f>
        <v>2:06</v>
      </c>
      <c r="Z316" s="6">
        <f>+TEXT(Tabla2[[#This Row],[Hora de Salida]]-Tabla2[[#This Row],[Hora de Llegada]], "h:mm")-Tabla2[[#This Row],[Tiempo de preparación2]]</f>
        <v>4.9305555555555575E-2</v>
      </c>
      <c r="AA316" s="6">
        <f>+IF(Tabla2[[#This Row],[Tiempo de degustación]]&lt;0,0,Tabla2[[#This Row],[Tiempo de degustación]])</f>
        <v>4.9305555555555575E-2</v>
      </c>
      <c r="AB316" t="str">
        <f>+IF(Tabla2[[#This Row],[Tiempo de degustación2]]&gt;0,"SI","Impago")</f>
        <v>SI</v>
      </c>
      <c r="AC316">
        <f>+IF(Tabla2[[#This Row],[Orden cobrada]]="Impago",0,Tabla2[[#This Row],[Propina]])</f>
        <v>20.6</v>
      </c>
      <c r="AD316">
        <f>+IF(Tabla2[[#This Row],[Estado de la Mesa]]="Ocupada",15,0)</f>
        <v>0</v>
      </c>
      <c r="AE316">
        <f>+Tabla2[[#This Row],[Columna1]]/60</f>
        <v>0</v>
      </c>
      <c r="AF316" t="str">
        <f>+TEXT(Tabla2[[#This Row],[Columna12]]/24, "h:mm")</f>
        <v>0:00</v>
      </c>
      <c r="AG316" s="6">
        <f>+Tabla2[[#This Row],[Columna13]]+Tabla2[[#This Row],[Tiempo de permanencia]]</f>
        <v>0.13680555555555557</v>
      </c>
      <c r="AH316" t="str">
        <f>+TEXT(Tabla2[[#This Row],[Hora de Llegada]], "dddd")</f>
        <v>lunes</v>
      </c>
    </row>
    <row r="317" spans="1:34" x14ac:dyDescent="0.25">
      <c r="A317">
        <v>2</v>
      </c>
      <c r="B317" t="s">
        <v>388</v>
      </c>
      <c r="C317">
        <v>2</v>
      </c>
      <c r="D317" s="3">
        <v>45019.068055555559</v>
      </c>
      <c r="E317" s="3">
        <v>45019.230555555558</v>
      </c>
      <c r="F317" t="s">
        <v>90</v>
      </c>
      <c r="G317" t="s">
        <v>77</v>
      </c>
      <c r="H317" t="s">
        <v>83</v>
      </c>
      <c r="I317" s="13">
        <v>31.13</v>
      </c>
      <c r="J317" t="s">
        <v>72</v>
      </c>
      <c r="K317">
        <v>316</v>
      </c>
      <c r="L317" t="s">
        <v>95</v>
      </c>
      <c r="M317" t="s">
        <v>24</v>
      </c>
      <c r="N317" t="s">
        <v>118</v>
      </c>
      <c r="O317" t="s">
        <v>80</v>
      </c>
      <c r="P317" t="s">
        <v>103</v>
      </c>
      <c r="Q317" s="1">
        <f>+SUMIF(Tabla1[Número de Orden],Tabla2[[#This Row],[Número de Orden]],Tabla1[Ganacia Bruta])</f>
        <v>160</v>
      </c>
      <c r="R317" s="1">
        <f>+Tabla2[[#This Row],[Monto total cuenta]]+Tabla2[[#This Row],[Propina final]]</f>
        <v>191.13</v>
      </c>
      <c r="S317" s="4">
        <f>+Tabla2[[#This Row],[Hora de Salida]]</f>
        <v>45019.230555555558</v>
      </c>
      <c r="T317" s="5" t="str">
        <f>+TEXT(Tabla2[[#This Row],[Hora de Llegada]], "h:mm")</f>
        <v>1:38</v>
      </c>
      <c r="U317" t="str">
        <f>+TEXT(Tabla2[[#This Row],[Hora de Salida]], "h:mm")</f>
        <v>5:32</v>
      </c>
      <c r="V3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0.16250000000000003</v>
      </c>
      <c r="W317">
        <f>+SUMIF(cocina!A:A,Tabla2[[#This Row],[Número de Orden]],cocina!H:H)</f>
        <v>158</v>
      </c>
      <c r="X317">
        <f>+Tabla2[[#This Row],[Tiempo de preparación]]/60</f>
        <v>2.6333333333333333</v>
      </c>
      <c r="Y317" t="str">
        <f>+TEXT(Tabla2[[#This Row],[Columna2]]/24, "h:mm")</f>
        <v>2:38</v>
      </c>
      <c r="Z317" s="6">
        <f>+TEXT(Tabla2[[#This Row],[Hora de Salida]]-Tabla2[[#This Row],[Hora de Llegada]], "h:mm")-Tabla2[[#This Row],[Tiempo de preparación2]]</f>
        <v>5.2777777777777785E-2</v>
      </c>
      <c r="AA317" s="6">
        <f>+IF(Tabla2[[#This Row],[Tiempo de degustación]]&lt;0,0,Tabla2[[#This Row],[Tiempo de degustación]])</f>
        <v>5.2777777777777785E-2</v>
      </c>
      <c r="AB317" t="str">
        <f>+IF(Tabla2[[#This Row],[Tiempo de degustación2]]&gt;0,"SI","Impago")</f>
        <v>SI</v>
      </c>
      <c r="AC317">
        <f>+IF(Tabla2[[#This Row],[Orden cobrada]]="Impago",0,Tabla2[[#This Row],[Propina]])</f>
        <v>31.13</v>
      </c>
      <c r="AD317">
        <f>+IF(Tabla2[[#This Row],[Estado de la Mesa]]="Ocupada",15,0)</f>
        <v>0</v>
      </c>
      <c r="AE317">
        <f>+Tabla2[[#This Row],[Columna1]]/60</f>
        <v>0</v>
      </c>
      <c r="AF317" t="str">
        <f>+TEXT(Tabla2[[#This Row],[Columna12]]/24, "h:mm")</f>
        <v>0:00</v>
      </c>
      <c r="AG317" s="6">
        <f>+Tabla2[[#This Row],[Columna13]]+Tabla2[[#This Row],[Tiempo de permanencia]]</f>
        <v>0.16250000000000003</v>
      </c>
      <c r="AH317" t="str">
        <f>+TEXT(Tabla2[[#This Row],[Hora de Llegada]], "dddd")</f>
        <v>lunes</v>
      </c>
    </row>
    <row r="318" spans="1:34" x14ac:dyDescent="0.25">
      <c r="A318">
        <v>17</v>
      </c>
      <c r="B318" t="s">
        <v>180</v>
      </c>
      <c r="C318">
        <v>2</v>
      </c>
      <c r="D318" s="3">
        <v>45019.100694444445</v>
      </c>
      <c r="E318" s="3">
        <v>45019.261111111111</v>
      </c>
      <c r="F318" t="s">
        <v>82</v>
      </c>
      <c r="G318" t="s">
        <v>77</v>
      </c>
      <c r="H318" t="s">
        <v>78</v>
      </c>
      <c r="I318" s="13">
        <v>24.55</v>
      </c>
      <c r="J318" t="s">
        <v>84</v>
      </c>
      <c r="K318">
        <v>317</v>
      </c>
      <c r="L318" t="s">
        <v>109</v>
      </c>
      <c r="M318" t="s">
        <v>19</v>
      </c>
      <c r="N318" t="s">
        <v>133</v>
      </c>
      <c r="O318" t="s">
        <v>107</v>
      </c>
      <c r="Q318" s="1">
        <f>+SUMIF(Tabla1[Número de Orden],Tabla2[[#This Row],[Número de Orden]],Tabla1[Ganacia Bruta])</f>
        <v>178</v>
      </c>
      <c r="R318" s="1">
        <f>+Tabla2[[#This Row],[Monto total cuenta]]+Tabla2[[#This Row],[Propina final]]</f>
        <v>202.55</v>
      </c>
      <c r="S318" s="4">
        <f>+Tabla2[[#This Row],[Hora de Salida]]</f>
        <v>45019.261111111111</v>
      </c>
      <c r="T318" s="5" t="str">
        <f>+TEXT(Tabla2[[#This Row],[Hora de Llegada]], "h:mm")</f>
        <v>2:25</v>
      </c>
      <c r="U318" t="str">
        <f>+TEXT(Tabla2[[#This Row],[Hora de Salida]], "h:mm")</f>
        <v>6:16</v>
      </c>
      <c r="V3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0.16041666666666668</v>
      </c>
      <c r="W318">
        <f>+SUMIF(cocina!A:A,Tabla2[[#This Row],[Número de Orden]],cocina!H:H)</f>
        <v>88</v>
      </c>
      <c r="X318">
        <f>+Tabla2[[#This Row],[Tiempo de preparación]]/60</f>
        <v>1.4666666666666666</v>
      </c>
      <c r="Y318" t="str">
        <f>+TEXT(Tabla2[[#This Row],[Columna2]]/24, "h:mm")</f>
        <v>1:28</v>
      </c>
      <c r="Z318" s="6">
        <f>+TEXT(Tabla2[[#This Row],[Hora de Salida]]-Tabla2[[#This Row],[Hora de Llegada]], "h:mm")-Tabla2[[#This Row],[Tiempo de preparación2]]</f>
        <v>9.9305555555555564E-2</v>
      </c>
      <c r="AA318" s="6">
        <f>+IF(Tabla2[[#This Row],[Tiempo de degustación]]&lt;0,0,Tabla2[[#This Row],[Tiempo de degustación]])</f>
        <v>9.9305555555555564E-2</v>
      </c>
      <c r="AB318" t="str">
        <f>+IF(Tabla2[[#This Row],[Tiempo de degustación2]]&gt;0,"SI","Impago")</f>
        <v>SI</v>
      </c>
      <c r="AC318">
        <f>+IF(Tabla2[[#This Row],[Orden cobrada]]="Impago",0,Tabla2[[#This Row],[Propina]])</f>
        <v>24.55</v>
      </c>
      <c r="AD318">
        <f>+IF(Tabla2[[#This Row],[Estado de la Mesa]]="Ocupada",15,0)</f>
        <v>0</v>
      </c>
      <c r="AE318">
        <f>+Tabla2[[#This Row],[Columna1]]/60</f>
        <v>0</v>
      </c>
      <c r="AF318" t="str">
        <f>+TEXT(Tabla2[[#This Row],[Columna12]]/24, "h:mm")</f>
        <v>0:00</v>
      </c>
      <c r="AG318" s="6">
        <f>+Tabla2[[#This Row],[Columna13]]+Tabla2[[#This Row],[Tiempo de permanencia]]</f>
        <v>0.16041666666666668</v>
      </c>
      <c r="AH318" t="str">
        <f>+TEXT(Tabla2[[#This Row],[Hora de Llegada]], "dddd")</f>
        <v>lunes</v>
      </c>
    </row>
    <row r="319" spans="1:34" x14ac:dyDescent="0.25">
      <c r="A319">
        <v>13</v>
      </c>
      <c r="B319" t="s">
        <v>389</v>
      </c>
      <c r="C319">
        <v>3</v>
      </c>
      <c r="D319" s="3">
        <v>45019.147916666669</v>
      </c>
      <c r="E319" s="3">
        <v>45019.214583333334</v>
      </c>
      <c r="F319" t="s">
        <v>69</v>
      </c>
      <c r="G319" t="s">
        <v>98</v>
      </c>
      <c r="H319" t="s">
        <v>83</v>
      </c>
      <c r="I319" s="13">
        <v>10.08</v>
      </c>
      <c r="J319" t="s">
        <v>72</v>
      </c>
      <c r="K319">
        <v>318</v>
      </c>
      <c r="L319" t="s">
        <v>101</v>
      </c>
      <c r="M319" t="s">
        <v>13</v>
      </c>
      <c r="Q319" s="1">
        <f>+SUMIF(Tabla1[Número de Orden],Tabla2[[#This Row],[Número de Orden]],Tabla1[Ganacia Bruta])</f>
        <v>29</v>
      </c>
      <c r="R319" s="1">
        <f>+Tabla2[[#This Row],[Monto total cuenta]]+Tabla2[[#This Row],[Propina final]]</f>
        <v>39.08</v>
      </c>
      <c r="S319" s="4">
        <f>+Tabla2[[#This Row],[Hora de Salida]]</f>
        <v>45019.214583333334</v>
      </c>
      <c r="T319" s="5" t="str">
        <f>+TEXT(Tabla2[[#This Row],[Hora de Llegada]], "h:mm")</f>
        <v>3:33</v>
      </c>
      <c r="U319" t="str">
        <f>+TEXT(Tabla2[[#This Row],[Hora de Salida]], "h:mm")</f>
        <v>5:09</v>
      </c>
      <c r="V3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6.6666666666666652E-2</v>
      </c>
      <c r="W319">
        <f>+SUMIF(cocina!A:A,Tabla2[[#This Row],[Número de Orden]],cocina!H:H)</f>
        <v>39</v>
      </c>
      <c r="X319">
        <f>+Tabla2[[#This Row],[Tiempo de preparación]]/60</f>
        <v>0.65</v>
      </c>
      <c r="Y319" t="str">
        <f>+TEXT(Tabla2[[#This Row],[Columna2]]/24, "h:mm")</f>
        <v>0:39</v>
      </c>
      <c r="Z319" s="6">
        <f>+TEXT(Tabla2[[#This Row],[Hora de Salida]]-Tabla2[[#This Row],[Hora de Llegada]], "h:mm")-Tabla2[[#This Row],[Tiempo de preparación2]]</f>
        <v>3.9583333333333331E-2</v>
      </c>
      <c r="AA319" s="6">
        <f>+IF(Tabla2[[#This Row],[Tiempo de degustación]]&lt;0,0,Tabla2[[#This Row],[Tiempo de degustación]])</f>
        <v>3.9583333333333331E-2</v>
      </c>
      <c r="AB319" t="str">
        <f>+IF(Tabla2[[#This Row],[Tiempo de degustación2]]&gt;0,"SI","Impago")</f>
        <v>SI</v>
      </c>
      <c r="AC319">
        <f>+IF(Tabla2[[#This Row],[Orden cobrada]]="Impago",0,Tabla2[[#This Row],[Propina]])</f>
        <v>10.08</v>
      </c>
      <c r="AD319">
        <f>+IF(Tabla2[[#This Row],[Estado de la Mesa]]="Ocupada",15,0)</f>
        <v>0</v>
      </c>
      <c r="AE319">
        <f>+Tabla2[[#This Row],[Columna1]]/60</f>
        <v>0</v>
      </c>
      <c r="AF319" t="str">
        <f>+TEXT(Tabla2[[#This Row],[Columna12]]/24, "h:mm")</f>
        <v>0:00</v>
      </c>
      <c r="AG319" s="6">
        <f>+Tabla2[[#This Row],[Columna13]]+Tabla2[[#This Row],[Tiempo de permanencia]]</f>
        <v>6.6666666666666652E-2</v>
      </c>
      <c r="AH319" t="str">
        <f>+TEXT(Tabla2[[#This Row],[Hora de Llegada]], "dddd")</f>
        <v>lunes</v>
      </c>
    </row>
    <row r="320" spans="1:34" x14ac:dyDescent="0.25">
      <c r="A320">
        <v>1</v>
      </c>
      <c r="B320" t="s">
        <v>390</v>
      </c>
      <c r="C320">
        <v>1</v>
      </c>
      <c r="D320" s="3">
        <v>45019.033333333333</v>
      </c>
      <c r="E320" s="3">
        <v>45019.165972222225</v>
      </c>
      <c r="F320" t="s">
        <v>76</v>
      </c>
      <c r="G320" t="s">
        <v>70</v>
      </c>
      <c r="H320" t="s">
        <v>78</v>
      </c>
      <c r="I320" s="13">
        <v>30.05</v>
      </c>
      <c r="J320" t="s">
        <v>84</v>
      </c>
      <c r="K320">
        <v>319</v>
      </c>
      <c r="L320" t="s">
        <v>105</v>
      </c>
      <c r="M320" t="s">
        <v>18</v>
      </c>
      <c r="N320" t="s">
        <v>112</v>
      </c>
      <c r="O320" t="s">
        <v>103</v>
      </c>
      <c r="P320" t="s">
        <v>86</v>
      </c>
      <c r="Q320" s="1">
        <f>+SUMIF(Tabla1[Número de Orden],Tabla2[[#This Row],[Número de Orden]],Tabla1[Ganacia Bruta])</f>
        <v>268</v>
      </c>
      <c r="R320" s="1">
        <f>+Tabla2[[#This Row],[Monto total cuenta]]+Tabla2[[#This Row],[Propina final]]</f>
        <v>298.05</v>
      </c>
      <c r="S320" s="4">
        <f>+Tabla2[[#This Row],[Hora de Salida]]</f>
        <v>45019.165972222225</v>
      </c>
      <c r="T320" s="5" t="str">
        <f>+TEXT(Tabla2[[#This Row],[Hora de Llegada]], "h:mm")</f>
        <v>0:48</v>
      </c>
      <c r="U320" t="str">
        <f>+TEXT(Tabla2[[#This Row],[Hora de Salida]], "h:mm")</f>
        <v>3:59</v>
      </c>
      <c r="V3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0.13263888888888889</v>
      </c>
      <c r="W320">
        <f>+SUMIF(cocina!A:A,Tabla2[[#This Row],[Número de Orden]],cocina!H:H)</f>
        <v>126</v>
      </c>
      <c r="X320">
        <f>+Tabla2[[#This Row],[Tiempo de preparación]]/60</f>
        <v>2.1</v>
      </c>
      <c r="Y320" t="str">
        <f>+TEXT(Tabla2[[#This Row],[Columna2]]/24, "h:mm")</f>
        <v>2:06</v>
      </c>
      <c r="Z320" s="6">
        <f>+TEXT(Tabla2[[#This Row],[Hora de Salida]]-Tabla2[[#This Row],[Hora de Llegada]], "h:mm")-Tabla2[[#This Row],[Tiempo de preparación2]]</f>
        <v>4.5138888888888895E-2</v>
      </c>
      <c r="AA320" s="6">
        <f>+IF(Tabla2[[#This Row],[Tiempo de degustación]]&lt;0,0,Tabla2[[#This Row],[Tiempo de degustación]])</f>
        <v>4.5138888888888895E-2</v>
      </c>
      <c r="AB320" t="str">
        <f>+IF(Tabla2[[#This Row],[Tiempo de degustación2]]&gt;0,"SI","Impago")</f>
        <v>SI</v>
      </c>
      <c r="AC320">
        <f>+IF(Tabla2[[#This Row],[Orden cobrada]]="Impago",0,Tabla2[[#This Row],[Propina]])</f>
        <v>30.05</v>
      </c>
      <c r="AD320">
        <f>+IF(Tabla2[[#This Row],[Estado de la Mesa]]="Ocupada",15,0)</f>
        <v>0</v>
      </c>
      <c r="AE320">
        <f>+Tabla2[[#This Row],[Columna1]]/60</f>
        <v>0</v>
      </c>
      <c r="AF320" t="str">
        <f>+TEXT(Tabla2[[#This Row],[Columna12]]/24, "h:mm")</f>
        <v>0:00</v>
      </c>
      <c r="AG320" s="6">
        <f>+Tabla2[[#This Row],[Columna13]]+Tabla2[[#This Row],[Tiempo de permanencia]]</f>
        <v>0.13263888888888889</v>
      </c>
      <c r="AH320" t="str">
        <f>+TEXT(Tabla2[[#This Row],[Hora de Llegada]], "dddd")</f>
        <v>lunes</v>
      </c>
    </row>
    <row r="321" spans="1:34" x14ac:dyDescent="0.25">
      <c r="A321">
        <v>9</v>
      </c>
      <c r="B321" t="s">
        <v>391</v>
      </c>
      <c r="C321">
        <v>1</v>
      </c>
      <c r="D321" s="3">
        <v>45019.0625</v>
      </c>
      <c r="E321" s="3">
        <v>45019.178472222222</v>
      </c>
      <c r="F321" t="s">
        <v>69</v>
      </c>
      <c r="G321" t="s">
        <v>70</v>
      </c>
      <c r="H321" t="s">
        <v>71</v>
      </c>
      <c r="I321" s="13">
        <v>44.02</v>
      </c>
      <c r="J321" t="s">
        <v>72</v>
      </c>
      <c r="K321">
        <v>320</v>
      </c>
      <c r="L321" t="s">
        <v>73</v>
      </c>
      <c r="M321" t="s">
        <v>23</v>
      </c>
      <c r="N321" t="s">
        <v>123</v>
      </c>
      <c r="O321" t="s">
        <v>133</v>
      </c>
      <c r="Q321" s="1">
        <f>+SUMIF(Tabla1[Número de Orden],Tabla2[[#This Row],[Número de Orden]],Tabla1[Ganacia Bruta])</f>
        <v>98</v>
      </c>
      <c r="R321" s="1">
        <f>+Tabla2[[#This Row],[Monto total cuenta]]+Tabla2[[#This Row],[Propina final]]</f>
        <v>142.02000000000001</v>
      </c>
      <c r="S321" s="4">
        <f>+Tabla2[[#This Row],[Hora de Salida]]</f>
        <v>45019.178472222222</v>
      </c>
      <c r="T321" s="5" t="str">
        <f>+TEXT(Tabla2[[#This Row],[Hora de Llegada]], "h:mm")</f>
        <v>1:30</v>
      </c>
      <c r="U321" t="str">
        <f>+TEXT(Tabla2[[#This Row],[Hora de Salida]], "h:mm")</f>
        <v>4:17</v>
      </c>
      <c r="V3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0.11597222222222223</v>
      </c>
      <c r="W321">
        <f>+SUMIF(cocina!A:A,Tabla2[[#This Row],[Número de Orden]],cocina!H:H)</f>
        <v>130</v>
      </c>
      <c r="X321">
        <f>+Tabla2[[#This Row],[Tiempo de preparación]]/60</f>
        <v>2.1666666666666665</v>
      </c>
      <c r="Y321" t="str">
        <f>+TEXT(Tabla2[[#This Row],[Columna2]]/24, "h:mm")</f>
        <v>2:10</v>
      </c>
      <c r="Z321" s="6">
        <f>+TEXT(Tabla2[[#This Row],[Hora de Salida]]-Tabla2[[#This Row],[Hora de Llegada]], "h:mm")-Tabla2[[#This Row],[Tiempo de preparación2]]</f>
        <v>2.569444444444445E-2</v>
      </c>
      <c r="AA321" s="6">
        <f>+IF(Tabla2[[#This Row],[Tiempo de degustación]]&lt;0,0,Tabla2[[#This Row],[Tiempo de degustación]])</f>
        <v>2.569444444444445E-2</v>
      </c>
      <c r="AB321" t="str">
        <f>+IF(Tabla2[[#This Row],[Tiempo de degustación2]]&gt;0,"SI","Impago")</f>
        <v>SI</v>
      </c>
      <c r="AC321">
        <f>+IF(Tabla2[[#This Row],[Orden cobrada]]="Impago",0,Tabla2[[#This Row],[Propina]])</f>
        <v>44.02</v>
      </c>
      <c r="AD321">
        <f>+IF(Tabla2[[#This Row],[Estado de la Mesa]]="Ocupada",15,0)</f>
        <v>0</v>
      </c>
      <c r="AE321">
        <f>+Tabla2[[#This Row],[Columna1]]/60</f>
        <v>0</v>
      </c>
      <c r="AF321" t="str">
        <f>+TEXT(Tabla2[[#This Row],[Columna12]]/24, "h:mm")</f>
        <v>0:00</v>
      </c>
      <c r="AG321" s="6">
        <f>+Tabla2[[#This Row],[Columna13]]+Tabla2[[#This Row],[Tiempo de permanencia]]</f>
        <v>0.11597222222222223</v>
      </c>
      <c r="AH321" t="str">
        <f>+TEXT(Tabla2[[#This Row],[Hora de Llegada]], "dddd")</f>
        <v>lunes</v>
      </c>
    </row>
    <row r="322" spans="1:34" x14ac:dyDescent="0.25">
      <c r="A322">
        <v>18</v>
      </c>
      <c r="B322" t="s">
        <v>392</v>
      </c>
      <c r="C322">
        <v>5</v>
      </c>
      <c r="D322" s="3">
        <v>45019.086111111108</v>
      </c>
      <c r="E322" s="3">
        <v>45019.179166666669</v>
      </c>
      <c r="F322" t="s">
        <v>76</v>
      </c>
      <c r="G322" t="s">
        <v>70</v>
      </c>
      <c r="H322" t="s">
        <v>83</v>
      </c>
      <c r="I322" s="13">
        <v>23.59</v>
      </c>
      <c r="J322" t="s">
        <v>84</v>
      </c>
      <c r="K322">
        <v>321</v>
      </c>
      <c r="L322" t="s">
        <v>101</v>
      </c>
      <c r="M322" t="s">
        <v>15</v>
      </c>
      <c r="N322" t="s">
        <v>123</v>
      </c>
      <c r="O322" t="s">
        <v>116</v>
      </c>
      <c r="Q322" s="1">
        <f>+SUMIF(Tabla1[Número de Orden],Tabla2[[#This Row],[Número de Orden]],Tabla1[Ganacia Bruta])</f>
        <v>141</v>
      </c>
      <c r="R322" s="1">
        <f>+Tabla2[[#This Row],[Monto total cuenta]]+Tabla2[[#This Row],[Propina final]]</f>
        <v>164.59</v>
      </c>
      <c r="S322" s="4">
        <f>+Tabla2[[#This Row],[Hora de Salida]]</f>
        <v>45019.179166666669</v>
      </c>
      <c r="T322" s="5" t="str">
        <f>+TEXT(Tabla2[[#This Row],[Hora de Llegada]], "h:mm")</f>
        <v>2:04</v>
      </c>
      <c r="U322" t="str">
        <f>+TEXT(Tabla2[[#This Row],[Hora de Salida]], "h:mm")</f>
        <v>4:18</v>
      </c>
      <c r="V3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9.3055555555555558E-2</v>
      </c>
      <c r="W322">
        <f>+SUMIF(cocina!A:A,Tabla2[[#This Row],[Número de Orden]],cocina!H:H)</f>
        <v>95</v>
      </c>
      <c r="X322">
        <f>+Tabla2[[#This Row],[Tiempo de preparación]]/60</f>
        <v>1.5833333333333333</v>
      </c>
      <c r="Y322" t="str">
        <f>+TEXT(Tabla2[[#This Row],[Columna2]]/24, "h:mm")</f>
        <v>1:35</v>
      </c>
      <c r="Z322" s="6">
        <f>+TEXT(Tabla2[[#This Row],[Hora de Salida]]-Tabla2[[#This Row],[Hora de Llegada]], "h:mm")-Tabla2[[#This Row],[Tiempo de preparación2]]</f>
        <v>2.7083333333333334E-2</v>
      </c>
      <c r="AA322" s="6">
        <f>+IF(Tabla2[[#This Row],[Tiempo de degustación]]&lt;0,0,Tabla2[[#This Row],[Tiempo de degustación]])</f>
        <v>2.7083333333333334E-2</v>
      </c>
      <c r="AB322" t="str">
        <f>+IF(Tabla2[[#This Row],[Tiempo de degustación2]]&gt;0,"SI","Impago")</f>
        <v>SI</v>
      </c>
      <c r="AC322">
        <f>+IF(Tabla2[[#This Row],[Orden cobrada]]="Impago",0,Tabla2[[#This Row],[Propina]])</f>
        <v>23.59</v>
      </c>
      <c r="AD322">
        <f>+IF(Tabla2[[#This Row],[Estado de la Mesa]]="Ocupada",15,0)</f>
        <v>0</v>
      </c>
      <c r="AE322">
        <f>+Tabla2[[#This Row],[Columna1]]/60</f>
        <v>0</v>
      </c>
      <c r="AF322" t="str">
        <f>+TEXT(Tabla2[[#This Row],[Columna12]]/24, "h:mm")</f>
        <v>0:00</v>
      </c>
      <c r="AG322" s="6">
        <f>+Tabla2[[#This Row],[Columna13]]+Tabla2[[#This Row],[Tiempo de permanencia]]</f>
        <v>9.3055555555555558E-2</v>
      </c>
      <c r="AH322" t="str">
        <f>+TEXT(Tabla2[[#This Row],[Hora de Llegada]], "dddd")</f>
        <v>lunes</v>
      </c>
    </row>
    <row r="323" spans="1:34" x14ac:dyDescent="0.25">
      <c r="A323">
        <v>12</v>
      </c>
      <c r="B323" t="s">
        <v>393</v>
      </c>
      <c r="C323">
        <v>1</v>
      </c>
      <c r="D323" s="3">
        <v>45019.15347222222</v>
      </c>
      <c r="E323" s="3">
        <v>45019.240972222222</v>
      </c>
      <c r="F323" t="s">
        <v>82</v>
      </c>
      <c r="G323" t="s">
        <v>98</v>
      </c>
      <c r="H323" t="s">
        <v>83</v>
      </c>
      <c r="I323" s="13">
        <v>24.69</v>
      </c>
      <c r="J323" t="s">
        <v>100</v>
      </c>
      <c r="K323">
        <v>322</v>
      </c>
      <c r="L323" t="s">
        <v>121</v>
      </c>
      <c r="M323" t="s">
        <v>18</v>
      </c>
      <c r="N323" t="s">
        <v>118</v>
      </c>
      <c r="Q323" s="1">
        <f>+SUMIF(Tabla1[Número de Orden],Tabla2[[#This Row],[Número de Orden]],Tabla1[Ganacia Bruta])</f>
        <v>85</v>
      </c>
      <c r="R323" s="1">
        <f>+Tabla2[[#This Row],[Monto total cuenta]]+Tabla2[[#This Row],[Propina final]]</f>
        <v>109.69</v>
      </c>
      <c r="S323" s="4">
        <f>+Tabla2[[#This Row],[Hora de Salida]]</f>
        <v>45019.240972222222</v>
      </c>
      <c r="T323" s="5" t="str">
        <f>+TEXT(Tabla2[[#This Row],[Hora de Llegada]], "h:mm")</f>
        <v>3:41</v>
      </c>
      <c r="U323" t="str">
        <f>+TEXT(Tabla2[[#This Row],[Hora de Salida]], "h:mm")</f>
        <v>5:47</v>
      </c>
      <c r="V3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323">
        <f>+SUMIF(cocina!A:A,Tabla2[[#This Row],[Número de Orden]],cocina!H:H)</f>
        <v>60</v>
      </c>
      <c r="X323">
        <f>+Tabla2[[#This Row],[Tiempo de preparación]]/60</f>
        <v>1</v>
      </c>
      <c r="Y323" t="str">
        <f>+TEXT(Tabla2[[#This Row],[Columna2]]/24, "h:mm")</f>
        <v>1:00</v>
      </c>
      <c r="Z323" s="6">
        <f>+TEXT(Tabla2[[#This Row],[Hora de Salida]]-Tabla2[[#This Row],[Hora de Llegada]], "h:mm")-Tabla2[[#This Row],[Tiempo de preparación2]]</f>
        <v>4.583333333333333E-2</v>
      </c>
      <c r="AA323" s="6">
        <f>+IF(Tabla2[[#This Row],[Tiempo de degustación]]&lt;0,0,Tabla2[[#This Row],[Tiempo de degustación]])</f>
        <v>4.583333333333333E-2</v>
      </c>
      <c r="AB323" t="str">
        <f>+IF(Tabla2[[#This Row],[Tiempo de degustación2]]&gt;0,"SI","Impago")</f>
        <v>SI</v>
      </c>
      <c r="AC323">
        <f>+IF(Tabla2[[#This Row],[Orden cobrada]]="Impago",0,Tabla2[[#This Row],[Propina]])</f>
        <v>24.69</v>
      </c>
      <c r="AD323">
        <f>+IF(Tabla2[[#This Row],[Estado de la Mesa]]="Ocupada",15,0)</f>
        <v>15</v>
      </c>
      <c r="AE323">
        <f>+Tabla2[[#This Row],[Columna1]]/60</f>
        <v>0.25</v>
      </c>
      <c r="AF323" t="str">
        <f>+TEXT(Tabla2[[#This Row],[Columna12]]/24, "h:mm")</f>
        <v>0:15</v>
      </c>
      <c r="AG323" s="6">
        <f>+Tabla2[[#This Row],[Columna13]]+Tabla2[[#This Row],[Tiempo de permanencia]]</f>
        <v>30.097916666666666</v>
      </c>
      <c r="AH323" t="str">
        <f>+TEXT(Tabla2[[#This Row],[Hora de Llegada]], "dddd")</f>
        <v>lunes</v>
      </c>
    </row>
    <row r="324" spans="1:34" x14ac:dyDescent="0.25">
      <c r="A324">
        <v>8</v>
      </c>
      <c r="B324" t="s">
        <v>394</v>
      </c>
      <c r="C324">
        <v>1</v>
      </c>
      <c r="D324" s="3">
        <v>45019.057638888888</v>
      </c>
      <c r="E324" s="3">
        <v>45019.179861111108</v>
      </c>
      <c r="F324" t="s">
        <v>90</v>
      </c>
      <c r="G324" t="s">
        <v>77</v>
      </c>
      <c r="H324" t="s">
        <v>78</v>
      </c>
      <c r="I324" s="13">
        <v>44.3</v>
      </c>
      <c r="J324" t="s">
        <v>84</v>
      </c>
      <c r="K324">
        <v>323</v>
      </c>
      <c r="L324" t="s">
        <v>127</v>
      </c>
      <c r="M324" t="s">
        <v>19</v>
      </c>
      <c r="N324" t="s">
        <v>88</v>
      </c>
      <c r="O324" t="s">
        <v>96</v>
      </c>
      <c r="P324" t="s">
        <v>122</v>
      </c>
      <c r="Q324" s="1">
        <f>+SUMIF(Tabla1[Número de Orden],Tabla2[[#This Row],[Número de Orden]],Tabla1[Ganacia Bruta])</f>
        <v>208</v>
      </c>
      <c r="R324" s="1">
        <f>+Tabla2[[#This Row],[Monto total cuenta]]+Tabla2[[#This Row],[Propina final]]</f>
        <v>252.3</v>
      </c>
      <c r="S324" s="4">
        <f>+Tabla2[[#This Row],[Hora de Salida]]</f>
        <v>45019.179861111108</v>
      </c>
      <c r="T324" s="5" t="str">
        <f>+TEXT(Tabla2[[#This Row],[Hora de Llegada]], "h:mm")</f>
        <v>1:23</v>
      </c>
      <c r="U324" t="str">
        <f>+TEXT(Tabla2[[#This Row],[Hora de Salida]], "h:mm")</f>
        <v>4:19</v>
      </c>
      <c r="V3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0.12222222222222222</v>
      </c>
      <c r="W324">
        <f>+SUMIF(cocina!A:A,Tabla2[[#This Row],[Número de Orden]],cocina!H:H)</f>
        <v>122</v>
      </c>
      <c r="X324">
        <f>+Tabla2[[#This Row],[Tiempo de preparación]]/60</f>
        <v>2.0333333333333332</v>
      </c>
      <c r="Y324" t="str">
        <f>+TEXT(Tabla2[[#This Row],[Columna2]]/24, "h:mm")</f>
        <v>2:02</v>
      </c>
      <c r="Z324" s="6">
        <f>+TEXT(Tabla2[[#This Row],[Hora de Salida]]-Tabla2[[#This Row],[Hora de Llegada]], "h:mm")-Tabla2[[#This Row],[Tiempo de preparación2]]</f>
        <v>3.7499999999999992E-2</v>
      </c>
      <c r="AA324" s="6">
        <f>+IF(Tabla2[[#This Row],[Tiempo de degustación]]&lt;0,0,Tabla2[[#This Row],[Tiempo de degustación]])</f>
        <v>3.7499999999999992E-2</v>
      </c>
      <c r="AB324" t="str">
        <f>+IF(Tabla2[[#This Row],[Tiempo de degustación2]]&gt;0,"SI","Impago")</f>
        <v>SI</v>
      </c>
      <c r="AC324">
        <f>+IF(Tabla2[[#This Row],[Orden cobrada]]="Impago",0,Tabla2[[#This Row],[Propina]])</f>
        <v>44.3</v>
      </c>
      <c r="AD324">
        <f>+IF(Tabla2[[#This Row],[Estado de la Mesa]]="Ocupada",15,0)</f>
        <v>0</v>
      </c>
      <c r="AE324">
        <f>+Tabla2[[#This Row],[Columna1]]/60</f>
        <v>0</v>
      </c>
      <c r="AF324" t="str">
        <f>+TEXT(Tabla2[[#This Row],[Columna12]]/24, "h:mm")</f>
        <v>0:00</v>
      </c>
      <c r="AG324" s="6">
        <f>+Tabla2[[#This Row],[Columna13]]+Tabla2[[#This Row],[Tiempo de permanencia]]</f>
        <v>0.12222222222222222</v>
      </c>
      <c r="AH324" t="str">
        <f>+TEXT(Tabla2[[#This Row],[Hora de Llegada]], "dddd")</f>
        <v>lunes</v>
      </c>
    </row>
    <row r="325" spans="1:34" x14ac:dyDescent="0.25">
      <c r="A325">
        <v>9</v>
      </c>
      <c r="B325" t="s">
        <v>395</v>
      </c>
      <c r="C325">
        <v>6</v>
      </c>
      <c r="D325" s="3">
        <v>45019.029861111114</v>
      </c>
      <c r="E325" s="3">
        <v>45019.07708333333</v>
      </c>
      <c r="F325" t="s">
        <v>76</v>
      </c>
      <c r="G325" t="s">
        <v>98</v>
      </c>
      <c r="H325" t="s">
        <v>83</v>
      </c>
      <c r="I325" s="13">
        <v>21.6</v>
      </c>
      <c r="J325" t="s">
        <v>84</v>
      </c>
      <c r="K325">
        <v>324</v>
      </c>
      <c r="L325" t="s">
        <v>95</v>
      </c>
      <c r="M325" t="s">
        <v>7</v>
      </c>
      <c r="N325" t="s">
        <v>80</v>
      </c>
      <c r="O325" t="s">
        <v>125</v>
      </c>
      <c r="Q325" s="1">
        <f>+SUMIF(Tabla1[Número de Orden],Tabla2[[#This Row],[Número de Orden]],Tabla1[Ganacia Bruta])</f>
        <v>137</v>
      </c>
      <c r="R325" s="1">
        <f>+Tabla2[[#This Row],[Monto total cuenta]]+Tabla2[[#This Row],[Propina final]]</f>
        <v>137</v>
      </c>
      <c r="S325" s="4">
        <f>+Tabla2[[#This Row],[Hora de Salida]]</f>
        <v>45019.07708333333</v>
      </c>
      <c r="T325" s="5" t="str">
        <f>+TEXT(Tabla2[[#This Row],[Hora de Llegada]], "h:mm")</f>
        <v>0:43</v>
      </c>
      <c r="U325" t="str">
        <f>+TEXT(Tabla2[[#This Row],[Hora de Salida]], "h:mm")</f>
        <v>1:51</v>
      </c>
      <c r="V3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4.7222222222222221E-2</v>
      </c>
      <c r="W325">
        <f>+SUMIF(cocina!A:A,Tabla2[[#This Row],[Número de Orden]],cocina!H:H)</f>
        <v>90</v>
      </c>
      <c r="X325">
        <f>+Tabla2[[#This Row],[Tiempo de preparación]]/60</f>
        <v>1.5</v>
      </c>
      <c r="Y325" t="str">
        <f>+TEXT(Tabla2[[#This Row],[Columna2]]/24, "h:mm")</f>
        <v>1:30</v>
      </c>
      <c r="Z325" s="6">
        <f>+TEXT(Tabla2[[#This Row],[Hora de Salida]]-Tabla2[[#This Row],[Hora de Llegada]], "h:mm")-Tabla2[[#This Row],[Tiempo de preparación2]]</f>
        <v>-1.5277777777777779E-2</v>
      </c>
      <c r="AA325" s="6">
        <f>+IF(Tabla2[[#This Row],[Tiempo de degustación]]&lt;0,0,Tabla2[[#This Row],[Tiempo de degustación]])</f>
        <v>0</v>
      </c>
      <c r="AB325" t="str">
        <f>+IF(Tabla2[[#This Row],[Tiempo de degustación2]]&gt;0,"SI","Impago")</f>
        <v>Impago</v>
      </c>
      <c r="AC325">
        <f>+IF(Tabla2[[#This Row],[Orden cobrada]]="Impago",0,Tabla2[[#This Row],[Propina]])</f>
        <v>0</v>
      </c>
      <c r="AD325">
        <f>+IF(Tabla2[[#This Row],[Estado de la Mesa]]="Ocupada",15,0)</f>
        <v>0</v>
      </c>
      <c r="AE325">
        <f>+Tabla2[[#This Row],[Columna1]]/60</f>
        <v>0</v>
      </c>
      <c r="AF325" t="str">
        <f>+TEXT(Tabla2[[#This Row],[Columna12]]/24, "h:mm")</f>
        <v>0:00</v>
      </c>
      <c r="AG325" s="6">
        <f>+Tabla2[[#This Row],[Columna13]]+Tabla2[[#This Row],[Tiempo de permanencia]]</f>
        <v>4.7222222222222221E-2</v>
      </c>
      <c r="AH325" t="str">
        <f>+TEXT(Tabla2[[#This Row],[Hora de Llegada]], "dddd")</f>
        <v>lunes</v>
      </c>
    </row>
    <row r="326" spans="1:34" x14ac:dyDescent="0.25">
      <c r="A326">
        <v>18</v>
      </c>
      <c r="B326" t="s">
        <v>396</v>
      </c>
      <c r="C326">
        <v>1</v>
      </c>
      <c r="D326" s="3">
        <v>45019.041666666664</v>
      </c>
      <c r="E326" s="3">
        <v>45019.095833333333</v>
      </c>
      <c r="F326" t="s">
        <v>82</v>
      </c>
      <c r="G326" t="s">
        <v>70</v>
      </c>
      <c r="H326" t="s">
        <v>83</v>
      </c>
      <c r="I326" s="13">
        <v>32.5</v>
      </c>
      <c r="J326" t="s">
        <v>72</v>
      </c>
      <c r="K326">
        <v>325</v>
      </c>
      <c r="L326" t="s">
        <v>95</v>
      </c>
      <c r="M326" t="s">
        <v>23</v>
      </c>
      <c r="N326" t="s">
        <v>86</v>
      </c>
      <c r="O326" t="s">
        <v>112</v>
      </c>
      <c r="P326" t="s">
        <v>107</v>
      </c>
      <c r="Q326" s="1">
        <f>+SUMIF(Tabla1[Número de Orden],Tabla2[[#This Row],[Número de Orden]],Tabla1[Ganacia Bruta])</f>
        <v>154</v>
      </c>
      <c r="R326" s="1">
        <f>+Tabla2[[#This Row],[Monto total cuenta]]+Tabla2[[#This Row],[Propina final]]</f>
        <v>186.5</v>
      </c>
      <c r="S326" s="4">
        <f>+Tabla2[[#This Row],[Hora de Salida]]</f>
        <v>45019.095833333333</v>
      </c>
      <c r="T326" s="5" t="str">
        <f>+TEXT(Tabla2[[#This Row],[Hora de Llegada]], "h:mm")</f>
        <v>1:00</v>
      </c>
      <c r="U326" t="str">
        <f>+TEXT(Tabla2[[#This Row],[Hora de Salida]], "h:mm")</f>
        <v>2:18</v>
      </c>
      <c r="V3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5.4166666666666675E-2</v>
      </c>
      <c r="W326">
        <f>+SUMIF(cocina!A:A,Tabla2[[#This Row],[Número de Orden]],cocina!H:H)</f>
        <v>71</v>
      </c>
      <c r="X326">
        <f>+Tabla2[[#This Row],[Tiempo de preparación]]/60</f>
        <v>1.1833333333333333</v>
      </c>
      <c r="Y326" t="str">
        <f>+TEXT(Tabla2[[#This Row],[Columna2]]/24, "h:mm")</f>
        <v>1:11</v>
      </c>
      <c r="Z326" s="6">
        <f>+TEXT(Tabla2[[#This Row],[Hora de Salida]]-Tabla2[[#This Row],[Hora de Llegada]], "h:mm")-Tabla2[[#This Row],[Tiempo de preparación2]]</f>
        <v>4.8611111111111147E-3</v>
      </c>
      <c r="AA326" s="6">
        <f>+IF(Tabla2[[#This Row],[Tiempo de degustación]]&lt;0,0,Tabla2[[#This Row],[Tiempo de degustación]])</f>
        <v>4.8611111111111147E-3</v>
      </c>
      <c r="AB326" t="str">
        <f>+IF(Tabla2[[#This Row],[Tiempo de degustación2]]&gt;0,"SI","Impago")</f>
        <v>SI</v>
      </c>
      <c r="AC326">
        <f>+IF(Tabla2[[#This Row],[Orden cobrada]]="Impago",0,Tabla2[[#This Row],[Propina]])</f>
        <v>32.5</v>
      </c>
      <c r="AD326">
        <f>+IF(Tabla2[[#This Row],[Estado de la Mesa]]="Ocupada",15,0)</f>
        <v>0</v>
      </c>
      <c r="AE326">
        <f>+Tabla2[[#This Row],[Columna1]]/60</f>
        <v>0</v>
      </c>
      <c r="AF326" t="str">
        <f>+TEXT(Tabla2[[#This Row],[Columna12]]/24, "h:mm")</f>
        <v>0:00</v>
      </c>
      <c r="AG326" s="6">
        <f>+Tabla2[[#This Row],[Columna13]]+Tabla2[[#This Row],[Tiempo de permanencia]]</f>
        <v>5.4166666666666675E-2</v>
      </c>
      <c r="AH326" t="str">
        <f>+TEXT(Tabla2[[#This Row],[Hora de Llegada]], "dddd")</f>
        <v>lunes</v>
      </c>
    </row>
    <row r="327" spans="1:34" x14ac:dyDescent="0.25">
      <c r="A327">
        <v>14</v>
      </c>
      <c r="B327" t="s">
        <v>397</v>
      </c>
      <c r="C327">
        <v>4</v>
      </c>
      <c r="D327" s="3">
        <v>45020.068749999999</v>
      </c>
      <c r="E327" s="3">
        <v>45020.231944444444</v>
      </c>
      <c r="F327" t="s">
        <v>76</v>
      </c>
      <c r="G327" t="s">
        <v>77</v>
      </c>
      <c r="H327" t="s">
        <v>71</v>
      </c>
      <c r="I327" s="13">
        <v>13.85</v>
      </c>
      <c r="J327" t="s">
        <v>100</v>
      </c>
      <c r="K327">
        <v>326</v>
      </c>
      <c r="L327" t="s">
        <v>95</v>
      </c>
      <c r="M327" t="s">
        <v>17</v>
      </c>
      <c r="N327" t="s">
        <v>122</v>
      </c>
      <c r="O327" t="s">
        <v>92</v>
      </c>
      <c r="Q327" s="1">
        <f>+SUMIF(Tabla1[Número de Orden],Tabla2[[#This Row],[Número de Orden]],Tabla1[Ganacia Bruta])</f>
        <v>81</v>
      </c>
      <c r="R327" s="1">
        <f>+Tabla2[[#This Row],[Monto total cuenta]]+Tabla2[[#This Row],[Propina final]]</f>
        <v>94.85</v>
      </c>
      <c r="S327" s="4">
        <f>+Tabla2[[#This Row],[Hora de Salida]]</f>
        <v>45020.231944444444</v>
      </c>
      <c r="T327" s="5" t="str">
        <f>+TEXT(Tabla2[[#This Row],[Hora de Llegada]], "h:mm")</f>
        <v>1:39</v>
      </c>
      <c r="U327" t="str">
        <f>+TEXT(Tabla2[[#This Row],[Hora de Salida]], "h:mm")</f>
        <v>5:34</v>
      </c>
      <c r="V3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30.163194444444443</v>
      </c>
      <c r="W327">
        <f>+SUMIF(cocina!A:A,Tabla2[[#This Row],[Número de Orden]],cocina!H:H)</f>
        <v>91</v>
      </c>
      <c r="X327">
        <f>+Tabla2[[#This Row],[Tiempo de preparación]]/60</f>
        <v>1.5166666666666666</v>
      </c>
      <c r="Y327" t="str">
        <f>+TEXT(Tabla2[[#This Row],[Columna2]]/24, "h:mm")</f>
        <v>1:31</v>
      </c>
      <c r="Z327" s="6">
        <f>+TEXT(Tabla2[[#This Row],[Hora de Salida]]-Tabla2[[#This Row],[Hora de Llegada]], "h:mm")-Tabla2[[#This Row],[Tiempo de preparación2]]</f>
        <v>0.1</v>
      </c>
      <c r="AA327" s="6">
        <f>+IF(Tabla2[[#This Row],[Tiempo de degustación]]&lt;0,0,Tabla2[[#This Row],[Tiempo de degustación]])</f>
        <v>0.1</v>
      </c>
      <c r="AB327" t="str">
        <f>+IF(Tabla2[[#This Row],[Tiempo de degustación2]]&gt;0,"SI","Impago")</f>
        <v>SI</v>
      </c>
      <c r="AC327">
        <f>+IF(Tabla2[[#This Row],[Orden cobrada]]="Impago",0,Tabla2[[#This Row],[Propina]])</f>
        <v>13.85</v>
      </c>
      <c r="AD327">
        <f>+IF(Tabla2[[#This Row],[Estado de la Mesa]]="Ocupada",15,0)</f>
        <v>15</v>
      </c>
      <c r="AE327">
        <f>+Tabla2[[#This Row],[Columna1]]/60</f>
        <v>0.25</v>
      </c>
      <c r="AF327" t="str">
        <f>+TEXT(Tabla2[[#This Row],[Columna12]]/24, "h:mm")</f>
        <v>0:15</v>
      </c>
      <c r="AG327" s="6">
        <f>+Tabla2[[#This Row],[Columna13]]+Tabla2[[#This Row],[Tiempo de permanencia]]</f>
        <v>30.173611111111111</v>
      </c>
      <c r="AH327" t="str">
        <f>+TEXT(Tabla2[[#This Row],[Hora de Llegada]], "dddd")</f>
        <v>martes</v>
      </c>
    </row>
    <row r="328" spans="1:34" x14ac:dyDescent="0.25">
      <c r="A328">
        <v>12</v>
      </c>
      <c r="B328" t="s">
        <v>296</v>
      </c>
      <c r="C328">
        <v>5</v>
      </c>
      <c r="D328" s="3">
        <v>45020.124305555553</v>
      </c>
      <c r="E328" s="3">
        <v>45020.191666666666</v>
      </c>
      <c r="F328" t="s">
        <v>90</v>
      </c>
      <c r="G328" t="s">
        <v>98</v>
      </c>
      <c r="H328" t="s">
        <v>83</v>
      </c>
      <c r="I328" s="13">
        <v>15.08</v>
      </c>
      <c r="J328" t="s">
        <v>72</v>
      </c>
      <c r="K328">
        <v>327</v>
      </c>
      <c r="L328" t="s">
        <v>79</v>
      </c>
      <c r="M328" t="s">
        <v>20</v>
      </c>
      <c r="N328" t="s">
        <v>122</v>
      </c>
      <c r="O328" t="s">
        <v>80</v>
      </c>
      <c r="Q328" s="1">
        <f>+SUMIF(Tabla1[Número de Orden],Tabla2[[#This Row],[Número de Orden]],Tabla1[Ganacia Bruta])</f>
        <v>147</v>
      </c>
      <c r="R328" s="1">
        <f>+Tabla2[[#This Row],[Monto total cuenta]]+Tabla2[[#This Row],[Propina final]]</f>
        <v>162.08000000000001</v>
      </c>
      <c r="S328" s="4">
        <f>+Tabla2[[#This Row],[Hora de Salida]]</f>
        <v>45020.191666666666</v>
      </c>
      <c r="T328" s="5" t="str">
        <f>+TEXT(Tabla2[[#This Row],[Hora de Llegada]], "h:mm")</f>
        <v>2:59</v>
      </c>
      <c r="U328" t="str">
        <f>+TEXT(Tabla2[[#This Row],[Hora de Salida]], "h:mm")</f>
        <v>4:36</v>
      </c>
      <c r="V3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6.7361111111111122E-2</v>
      </c>
      <c r="W328">
        <f>+SUMIF(cocina!A:A,Tabla2[[#This Row],[Número de Orden]],cocina!H:H)</f>
        <v>74</v>
      </c>
      <c r="X328">
        <f>+Tabla2[[#This Row],[Tiempo de preparación]]/60</f>
        <v>1.2333333333333334</v>
      </c>
      <c r="Y328" t="str">
        <f>+TEXT(Tabla2[[#This Row],[Columna2]]/24, "h:mm")</f>
        <v>1:14</v>
      </c>
      <c r="Z328" s="6">
        <f>+TEXT(Tabla2[[#This Row],[Hora de Salida]]-Tabla2[[#This Row],[Hora de Llegada]], "h:mm")-Tabla2[[#This Row],[Tiempo de preparación2]]</f>
        <v>1.5972222222222221E-2</v>
      </c>
      <c r="AA328" s="6">
        <f>+IF(Tabla2[[#This Row],[Tiempo de degustación]]&lt;0,0,Tabla2[[#This Row],[Tiempo de degustación]])</f>
        <v>1.5972222222222221E-2</v>
      </c>
      <c r="AB328" t="str">
        <f>+IF(Tabla2[[#This Row],[Tiempo de degustación2]]&gt;0,"SI","Impago")</f>
        <v>SI</v>
      </c>
      <c r="AC328">
        <f>+IF(Tabla2[[#This Row],[Orden cobrada]]="Impago",0,Tabla2[[#This Row],[Propina]])</f>
        <v>15.08</v>
      </c>
      <c r="AD328">
        <f>+IF(Tabla2[[#This Row],[Estado de la Mesa]]="Ocupada",15,0)</f>
        <v>0</v>
      </c>
      <c r="AE328">
        <f>+Tabla2[[#This Row],[Columna1]]/60</f>
        <v>0</v>
      </c>
      <c r="AF328" t="str">
        <f>+TEXT(Tabla2[[#This Row],[Columna12]]/24, "h:mm")</f>
        <v>0:00</v>
      </c>
      <c r="AG328" s="6">
        <f>+Tabla2[[#This Row],[Columna13]]+Tabla2[[#This Row],[Tiempo de permanencia]]</f>
        <v>6.7361111111111122E-2</v>
      </c>
      <c r="AH328" t="str">
        <f>+TEXT(Tabla2[[#This Row],[Hora de Llegada]], "dddd")</f>
        <v>martes</v>
      </c>
    </row>
    <row r="329" spans="1:34" x14ac:dyDescent="0.25">
      <c r="A329">
        <v>4</v>
      </c>
      <c r="B329" t="s">
        <v>398</v>
      </c>
      <c r="C329">
        <v>3</v>
      </c>
      <c r="D329" s="3">
        <v>45020.072222222225</v>
      </c>
      <c r="E329" s="3">
        <v>45020.171527777777</v>
      </c>
      <c r="F329" t="s">
        <v>82</v>
      </c>
      <c r="G329" t="s">
        <v>98</v>
      </c>
      <c r="H329" t="s">
        <v>83</v>
      </c>
      <c r="I329" s="13">
        <v>13.85</v>
      </c>
      <c r="J329" t="s">
        <v>72</v>
      </c>
      <c r="K329">
        <v>328</v>
      </c>
      <c r="L329" t="s">
        <v>127</v>
      </c>
      <c r="M329" t="s">
        <v>17</v>
      </c>
      <c r="Q329" s="1">
        <f>+SUMIF(Tabla1[Número de Orden],Tabla2[[#This Row],[Número de Orden]],Tabla1[Ganacia Bruta])</f>
        <v>35</v>
      </c>
      <c r="R329" s="1">
        <f>+Tabla2[[#This Row],[Monto total cuenta]]+Tabla2[[#This Row],[Propina final]]</f>
        <v>48.85</v>
      </c>
      <c r="S329" s="4">
        <f>+Tabla2[[#This Row],[Hora de Salida]]</f>
        <v>45020.171527777777</v>
      </c>
      <c r="T329" s="5" t="str">
        <f>+TEXT(Tabla2[[#This Row],[Hora de Llegada]], "h:mm")</f>
        <v>1:44</v>
      </c>
      <c r="U329" t="str">
        <f>+TEXT(Tabla2[[#This Row],[Hora de Salida]], "h:mm")</f>
        <v>4:07</v>
      </c>
      <c r="V3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9.9305555555555564E-2</v>
      </c>
      <c r="W329">
        <f>+SUMIF(cocina!A:A,Tabla2[[#This Row],[Número de Orden]],cocina!H:H)</f>
        <v>21</v>
      </c>
      <c r="X329">
        <f>+Tabla2[[#This Row],[Tiempo de preparación]]/60</f>
        <v>0.35</v>
      </c>
      <c r="Y329" t="str">
        <f>+TEXT(Tabla2[[#This Row],[Columna2]]/24, "h:mm")</f>
        <v>0:21</v>
      </c>
      <c r="Z329" s="6">
        <f>+TEXT(Tabla2[[#This Row],[Hora de Salida]]-Tabla2[[#This Row],[Hora de Llegada]], "h:mm")-Tabla2[[#This Row],[Tiempo de preparación2]]</f>
        <v>8.4722222222222213E-2</v>
      </c>
      <c r="AA329" s="6">
        <f>+IF(Tabla2[[#This Row],[Tiempo de degustación]]&lt;0,0,Tabla2[[#This Row],[Tiempo de degustación]])</f>
        <v>8.4722222222222213E-2</v>
      </c>
      <c r="AB329" t="str">
        <f>+IF(Tabla2[[#This Row],[Tiempo de degustación2]]&gt;0,"SI","Impago")</f>
        <v>SI</v>
      </c>
      <c r="AC329">
        <f>+IF(Tabla2[[#This Row],[Orden cobrada]]="Impago",0,Tabla2[[#This Row],[Propina]])</f>
        <v>13.85</v>
      </c>
      <c r="AD329">
        <f>+IF(Tabla2[[#This Row],[Estado de la Mesa]]="Ocupada",15,0)</f>
        <v>0</v>
      </c>
      <c r="AE329">
        <f>+Tabla2[[#This Row],[Columna1]]/60</f>
        <v>0</v>
      </c>
      <c r="AF329" t="str">
        <f>+TEXT(Tabla2[[#This Row],[Columna12]]/24, "h:mm")</f>
        <v>0:00</v>
      </c>
      <c r="AG329" s="6">
        <f>+Tabla2[[#This Row],[Columna13]]+Tabla2[[#This Row],[Tiempo de permanencia]]</f>
        <v>9.9305555555555564E-2</v>
      </c>
      <c r="AH329" t="str">
        <f>+TEXT(Tabla2[[#This Row],[Hora de Llegada]], "dddd")</f>
        <v>martes</v>
      </c>
    </row>
    <row r="330" spans="1:34" x14ac:dyDescent="0.25">
      <c r="A330">
        <v>13</v>
      </c>
      <c r="B330" t="s">
        <v>399</v>
      </c>
      <c r="C330">
        <v>1</v>
      </c>
      <c r="D330" s="3">
        <v>45020.018055555556</v>
      </c>
      <c r="E330" s="3">
        <v>45020.111805555556</v>
      </c>
      <c r="F330" t="s">
        <v>82</v>
      </c>
      <c r="G330" t="s">
        <v>70</v>
      </c>
      <c r="H330" t="s">
        <v>83</v>
      </c>
      <c r="I330" s="13">
        <v>38.89</v>
      </c>
      <c r="J330" t="s">
        <v>100</v>
      </c>
      <c r="K330">
        <v>329</v>
      </c>
      <c r="L330" t="s">
        <v>105</v>
      </c>
      <c r="M330" t="s">
        <v>23</v>
      </c>
      <c r="N330" t="s">
        <v>103</v>
      </c>
      <c r="O330" t="s">
        <v>86</v>
      </c>
      <c r="P330" t="s">
        <v>116</v>
      </c>
      <c r="Q330" s="1">
        <f>+SUMIF(Tabla1[Número de Orden],Tabla2[[#This Row],[Número de Orden]],Tabla1[Ganacia Bruta])</f>
        <v>207</v>
      </c>
      <c r="R330" s="1">
        <f>+Tabla2[[#This Row],[Monto total cuenta]]+Tabla2[[#This Row],[Propina final]]</f>
        <v>207</v>
      </c>
      <c r="S330" s="4">
        <f>+Tabla2[[#This Row],[Hora de Salida]]</f>
        <v>45020.111805555556</v>
      </c>
      <c r="T330" s="5" t="str">
        <f>+TEXT(Tabla2[[#This Row],[Hora de Llegada]], "h:mm")</f>
        <v>0:26</v>
      </c>
      <c r="U330" t="str">
        <f>+TEXT(Tabla2[[#This Row],[Hora de Salida]], "h:mm")</f>
        <v>2:41</v>
      </c>
      <c r="V3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30.09375</v>
      </c>
      <c r="W330">
        <f>+SUMIF(cocina!A:A,Tabla2[[#This Row],[Número de Orden]],cocina!H:H)</f>
        <v>139</v>
      </c>
      <c r="X330">
        <f>+Tabla2[[#This Row],[Tiempo de preparación]]/60</f>
        <v>2.3166666666666669</v>
      </c>
      <c r="Y330" t="str">
        <f>+TEXT(Tabla2[[#This Row],[Columna2]]/24, "h:mm")</f>
        <v>2:19</v>
      </c>
      <c r="Z330" s="6">
        <f>+TEXT(Tabla2[[#This Row],[Hora de Salida]]-Tabla2[[#This Row],[Hora de Llegada]], "h:mm")-Tabla2[[#This Row],[Tiempo de preparación2]]</f>
        <v>-2.7777777777777818E-3</v>
      </c>
      <c r="AA330" s="6">
        <f>+IF(Tabla2[[#This Row],[Tiempo de degustación]]&lt;0,0,Tabla2[[#This Row],[Tiempo de degustación]])</f>
        <v>0</v>
      </c>
      <c r="AB330" t="str">
        <f>+IF(Tabla2[[#This Row],[Tiempo de degustación2]]&gt;0,"SI","Impago")</f>
        <v>Impago</v>
      </c>
      <c r="AC330">
        <f>+IF(Tabla2[[#This Row],[Orden cobrada]]="Impago",0,Tabla2[[#This Row],[Propina]])</f>
        <v>0</v>
      </c>
      <c r="AD330">
        <f>+IF(Tabla2[[#This Row],[Estado de la Mesa]]="Ocupada",15,0)</f>
        <v>15</v>
      </c>
      <c r="AE330">
        <f>+Tabla2[[#This Row],[Columna1]]/60</f>
        <v>0.25</v>
      </c>
      <c r="AF330" t="str">
        <f>+TEXT(Tabla2[[#This Row],[Columna12]]/24, "h:mm")</f>
        <v>0:15</v>
      </c>
      <c r="AG330" s="6">
        <f>+Tabla2[[#This Row],[Columna13]]+Tabla2[[#This Row],[Tiempo de permanencia]]</f>
        <v>30.104166666666668</v>
      </c>
      <c r="AH330" t="str">
        <f>+TEXT(Tabla2[[#This Row],[Hora de Llegada]], "dddd")</f>
        <v>martes</v>
      </c>
    </row>
    <row r="331" spans="1:34" x14ac:dyDescent="0.25">
      <c r="A331">
        <v>10</v>
      </c>
      <c r="B331" t="s">
        <v>400</v>
      </c>
      <c r="C331">
        <v>6</v>
      </c>
      <c r="D331" s="3">
        <v>45020.076388888891</v>
      </c>
      <c r="E331" s="3">
        <v>45020.164583333331</v>
      </c>
      <c r="F331" t="s">
        <v>69</v>
      </c>
      <c r="G331" t="s">
        <v>77</v>
      </c>
      <c r="H331" t="s">
        <v>83</v>
      </c>
      <c r="I331" s="13">
        <v>32.17</v>
      </c>
      <c r="J331" t="s">
        <v>100</v>
      </c>
      <c r="K331">
        <v>330</v>
      </c>
      <c r="L331" t="s">
        <v>105</v>
      </c>
      <c r="M331" t="s">
        <v>26</v>
      </c>
      <c r="N331" t="s">
        <v>92</v>
      </c>
      <c r="O331" t="s">
        <v>116</v>
      </c>
      <c r="P331" t="s">
        <v>118</v>
      </c>
      <c r="Q331" s="1">
        <f>+SUMIF(Tabla1[Número de Orden],Tabla2[[#This Row],[Número de Orden]],Tabla1[Ganacia Bruta])</f>
        <v>217</v>
      </c>
      <c r="R331" s="1">
        <f>+Tabla2[[#This Row],[Monto total cuenta]]+Tabla2[[#This Row],[Propina final]]</f>
        <v>217</v>
      </c>
      <c r="S331" s="4">
        <f>+Tabla2[[#This Row],[Hora de Salida]]</f>
        <v>45020.164583333331</v>
      </c>
      <c r="T331" s="5" t="str">
        <f>+TEXT(Tabla2[[#This Row],[Hora de Llegada]], "h:mm")</f>
        <v>1:50</v>
      </c>
      <c r="U331" t="str">
        <f>+TEXT(Tabla2[[#This Row],[Hora de Salida]], "h:mm")</f>
        <v>3:57</v>
      </c>
      <c r="V3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30.088194444444444</v>
      </c>
      <c r="W331">
        <f>+SUMIF(cocina!A:A,Tabla2[[#This Row],[Número de Orden]],cocina!H:H)</f>
        <v>140</v>
      </c>
      <c r="X331">
        <f>+Tabla2[[#This Row],[Tiempo de preparación]]/60</f>
        <v>2.3333333333333335</v>
      </c>
      <c r="Y331" t="str">
        <f>+TEXT(Tabla2[[#This Row],[Columna2]]/24, "h:mm")</f>
        <v>2:20</v>
      </c>
      <c r="Z331" s="6">
        <f>+TEXT(Tabla2[[#This Row],[Hora de Salida]]-Tabla2[[#This Row],[Hora de Llegada]], "h:mm")-Tabla2[[#This Row],[Tiempo de preparación2]]</f>
        <v>-9.0277777777777735E-3</v>
      </c>
      <c r="AA331" s="6">
        <f>+IF(Tabla2[[#This Row],[Tiempo de degustación]]&lt;0,0,Tabla2[[#This Row],[Tiempo de degustación]])</f>
        <v>0</v>
      </c>
      <c r="AB331" t="str">
        <f>+IF(Tabla2[[#This Row],[Tiempo de degustación2]]&gt;0,"SI","Impago")</f>
        <v>Impago</v>
      </c>
      <c r="AC331">
        <f>+IF(Tabla2[[#This Row],[Orden cobrada]]="Impago",0,Tabla2[[#This Row],[Propina]])</f>
        <v>0</v>
      </c>
      <c r="AD331">
        <f>+IF(Tabla2[[#This Row],[Estado de la Mesa]]="Ocupada",15,0)</f>
        <v>15</v>
      </c>
      <c r="AE331">
        <f>+Tabla2[[#This Row],[Columna1]]/60</f>
        <v>0.25</v>
      </c>
      <c r="AF331" t="str">
        <f>+TEXT(Tabla2[[#This Row],[Columna12]]/24, "h:mm")</f>
        <v>0:15</v>
      </c>
      <c r="AG331" s="6">
        <f>+Tabla2[[#This Row],[Columna13]]+Tabla2[[#This Row],[Tiempo de permanencia]]</f>
        <v>30.098611111111111</v>
      </c>
      <c r="AH331" t="str">
        <f>+TEXT(Tabla2[[#This Row],[Hora de Llegada]], "dddd")</f>
        <v>martes</v>
      </c>
    </row>
    <row r="332" spans="1:34" x14ac:dyDescent="0.25">
      <c r="A332">
        <v>20</v>
      </c>
      <c r="B332" t="s">
        <v>401</v>
      </c>
      <c r="C332">
        <v>3</v>
      </c>
      <c r="D332" s="3">
        <v>45020.129166666666</v>
      </c>
      <c r="E332" s="3">
        <v>45020.261805555558</v>
      </c>
      <c r="F332" t="s">
        <v>94</v>
      </c>
      <c r="G332" t="s">
        <v>98</v>
      </c>
      <c r="H332" t="s">
        <v>71</v>
      </c>
      <c r="I332" s="13">
        <v>36.61</v>
      </c>
      <c r="J332" t="s">
        <v>72</v>
      </c>
      <c r="K332">
        <v>331</v>
      </c>
      <c r="L332" t="s">
        <v>91</v>
      </c>
      <c r="M332" t="s">
        <v>16</v>
      </c>
      <c r="N332" t="s">
        <v>112</v>
      </c>
      <c r="O332" t="s">
        <v>96</v>
      </c>
      <c r="P332" t="s">
        <v>129</v>
      </c>
      <c r="Q332" s="1">
        <f>+SUMIF(Tabla1[Número de Orden],Tabla2[[#This Row],[Número de Orden]],Tabla1[Ganacia Bruta])</f>
        <v>173</v>
      </c>
      <c r="R332" s="1">
        <f>+Tabla2[[#This Row],[Monto total cuenta]]+Tabla2[[#This Row],[Propina final]]</f>
        <v>209.61</v>
      </c>
      <c r="S332" s="4">
        <f>+Tabla2[[#This Row],[Hora de Salida]]</f>
        <v>45020.261805555558</v>
      </c>
      <c r="T332" s="5" t="str">
        <f>+TEXT(Tabla2[[#This Row],[Hora de Llegada]], "h:mm")</f>
        <v>3:06</v>
      </c>
      <c r="U332" t="str">
        <f>+TEXT(Tabla2[[#This Row],[Hora de Salida]], "h:mm")</f>
        <v>6:17</v>
      </c>
      <c r="V3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0.13263888888888889</v>
      </c>
      <c r="W332">
        <f>+SUMIF(cocina!A:A,Tabla2[[#This Row],[Número de Orden]],cocina!H:H)</f>
        <v>121</v>
      </c>
      <c r="X332">
        <f>+Tabla2[[#This Row],[Tiempo de preparación]]/60</f>
        <v>2.0166666666666666</v>
      </c>
      <c r="Y332" t="str">
        <f>+TEXT(Tabla2[[#This Row],[Columna2]]/24, "h:mm")</f>
        <v>2:01</v>
      </c>
      <c r="Z332" s="6">
        <f>+TEXT(Tabla2[[#This Row],[Hora de Salida]]-Tabla2[[#This Row],[Hora de Llegada]], "h:mm")-Tabla2[[#This Row],[Tiempo de preparación2]]</f>
        <v>4.8611111111111105E-2</v>
      </c>
      <c r="AA332" s="6">
        <f>+IF(Tabla2[[#This Row],[Tiempo de degustación]]&lt;0,0,Tabla2[[#This Row],[Tiempo de degustación]])</f>
        <v>4.8611111111111105E-2</v>
      </c>
      <c r="AB332" t="str">
        <f>+IF(Tabla2[[#This Row],[Tiempo de degustación2]]&gt;0,"SI","Impago")</f>
        <v>SI</v>
      </c>
      <c r="AC332">
        <f>+IF(Tabla2[[#This Row],[Orden cobrada]]="Impago",0,Tabla2[[#This Row],[Propina]])</f>
        <v>36.61</v>
      </c>
      <c r="AD332">
        <f>+IF(Tabla2[[#This Row],[Estado de la Mesa]]="Ocupada",15,0)</f>
        <v>0</v>
      </c>
      <c r="AE332">
        <f>+Tabla2[[#This Row],[Columna1]]/60</f>
        <v>0</v>
      </c>
      <c r="AF332" t="str">
        <f>+TEXT(Tabla2[[#This Row],[Columna12]]/24, "h:mm")</f>
        <v>0:00</v>
      </c>
      <c r="AG332" s="6">
        <f>+Tabla2[[#This Row],[Columna13]]+Tabla2[[#This Row],[Tiempo de permanencia]]</f>
        <v>0.13263888888888889</v>
      </c>
      <c r="AH332" t="str">
        <f>+TEXT(Tabla2[[#This Row],[Hora de Llegada]], "dddd")</f>
        <v>martes</v>
      </c>
    </row>
    <row r="333" spans="1:34" x14ac:dyDescent="0.25">
      <c r="A333">
        <v>6</v>
      </c>
      <c r="B333" t="s">
        <v>402</v>
      </c>
      <c r="C333">
        <v>1</v>
      </c>
      <c r="D333" s="3">
        <v>45020.009722222225</v>
      </c>
      <c r="E333" s="3">
        <v>45020.061805555553</v>
      </c>
      <c r="F333" t="s">
        <v>82</v>
      </c>
      <c r="G333" t="s">
        <v>70</v>
      </c>
      <c r="H333" t="s">
        <v>71</v>
      </c>
      <c r="I333" s="13">
        <v>25.21</v>
      </c>
      <c r="J333" t="s">
        <v>72</v>
      </c>
      <c r="K333">
        <v>332</v>
      </c>
      <c r="L333" t="s">
        <v>140</v>
      </c>
      <c r="M333" t="s">
        <v>11</v>
      </c>
      <c r="Q333" s="1">
        <f>+SUMIF(Tabla1[Número de Orden],Tabla2[[#This Row],[Número de Orden]],Tabla1[Ganacia Bruta])</f>
        <v>120</v>
      </c>
      <c r="R333" s="1">
        <f>+Tabla2[[#This Row],[Monto total cuenta]]+Tabla2[[#This Row],[Propina final]]</f>
        <v>145.21</v>
      </c>
      <c r="S333" s="4">
        <f>+Tabla2[[#This Row],[Hora de Salida]]</f>
        <v>45020.061805555553</v>
      </c>
      <c r="T333" s="5" t="str">
        <f>+TEXT(Tabla2[[#This Row],[Hora de Llegada]], "h:mm")</f>
        <v>0:14</v>
      </c>
      <c r="U333" t="str">
        <f>+TEXT(Tabla2[[#This Row],[Hora de Salida]], "h:mm")</f>
        <v>1:29</v>
      </c>
      <c r="V3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5.2083333333333336E-2</v>
      </c>
      <c r="W333">
        <f>+SUMIF(cocina!A:A,Tabla2[[#This Row],[Número de Orden]],cocina!H:H)</f>
        <v>17</v>
      </c>
      <c r="X333">
        <f>+Tabla2[[#This Row],[Tiempo de preparación]]/60</f>
        <v>0.28333333333333333</v>
      </c>
      <c r="Y333" t="str">
        <f>+TEXT(Tabla2[[#This Row],[Columna2]]/24, "h:mm")</f>
        <v>0:17</v>
      </c>
      <c r="Z333" s="6">
        <f>+TEXT(Tabla2[[#This Row],[Hora de Salida]]-Tabla2[[#This Row],[Hora de Llegada]], "h:mm")-Tabla2[[#This Row],[Tiempo de preparación2]]</f>
        <v>4.027777777777778E-2</v>
      </c>
      <c r="AA333" s="6">
        <f>+IF(Tabla2[[#This Row],[Tiempo de degustación]]&lt;0,0,Tabla2[[#This Row],[Tiempo de degustación]])</f>
        <v>4.027777777777778E-2</v>
      </c>
      <c r="AB333" t="str">
        <f>+IF(Tabla2[[#This Row],[Tiempo de degustación2]]&gt;0,"SI","Impago")</f>
        <v>SI</v>
      </c>
      <c r="AC333">
        <f>+IF(Tabla2[[#This Row],[Orden cobrada]]="Impago",0,Tabla2[[#This Row],[Propina]])</f>
        <v>25.21</v>
      </c>
      <c r="AD333">
        <f>+IF(Tabla2[[#This Row],[Estado de la Mesa]]="Ocupada",15,0)</f>
        <v>0</v>
      </c>
      <c r="AE333">
        <f>+Tabla2[[#This Row],[Columna1]]/60</f>
        <v>0</v>
      </c>
      <c r="AF333" t="str">
        <f>+TEXT(Tabla2[[#This Row],[Columna12]]/24, "h:mm")</f>
        <v>0:00</v>
      </c>
      <c r="AG333" s="6">
        <f>+Tabla2[[#This Row],[Columna13]]+Tabla2[[#This Row],[Tiempo de permanencia]]</f>
        <v>5.2083333333333336E-2</v>
      </c>
      <c r="AH333" t="str">
        <f>+TEXT(Tabla2[[#This Row],[Hora de Llegada]], "dddd")</f>
        <v>martes</v>
      </c>
    </row>
    <row r="334" spans="1:34" x14ac:dyDescent="0.25">
      <c r="A334">
        <v>6</v>
      </c>
      <c r="B334" t="s">
        <v>403</v>
      </c>
      <c r="C334">
        <v>1</v>
      </c>
      <c r="D334" s="3">
        <v>45020.131944444445</v>
      </c>
      <c r="E334" s="3">
        <v>45020.186805555553</v>
      </c>
      <c r="F334" t="s">
        <v>94</v>
      </c>
      <c r="G334" t="s">
        <v>98</v>
      </c>
      <c r="H334" t="s">
        <v>83</v>
      </c>
      <c r="I334" s="13">
        <v>13.19</v>
      </c>
      <c r="J334" t="s">
        <v>84</v>
      </c>
      <c r="K334">
        <v>333</v>
      </c>
      <c r="L334" t="s">
        <v>91</v>
      </c>
      <c r="M334" t="s">
        <v>12</v>
      </c>
      <c r="N334" t="s">
        <v>122</v>
      </c>
      <c r="Q334" s="1">
        <f>+SUMIF(Tabla1[Número de Orden],Tabla2[[#This Row],[Número de Orden]],Tabla1[Ganacia Bruta])</f>
        <v>72</v>
      </c>
      <c r="R334" s="1">
        <f>+Tabla2[[#This Row],[Monto total cuenta]]+Tabla2[[#This Row],[Propina final]]</f>
        <v>85.19</v>
      </c>
      <c r="S334" s="4">
        <f>+Tabla2[[#This Row],[Hora de Salida]]</f>
        <v>45020.186805555553</v>
      </c>
      <c r="T334" s="5" t="str">
        <f>+TEXT(Tabla2[[#This Row],[Hora de Llegada]], "h:mm")</f>
        <v>3:10</v>
      </c>
      <c r="U334" t="str">
        <f>+TEXT(Tabla2[[#This Row],[Hora de Salida]], "h:mm")</f>
        <v>4:29</v>
      </c>
      <c r="V3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5.486111111111111E-2</v>
      </c>
      <c r="W334">
        <f>+SUMIF(cocina!A:A,Tabla2[[#This Row],[Número de Orden]],cocina!H:H)</f>
        <v>61</v>
      </c>
      <c r="X334">
        <f>+Tabla2[[#This Row],[Tiempo de preparación]]/60</f>
        <v>1.0166666666666666</v>
      </c>
      <c r="Y334" t="str">
        <f>+TEXT(Tabla2[[#This Row],[Columna2]]/24, "h:mm")</f>
        <v>1:01</v>
      </c>
      <c r="Z334" s="6">
        <f>+TEXT(Tabla2[[#This Row],[Hora de Salida]]-Tabla2[[#This Row],[Hora de Llegada]], "h:mm")-Tabla2[[#This Row],[Tiempo de preparación2]]</f>
        <v>1.2499999999999997E-2</v>
      </c>
      <c r="AA334" s="6">
        <f>+IF(Tabla2[[#This Row],[Tiempo de degustación]]&lt;0,0,Tabla2[[#This Row],[Tiempo de degustación]])</f>
        <v>1.2499999999999997E-2</v>
      </c>
      <c r="AB334" t="str">
        <f>+IF(Tabla2[[#This Row],[Tiempo de degustación2]]&gt;0,"SI","Impago")</f>
        <v>SI</v>
      </c>
      <c r="AC334">
        <f>+IF(Tabla2[[#This Row],[Orden cobrada]]="Impago",0,Tabla2[[#This Row],[Propina]])</f>
        <v>13.19</v>
      </c>
      <c r="AD334">
        <f>+IF(Tabla2[[#This Row],[Estado de la Mesa]]="Ocupada",15,0)</f>
        <v>0</v>
      </c>
      <c r="AE334">
        <f>+Tabla2[[#This Row],[Columna1]]/60</f>
        <v>0</v>
      </c>
      <c r="AF334" t="str">
        <f>+TEXT(Tabla2[[#This Row],[Columna12]]/24, "h:mm")</f>
        <v>0:00</v>
      </c>
      <c r="AG334" s="6">
        <f>+Tabla2[[#This Row],[Columna13]]+Tabla2[[#This Row],[Tiempo de permanencia]]</f>
        <v>5.486111111111111E-2</v>
      </c>
      <c r="AH334" t="str">
        <f>+TEXT(Tabla2[[#This Row],[Hora de Llegada]], "dddd")</f>
        <v>martes</v>
      </c>
    </row>
    <row r="335" spans="1:34" x14ac:dyDescent="0.25">
      <c r="A335">
        <v>12</v>
      </c>
      <c r="B335" t="s">
        <v>404</v>
      </c>
      <c r="C335">
        <v>4</v>
      </c>
      <c r="D335" s="3">
        <v>45020.118750000001</v>
      </c>
      <c r="E335" s="3">
        <v>45020.271527777775</v>
      </c>
      <c r="F335" t="s">
        <v>76</v>
      </c>
      <c r="G335" t="s">
        <v>77</v>
      </c>
      <c r="H335" t="s">
        <v>83</v>
      </c>
      <c r="I335" s="13">
        <v>17.5</v>
      </c>
      <c r="J335" t="s">
        <v>84</v>
      </c>
      <c r="K335">
        <v>334</v>
      </c>
      <c r="L335" t="s">
        <v>140</v>
      </c>
      <c r="M335" t="s">
        <v>23</v>
      </c>
      <c r="N335" t="s">
        <v>116</v>
      </c>
      <c r="O335" t="s">
        <v>96</v>
      </c>
      <c r="P335" t="s">
        <v>74</v>
      </c>
      <c r="Q335" s="1">
        <f>+SUMIF(Tabla1[Número de Orden],Tabla2[[#This Row],[Número de Orden]],Tabla1[Ganacia Bruta])</f>
        <v>173</v>
      </c>
      <c r="R335" s="1">
        <f>+Tabla2[[#This Row],[Monto total cuenta]]+Tabla2[[#This Row],[Propina final]]</f>
        <v>190.5</v>
      </c>
      <c r="S335" s="4">
        <f>+Tabla2[[#This Row],[Hora de Salida]]</f>
        <v>45020.271527777775</v>
      </c>
      <c r="T335" s="5" t="str">
        <f>+TEXT(Tabla2[[#This Row],[Hora de Llegada]], "h:mm")</f>
        <v>2:51</v>
      </c>
      <c r="U335" t="str">
        <f>+TEXT(Tabla2[[#This Row],[Hora de Salida]], "h:mm")</f>
        <v>6:31</v>
      </c>
      <c r="V3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0.15277777777777776</v>
      </c>
      <c r="W335">
        <f>+SUMIF(cocina!A:A,Tabla2[[#This Row],[Número de Orden]],cocina!H:H)</f>
        <v>156</v>
      </c>
      <c r="X335">
        <f>+Tabla2[[#This Row],[Tiempo de preparación]]/60</f>
        <v>2.6</v>
      </c>
      <c r="Y335" t="str">
        <f>+TEXT(Tabla2[[#This Row],[Columna2]]/24, "h:mm")</f>
        <v>2:36</v>
      </c>
      <c r="Z335" s="6">
        <f>+TEXT(Tabla2[[#This Row],[Hora de Salida]]-Tabla2[[#This Row],[Hora de Llegada]], "h:mm")-Tabla2[[#This Row],[Tiempo de preparación2]]</f>
        <v>4.4444444444444453E-2</v>
      </c>
      <c r="AA335" s="6">
        <f>+IF(Tabla2[[#This Row],[Tiempo de degustación]]&lt;0,0,Tabla2[[#This Row],[Tiempo de degustación]])</f>
        <v>4.4444444444444453E-2</v>
      </c>
      <c r="AB335" t="str">
        <f>+IF(Tabla2[[#This Row],[Tiempo de degustación2]]&gt;0,"SI","Impago")</f>
        <v>SI</v>
      </c>
      <c r="AC335">
        <f>+IF(Tabla2[[#This Row],[Orden cobrada]]="Impago",0,Tabla2[[#This Row],[Propina]])</f>
        <v>17.5</v>
      </c>
      <c r="AD335">
        <f>+IF(Tabla2[[#This Row],[Estado de la Mesa]]="Ocupada",15,0)</f>
        <v>0</v>
      </c>
      <c r="AE335">
        <f>+Tabla2[[#This Row],[Columna1]]/60</f>
        <v>0</v>
      </c>
      <c r="AF335" t="str">
        <f>+TEXT(Tabla2[[#This Row],[Columna12]]/24, "h:mm")</f>
        <v>0:00</v>
      </c>
      <c r="AG335" s="6">
        <f>+Tabla2[[#This Row],[Columna13]]+Tabla2[[#This Row],[Tiempo de permanencia]]</f>
        <v>0.15277777777777776</v>
      </c>
      <c r="AH335" t="str">
        <f>+TEXT(Tabla2[[#This Row],[Hora de Llegada]], "dddd")</f>
        <v>martes</v>
      </c>
    </row>
    <row r="336" spans="1:34" x14ac:dyDescent="0.25">
      <c r="A336">
        <v>14</v>
      </c>
      <c r="B336" t="s">
        <v>405</v>
      </c>
      <c r="C336">
        <v>3</v>
      </c>
      <c r="D336" s="3">
        <v>45020.080555555556</v>
      </c>
      <c r="E336" s="3">
        <v>45020.131249999999</v>
      </c>
      <c r="F336" t="s">
        <v>94</v>
      </c>
      <c r="G336" t="s">
        <v>70</v>
      </c>
      <c r="H336" t="s">
        <v>71</v>
      </c>
      <c r="I336" s="13">
        <v>41.56</v>
      </c>
      <c r="J336" t="s">
        <v>84</v>
      </c>
      <c r="K336">
        <v>335</v>
      </c>
      <c r="L336" t="s">
        <v>85</v>
      </c>
      <c r="M336" t="s">
        <v>7</v>
      </c>
      <c r="N336" t="s">
        <v>92</v>
      </c>
      <c r="Q336" s="1">
        <f>+SUMIF(Tabla1[Número de Orden],Tabla2[[#This Row],[Número de Orden]],Tabla1[Ganacia Bruta])</f>
        <v>114</v>
      </c>
      <c r="R336" s="1">
        <f>+Tabla2[[#This Row],[Monto total cuenta]]+Tabla2[[#This Row],[Propina final]]</f>
        <v>155.56</v>
      </c>
      <c r="S336" s="4">
        <f>+Tabla2[[#This Row],[Hora de Salida]]</f>
        <v>45020.131249999999</v>
      </c>
      <c r="T336" s="5" t="str">
        <f>+TEXT(Tabla2[[#This Row],[Hora de Llegada]], "h:mm")</f>
        <v>1:56</v>
      </c>
      <c r="U336" t="str">
        <f>+TEXT(Tabla2[[#This Row],[Hora de Salida]], "h:mm")</f>
        <v>3:09</v>
      </c>
      <c r="V3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5.0694444444444445E-2</v>
      </c>
      <c r="W336">
        <f>+SUMIF(cocina!A:A,Tabla2[[#This Row],[Número de Orden]],cocina!H:H)</f>
        <v>69</v>
      </c>
      <c r="X336">
        <f>+Tabla2[[#This Row],[Tiempo de preparación]]/60</f>
        <v>1.1499999999999999</v>
      </c>
      <c r="Y336" t="str">
        <f>+TEXT(Tabla2[[#This Row],[Columna2]]/24, "h:mm")</f>
        <v>1:09</v>
      </c>
      <c r="Z336" s="6">
        <f>+TEXT(Tabla2[[#This Row],[Hora de Salida]]-Tabla2[[#This Row],[Hora de Llegada]], "h:mm")-Tabla2[[#This Row],[Tiempo de preparación2]]</f>
        <v>2.7777777777777748E-3</v>
      </c>
      <c r="AA336" s="6">
        <f>+IF(Tabla2[[#This Row],[Tiempo de degustación]]&lt;0,0,Tabla2[[#This Row],[Tiempo de degustación]])</f>
        <v>2.7777777777777748E-3</v>
      </c>
      <c r="AB336" t="str">
        <f>+IF(Tabla2[[#This Row],[Tiempo de degustación2]]&gt;0,"SI","Impago")</f>
        <v>SI</v>
      </c>
      <c r="AC336">
        <f>+IF(Tabla2[[#This Row],[Orden cobrada]]="Impago",0,Tabla2[[#This Row],[Propina]])</f>
        <v>41.56</v>
      </c>
      <c r="AD336">
        <f>+IF(Tabla2[[#This Row],[Estado de la Mesa]]="Ocupada",15,0)</f>
        <v>0</v>
      </c>
      <c r="AE336">
        <f>+Tabla2[[#This Row],[Columna1]]/60</f>
        <v>0</v>
      </c>
      <c r="AF336" t="str">
        <f>+TEXT(Tabla2[[#This Row],[Columna12]]/24, "h:mm")</f>
        <v>0:00</v>
      </c>
      <c r="AG336" s="6">
        <f>+Tabla2[[#This Row],[Columna13]]+Tabla2[[#This Row],[Tiempo de permanencia]]</f>
        <v>5.0694444444444445E-2</v>
      </c>
      <c r="AH336" t="str">
        <f>+TEXT(Tabla2[[#This Row],[Hora de Llegada]], "dddd")</f>
        <v>martes</v>
      </c>
    </row>
    <row r="337" spans="1:34" x14ac:dyDescent="0.25">
      <c r="A337">
        <v>4</v>
      </c>
      <c r="B337" t="s">
        <v>406</v>
      </c>
      <c r="C337">
        <v>5</v>
      </c>
      <c r="D337" s="3">
        <v>45020.065972222219</v>
      </c>
      <c r="E337" s="3">
        <v>45020.20208333333</v>
      </c>
      <c r="F337" t="s">
        <v>82</v>
      </c>
      <c r="G337" t="s">
        <v>98</v>
      </c>
      <c r="H337" t="s">
        <v>83</v>
      </c>
      <c r="I337" s="13">
        <v>17.93</v>
      </c>
      <c r="J337" t="s">
        <v>84</v>
      </c>
      <c r="K337">
        <v>336</v>
      </c>
      <c r="L337" t="s">
        <v>140</v>
      </c>
      <c r="M337" t="s">
        <v>23</v>
      </c>
      <c r="N337" t="s">
        <v>106</v>
      </c>
      <c r="O337" t="s">
        <v>125</v>
      </c>
      <c r="Q337" s="1">
        <f>+SUMIF(Tabla1[Número de Orden],Tabla2[[#This Row],[Número de Orden]],Tabla1[Ganacia Bruta])</f>
        <v>158</v>
      </c>
      <c r="R337" s="1">
        <f>+Tabla2[[#This Row],[Monto total cuenta]]+Tabla2[[#This Row],[Propina final]]</f>
        <v>175.93</v>
      </c>
      <c r="S337" s="4">
        <f>+Tabla2[[#This Row],[Hora de Salida]]</f>
        <v>45020.20208333333</v>
      </c>
      <c r="T337" s="5" t="str">
        <f>+TEXT(Tabla2[[#This Row],[Hora de Llegada]], "h:mm")</f>
        <v>1:35</v>
      </c>
      <c r="U337" t="str">
        <f>+TEXT(Tabla2[[#This Row],[Hora de Salida]], "h:mm")</f>
        <v>4:51</v>
      </c>
      <c r="V3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337">
        <f>+SUMIF(cocina!A:A,Tabla2[[#This Row],[Número de Orden]],cocina!H:H)</f>
        <v>65</v>
      </c>
      <c r="X337">
        <f>+Tabla2[[#This Row],[Tiempo de preparación]]/60</f>
        <v>1.0833333333333333</v>
      </c>
      <c r="Y337" t="str">
        <f>+TEXT(Tabla2[[#This Row],[Columna2]]/24, "h:mm")</f>
        <v>1:05</v>
      </c>
      <c r="Z337" s="6">
        <f>+TEXT(Tabla2[[#This Row],[Hora de Salida]]-Tabla2[[#This Row],[Hora de Llegada]], "h:mm")-Tabla2[[#This Row],[Tiempo de preparación2]]</f>
        <v>9.0972222222222204E-2</v>
      </c>
      <c r="AA337" s="6">
        <f>+IF(Tabla2[[#This Row],[Tiempo de degustación]]&lt;0,0,Tabla2[[#This Row],[Tiempo de degustación]])</f>
        <v>9.0972222222222204E-2</v>
      </c>
      <c r="AB337" t="str">
        <f>+IF(Tabla2[[#This Row],[Tiempo de degustación2]]&gt;0,"SI","Impago")</f>
        <v>SI</v>
      </c>
      <c r="AC337">
        <f>+IF(Tabla2[[#This Row],[Orden cobrada]]="Impago",0,Tabla2[[#This Row],[Propina]])</f>
        <v>17.93</v>
      </c>
      <c r="AD337">
        <f>+IF(Tabla2[[#This Row],[Estado de la Mesa]]="Ocupada",15,0)</f>
        <v>0</v>
      </c>
      <c r="AE337">
        <f>+Tabla2[[#This Row],[Columna1]]/60</f>
        <v>0</v>
      </c>
      <c r="AF337" t="str">
        <f>+TEXT(Tabla2[[#This Row],[Columna12]]/24, "h:mm")</f>
        <v>0:00</v>
      </c>
      <c r="AG337" s="6">
        <f>+Tabla2[[#This Row],[Columna13]]+Tabla2[[#This Row],[Tiempo de permanencia]]</f>
        <v>0.13611111111111113</v>
      </c>
      <c r="AH337" t="str">
        <f>+TEXT(Tabla2[[#This Row],[Hora de Llegada]], "dddd")</f>
        <v>martes</v>
      </c>
    </row>
    <row r="338" spans="1:34" x14ac:dyDescent="0.25">
      <c r="A338">
        <v>11</v>
      </c>
      <c r="B338" t="s">
        <v>407</v>
      </c>
      <c r="C338">
        <v>2</v>
      </c>
      <c r="D338" s="3">
        <v>45020.068055555559</v>
      </c>
      <c r="E338" s="3">
        <v>45020.188194444447</v>
      </c>
      <c r="F338" t="s">
        <v>90</v>
      </c>
      <c r="G338" t="s">
        <v>98</v>
      </c>
      <c r="H338" t="s">
        <v>83</v>
      </c>
      <c r="I338" s="13">
        <v>19.28</v>
      </c>
      <c r="J338" t="s">
        <v>72</v>
      </c>
      <c r="K338">
        <v>337</v>
      </c>
      <c r="L338" t="s">
        <v>85</v>
      </c>
      <c r="M338" t="s">
        <v>5</v>
      </c>
      <c r="N338" t="s">
        <v>92</v>
      </c>
      <c r="Q338" s="1">
        <f>+SUMIF(Tabla1[Número de Orden],Tabla2[[#This Row],[Número de Orden]],Tabla1[Ganacia Bruta])</f>
        <v>100</v>
      </c>
      <c r="R338" s="1">
        <f>+Tabla2[[#This Row],[Monto total cuenta]]+Tabla2[[#This Row],[Propina final]]</f>
        <v>119.28</v>
      </c>
      <c r="S338" s="4">
        <f>+Tabla2[[#This Row],[Hora de Salida]]</f>
        <v>45020.188194444447</v>
      </c>
      <c r="T338" s="5" t="str">
        <f>+TEXT(Tabla2[[#This Row],[Hora de Llegada]], "h:mm")</f>
        <v>1:38</v>
      </c>
      <c r="U338" t="str">
        <f>+TEXT(Tabla2[[#This Row],[Hora de Salida]], "h:mm")</f>
        <v>4:31</v>
      </c>
      <c r="V3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0.12013888888888889</v>
      </c>
      <c r="W338">
        <f>+SUMIF(cocina!A:A,Tabla2[[#This Row],[Número de Orden]],cocina!H:H)</f>
        <v>58</v>
      </c>
      <c r="X338">
        <f>+Tabla2[[#This Row],[Tiempo de preparación]]/60</f>
        <v>0.96666666666666667</v>
      </c>
      <c r="Y338" t="str">
        <f>+TEXT(Tabla2[[#This Row],[Columna2]]/24, "h:mm")</f>
        <v>0:58</v>
      </c>
      <c r="Z338" s="6">
        <f>+TEXT(Tabla2[[#This Row],[Hora de Salida]]-Tabla2[[#This Row],[Hora de Llegada]], "h:mm")-Tabla2[[#This Row],[Tiempo de preparación2]]</f>
        <v>7.9861111111111105E-2</v>
      </c>
      <c r="AA338" s="6">
        <f>+IF(Tabla2[[#This Row],[Tiempo de degustación]]&lt;0,0,Tabla2[[#This Row],[Tiempo de degustación]])</f>
        <v>7.9861111111111105E-2</v>
      </c>
      <c r="AB338" t="str">
        <f>+IF(Tabla2[[#This Row],[Tiempo de degustación2]]&gt;0,"SI","Impago")</f>
        <v>SI</v>
      </c>
      <c r="AC338">
        <f>+IF(Tabla2[[#This Row],[Orden cobrada]]="Impago",0,Tabla2[[#This Row],[Propina]])</f>
        <v>19.28</v>
      </c>
      <c r="AD338">
        <f>+IF(Tabla2[[#This Row],[Estado de la Mesa]]="Ocupada",15,0)</f>
        <v>0</v>
      </c>
      <c r="AE338">
        <f>+Tabla2[[#This Row],[Columna1]]/60</f>
        <v>0</v>
      </c>
      <c r="AF338" t="str">
        <f>+TEXT(Tabla2[[#This Row],[Columna12]]/24, "h:mm")</f>
        <v>0:00</v>
      </c>
      <c r="AG338" s="6">
        <f>+Tabla2[[#This Row],[Columna13]]+Tabla2[[#This Row],[Tiempo de permanencia]]</f>
        <v>0.12013888888888889</v>
      </c>
      <c r="AH338" t="str">
        <f>+TEXT(Tabla2[[#This Row],[Hora de Llegada]], "dddd")</f>
        <v>martes</v>
      </c>
    </row>
    <row r="339" spans="1:34" x14ac:dyDescent="0.25">
      <c r="A339">
        <v>18</v>
      </c>
      <c r="B339" t="s">
        <v>408</v>
      </c>
      <c r="C339">
        <v>2</v>
      </c>
      <c r="D339" s="3">
        <v>45020.022222222222</v>
      </c>
      <c r="E339" s="3">
        <v>45020.145833333336</v>
      </c>
      <c r="F339" t="s">
        <v>90</v>
      </c>
      <c r="G339" t="s">
        <v>70</v>
      </c>
      <c r="H339" t="s">
        <v>71</v>
      </c>
      <c r="I339" s="13">
        <v>30.62</v>
      </c>
      <c r="J339" t="s">
        <v>72</v>
      </c>
      <c r="K339">
        <v>338</v>
      </c>
      <c r="L339" t="s">
        <v>121</v>
      </c>
      <c r="M339" t="s">
        <v>20</v>
      </c>
      <c r="N339" t="s">
        <v>118</v>
      </c>
      <c r="O339" t="s">
        <v>107</v>
      </c>
      <c r="P339" t="s">
        <v>131</v>
      </c>
      <c r="Q339" s="1">
        <f>+SUMIF(Tabla1[Número de Orden],Tabla2[[#This Row],[Número de Orden]],Tabla1[Ganacia Bruta])</f>
        <v>279</v>
      </c>
      <c r="R339" s="1">
        <f>+Tabla2[[#This Row],[Monto total cuenta]]+Tabla2[[#This Row],[Propina final]]</f>
        <v>309.62</v>
      </c>
      <c r="S339" s="4">
        <f>+Tabla2[[#This Row],[Hora de Salida]]</f>
        <v>45020.145833333336</v>
      </c>
      <c r="T339" s="5" t="str">
        <f>+TEXT(Tabla2[[#This Row],[Hora de Llegada]], "h:mm")</f>
        <v>0:32</v>
      </c>
      <c r="U339" t="str">
        <f>+TEXT(Tabla2[[#This Row],[Hora de Salida]], "h:mm")</f>
        <v>3:30</v>
      </c>
      <c r="V3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0.12361111111111112</v>
      </c>
      <c r="W339">
        <f>+SUMIF(cocina!A:A,Tabla2[[#This Row],[Número de Orden]],cocina!H:H)</f>
        <v>143</v>
      </c>
      <c r="X339">
        <f>+Tabla2[[#This Row],[Tiempo de preparación]]/60</f>
        <v>2.3833333333333333</v>
      </c>
      <c r="Y339" t="str">
        <f>+TEXT(Tabla2[[#This Row],[Columna2]]/24, "h:mm")</f>
        <v>2:23</v>
      </c>
      <c r="Z339" s="6">
        <f>+TEXT(Tabla2[[#This Row],[Hora de Salida]]-Tabla2[[#This Row],[Hora de Llegada]], "h:mm")-Tabla2[[#This Row],[Tiempo de preparación2]]</f>
        <v>2.4305555555555566E-2</v>
      </c>
      <c r="AA339" s="6">
        <f>+IF(Tabla2[[#This Row],[Tiempo de degustación]]&lt;0,0,Tabla2[[#This Row],[Tiempo de degustación]])</f>
        <v>2.4305555555555566E-2</v>
      </c>
      <c r="AB339" t="str">
        <f>+IF(Tabla2[[#This Row],[Tiempo de degustación2]]&gt;0,"SI","Impago")</f>
        <v>SI</v>
      </c>
      <c r="AC339">
        <f>+IF(Tabla2[[#This Row],[Orden cobrada]]="Impago",0,Tabla2[[#This Row],[Propina]])</f>
        <v>30.62</v>
      </c>
      <c r="AD339">
        <f>+IF(Tabla2[[#This Row],[Estado de la Mesa]]="Ocupada",15,0)</f>
        <v>0</v>
      </c>
      <c r="AE339">
        <f>+Tabla2[[#This Row],[Columna1]]/60</f>
        <v>0</v>
      </c>
      <c r="AF339" t="str">
        <f>+TEXT(Tabla2[[#This Row],[Columna12]]/24, "h:mm")</f>
        <v>0:00</v>
      </c>
      <c r="AG339" s="6">
        <f>+Tabla2[[#This Row],[Columna13]]+Tabla2[[#This Row],[Tiempo de permanencia]]</f>
        <v>0.12361111111111112</v>
      </c>
      <c r="AH339" t="str">
        <f>+TEXT(Tabla2[[#This Row],[Hora de Llegada]], "dddd")</f>
        <v>martes</v>
      </c>
    </row>
    <row r="340" spans="1:34" x14ac:dyDescent="0.25">
      <c r="A340">
        <v>13</v>
      </c>
      <c r="B340" t="s">
        <v>409</v>
      </c>
      <c r="C340">
        <v>2</v>
      </c>
      <c r="D340" s="3">
        <v>45020</v>
      </c>
      <c r="E340" s="3">
        <v>45020.084027777775</v>
      </c>
      <c r="F340" t="s">
        <v>69</v>
      </c>
      <c r="G340" t="s">
        <v>77</v>
      </c>
      <c r="H340" t="s">
        <v>71</v>
      </c>
      <c r="I340" s="13">
        <v>19.600000000000001</v>
      </c>
      <c r="J340" t="s">
        <v>72</v>
      </c>
      <c r="K340">
        <v>339</v>
      </c>
      <c r="L340" t="s">
        <v>95</v>
      </c>
      <c r="M340" t="s">
        <v>13</v>
      </c>
      <c r="N340" t="s">
        <v>116</v>
      </c>
      <c r="Q340" s="1">
        <f>+SUMIF(Tabla1[Número de Orden],Tabla2[[#This Row],[Número de Orden]],Tabla1[Ganacia Bruta])</f>
        <v>104</v>
      </c>
      <c r="R340" s="1">
        <f>+Tabla2[[#This Row],[Monto total cuenta]]+Tabla2[[#This Row],[Propina final]]</f>
        <v>123.6</v>
      </c>
      <c r="S340" s="4">
        <f>+Tabla2[[#This Row],[Hora de Salida]]</f>
        <v>45020.084027777775</v>
      </c>
      <c r="T340" s="5" t="str">
        <f>+TEXT(Tabla2[[#This Row],[Hora de Llegada]], "h:mm")</f>
        <v>0:00</v>
      </c>
      <c r="U340" t="str">
        <f>+TEXT(Tabla2[[#This Row],[Hora de Salida]], "h:mm")</f>
        <v>2:01</v>
      </c>
      <c r="V3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8.4027777777777785E-2</v>
      </c>
      <c r="W340">
        <f>+SUMIF(cocina!A:A,Tabla2[[#This Row],[Número de Orden]],cocina!H:H)</f>
        <v>46</v>
      </c>
      <c r="X340">
        <f>+Tabla2[[#This Row],[Tiempo de preparación]]/60</f>
        <v>0.76666666666666672</v>
      </c>
      <c r="Y340" t="str">
        <f>+TEXT(Tabla2[[#This Row],[Columna2]]/24, "h:mm")</f>
        <v>0:46</v>
      </c>
      <c r="Z340" s="6">
        <f>+TEXT(Tabla2[[#This Row],[Hora de Salida]]-Tabla2[[#This Row],[Hora de Llegada]], "h:mm")-Tabla2[[#This Row],[Tiempo de preparación2]]</f>
        <v>5.2083333333333343E-2</v>
      </c>
      <c r="AA340" s="6">
        <f>+IF(Tabla2[[#This Row],[Tiempo de degustación]]&lt;0,0,Tabla2[[#This Row],[Tiempo de degustación]])</f>
        <v>5.2083333333333343E-2</v>
      </c>
      <c r="AB340" t="str">
        <f>+IF(Tabla2[[#This Row],[Tiempo de degustación2]]&gt;0,"SI","Impago")</f>
        <v>SI</v>
      </c>
      <c r="AC340">
        <f>+IF(Tabla2[[#This Row],[Orden cobrada]]="Impago",0,Tabla2[[#This Row],[Propina]])</f>
        <v>19.600000000000001</v>
      </c>
      <c r="AD340">
        <f>+IF(Tabla2[[#This Row],[Estado de la Mesa]]="Ocupada",15,0)</f>
        <v>0</v>
      </c>
      <c r="AE340">
        <f>+Tabla2[[#This Row],[Columna1]]/60</f>
        <v>0</v>
      </c>
      <c r="AF340" t="str">
        <f>+TEXT(Tabla2[[#This Row],[Columna12]]/24, "h:mm")</f>
        <v>0:00</v>
      </c>
      <c r="AG340" s="6">
        <f>+Tabla2[[#This Row],[Columna13]]+Tabla2[[#This Row],[Tiempo de permanencia]]</f>
        <v>8.4027777777777785E-2</v>
      </c>
      <c r="AH340" t="str">
        <f>+TEXT(Tabla2[[#This Row],[Hora de Llegada]], "dddd")</f>
        <v>martes</v>
      </c>
    </row>
    <row r="341" spans="1:34" x14ac:dyDescent="0.25">
      <c r="A341">
        <v>15</v>
      </c>
      <c r="B341" t="s">
        <v>410</v>
      </c>
      <c r="C341">
        <v>1</v>
      </c>
      <c r="D341" s="3">
        <v>45020.05</v>
      </c>
      <c r="E341" s="3">
        <v>45020.193055555559</v>
      </c>
      <c r="F341" t="s">
        <v>69</v>
      </c>
      <c r="G341" t="s">
        <v>70</v>
      </c>
      <c r="H341" t="s">
        <v>83</v>
      </c>
      <c r="I341" s="13">
        <v>38.520000000000003</v>
      </c>
      <c r="J341" t="s">
        <v>84</v>
      </c>
      <c r="K341">
        <v>340</v>
      </c>
      <c r="L341" t="s">
        <v>73</v>
      </c>
      <c r="M341" t="s">
        <v>11</v>
      </c>
      <c r="N341" t="s">
        <v>92</v>
      </c>
      <c r="Q341" s="1">
        <f>+SUMIF(Tabla1[Número de Orden],Tabla2[[#This Row],[Número de Orden]],Tabla1[Ganacia Bruta])</f>
        <v>164</v>
      </c>
      <c r="R341" s="1">
        <f>+Tabla2[[#This Row],[Monto total cuenta]]+Tabla2[[#This Row],[Propina final]]</f>
        <v>202.52</v>
      </c>
      <c r="S341" s="4">
        <f>+Tabla2[[#This Row],[Hora de Salida]]</f>
        <v>45020.193055555559</v>
      </c>
      <c r="T341" s="5" t="str">
        <f>+TEXT(Tabla2[[#This Row],[Hora de Llegada]], "h:mm")</f>
        <v>1:12</v>
      </c>
      <c r="U341" t="str">
        <f>+TEXT(Tabla2[[#This Row],[Hora de Salida]], "h:mm")</f>
        <v>4:38</v>
      </c>
      <c r="V3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341">
        <f>+SUMIF(cocina!A:A,Tabla2[[#This Row],[Número de Orden]],cocina!H:H)</f>
        <v>91</v>
      </c>
      <c r="X341">
        <f>+Tabla2[[#This Row],[Tiempo de preparación]]/60</f>
        <v>1.5166666666666666</v>
      </c>
      <c r="Y341" t="str">
        <f>+TEXT(Tabla2[[#This Row],[Columna2]]/24, "h:mm")</f>
        <v>1:31</v>
      </c>
      <c r="Z341" s="6">
        <f>+TEXT(Tabla2[[#This Row],[Hora de Salida]]-Tabla2[[#This Row],[Hora de Llegada]], "h:mm")-Tabla2[[#This Row],[Tiempo de preparación2]]</f>
        <v>7.9861111111111105E-2</v>
      </c>
      <c r="AA341" s="6">
        <f>+IF(Tabla2[[#This Row],[Tiempo de degustación]]&lt;0,0,Tabla2[[#This Row],[Tiempo de degustación]])</f>
        <v>7.9861111111111105E-2</v>
      </c>
      <c r="AB341" t="str">
        <f>+IF(Tabla2[[#This Row],[Tiempo de degustación2]]&gt;0,"SI","Impago")</f>
        <v>SI</v>
      </c>
      <c r="AC341">
        <f>+IF(Tabla2[[#This Row],[Orden cobrada]]="Impago",0,Tabla2[[#This Row],[Propina]])</f>
        <v>38.520000000000003</v>
      </c>
      <c r="AD341">
        <f>+IF(Tabla2[[#This Row],[Estado de la Mesa]]="Ocupada",15,0)</f>
        <v>0</v>
      </c>
      <c r="AE341">
        <f>+Tabla2[[#This Row],[Columna1]]/60</f>
        <v>0</v>
      </c>
      <c r="AF341" t="str">
        <f>+TEXT(Tabla2[[#This Row],[Columna12]]/24, "h:mm")</f>
        <v>0:00</v>
      </c>
      <c r="AG341" s="6">
        <f>+Tabla2[[#This Row],[Columna13]]+Tabla2[[#This Row],[Tiempo de permanencia]]</f>
        <v>0.14305555555555555</v>
      </c>
      <c r="AH341" t="str">
        <f>+TEXT(Tabla2[[#This Row],[Hora de Llegada]], "dddd")</f>
        <v>martes</v>
      </c>
    </row>
    <row r="342" spans="1:34" x14ac:dyDescent="0.25">
      <c r="A342">
        <v>14</v>
      </c>
      <c r="B342" t="s">
        <v>411</v>
      </c>
      <c r="C342">
        <v>5</v>
      </c>
      <c r="D342" s="3">
        <v>45020.086805555555</v>
      </c>
      <c r="E342" s="3">
        <v>45020.179861111108</v>
      </c>
      <c r="F342" t="s">
        <v>69</v>
      </c>
      <c r="G342" t="s">
        <v>77</v>
      </c>
      <c r="H342" t="s">
        <v>83</v>
      </c>
      <c r="I342" s="13">
        <v>47.05</v>
      </c>
      <c r="J342" t="s">
        <v>84</v>
      </c>
      <c r="K342">
        <v>341</v>
      </c>
      <c r="L342" t="s">
        <v>95</v>
      </c>
      <c r="M342" t="s">
        <v>15</v>
      </c>
      <c r="N342" t="s">
        <v>123</v>
      </c>
      <c r="O342" t="s">
        <v>112</v>
      </c>
      <c r="Q342" s="1">
        <f>+SUMIF(Tabla1[Número de Orden],Tabla2[[#This Row],[Número de Orden]],Tabla1[Ganacia Bruta])</f>
        <v>177</v>
      </c>
      <c r="R342" s="1">
        <f>+Tabla2[[#This Row],[Monto total cuenta]]+Tabla2[[#This Row],[Propina final]]</f>
        <v>224.05</v>
      </c>
      <c r="S342" s="4">
        <f>+Tabla2[[#This Row],[Hora de Salida]]</f>
        <v>45020.179861111108</v>
      </c>
      <c r="T342" s="5" t="str">
        <f>+TEXT(Tabla2[[#This Row],[Hora de Llegada]], "h:mm")</f>
        <v>2:05</v>
      </c>
      <c r="U342" t="str">
        <f>+TEXT(Tabla2[[#This Row],[Hora de Salida]], "h:mm")</f>
        <v>4:19</v>
      </c>
      <c r="V3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9.3055555555555558E-2</v>
      </c>
      <c r="W342">
        <f>+SUMIF(cocina!A:A,Tabla2[[#This Row],[Número de Orden]],cocina!H:H)</f>
        <v>88</v>
      </c>
      <c r="X342">
        <f>+Tabla2[[#This Row],[Tiempo de preparación]]/60</f>
        <v>1.4666666666666666</v>
      </c>
      <c r="Y342" t="str">
        <f>+TEXT(Tabla2[[#This Row],[Columna2]]/24, "h:mm")</f>
        <v>1:28</v>
      </c>
      <c r="Z342" s="6">
        <f>+TEXT(Tabla2[[#This Row],[Hora de Salida]]-Tabla2[[#This Row],[Hora de Llegada]], "h:mm")-Tabla2[[#This Row],[Tiempo de preparación2]]</f>
        <v>3.1944444444444449E-2</v>
      </c>
      <c r="AA342" s="6">
        <f>+IF(Tabla2[[#This Row],[Tiempo de degustación]]&lt;0,0,Tabla2[[#This Row],[Tiempo de degustación]])</f>
        <v>3.1944444444444449E-2</v>
      </c>
      <c r="AB342" t="str">
        <f>+IF(Tabla2[[#This Row],[Tiempo de degustación2]]&gt;0,"SI","Impago")</f>
        <v>SI</v>
      </c>
      <c r="AC342">
        <f>+IF(Tabla2[[#This Row],[Orden cobrada]]="Impago",0,Tabla2[[#This Row],[Propina]])</f>
        <v>47.05</v>
      </c>
      <c r="AD342">
        <f>+IF(Tabla2[[#This Row],[Estado de la Mesa]]="Ocupada",15,0)</f>
        <v>0</v>
      </c>
      <c r="AE342">
        <f>+Tabla2[[#This Row],[Columna1]]/60</f>
        <v>0</v>
      </c>
      <c r="AF342" t="str">
        <f>+TEXT(Tabla2[[#This Row],[Columna12]]/24, "h:mm")</f>
        <v>0:00</v>
      </c>
      <c r="AG342" s="6">
        <f>+Tabla2[[#This Row],[Columna13]]+Tabla2[[#This Row],[Tiempo de permanencia]]</f>
        <v>9.3055555555555558E-2</v>
      </c>
      <c r="AH342" t="str">
        <f>+TEXT(Tabla2[[#This Row],[Hora de Llegada]], "dddd")</f>
        <v>martes</v>
      </c>
    </row>
    <row r="343" spans="1:34" x14ac:dyDescent="0.25">
      <c r="A343">
        <v>19</v>
      </c>
      <c r="B343" t="s">
        <v>412</v>
      </c>
      <c r="C343">
        <v>5</v>
      </c>
      <c r="D343" s="3">
        <v>45020.104166666664</v>
      </c>
      <c r="E343" s="3">
        <v>45020.257638888892</v>
      </c>
      <c r="F343" t="s">
        <v>69</v>
      </c>
      <c r="G343" t="s">
        <v>77</v>
      </c>
      <c r="H343" t="s">
        <v>83</v>
      </c>
      <c r="I343" s="13">
        <v>20.059999999999999</v>
      </c>
      <c r="J343" t="s">
        <v>84</v>
      </c>
      <c r="K343">
        <v>342</v>
      </c>
      <c r="L343" t="s">
        <v>105</v>
      </c>
      <c r="M343" t="s">
        <v>22</v>
      </c>
      <c r="N343" t="s">
        <v>92</v>
      </c>
      <c r="Q343" s="1">
        <f>+SUMIF(Tabla1[Número de Orden],Tabla2[[#This Row],[Número de Orden]],Tabla1[Ganacia Bruta])</f>
        <v>102</v>
      </c>
      <c r="R343" s="1">
        <f>+Tabla2[[#This Row],[Monto total cuenta]]+Tabla2[[#This Row],[Propina final]]</f>
        <v>122.06</v>
      </c>
      <c r="S343" s="4">
        <f>+Tabla2[[#This Row],[Hora de Salida]]</f>
        <v>45020.257638888892</v>
      </c>
      <c r="T343" s="5" t="str">
        <f>+TEXT(Tabla2[[#This Row],[Hora de Llegada]], "h:mm")</f>
        <v>2:30</v>
      </c>
      <c r="U343" t="str">
        <f>+TEXT(Tabla2[[#This Row],[Hora de Salida]], "h:mm")</f>
        <v>6:11</v>
      </c>
      <c r="V3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0.15347222222222218</v>
      </c>
      <c r="W343">
        <f>+SUMIF(cocina!A:A,Tabla2[[#This Row],[Número de Orden]],cocina!H:H)</f>
        <v>54</v>
      </c>
      <c r="X343">
        <f>+Tabla2[[#This Row],[Tiempo de preparación]]/60</f>
        <v>0.9</v>
      </c>
      <c r="Y343" t="str">
        <f>+TEXT(Tabla2[[#This Row],[Columna2]]/24, "h:mm")</f>
        <v>0:54</v>
      </c>
      <c r="Z343" s="6">
        <f>+TEXT(Tabla2[[#This Row],[Hora de Salida]]-Tabla2[[#This Row],[Hora de Llegada]], "h:mm")-Tabla2[[#This Row],[Tiempo de preparación2]]</f>
        <v>0.11597222222222223</v>
      </c>
      <c r="AA343" s="6">
        <f>+IF(Tabla2[[#This Row],[Tiempo de degustación]]&lt;0,0,Tabla2[[#This Row],[Tiempo de degustación]])</f>
        <v>0.11597222222222223</v>
      </c>
      <c r="AB343" t="str">
        <f>+IF(Tabla2[[#This Row],[Tiempo de degustación2]]&gt;0,"SI","Impago")</f>
        <v>SI</v>
      </c>
      <c r="AC343">
        <f>+IF(Tabla2[[#This Row],[Orden cobrada]]="Impago",0,Tabla2[[#This Row],[Propina]])</f>
        <v>20.059999999999999</v>
      </c>
      <c r="AD343">
        <f>+IF(Tabla2[[#This Row],[Estado de la Mesa]]="Ocupada",15,0)</f>
        <v>0</v>
      </c>
      <c r="AE343">
        <f>+Tabla2[[#This Row],[Columna1]]/60</f>
        <v>0</v>
      </c>
      <c r="AF343" t="str">
        <f>+TEXT(Tabla2[[#This Row],[Columna12]]/24, "h:mm")</f>
        <v>0:00</v>
      </c>
      <c r="AG343" s="6">
        <f>+Tabla2[[#This Row],[Columna13]]+Tabla2[[#This Row],[Tiempo de permanencia]]</f>
        <v>0.15347222222222218</v>
      </c>
      <c r="AH343" t="str">
        <f>+TEXT(Tabla2[[#This Row],[Hora de Llegada]], "dddd")</f>
        <v>martes</v>
      </c>
    </row>
    <row r="344" spans="1:34" x14ac:dyDescent="0.25">
      <c r="A344">
        <v>12</v>
      </c>
      <c r="B344" t="s">
        <v>413</v>
      </c>
      <c r="C344">
        <v>1</v>
      </c>
      <c r="D344" s="3">
        <v>45020.163888888892</v>
      </c>
      <c r="E344" s="3">
        <v>45020.239583333336</v>
      </c>
      <c r="F344" t="s">
        <v>90</v>
      </c>
      <c r="G344" t="s">
        <v>70</v>
      </c>
      <c r="H344" t="s">
        <v>83</v>
      </c>
      <c r="I344" s="13">
        <v>23.01</v>
      </c>
      <c r="J344" t="s">
        <v>100</v>
      </c>
      <c r="K344">
        <v>343</v>
      </c>
      <c r="L344" t="s">
        <v>95</v>
      </c>
      <c r="M344" t="s">
        <v>20</v>
      </c>
      <c r="N344" t="s">
        <v>116</v>
      </c>
      <c r="Q344" s="1">
        <f>+SUMIF(Tabla1[Número de Orden],Tabla2[[#This Row],[Número de Orden]],Tabla1[Ganacia Bruta])</f>
        <v>137</v>
      </c>
      <c r="R344" s="1">
        <f>+Tabla2[[#This Row],[Monto total cuenta]]+Tabla2[[#This Row],[Propina final]]</f>
        <v>160.01</v>
      </c>
      <c r="S344" s="4">
        <f>+Tabla2[[#This Row],[Hora de Salida]]</f>
        <v>45020.239583333336</v>
      </c>
      <c r="T344" s="5" t="str">
        <f>+TEXT(Tabla2[[#This Row],[Hora de Llegada]], "h:mm")</f>
        <v>3:56</v>
      </c>
      <c r="U344" t="str">
        <f>+TEXT(Tabla2[[#This Row],[Hora de Salida]], "h:mm")</f>
        <v>5:45</v>
      </c>
      <c r="V3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30.075694444444444</v>
      </c>
      <c r="W344">
        <f>+SUMIF(cocina!A:A,Tabla2[[#This Row],[Número de Orden]],cocina!H:H)</f>
        <v>101</v>
      </c>
      <c r="X344">
        <f>+Tabla2[[#This Row],[Tiempo de preparación]]/60</f>
        <v>1.6833333333333333</v>
      </c>
      <c r="Y344" t="str">
        <f>+TEXT(Tabla2[[#This Row],[Columna2]]/24, "h:mm")</f>
        <v>1:41</v>
      </c>
      <c r="Z344" s="6">
        <f>+TEXT(Tabla2[[#This Row],[Hora de Salida]]-Tabla2[[#This Row],[Hora de Llegada]], "h:mm")-Tabla2[[#This Row],[Tiempo de preparación2]]</f>
        <v>5.5555555555555497E-3</v>
      </c>
      <c r="AA344" s="6">
        <f>+IF(Tabla2[[#This Row],[Tiempo de degustación]]&lt;0,0,Tabla2[[#This Row],[Tiempo de degustación]])</f>
        <v>5.5555555555555497E-3</v>
      </c>
      <c r="AB344" t="str">
        <f>+IF(Tabla2[[#This Row],[Tiempo de degustación2]]&gt;0,"SI","Impago")</f>
        <v>SI</v>
      </c>
      <c r="AC344">
        <f>+IF(Tabla2[[#This Row],[Orden cobrada]]="Impago",0,Tabla2[[#This Row],[Propina]])</f>
        <v>23.01</v>
      </c>
      <c r="AD344">
        <f>+IF(Tabla2[[#This Row],[Estado de la Mesa]]="Ocupada",15,0)</f>
        <v>15</v>
      </c>
      <c r="AE344">
        <f>+Tabla2[[#This Row],[Columna1]]/60</f>
        <v>0.25</v>
      </c>
      <c r="AF344" t="str">
        <f>+TEXT(Tabla2[[#This Row],[Columna12]]/24, "h:mm")</f>
        <v>0:15</v>
      </c>
      <c r="AG344" s="6">
        <f>+Tabla2[[#This Row],[Columna13]]+Tabla2[[#This Row],[Tiempo de permanencia]]</f>
        <v>30.086111111111112</v>
      </c>
      <c r="AH344" t="str">
        <f>+TEXT(Tabla2[[#This Row],[Hora de Llegada]], "dddd")</f>
        <v>martes</v>
      </c>
    </row>
    <row r="345" spans="1:34" x14ac:dyDescent="0.25">
      <c r="A345">
        <v>15</v>
      </c>
      <c r="B345" t="s">
        <v>414</v>
      </c>
      <c r="C345">
        <v>3</v>
      </c>
      <c r="D345" s="3">
        <v>45020.031944444447</v>
      </c>
      <c r="E345" s="3">
        <v>45020.086111111108</v>
      </c>
      <c r="F345" t="s">
        <v>82</v>
      </c>
      <c r="G345" t="s">
        <v>70</v>
      </c>
      <c r="H345" t="s">
        <v>83</v>
      </c>
      <c r="I345" s="13">
        <v>33.01</v>
      </c>
      <c r="J345" t="s">
        <v>100</v>
      </c>
      <c r="K345">
        <v>344</v>
      </c>
      <c r="L345" t="s">
        <v>127</v>
      </c>
      <c r="M345" t="s">
        <v>17</v>
      </c>
      <c r="N345" t="s">
        <v>86</v>
      </c>
      <c r="O345" t="s">
        <v>107</v>
      </c>
      <c r="P345" t="s">
        <v>123</v>
      </c>
      <c r="Q345" s="1">
        <f>+SUMIF(Tabla1[Número de Orden],Tabla2[[#This Row],[Número de Orden]],Tabla1[Ganacia Bruta])</f>
        <v>183</v>
      </c>
      <c r="R345" s="1">
        <f>+Tabla2[[#This Row],[Monto total cuenta]]+Tabla2[[#This Row],[Propina final]]</f>
        <v>183</v>
      </c>
      <c r="S345" s="4">
        <f>+Tabla2[[#This Row],[Hora de Salida]]</f>
        <v>45020.086111111108</v>
      </c>
      <c r="T345" s="5" t="str">
        <f>+TEXT(Tabla2[[#This Row],[Hora de Llegada]], "h:mm")</f>
        <v>0:46</v>
      </c>
      <c r="U345" t="str">
        <f>+TEXT(Tabla2[[#This Row],[Hora de Salida]], "h:mm")</f>
        <v>2:04</v>
      </c>
      <c r="V3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30.054166666666667</v>
      </c>
      <c r="W345">
        <f>+SUMIF(cocina!A:A,Tabla2[[#This Row],[Número de Orden]],cocina!H:H)</f>
        <v>86</v>
      </c>
      <c r="X345">
        <f>+Tabla2[[#This Row],[Tiempo de preparación]]/60</f>
        <v>1.4333333333333333</v>
      </c>
      <c r="Y345" t="str">
        <f>+TEXT(Tabla2[[#This Row],[Columna2]]/24, "h:mm")</f>
        <v>1:26</v>
      </c>
      <c r="Z345" s="6">
        <f>+TEXT(Tabla2[[#This Row],[Hora de Salida]]-Tabla2[[#This Row],[Hora de Llegada]], "h:mm")-Tabla2[[#This Row],[Tiempo de preparación2]]</f>
        <v>-5.5555555555555566E-3</v>
      </c>
      <c r="AA345" s="6">
        <f>+IF(Tabla2[[#This Row],[Tiempo de degustación]]&lt;0,0,Tabla2[[#This Row],[Tiempo de degustación]])</f>
        <v>0</v>
      </c>
      <c r="AB345" t="str">
        <f>+IF(Tabla2[[#This Row],[Tiempo de degustación2]]&gt;0,"SI","Impago")</f>
        <v>Impago</v>
      </c>
      <c r="AC345">
        <f>+IF(Tabla2[[#This Row],[Orden cobrada]]="Impago",0,Tabla2[[#This Row],[Propina]])</f>
        <v>0</v>
      </c>
      <c r="AD345">
        <f>+IF(Tabla2[[#This Row],[Estado de la Mesa]]="Ocupada",15,0)</f>
        <v>15</v>
      </c>
      <c r="AE345">
        <f>+Tabla2[[#This Row],[Columna1]]/60</f>
        <v>0.25</v>
      </c>
      <c r="AF345" t="str">
        <f>+TEXT(Tabla2[[#This Row],[Columna12]]/24, "h:mm")</f>
        <v>0:15</v>
      </c>
      <c r="AG345" s="6">
        <f>+Tabla2[[#This Row],[Columna13]]+Tabla2[[#This Row],[Tiempo de permanencia]]</f>
        <v>30.064583333333335</v>
      </c>
      <c r="AH345" t="str">
        <f>+TEXT(Tabla2[[#This Row],[Hora de Llegada]], "dddd")</f>
        <v>martes</v>
      </c>
    </row>
    <row r="346" spans="1:34" x14ac:dyDescent="0.25">
      <c r="A346">
        <v>16</v>
      </c>
      <c r="B346" t="s">
        <v>415</v>
      </c>
      <c r="C346">
        <v>3</v>
      </c>
      <c r="D346" s="3">
        <v>45020.054166666669</v>
      </c>
      <c r="E346" s="3">
        <v>45020.179861111108</v>
      </c>
      <c r="F346" t="s">
        <v>94</v>
      </c>
      <c r="G346" t="s">
        <v>70</v>
      </c>
      <c r="H346" t="s">
        <v>83</v>
      </c>
      <c r="I346" s="13">
        <v>13.98</v>
      </c>
      <c r="J346" t="s">
        <v>100</v>
      </c>
      <c r="K346">
        <v>345</v>
      </c>
      <c r="L346" t="s">
        <v>127</v>
      </c>
      <c r="M346" t="s">
        <v>16</v>
      </c>
      <c r="Q346" s="1">
        <f>+SUMIF(Tabla1[Número de Orden],Tabla2[[#This Row],[Número de Orden]],Tabla1[Ganacia Bruta])</f>
        <v>38</v>
      </c>
      <c r="R346" s="1">
        <f>+Tabla2[[#This Row],[Monto total cuenta]]+Tabla2[[#This Row],[Propina final]]</f>
        <v>51.980000000000004</v>
      </c>
      <c r="S346" s="4">
        <f>+Tabla2[[#This Row],[Hora de Salida]]</f>
        <v>45020.179861111108</v>
      </c>
      <c r="T346" s="5" t="str">
        <f>+TEXT(Tabla2[[#This Row],[Hora de Llegada]], "h:mm")</f>
        <v>1:18</v>
      </c>
      <c r="U346" t="str">
        <f>+TEXT(Tabla2[[#This Row],[Hora de Salida]], "h:mm")</f>
        <v>4:19</v>
      </c>
      <c r="V3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346">
        <f>+SUMIF(cocina!A:A,Tabla2[[#This Row],[Número de Orden]],cocina!H:H)</f>
        <v>18</v>
      </c>
      <c r="X346">
        <f>+Tabla2[[#This Row],[Tiempo de preparación]]/60</f>
        <v>0.3</v>
      </c>
      <c r="Y346" t="str">
        <f>+TEXT(Tabla2[[#This Row],[Columna2]]/24, "h:mm")</f>
        <v>0:18</v>
      </c>
      <c r="Z346" s="6">
        <f>+TEXT(Tabla2[[#This Row],[Hora de Salida]]-Tabla2[[#This Row],[Hora de Llegada]], "h:mm")-Tabla2[[#This Row],[Tiempo de preparación2]]</f>
        <v>0.11319444444444444</v>
      </c>
      <c r="AA346" s="6">
        <f>+IF(Tabla2[[#This Row],[Tiempo de degustación]]&lt;0,0,Tabla2[[#This Row],[Tiempo de degustación]])</f>
        <v>0.11319444444444444</v>
      </c>
      <c r="AB346" t="str">
        <f>+IF(Tabla2[[#This Row],[Tiempo de degustación2]]&gt;0,"SI","Impago")</f>
        <v>SI</v>
      </c>
      <c r="AC346">
        <f>+IF(Tabla2[[#This Row],[Orden cobrada]]="Impago",0,Tabla2[[#This Row],[Propina]])</f>
        <v>13.98</v>
      </c>
      <c r="AD346">
        <f>+IF(Tabla2[[#This Row],[Estado de la Mesa]]="Ocupada",15,0)</f>
        <v>15</v>
      </c>
      <c r="AE346">
        <f>+Tabla2[[#This Row],[Columna1]]/60</f>
        <v>0.25</v>
      </c>
      <c r="AF346" t="str">
        <f>+TEXT(Tabla2[[#This Row],[Columna12]]/24, "h:mm")</f>
        <v>0:15</v>
      </c>
      <c r="AG346" s="6">
        <f>+Tabla2[[#This Row],[Columna13]]+Tabla2[[#This Row],[Tiempo de permanencia]]</f>
        <v>30.136111111111113</v>
      </c>
      <c r="AH346" t="str">
        <f>+TEXT(Tabla2[[#This Row],[Hora de Llegada]], "dddd")</f>
        <v>martes</v>
      </c>
    </row>
    <row r="347" spans="1:34" x14ac:dyDescent="0.25">
      <c r="A347">
        <v>1</v>
      </c>
      <c r="B347" t="s">
        <v>416</v>
      </c>
      <c r="C347">
        <v>5</v>
      </c>
      <c r="D347" s="3">
        <v>45020.027777777781</v>
      </c>
      <c r="E347" s="3">
        <v>45020.163888888892</v>
      </c>
      <c r="F347" t="s">
        <v>90</v>
      </c>
      <c r="G347" t="s">
        <v>70</v>
      </c>
      <c r="H347" t="s">
        <v>71</v>
      </c>
      <c r="I347" s="13">
        <v>35.93</v>
      </c>
      <c r="J347" t="s">
        <v>72</v>
      </c>
      <c r="K347">
        <v>346</v>
      </c>
      <c r="L347" t="s">
        <v>140</v>
      </c>
      <c r="M347" t="s">
        <v>12</v>
      </c>
      <c r="Q347" s="1">
        <f>+SUMIF(Tabla1[Número de Orden],Tabla2[[#This Row],[Número de Orden]],Tabla1[Ganacia Bruta])</f>
        <v>72</v>
      </c>
      <c r="R347" s="1">
        <f>+Tabla2[[#This Row],[Monto total cuenta]]+Tabla2[[#This Row],[Propina final]]</f>
        <v>107.93</v>
      </c>
      <c r="S347" s="4">
        <f>+Tabla2[[#This Row],[Hora de Salida]]</f>
        <v>45020.163888888892</v>
      </c>
      <c r="T347" s="5" t="str">
        <f>+TEXT(Tabla2[[#This Row],[Hora de Llegada]], "h:mm")</f>
        <v>0:40</v>
      </c>
      <c r="U347" t="str">
        <f>+TEXT(Tabla2[[#This Row],[Hora de Salida]], "h:mm")</f>
        <v>3:56</v>
      </c>
      <c r="V3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347">
        <f>+SUMIF(cocina!A:A,Tabla2[[#This Row],[Número de Orden]],cocina!H:H)</f>
        <v>22</v>
      </c>
      <c r="X347">
        <f>+Tabla2[[#This Row],[Tiempo de preparación]]/60</f>
        <v>0.36666666666666664</v>
      </c>
      <c r="Y347" t="str">
        <f>+TEXT(Tabla2[[#This Row],[Columna2]]/24, "h:mm")</f>
        <v>0:22</v>
      </c>
      <c r="Z347" s="6">
        <f>+TEXT(Tabla2[[#This Row],[Hora de Salida]]-Tabla2[[#This Row],[Hora de Llegada]], "h:mm")-Tabla2[[#This Row],[Tiempo de preparación2]]</f>
        <v>0.12083333333333332</v>
      </c>
      <c r="AA347" s="6">
        <f>+IF(Tabla2[[#This Row],[Tiempo de degustación]]&lt;0,0,Tabla2[[#This Row],[Tiempo de degustación]])</f>
        <v>0.12083333333333332</v>
      </c>
      <c r="AB347" t="str">
        <f>+IF(Tabla2[[#This Row],[Tiempo de degustación2]]&gt;0,"SI","Impago")</f>
        <v>SI</v>
      </c>
      <c r="AC347">
        <f>+IF(Tabla2[[#This Row],[Orden cobrada]]="Impago",0,Tabla2[[#This Row],[Propina]])</f>
        <v>35.93</v>
      </c>
      <c r="AD347">
        <f>+IF(Tabla2[[#This Row],[Estado de la Mesa]]="Ocupada",15,0)</f>
        <v>0</v>
      </c>
      <c r="AE347">
        <f>+Tabla2[[#This Row],[Columna1]]/60</f>
        <v>0</v>
      </c>
      <c r="AF347" t="str">
        <f>+TEXT(Tabla2[[#This Row],[Columna12]]/24, "h:mm")</f>
        <v>0:00</v>
      </c>
      <c r="AG347" s="6">
        <f>+Tabla2[[#This Row],[Columna13]]+Tabla2[[#This Row],[Tiempo de permanencia]]</f>
        <v>0.13611111111111113</v>
      </c>
      <c r="AH347" t="str">
        <f>+TEXT(Tabla2[[#This Row],[Hora de Llegada]], "dddd")</f>
        <v>martes</v>
      </c>
    </row>
    <row r="348" spans="1:34" x14ac:dyDescent="0.25">
      <c r="A348">
        <v>7</v>
      </c>
      <c r="B348" t="s">
        <v>417</v>
      </c>
      <c r="C348">
        <v>4</v>
      </c>
      <c r="D348" s="3">
        <v>45020.075694444444</v>
      </c>
      <c r="E348" s="3">
        <v>45020.19027777778</v>
      </c>
      <c r="F348" t="s">
        <v>94</v>
      </c>
      <c r="G348" t="s">
        <v>70</v>
      </c>
      <c r="H348" t="s">
        <v>83</v>
      </c>
      <c r="I348" s="13">
        <v>48.52</v>
      </c>
      <c r="J348" t="s">
        <v>72</v>
      </c>
      <c r="K348">
        <v>347</v>
      </c>
      <c r="L348" t="s">
        <v>127</v>
      </c>
      <c r="M348" t="s">
        <v>17</v>
      </c>
      <c r="Q348" s="1">
        <f>+SUMIF(Tabla1[Número de Orden],Tabla2[[#This Row],[Número de Orden]],Tabla1[Ganacia Bruta])</f>
        <v>70</v>
      </c>
      <c r="R348" s="1">
        <f>+Tabla2[[#This Row],[Monto total cuenta]]+Tabla2[[#This Row],[Propina final]]</f>
        <v>118.52000000000001</v>
      </c>
      <c r="S348" s="4">
        <f>+Tabla2[[#This Row],[Hora de Salida]]</f>
        <v>45020.19027777778</v>
      </c>
      <c r="T348" s="5" t="str">
        <f>+TEXT(Tabla2[[#This Row],[Hora de Llegada]], "h:mm")</f>
        <v>1:49</v>
      </c>
      <c r="U348" t="str">
        <f>+TEXT(Tabla2[[#This Row],[Hora de Salida]], "h:mm")</f>
        <v>4:34</v>
      </c>
      <c r="V3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0.11458333333333333</v>
      </c>
      <c r="W348">
        <f>+SUMIF(cocina!A:A,Tabla2[[#This Row],[Número de Orden]],cocina!H:H)</f>
        <v>44</v>
      </c>
      <c r="X348">
        <f>+Tabla2[[#This Row],[Tiempo de preparación]]/60</f>
        <v>0.73333333333333328</v>
      </c>
      <c r="Y348" t="str">
        <f>+TEXT(Tabla2[[#This Row],[Columna2]]/24, "h:mm")</f>
        <v>0:44</v>
      </c>
      <c r="Z348" s="6">
        <f>+TEXT(Tabla2[[#This Row],[Hora de Salida]]-Tabla2[[#This Row],[Hora de Llegada]], "h:mm")-Tabla2[[#This Row],[Tiempo de preparación2]]</f>
        <v>8.4027777777777771E-2</v>
      </c>
      <c r="AA348" s="6">
        <f>+IF(Tabla2[[#This Row],[Tiempo de degustación]]&lt;0,0,Tabla2[[#This Row],[Tiempo de degustación]])</f>
        <v>8.4027777777777771E-2</v>
      </c>
      <c r="AB348" t="str">
        <f>+IF(Tabla2[[#This Row],[Tiempo de degustación2]]&gt;0,"SI","Impago")</f>
        <v>SI</v>
      </c>
      <c r="AC348">
        <f>+IF(Tabla2[[#This Row],[Orden cobrada]]="Impago",0,Tabla2[[#This Row],[Propina]])</f>
        <v>48.52</v>
      </c>
      <c r="AD348">
        <f>+IF(Tabla2[[#This Row],[Estado de la Mesa]]="Ocupada",15,0)</f>
        <v>0</v>
      </c>
      <c r="AE348">
        <f>+Tabla2[[#This Row],[Columna1]]/60</f>
        <v>0</v>
      </c>
      <c r="AF348" t="str">
        <f>+TEXT(Tabla2[[#This Row],[Columna12]]/24, "h:mm")</f>
        <v>0:00</v>
      </c>
      <c r="AG348" s="6">
        <f>+Tabla2[[#This Row],[Columna13]]+Tabla2[[#This Row],[Tiempo de permanencia]]</f>
        <v>0.11458333333333333</v>
      </c>
      <c r="AH348" t="str">
        <f>+TEXT(Tabla2[[#This Row],[Hora de Llegada]], "dddd")</f>
        <v>martes</v>
      </c>
    </row>
    <row r="349" spans="1:34" x14ac:dyDescent="0.25">
      <c r="A349">
        <v>16</v>
      </c>
      <c r="B349" t="s">
        <v>418</v>
      </c>
      <c r="C349">
        <v>2</v>
      </c>
      <c r="D349" s="3">
        <v>45020.053472222222</v>
      </c>
      <c r="E349" s="3">
        <v>45020.207638888889</v>
      </c>
      <c r="F349" t="s">
        <v>82</v>
      </c>
      <c r="G349" t="s">
        <v>70</v>
      </c>
      <c r="H349" t="s">
        <v>83</v>
      </c>
      <c r="I349" s="13">
        <v>30.78</v>
      </c>
      <c r="J349" t="s">
        <v>100</v>
      </c>
      <c r="K349">
        <v>348</v>
      </c>
      <c r="L349" t="s">
        <v>91</v>
      </c>
      <c r="M349" t="s">
        <v>25</v>
      </c>
      <c r="N349" t="s">
        <v>131</v>
      </c>
      <c r="Q349" s="1">
        <f>+SUMIF(Tabla1[Número de Orden],Tabla2[[#This Row],[Número de Orden]],Tabla1[Ganacia Bruta])</f>
        <v>86</v>
      </c>
      <c r="R349" s="1">
        <f>+Tabla2[[#This Row],[Monto total cuenta]]+Tabla2[[#This Row],[Propina final]]</f>
        <v>116.78</v>
      </c>
      <c r="S349" s="4">
        <f>+Tabla2[[#This Row],[Hora de Salida]]</f>
        <v>45020.207638888889</v>
      </c>
      <c r="T349" s="5" t="str">
        <f>+TEXT(Tabla2[[#This Row],[Hora de Llegada]], "h:mm")</f>
        <v>1:17</v>
      </c>
      <c r="U349" t="str">
        <f>+TEXT(Tabla2[[#This Row],[Hora de Salida]], "h:mm")</f>
        <v>4:59</v>
      </c>
      <c r="V3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30.154166666666669</v>
      </c>
      <c r="W349">
        <f>+SUMIF(cocina!A:A,Tabla2[[#This Row],[Número de Orden]],cocina!H:H)</f>
        <v>88</v>
      </c>
      <c r="X349">
        <f>+Tabla2[[#This Row],[Tiempo de preparación]]/60</f>
        <v>1.4666666666666666</v>
      </c>
      <c r="Y349" t="str">
        <f>+TEXT(Tabla2[[#This Row],[Columna2]]/24, "h:mm")</f>
        <v>1:28</v>
      </c>
      <c r="Z349" s="6">
        <f>+TEXT(Tabla2[[#This Row],[Hora de Salida]]-Tabla2[[#This Row],[Hora de Llegada]], "h:mm")-Tabla2[[#This Row],[Tiempo de preparación2]]</f>
        <v>9.3055555555555558E-2</v>
      </c>
      <c r="AA349" s="6">
        <f>+IF(Tabla2[[#This Row],[Tiempo de degustación]]&lt;0,0,Tabla2[[#This Row],[Tiempo de degustación]])</f>
        <v>9.3055555555555558E-2</v>
      </c>
      <c r="AB349" t="str">
        <f>+IF(Tabla2[[#This Row],[Tiempo de degustación2]]&gt;0,"SI","Impago")</f>
        <v>SI</v>
      </c>
      <c r="AC349">
        <f>+IF(Tabla2[[#This Row],[Orden cobrada]]="Impago",0,Tabla2[[#This Row],[Propina]])</f>
        <v>30.78</v>
      </c>
      <c r="AD349">
        <f>+IF(Tabla2[[#This Row],[Estado de la Mesa]]="Ocupada",15,0)</f>
        <v>15</v>
      </c>
      <c r="AE349">
        <f>+Tabla2[[#This Row],[Columna1]]/60</f>
        <v>0.25</v>
      </c>
      <c r="AF349" t="str">
        <f>+TEXT(Tabla2[[#This Row],[Columna12]]/24, "h:mm")</f>
        <v>0:15</v>
      </c>
      <c r="AG349" s="6">
        <f>+Tabla2[[#This Row],[Columna13]]+Tabla2[[#This Row],[Tiempo de permanencia]]</f>
        <v>30.164583333333336</v>
      </c>
      <c r="AH349" t="str">
        <f>+TEXT(Tabla2[[#This Row],[Hora de Llegada]], "dddd")</f>
        <v>martes</v>
      </c>
    </row>
    <row r="350" spans="1:34" x14ac:dyDescent="0.25">
      <c r="A350">
        <v>13</v>
      </c>
      <c r="B350" t="s">
        <v>419</v>
      </c>
      <c r="C350">
        <v>1</v>
      </c>
      <c r="D350" s="3">
        <v>45020.158333333333</v>
      </c>
      <c r="E350" s="3">
        <v>45020.313194444447</v>
      </c>
      <c r="F350" t="s">
        <v>90</v>
      </c>
      <c r="G350" t="s">
        <v>77</v>
      </c>
      <c r="H350" t="s">
        <v>83</v>
      </c>
      <c r="I350" s="13">
        <v>40.630000000000003</v>
      </c>
      <c r="J350" t="s">
        <v>100</v>
      </c>
      <c r="K350">
        <v>349</v>
      </c>
      <c r="L350" t="s">
        <v>85</v>
      </c>
      <c r="M350" t="s">
        <v>7</v>
      </c>
      <c r="N350" t="s">
        <v>106</v>
      </c>
      <c r="O350" t="s">
        <v>112</v>
      </c>
      <c r="Q350" s="1">
        <f>+SUMIF(Tabla1[Número de Orden],Tabla2[[#This Row],[Número de Orden]],Tabla1[Ganacia Bruta])</f>
        <v>152</v>
      </c>
      <c r="R350" s="1">
        <f>+Tabla2[[#This Row],[Monto total cuenta]]+Tabla2[[#This Row],[Propina final]]</f>
        <v>192.63</v>
      </c>
      <c r="S350" s="4">
        <f>+Tabla2[[#This Row],[Hora de Salida]]</f>
        <v>45020.313194444447</v>
      </c>
      <c r="T350" s="5" t="str">
        <f>+TEXT(Tabla2[[#This Row],[Hora de Llegada]], "h:mm")</f>
        <v>3:48</v>
      </c>
      <c r="U350" t="str">
        <f>+TEXT(Tabla2[[#This Row],[Hora de Salida]], "h:mm")</f>
        <v>7:31</v>
      </c>
      <c r="V3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30.15486111111111</v>
      </c>
      <c r="W350">
        <f>+SUMIF(cocina!A:A,Tabla2[[#This Row],[Número de Orden]],cocina!H:H)</f>
        <v>85</v>
      </c>
      <c r="X350">
        <f>+Tabla2[[#This Row],[Tiempo de preparación]]/60</f>
        <v>1.4166666666666667</v>
      </c>
      <c r="Y350" t="str">
        <f>+TEXT(Tabla2[[#This Row],[Columna2]]/24, "h:mm")</f>
        <v>1:25</v>
      </c>
      <c r="Z350" s="6">
        <f>+TEXT(Tabla2[[#This Row],[Hora de Salida]]-Tabla2[[#This Row],[Hora de Llegada]], "h:mm")-Tabla2[[#This Row],[Tiempo de preparación2]]</f>
        <v>9.583333333333334E-2</v>
      </c>
      <c r="AA350" s="6">
        <f>+IF(Tabla2[[#This Row],[Tiempo de degustación]]&lt;0,0,Tabla2[[#This Row],[Tiempo de degustación]])</f>
        <v>9.583333333333334E-2</v>
      </c>
      <c r="AB350" t="str">
        <f>+IF(Tabla2[[#This Row],[Tiempo de degustación2]]&gt;0,"SI","Impago")</f>
        <v>SI</v>
      </c>
      <c r="AC350">
        <f>+IF(Tabla2[[#This Row],[Orden cobrada]]="Impago",0,Tabla2[[#This Row],[Propina]])</f>
        <v>40.630000000000003</v>
      </c>
      <c r="AD350">
        <f>+IF(Tabla2[[#This Row],[Estado de la Mesa]]="Ocupada",15,0)</f>
        <v>15</v>
      </c>
      <c r="AE350">
        <f>+Tabla2[[#This Row],[Columna1]]/60</f>
        <v>0.25</v>
      </c>
      <c r="AF350" t="str">
        <f>+TEXT(Tabla2[[#This Row],[Columna12]]/24, "h:mm")</f>
        <v>0:15</v>
      </c>
      <c r="AG350" s="6">
        <f>+Tabla2[[#This Row],[Columna13]]+Tabla2[[#This Row],[Tiempo de permanencia]]</f>
        <v>30.165277777777778</v>
      </c>
      <c r="AH350" t="str">
        <f>+TEXT(Tabla2[[#This Row],[Hora de Llegada]], "dddd")</f>
        <v>martes</v>
      </c>
    </row>
    <row r="351" spans="1:34" x14ac:dyDescent="0.25">
      <c r="A351">
        <v>2</v>
      </c>
      <c r="B351" t="s">
        <v>420</v>
      </c>
      <c r="C351">
        <v>6</v>
      </c>
      <c r="D351" s="3">
        <v>45020.024305555555</v>
      </c>
      <c r="E351" s="3">
        <v>45020.124305555553</v>
      </c>
      <c r="F351" t="s">
        <v>90</v>
      </c>
      <c r="G351" t="s">
        <v>77</v>
      </c>
      <c r="H351" t="s">
        <v>71</v>
      </c>
      <c r="I351" s="13">
        <v>36.21</v>
      </c>
      <c r="J351" t="s">
        <v>72</v>
      </c>
      <c r="K351">
        <v>350</v>
      </c>
      <c r="L351" t="s">
        <v>79</v>
      </c>
      <c r="M351" t="s">
        <v>9</v>
      </c>
      <c r="N351" t="s">
        <v>80</v>
      </c>
      <c r="Q351" s="1">
        <f>+SUMIF(Tabla1[Número de Orden],Tabla2[[#This Row],[Número de Orden]],Tabla1[Ganacia Bruta])</f>
        <v>143</v>
      </c>
      <c r="R351" s="1">
        <f>+Tabla2[[#This Row],[Monto total cuenta]]+Tabla2[[#This Row],[Propina final]]</f>
        <v>179.21</v>
      </c>
      <c r="S351" s="4">
        <f>+Tabla2[[#This Row],[Hora de Salida]]</f>
        <v>45020.124305555553</v>
      </c>
      <c r="T351" s="5" t="str">
        <f>+TEXT(Tabla2[[#This Row],[Hora de Llegada]], "h:mm")</f>
        <v>0:35</v>
      </c>
      <c r="U351" t="str">
        <f>+TEXT(Tabla2[[#This Row],[Hora de Salida]], "h:mm")</f>
        <v>2:59</v>
      </c>
      <c r="V3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</v>
      </c>
      <c r="W351">
        <f>+SUMIF(cocina!A:A,Tabla2[[#This Row],[Número de Orden]],cocina!H:H)</f>
        <v>109</v>
      </c>
      <c r="X351">
        <f>+Tabla2[[#This Row],[Tiempo de preparación]]/60</f>
        <v>1.8166666666666667</v>
      </c>
      <c r="Y351" t="str">
        <f>+TEXT(Tabla2[[#This Row],[Columna2]]/24, "h:mm")</f>
        <v>1:49</v>
      </c>
      <c r="Z351" s="6">
        <f>+TEXT(Tabla2[[#This Row],[Hora de Salida]]-Tabla2[[#This Row],[Hora de Llegada]], "h:mm")-Tabla2[[#This Row],[Tiempo de preparación2]]</f>
        <v>2.4305555555555566E-2</v>
      </c>
      <c r="AA351" s="6">
        <f>+IF(Tabla2[[#This Row],[Tiempo de degustación]]&lt;0,0,Tabla2[[#This Row],[Tiempo de degustación]])</f>
        <v>2.4305555555555566E-2</v>
      </c>
      <c r="AB351" t="str">
        <f>+IF(Tabla2[[#This Row],[Tiempo de degustación2]]&gt;0,"SI","Impago")</f>
        <v>SI</v>
      </c>
      <c r="AC351">
        <f>+IF(Tabla2[[#This Row],[Orden cobrada]]="Impago",0,Tabla2[[#This Row],[Propina]])</f>
        <v>36.21</v>
      </c>
      <c r="AD351">
        <f>+IF(Tabla2[[#This Row],[Estado de la Mesa]]="Ocupada",15,0)</f>
        <v>0</v>
      </c>
      <c r="AE351">
        <f>+Tabla2[[#This Row],[Columna1]]/60</f>
        <v>0</v>
      </c>
      <c r="AF351" t="str">
        <f>+TEXT(Tabla2[[#This Row],[Columna12]]/24, "h:mm")</f>
        <v>0:00</v>
      </c>
      <c r="AG351" s="6">
        <f>+Tabla2[[#This Row],[Columna13]]+Tabla2[[#This Row],[Tiempo de permanencia]]</f>
        <v>0.1</v>
      </c>
      <c r="AH351" t="str">
        <f>+TEXT(Tabla2[[#This Row],[Hora de Llegada]], "dddd")</f>
        <v>martes</v>
      </c>
    </row>
    <row r="352" spans="1:34" x14ac:dyDescent="0.25">
      <c r="A352">
        <v>1</v>
      </c>
      <c r="B352" t="s">
        <v>421</v>
      </c>
      <c r="C352">
        <v>6</v>
      </c>
      <c r="D352" s="3">
        <v>45020.161111111112</v>
      </c>
      <c r="E352" s="3">
        <v>45020.256249999999</v>
      </c>
      <c r="F352" t="s">
        <v>76</v>
      </c>
      <c r="G352" t="s">
        <v>77</v>
      </c>
      <c r="H352" t="s">
        <v>83</v>
      </c>
      <c r="I352" s="13">
        <v>48.93</v>
      </c>
      <c r="J352" t="s">
        <v>84</v>
      </c>
      <c r="K352">
        <v>351</v>
      </c>
      <c r="L352" t="s">
        <v>85</v>
      </c>
      <c r="M352" t="s">
        <v>18</v>
      </c>
      <c r="N352" t="s">
        <v>112</v>
      </c>
      <c r="Q352" s="1">
        <f>+SUMIF(Tabla1[Número de Orden],Tabla2[[#This Row],[Número de Orden]],Tabla1[Ganacia Bruta])</f>
        <v>201</v>
      </c>
      <c r="R352" s="1">
        <f>+Tabla2[[#This Row],[Monto total cuenta]]+Tabla2[[#This Row],[Propina final]]</f>
        <v>249.93</v>
      </c>
      <c r="S352" s="4">
        <f>+Tabla2[[#This Row],[Hora de Salida]]</f>
        <v>45020.256249999999</v>
      </c>
      <c r="T352" s="5" t="str">
        <f>+TEXT(Tabla2[[#This Row],[Hora de Llegada]], "h:mm")</f>
        <v>3:52</v>
      </c>
      <c r="U352" t="str">
        <f>+TEXT(Tabla2[[#This Row],[Hora de Salida]], "h:mm")</f>
        <v>6:09</v>
      </c>
      <c r="V3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9.5138888888888856E-2</v>
      </c>
      <c r="W352">
        <f>+SUMIF(cocina!A:A,Tabla2[[#This Row],[Número de Orden]],cocina!H:H)</f>
        <v>25</v>
      </c>
      <c r="X352">
        <f>+Tabla2[[#This Row],[Tiempo de preparación]]/60</f>
        <v>0.41666666666666669</v>
      </c>
      <c r="Y352" t="str">
        <f>+TEXT(Tabla2[[#This Row],[Columna2]]/24, "h:mm")</f>
        <v>0:25</v>
      </c>
      <c r="Z352" s="6">
        <f>+TEXT(Tabla2[[#This Row],[Hora de Salida]]-Tabla2[[#This Row],[Hora de Llegada]], "h:mm")-Tabla2[[#This Row],[Tiempo de preparación2]]</f>
        <v>7.7777777777777779E-2</v>
      </c>
      <c r="AA352" s="6">
        <f>+IF(Tabla2[[#This Row],[Tiempo de degustación]]&lt;0,0,Tabla2[[#This Row],[Tiempo de degustación]])</f>
        <v>7.7777777777777779E-2</v>
      </c>
      <c r="AB352" t="str">
        <f>+IF(Tabla2[[#This Row],[Tiempo de degustación2]]&gt;0,"SI","Impago")</f>
        <v>SI</v>
      </c>
      <c r="AC352">
        <f>+IF(Tabla2[[#This Row],[Orden cobrada]]="Impago",0,Tabla2[[#This Row],[Propina]])</f>
        <v>48.93</v>
      </c>
      <c r="AD352">
        <f>+IF(Tabla2[[#This Row],[Estado de la Mesa]]="Ocupada",15,0)</f>
        <v>0</v>
      </c>
      <c r="AE352">
        <f>+Tabla2[[#This Row],[Columna1]]/60</f>
        <v>0</v>
      </c>
      <c r="AF352" t="str">
        <f>+TEXT(Tabla2[[#This Row],[Columna12]]/24, "h:mm")</f>
        <v>0:00</v>
      </c>
      <c r="AG352" s="6">
        <f>+Tabla2[[#This Row],[Columna13]]+Tabla2[[#This Row],[Tiempo de permanencia]]</f>
        <v>9.5138888888888856E-2</v>
      </c>
      <c r="AH352" t="str">
        <f>+TEXT(Tabla2[[#This Row],[Hora de Llegada]], "dddd")</f>
        <v>martes</v>
      </c>
    </row>
    <row r="353" spans="1:34" x14ac:dyDescent="0.25">
      <c r="A353">
        <v>1</v>
      </c>
      <c r="B353" t="s">
        <v>114</v>
      </c>
      <c r="C353">
        <v>3</v>
      </c>
      <c r="D353" s="3">
        <v>45020.011805555558</v>
      </c>
      <c r="E353" s="3">
        <v>45020.120138888888</v>
      </c>
      <c r="F353" t="s">
        <v>69</v>
      </c>
      <c r="G353" t="s">
        <v>77</v>
      </c>
      <c r="H353" t="s">
        <v>78</v>
      </c>
      <c r="I353" s="13">
        <v>17.55</v>
      </c>
      <c r="J353" t="s">
        <v>72</v>
      </c>
      <c r="K353">
        <v>352</v>
      </c>
      <c r="L353" t="s">
        <v>91</v>
      </c>
      <c r="M353" t="s">
        <v>14</v>
      </c>
      <c r="Q353" s="1">
        <f>+SUMIF(Tabla1[Número de Orden],Tabla2[[#This Row],[Número de Orden]],Tabla1[Ganacia Bruta])</f>
        <v>99</v>
      </c>
      <c r="R353" s="1">
        <f>+Tabla2[[#This Row],[Monto total cuenta]]+Tabla2[[#This Row],[Propina final]]</f>
        <v>116.55</v>
      </c>
      <c r="S353" s="4">
        <f>+Tabla2[[#This Row],[Hora de Salida]]</f>
        <v>45020.120138888888</v>
      </c>
      <c r="T353" s="5" t="str">
        <f>+TEXT(Tabla2[[#This Row],[Hora de Llegada]], "h:mm")</f>
        <v>0:17</v>
      </c>
      <c r="U353" t="str">
        <f>+TEXT(Tabla2[[#This Row],[Hora de Salida]], "h:mm")</f>
        <v>2:53</v>
      </c>
      <c r="V3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0.10833333333333334</v>
      </c>
      <c r="W353">
        <f>+SUMIF(cocina!A:A,Tabla2[[#This Row],[Número de Orden]],cocina!H:H)</f>
        <v>7</v>
      </c>
      <c r="X353">
        <f>+Tabla2[[#This Row],[Tiempo de preparación]]/60</f>
        <v>0.11666666666666667</v>
      </c>
      <c r="Y353" t="str">
        <f>+TEXT(Tabla2[[#This Row],[Columna2]]/24, "h:mm")</f>
        <v>0:07</v>
      </c>
      <c r="Z353" s="6">
        <f>+TEXT(Tabla2[[#This Row],[Hora de Salida]]-Tabla2[[#This Row],[Hora de Llegada]], "h:mm")-Tabla2[[#This Row],[Tiempo de preparación2]]</f>
        <v>0.10347222222222223</v>
      </c>
      <c r="AA353" s="6">
        <f>+IF(Tabla2[[#This Row],[Tiempo de degustación]]&lt;0,0,Tabla2[[#This Row],[Tiempo de degustación]])</f>
        <v>0.10347222222222223</v>
      </c>
      <c r="AB353" t="str">
        <f>+IF(Tabla2[[#This Row],[Tiempo de degustación2]]&gt;0,"SI","Impago")</f>
        <v>SI</v>
      </c>
      <c r="AC353">
        <f>+IF(Tabla2[[#This Row],[Orden cobrada]]="Impago",0,Tabla2[[#This Row],[Propina]])</f>
        <v>17.55</v>
      </c>
      <c r="AD353">
        <f>+IF(Tabla2[[#This Row],[Estado de la Mesa]]="Ocupada",15,0)</f>
        <v>0</v>
      </c>
      <c r="AE353">
        <f>+Tabla2[[#This Row],[Columna1]]/60</f>
        <v>0</v>
      </c>
      <c r="AF353" t="str">
        <f>+TEXT(Tabla2[[#This Row],[Columna12]]/24, "h:mm")</f>
        <v>0:00</v>
      </c>
      <c r="AG353" s="6">
        <f>+Tabla2[[#This Row],[Columna13]]+Tabla2[[#This Row],[Tiempo de permanencia]]</f>
        <v>0.10833333333333334</v>
      </c>
      <c r="AH353" t="str">
        <f>+TEXT(Tabla2[[#This Row],[Hora de Llegada]], "dddd")</f>
        <v>martes</v>
      </c>
    </row>
    <row r="354" spans="1:34" x14ac:dyDescent="0.25">
      <c r="A354">
        <v>7</v>
      </c>
      <c r="B354" t="s">
        <v>422</v>
      </c>
      <c r="C354">
        <v>5</v>
      </c>
      <c r="D354" s="3">
        <v>45020.156944444447</v>
      </c>
      <c r="E354" s="3">
        <v>45020.316666666666</v>
      </c>
      <c r="F354" t="s">
        <v>90</v>
      </c>
      <c r="G354" t="s">
        <v>98</v>
      </c>
      <c r="H354" t="s">
        <v>83</v>
      </c>
      <c r="I354" s="13">
        <v>27.37</v>
      </c>
      <c r="J354" t="s">
        <v>72</v>
      </c>
      <c r="K354">
        <v>353</v>
      </c>
      <c r="L354" t="s">
        <v>85</v>
      </c>
      <c r="M354" t="s">
        <v>19</v>
      </c>
      <c r="N354" t="s">
        <v>74</v>
      </c>
      <c r="O354" t="s">
        <v>112</v>
      </c>
      <c r="P354" t="s">
        <v>133</v>
      </c>
      <c r="Q354" s="1">
        <f>+SUMIF(Tabla1[Número de Orden],Tabla2[[#This Row],[Número de Orden]],Tabla1[Ganacia Bruta])</f>
        <v>212</v>
      </c>
      <c r="R354" s="1">
        <f>+Tabla2[[#This Row],[Monto total cuenta]]+Tabla2[[#This Row],[Propina final]]</f>
        <v>239.37</v>
      </c>
      <c r="S354" s="4">
        <f>+Tabla2[[#This Row],[Hora de Salida]]</f>
        <v>45020.316666666666</v>
      </c>
      <c r="T354" s="5" t="str">
        <f>+TEXT(Tabla2[[#This Row],[Hora de Llegada]], "h:mm")</f>
        <v>3:46</v>
      </c>
      <c r="U354" t="str">
        <f>+TEXT(Tabla2[[#This Row],[Hora de Salida]], "h:mm")</f>
        <v>7:36</v>
      </c>
      <c r="V3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354">
        <f>+SUMIF(cocina!A:A,Tabla2[[#This Row],[Número de Orden]],cocina!H:H)</f>
        <v>128</v>
      </c>
      <c r="X354">
        <f>+Tabla2[[#This Row],[Tiempo de preparación]]/60</f>
        <v>2.1333333333333333</v>
      </c>
      <c r="Y354" t="str">
        <f>+TEXT(Tabla2[[#This Row],[Columna2]]/24, "h:mm")</f>
        <v>2:08</v>
      </c>
      <c r="Z354" s="6">
        <f>+TEXT(Tabla2[[#This Row],[Hora de Salida]]-Tabla2[[#This Row],[Hora de Llegada]], "h:mm")-Tabla2[[#This Row],[Tiempo de preparación2]]</f>
        <v>7.0833333333333318E-2</v>
      </c>
      <c r="AA354" s="6">
        <f>+IF(Tabla2[[#This Row],[Tiempo de degustación]]&lt;0,0,Tabla2[[#This Row],[Tiempo de degustación]])</f>
        <v>7.0833333333333318E-2</v>
      </c>
      <c r="AB354" t="str">
        <f>+IF(Tabla2[[#This Row],[Tiempo de degustación2]]&gt;0,"SI","Impago")</f>
        <v>SI</v>
      </c>
      <c r="AC354">
        <f>+IF(Tabla2[[#This Row],[Orden cobrada]]="Impago",0,Tabla2[[#This Row],[Propina]])</f>
        <v>27.37</v>
      </c>
      <c r="AD354">
        <f>+IF(Tabla2[[#This Row],[Estado de la Mesa]]="Ocupada",15,0)</f>
        <v>0</v>
      </c>
      <c r="AE354">
        <f>+Tabla2[[#This Row],[Columna1]]/60</f>
        <v>0</v>
      </c>
      <c r="AF354" t="str">
        <f>+TEXT(Tabla2[[#This Row],[Columna12]]/24, "h:mm")</f>
        <v>0:00</v>
      </c>
      <c r="AG354" s="6">
        <f>+Tabla2[[#This Row],[Columna13]]+Tabla2[[#This Row],[Tiempo de permanencia]]</f>
        <v>0.15972222222222221</v>
      </c>
      <c r="AH354" t="str">
        <f>+TEXT(Tabla2[[#This Row],[Hora de Llegada]], "dddd")</f>
        <v>martes</v>
      </c>
    </row>
    <row r="355" spans="1:34" x14ac:dyDescent="0.25">
      <c r="A355">
        <v>12</v>
      </c>
      <c r="B355" t="s">
        <v>423</v>
      </c>
      <c r="C355">
        <v>6</v>
      </c>
      <c r="D355" s="3">
        <v>45020.018055555556</v>
      </c>
      <c r="E355" s="3">
        <v>45020.14166666667</v>
      </c>
      <c r="F355" t="s">
        <v>90</v>
      </c>
      <c r="G355" t="s">
        <v>77</v>
      </c>
      <c r="H355" t="s">
        <v>83</v>
      </c>
      <c r="I355" s="13">
        <v>29.58</v>
      </c>
      <c r="J355" t="s">
        <v>100</v>
      </c>
      <c r="K355">
        <v>354</v>
      </c>
      <c r="L355" t="s">
        <v>91</v>
      </c>
      <c r="M355" t="s">
        <v>16</v>
      </c>
      <c r="N355" t="s">
        <v>107</v>
      </c>
      <c r="O355" t="s">
        <v>122</v>
      </c>
      <c r="P355" t="s">
        <v>96</v>
      </c>
      <c r="Q355" s="1">
        <f>+SUMIF(Tabla1[Número de Orden],Tabla2[[#This Row],[Número de Orden]],Tabla1[Ganacia Bruta])</f>
        <v>181</v>
      </c>
      <c r="R355" s="1">
        <f>+Tabla2[[#This Row],[Monto total cuenta]]+Tabla2[[#This Row],[Propina final]]</f>
        <v>210.57999999999998</v>
      </c>
      <c r="S355" s="4">
        <f>+Tabla2[[#This Row],[Hora de Salida]]</f>
        <v>45020.14166666667</v>
      </c>
      <c r="T355" s="5" t="str">
        <f>+TEXT(Tabla2[[#This Row],[Hora de Llegada]], "h:mm")</f>
        <v>0:26</v>
      </c>
      <c r="U355" t="str">
        <f>+TEXT(Tabla2[[#This Row],[Hora de Salida]], "h:mm")</f>
        <v>3:24</v>
      </c>
      <c r="V3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30.12361111111111</v>
      </c>
      <c r="W355">
        <f>+SUMIF(cocina!A:A,Tabla2[[#This Row],[Número de Orden]],cocina!H:H)</f>
        <v>137</v>
      </c>
      <c r="X355">
        <f>+Tabla2[[#This Row],[Tiempo de preparación]]/60</f>
        <v>2.2833333333333332</v>
      </c>
      <c r="Y355" t="str">
        <f>+TEXT(Tabla2[[#This Row],[Columna2]]/24, "h:mm")</f>
        <v>2:17</v>
      </c>
      <c r="Z355" s="6">
        <f>+TEXT(Tabla2[[#This Row],[Hora de Salida]]-Tabla2[[#This Row],[Hora de Llegada]], "h:mm")-Tabla2[[#This Row],[Tiempo de preparación2]]</f>
        <v>2.8472222222222232E-2</v>
      </c>
      <c r="AA355" s="6">
        <f>+IF(Tabla2[[#This Row],[Tiempo de degustación]]&lt;0,0,Tabla2[[#This Row],[Tiempo de degustación]])</f>
        <v>2.8472222222222232E-2</v>
      </c>
      <c r="AB355" t="str">
        <f>+IF(Tabla2[[#This Row],[Tiempo de degustación2]]&gt;0,"SI","Impago")</f>
        <v>SI</v>
      </c>
      <c r="AC355">
        <f>+IF(Tabla2[[#This Row],[Orden cobrada]]="Impago",0,Tabla2[[#This Row],[Propina]])</f>
        <v>29.58</v>
      </c>
      <c r="AD355">
        <f>+IF(Tabla2[[#This Row],[Estado de la Mesa]]="Ocupada",15,0)</f>
        <v>15</v>
      </c>
      <c r="AE355">
        <f>+Tabla2[[#This Row],[Columna1]]/60</f>
        <v>0.25</v>
      </c>
      <c r="AF355" t="str">
        <f>+TEXT(Tabla2[[#This Row],[Columna12]]/24, "h:mm")</f>
        <v>0:15</v>
      </c>
      <c r="AG355" s="6">
        <f>+Tabla2[[#This Row],[Columna13]]+Tabla2[[#This Row],[Tiempo de permanencia]]</f>
        <v>30.134027777777778</v>
      </c>
      <c r="AH355" t="str">
        <f>+TEXT(Tabla2[[#This Row],[Hora de Llegada]], "dddd")</f>
        <v>martes</v>
      </c>
    </row>
    <row r="356" spans="1:34" x14ac:dyDescent="0.25">
      <c r="A356">
        <v>4</v>
      </c>
      <c r="B356" t="s">
        <v>224</v>
      </c>
      <c r="C356">
        <v>4</v>
      </c>
      <c r="D356" s="3">
        <v>45020.070138888892</v>
      </c>
      <c r="E356" s="3">
        <v>45020.213194444441</v>
      </c>
      <c r="F356" t="s">
        <v>90</v>
      </c>
      <c r="G356" t="s">
        <v>77</v>
      </c>
      <c r="H356" t="s">
        <v>83</v>
      </c>
      <c r="I356" s="13">
        <v>30.53</v>
      </c>
      <c r="J356" t="s">
        <v>72</v>
      </c>
      <c r="K356">
        <v>355</v>
      </c>
      <c r="L356" t="s">
        <v>73</v>
      </c>
      <c r="M356" t="s">
        <v>25</v>
      </c>
      <c r="Q356" s="1">
        <f>+SUMIF(Tabla1[Número de Orden],Tabla2[[#This Row],[Número de Orden]],Tabla1[Ganacia Bruta])</f>
        <v>26</v>
      </c>
      <c r="R356" s="1">
        <f>+Tabla2[[#This Row],[Monto total cuenta]]+Tabla2[[#This Row],[Propina final]]</f>
        <v>56.53</v>
      </c>
      <c r="S356" s="4">
        <f>+Tabla2[[#This Row],[Hora de Salida]]</f>
        <v>45020.213194444441</v>
      </c>
      <c r="T356" s="5" t="str">
        <f>+TEXT(Tabla2[[#This Row],[Hora de Llegada]], "h:mm")</f>
        <v>1:41</v>
      </c>
      <c r="U356" t="str">
        <f>+TEXT(Tabla2[[#This Row],[Hora de Salida]], "h:mm")</f>
        <v>5:07</v>
      </c>
      <c r="V3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356">
        <f>+SUMIF(cocina!A:A,Tabla2[[#This Row],[Número de Orden]],cocina!H:H)</f>
        <v>7</v>
      </c>
      <c r="X356">
        <f>+Tabla2[[#This Row],[Tiempo de preparación]]/60</f>
        <v>0.11666666666666667</v>
      </c>
      <c r="Y356" t="str">
        <f>+TEXT(Tabla2[[#This Row],[Columna2]]/24, "h:mm")</f>
        <v>0:07</v>
      </c>
      <c r="Z356" s="6">
        <f>+TEXT(Tabla2[[#This Row],[Hora de Salida]]-Tabla2[[#This Row],[Hora de Llegada]], "h:mm")-Tabla2[[#This Row],[Tiempo de preparación2]]</f>
        <v>0.13819444444444443</v>
      </c>
      <c r="AA356" s="6">
        <f>+IF(Tabla2[[#This Row],[Tiempo de degustación]]&lt;0,0,Tabla2[[#This Row],[Tiempo de degustación]])</f>
        <v>0.13819444444444443</v>
      </c>
      <c r="AB356" t="str">
        <f>+IF(Tabla2[[#This Row],[Tiempo de degustación2]]&gt;0,"SI","Impago")</f>
        <v>SI</v>
      </c>
      <c r="AC356">
        <f>+IF(Tabla2[[#This Row],[Orden cobrada]]="Impago",0,Tabla2[[#This Row],[Propina]])</f>
        <v>30.53</v>
      </c>
      <c r="AD356">
        <f>+IF(Tabla2[[#This Row],[Estado de la Mesa]]="Ocupada",15,0)</f>
        <v>0</v>
      </c>
      <c r="AE356">
        <f>+Tabla2[[#This Row],[Columna1]]/60</f>
        <v>0</v>
      </c>
      <c r="AF356" t="str">
        <f>+TEXT(Tabla2[[#This Row],[Columna12]]/24, "h:mm")</f>
        <v>0:00</v>
      </c>
      <c r="AG356" s="6">
        <f>+Tabla2[[#This Row],[Columna13]]+Tabla2[[#This Row],[Tiempo de permanencia]]</f>
        <v>0.14305555555555555</v>
      </c>
      <c r="AH356" t="str">
        <f>+TEXT(Tabla2[[#This Row],[Hora de Llegada]], "dddd")</f>
        <v>martes</v>
      </c>
    </row>
    <row r="357" spans="1:34" x14ac:dyDescent="0.25">
      <c r="A357">
        <v>1</v>
      </c>
      <c r="B357" t="s">
        <v>424</v>
      </c>
      <c r="C357">
        <v>1</v>
      </c>
      <c r="D357" s="3">
        <v>45020.008333333331</v>
      </c>
      <c r="E357" s="3">
        <v>45020.095833333333</v>
      </c>
      <c r="F357" t="s">
        <v>69</v>
      </c>
      <c r="G357" t="s">
        <v>77</v>
      </c>
      <c r="H357" t="s">
        <v>83</v>
      </c>
      <c r="I357" s="13">
        <v>28.92</v>
      </c>
      <c r="J357" t="s">
        <v>100</v>
      </c>
      <c r="K357">
        <v>356</v>
      </c>
      <c r="L357" t="s">
        <v>85</v>
      </c>
      <c r="M357" t="s">
        <v>24</v>
      </c>
      <c r="Q357" s="1">
        <f>+SUMIF(Tabla1[Número de Orden],Tabla2[[#This Row],[Número de Orden]],Tabla1[Ganacia Bruta])</f>
        <v>36</v>
      </c>
      <c r="R357" s="1">
        <f>+Tabla2[[#This Row],[Monto total cuenta]]+Tabla2[[#This Row],[Propina final]]</f>
        <v>64.92</v>
      </c>
      <c r="S357" s="4">
        <f>+Tabla2[[#This Row],[Hora de Salida]]</f>
        <v>45020.095833333333</v>
      </c>
      <c r="T357" s="5" t="str">
        <f>+TEXT(Tabla2[[#This Row],[Hora de Llegada]], "h:mm")</f>
        <v>0:12</v>
      </c>
      <c r="U357" t="str">
        <f>+TEXT(Tabla2[[#This Row],[Hora de Salida]], "h:mm")</f>
        <v>2:18</v>
      </c>
      <c r="V3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357">
        <f>+SUMIF(cocina!A:A,Tabla2[[#This Row],[Número de Orden]],cocina!H:H)</f>
        <v>7</v>
      </c>
      <c r="X357">
        <f>+Tabla2[[#This Row],[Tiempo de preparación]]/60</f>
        <v>0.11666666666666667</v>
      </c>
      <c r="Y357" t="str">
        <f>+TEXT(Tabla2[[#This Row],[Columna2]]/24, "h:mm")</f>
        <v>0:07</v>
      </c>
      <c r="Z357" s="6">
        <f>+TEXT(Tabla2[[#This Row],[Hora de Salida]]-Tabla2[[#This Row],[Hora de Llegada]], "h:mm")-Tabla2[[#This Row],[Tiempo de preparación2]]</f>
        <v>8.2638888888888887E-2</v>
      </c>
      <c r="AA357" s="6">
        <f>+IF(Tabla2[[#This Row],[Tiempo de degustación]]&lt;0,0,Tabla2[[#This Row],[Tiempo de degustación]])</f>
        <v>8.2638888888888887E-2</v>
      </c>
      <c r="AB357" t="str">
        <f>+IF(Tabla2[[#This Row],[Tiempo de degustación2]]&gt;0,"SI","Impago")</f>
        <v>SI</v>
      </c>
      <c r="AC357">
        <f>+IF(Tabla2[[#This Row],[Orden cobrada]]="Impago",0,Tabla2[[#This Row],[Propina]])</f>
        <v>28.92</v>
      </c>
      <c r="AD357">
        <f>+IF(Tabla2[[#This Row],[Estado de la Mesa]]="Ocupada",15,0)</f>
        <v>15</v>
      </c>
      <c r="AE357">
        <f>+Tabla2[[#This Row],[Columna1]]/60</f>
        <v>0.25</v>
      </c>
      <c r="AF357" t="str">
        <f>+TEXT(Tabla2[[#This Row],[Columna12]]/24, "h:mm")</f>
        <v>0:15</v>
      </c>
      <c r="AG357" s="6">
        <f>+Tabla2[[#This Row],[Columna13]]+Tabla2[[#This Row],[Tiempo de permanencia]]</f>
        <v>30.097916666666666</v>
      </c>
      <c r="AH357" t="str">
        <f>+TEXT(Tabla2[[#This Row],[Hora de Llegada]], "dddd")</f>
        <v>martes</v>
      </c>
    </row>
    <row r="358" spans="1:34" x14ac:dyDescent="0.25">
      <c r="A358">
        <v>17</v>
      </c>
      <c r="B358" t="s">
        <v>425</v>
      </c>
      <c r="C358">
        <v>2</v>
      </c>
      <c r="D358" s="3">
        <v>45020.054861111108</v>
      </c>
      <c r="E358" s="3">
        <v>45020.18472222222</v>
      </c>
      <c r="F358" t="s">
        <v>69</v>
      </c>
      <c r="G358" t="s">
        <v>77</v>
      </c>
      <c r="H358" t="s">
        <v>71</v>
      </c>
      <c r="I358" s="13">
        <v>26.87</v>
      </c>
      <c r="J358" t="s">
        <v>100</v>
      </c>
      <c r="K358">
        <v>357</v>
      </c>
      <c r="L358" t="s">
        <v>127</v>
      </c>
      <c r="M358" t="s">
        <v>26</v>
      </c>
      <c r="N358" t="s">
        <v>131</v>
      </c>
      <c r="O358" t="s">
        <v>80</v>
      </c>
      <c r="P358" t="s">
        <v>123</v>
      </c>
      <c r="Q358" s="1">
        <f>+SUMIF(Tabla1[Número de Orden],Tabla2[[#This Row],[Número de Orden]],Tabla1[Ganacia Bruta])</f>
        <v>168</v>
      </c>
      <c r="R358" s="1">
        <f>+Tabla2[[#This Row],[Monto total cuenta]]+Tabla2[[#This Row],[Propina final]]</f>
        <v>194.87</v>
      </c>
      <c r="S358" s="4">
        <f>+Tabla2[[#This Row],[Hora de Salida]]</f>
        <v>45020.18472222222</v>
      </c>
      <c r="T358" s="5" t="str">
        <f>+TEXT(Tabla2[[#This Row],[Hora de Llegada]], "h:mm")</f>
        <v>1:19</v>
      </c>
      <c r="U358" t="str">
        <f>+TEXT(Tabla2[[#This Row],[Hora de Salida]], "h:mm")</f>
        <v>4:26</v>
      </c>
      <c r="V3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30.129861111111111</v>
      </c>
      <c r="W358">
        <f>+SUMIF(cocina!A:A,Tabla2[[#This Row],[Número de Orden]],cocina!H:H)</f>
        <v>96</v>
      </c>
      <c r="X358">
        <f>+Tabla2[[#This Row],[Tiempo de preparación]]/60</f>
        <v>1.6</v>
      </c>
      <c r="Y358" t="str">
        <f>+TEXT(Tabla2[[#This Row],[Columna2]]/24, "h:mm")</f>
        <v>1:36</v>
      </c>
      <c r="Z358" s="6">
        <f>+TEXT(Tabla2[[#This Row],[Hora de Salida]]-Tabla2[[#This Row],[Hora de Llegada]], "h:mm")-Tabla2[[#This Row],[Tiempo de preparación2]]</f>
        <v>6.3194444444444456E-2</v>
      </c>
      <c r="AA358" s="6">
        <f>+IF(Tabla2[[#This Row],[Tiempo de degustación]]&lt;0,0,Tabla2[[#This Row],[Tiempo de degustación]])</f>
        <v>6.3194444444444456E-2</v>
      </c>
      <c r="AB358" t="str">
        <f>+IF(Tabla2[[#This Row],[Tiempo de degustación2]]&gt;0,"SI","Impago")</f>
        <v>SI</v>
      </c>
      <c r="AC358">
        <f>+IF(Tabla2[[#This Row],[Orden cobrada]]="Impago",0,Tabla2[[#This Row],[Propina]])</f>
        <v>26.87</v>
      </c>
      <c r="AD358">
        <f>+IF(Tabla2[[#This Row],[Estado de la Mesa]]="Ocupada",15,0)</f>
        <v>15</v>
      </c>
      <c r="AE358">
        <f>+Tabla2[[#This Row],[Columna1]]/60</f>
        <v>0.25</v>
      </c>
      <c r="AF358" t="str">
        <f>+TEXT(Tabla2[[#This Row],[Columna12]]/24, "h:mm")</f>
        <v>0:15</v>
      </c>
      <c r="AG358" s="6">
        <f>+Tabla2[[#This Row],[Columna13]]+Tabla2[[#This Row],[Tiempo de permanencia]]</f>
        <v>30.140277777777779</v>
      </c>
      <c r="AH358" t="str">
        <f>+TEXT(Tabla2[[#This Row],[Hora de Llegada]], "dddd")</f>
        <v>martes</v>
      </c>
    </row>
    <row r="359" spans="1:34" x14ac:dyDescent="0.25">
      <c r="A359">
        <v>13</v>
      </c>
      <c r="B359" t="s">
        <v>363</v>
      </c>
      <c r="C359">
        <v>5</v>
      </c>
      <c r="D359" s="3">
        <v>45020.109027777777</v>
      </c>
      <c r="E359" s="3">
        <v>45020.247916666667</v>
      </c>
      <c r="F359" t="s">
        <v>90</v>
      </c>
      <c r="G359" t="s">
        <v>98</v>
      </c>
      <c r="H359" t="s">
        <v>83</v>
      </c>
      <c r="I359" s="13">
        <v>42.1</v>
      </c>
      <c r="J359" t="s">
        <v>72</v>
      </c>
      <c r="K359">
        <v>358</v>
      </c>
      <c r="L359" t="s">
        <v>109</v>
      </c>
      <c r="M359" t="s">
        <v>25</v>
      </c>
      <c r="N359" t="s">
        <v>122</v>
      </c>
      <c r="O359" t="s">
        <v>131</v>
      </c>
      <c r="Q359" s="1">
        <f>+SUMIF(Tabla1[Número de Orden],Tabla2[[#This Row],[Número de Orden]],Tabla1[Ganacia Bruta])</f>
        <v>166</v>
      </c>
      <c r="R359" s="1">
        <f>+Tabla2[[#This Row],[Monto total cuenta]]+Tabla2[[#This Row],[Propina final]]</f>
        <v>208.1</v>
      </c>
      <c r="S359" s="4">
        <f>+Tabla2[[#This Row],[Hora de Salida]]</f>
        <v>45020.247916666667</v>
      </c>
      <c r="T359" s="5" t="str">
        <f>+TEXT(Tabla2[[#This Row],[Hora de Llegada]], "h:mm")</f>
        <v>2:37</v>
      </c>
      <c r="U359" t="str">
        <f>+TEXT(Tabla2[[#This Row],[Hora de Salida]], "h:mm")</f>
        <v>5:57</v>
      </c>
      <c r="V3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0.1388888888888889</v>
      </c>
      <c r="W359">
        <f>+SUMIF(cocina!A:A,Tabla2[[#This Row],[Número de Orden]],cocina!H:H)</f>
        <v>152</v>
      </c>
      <c r="X359">
        <f>+Tabla2[[#This Row],[Tiempo de preparación]]/60</f>
        <v>2.5333333333333332</v>
      </c>
      <c r="Y359" t="str">
        <f>+TEXT(Tabla2[[#This Row],[Columna2]]/24, "h:mm")</f>
        <v>2:32</v>
      </c>
      <c r="Z359" s="6">
        <f>+TEXT(Tabla2[[#This Row],[Hora de Salida]]-Tabla2[[#This Row],[Hora de Llegada]], "h:mm")-Tabla2[[#This Row],[Tiempo de preparación2]]</f>
        <v>3.333333333333334E-2</v>
      </c>
      <c r="AA359" s="6">
        <f>+IF(Tabla2[[#This Row],[Tiempo de degustación]]&lt;0,0,Tabla2[[#This Row],[Tiempo de degustación]])</f>
        <v>3.333333333333334E-2</v>
      </c>
      <c r="AB359" t="str">
        <f>+IF(Tabla2[[#This Row],[Tiempo de degustación2]]&gt;0,"SI","Impago")</f>
        <v>SI</v>
      </c>
      <c r="AC359">
        <f>+IF(Tabla2[[#This Row],[Orden cobrada]]="Impago",0,Tabla2[[#This Row],[Propina]])</f>
        <v>42.1</v>
      </c>
      <c r="AD359">
        <f>+IF(Tabla2[[#This Row],[Estado de la Mesa]]="Ocupada",15,0)</f>
        <v>0</v>
      </c>
      <c r="AE359">
        <f>+Tabla2[[#This Row],[Columna1]]/60</f>
        <v>0</v>
      </c>
      <c r="AF359" t="str">
        <f>+TEXT(Tabla2[[#This Row],[Columna12]]/24, "h:mm")</f>
        <v>0:00</v>
      </c>
      <c r="AG359" s="6">
        <f>+Tabla2[[#This Row],[Columna13]]+Tabla2[[#This Row],[Tiempo de permanencia]]</f>
        <v>0.1388888888888889</v>
      </c>
      <c r="AH359" t="str">
        <f>+TEXT(Tabla2[[#This Row],[Hora de Llegada]], "dddd")</f>
        <v>martes</v>
      </c>
    </row>
    <row r="360" spans="1:34" x14ac:dyDescent="0.25">
      <c r="A360">
        <v>11</v>
      </c>
      <c r="B360" t="s">
        <v>217</v>
      </c>
      <c r="C360">
        <v>2</v>
      </c>
      <c r="D360" s="3">
        <v>45020.02847222222</v>
      </c>
      <c r="E360" s="3">
        <v>45020.173611111109</v>
      </c>
      <c r="F360" t="s">
        <v>82</v>
      </c>
      <c r="G360" t="s">
        <v>70</v>
      </c>
      <c r="H360" t="s">
        <v>83</v>
      </c>
      <c r="I360" s="13">
        <v>12.2</v>
      </c>
      <c r="J360" t="s">
        <v>72</v>
      </c>
      <c r="K360">
        <v>359</v>
      </c>
      <c r="L360" t="s">
        <v>95</v>
      </c>
      <c r="M360" t="s">
        <v>19</v>
      </c>
      <c r="N360" t="s">
        <v>92</v>
      </c>
      <c r="O360" t="s">
        <v>88</v>
      </c>
      <c r="P360" t="s">
        <v>125</v>
      </c>
      <c r="Q360" s="1">
        <f>+SUMIF(Tabla1[Número de Orden],Tabla2[[#This Row],[Número de Orden]],Tabla1[Ganacia Bruta])</f>
        <v>190</v>
      </c>
      <c r="R360" s="1">
        <f>+Tabla2[[#This Row],[Monto total cuenta]]+Tabla2[[#This Row],[Propina final]]</f>
        <v>202.2</v>
      </c>
      <c r="S360" s="4">
        <f>+Tabla2[[#This Row],[Hora de Salida]]</f>
        <v>45020.173611111109</v>
      </c>
      <c r="T360" s="5" t="str">
        <f>+TEXT(Tabla2[[#This Row],[Hora de Llegada]], "h:mm")</f>
        <v>0:41</v>
      </c>
      <c r="U360" t="str">
        <f>+TEXT(Tabla2[[#This Row],[Hora de Salida]], "h:mm")</f>
        <v>4:10</v>
      </c>
      <c r="V3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360">
        <f>+SUMIF(cocina!A:A,Tabla2[[#This Row],[Número de Orden]],cocina!H:H)</f>
        <v>145</v>
      </c>
      <c r="X360">
        <f>+Tabla2[[#This Row],[Tiempo de preparación]]/60</f>
        <v>2.4166666666666665</v>
      </c>
      <c r="Y360" t="str">
        <f>+TEXT(Tabla2[[#This Row],[Columna2]]/24, "h:mm")</f>
        <v>2:25</v>
      </c>
      <c r="Z360" s="6">
        <f>+TEXT(Tabla2[[#This Row],[Hora de Salida]]-Tabla2[[#This Row],[Hora de Llegada]], "h:mm")-Tabla2[[#This Row],[Tiempo de preparación2]]</f>
        <v>4.4444444444444453E-2</v>
      </c>
      <c r="AA360" s="6">
        <f>+IF(Tabla2[[#This Row],[Tiempo de degustación]]&lt;0,0,Tabla2[[#This Row],[Tiempo de degustación]])</f>
        <v>4.4444444444444453E-2</v>
      </c>
      <c r="AB360" t="str">
        <f>+IF(Tabla2[[#This Row],[Tiempo de degustación2]]&gt;0,"SI","Impago")</f>
        <v>SI</v>
      </c>
      <c r="AC360">
        <f>+IF(Tabla2[[#This Row],[Orden cobrada]]="Impago",0,Tabla2[[#This Row],[Propina]])</f>
        <v>12.2</v>
      </c>
      <c r="AD360">
        <f>+IF(Tabla2[[#This Row],[Estado de la Mesa]]="Ocupada",15,0)</f>
        <v>0</v>
      </c>
      <c r="AE360">
        <f>+Tabla2[[#This Row],[Columna1]]/60</f>
        <v>0</v>
      </c>
      <c r="AF360" t="str">
        <f>+TEXT(Tabla2[[#This Row],[Columna12]]/24, "h:mm")</f>
        <v>0:00</v>
      </c>
      <c r="AG360" s="6">
        <f>+Tabla2[[#This Row],[Columna13]]+Tabla2[[#This Row],[Tiempo de permanencia]]</f>
        <v>0.14513888888888887</v>
      </c>
      <c r="AH360" t="str">
        <f>+TEXT(Tabla2[[#This Row],[Hora de Llegada]], "dddd")</f>
        <v>martes</v>
      </c>
    </row>
    <row r="361" spans="1:34" x14ac:dyDescent="0.25">
      <c r="A361">
        <v>16</v>
      </c>
      <c r="B361" t="s">
        <v>426</v>
      </c>
      <c r="C361">
        <v>3</v>
      </c>
      <c r="D361" s="3">
        <v>45020.048611111109</v>
      </c>
      <c r="E361" s="3">
        <v>45020.206944444442</v>
      </c>
      <c r="F361" t="s">
        <v>69</v>
      </c>
      <c r="G361" t="s">
        <v>70</v>
      </c>
      <c r="H361" t="s">
        <v>83</v>
      </c>
      <c r="I361" s="13">
        <v>39.26</v>
      </c>
      <c r="J361" t="s">
        <v>100</v>
      </c>
      <c r="K361">
        <v>360</v>
      </c>
      <c r="L361" t="s">
        <v>95</v>
      </c>
      <c r="M361" t="s">
        <v>23</v>
      </c>
      <c r="N361" t="s">
        <v>74</v>
      </c>
      <c r="O361" t="s">
        <v>125</v>
      </c>
      <c r="P361" t="s">
        <v>107</v>
      </c>
      <c r="Q361" s="1">
        <f>+SUMIF(Tabla1[Número de Orden],Tabla2[[#This Row],[Número de Orden]],Tabla1[Ganacia Bruta])</f>
        <v>233</v>
      </c>
      <c r="R361" s="1">
        <f>+Tabla2[[#This Row],[Monto total cuenta]]+Tabla2[[#This Row],[Propina final]]</f>
        <v>272.26</v>
      </c>
      <c r="S361" s="4">
        <f>+Tabla2[[#This Row],[Hora de Salida]]</f>
        <v>45020.206944444442</v>
      </c>
      <c r="T361" s="5" t="str">
        <f>+TEXT(Tabla2[[#This Row],[Hora de Llegada]], "h:mm")</f>
        <v>1:10</v>
      </c>
      <c r="U361" t="str">
        <f>+TEXT(Tabla2[[#This Row],[Hora de Salida]], "h:mm")</f>
        <v>4:58</v>
      </c>
      <c r="V3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361">
        <f>+SUMIF(cocina!A:A,Tabla2[[#This Row],[Número de Orden]],cocina!H:H)</f>
        <v>159</v>
      </c>
      <c r="X361">
        <f>+Tabla2[[#This Row],[Tiempo de preparación]]/60</f>
        <v>2.65</v>
      </c>
      <c r="Y361" t="str">
        <f>+TEXT(Tabla2[[#This Row],[Columna2]]/24, "h:mm")</f>
        <v>2:39</v>
      </c>
      <c r="Z361" s="6">
        <f>+TEXT(Tabla2[[#This Row],[Hora de Salida]]-Tabla2[[#This Row],[Hora de Llegada]], "h:mm")-Tabla2[[#This Row],[Tiempo de preparación2]]</f>
        <v>4.7916666666666663E-2</v>
      </c>
      <c r="AA361" s="6">
        <f>+IF(Tabla2[[#This Row],[Tiempo de degustación]]&lt;0,0,Tabla2[[#This Row],[Tiempo de degustación]])</f>
        <v>4.7916666666666663E-2</v>
      </c>
      <c r="AB361" t="str">
        <f>+IF(Tabla2[[#This Row],[Tiempo de degustación2]]&gt;0,"SI","Impago")</f>
        <v>SI</v>
      </c>
      <c r="AC361">
        <f>+IF(Tabla2[[#This Row],[Orden cobrada]]="Impago",0,Tabla2[[#This Row],[Propina]])</f>
        <v>39.26</v>
      </c>
      <c r="AD361">
        <f>+IF(Tabla2[[#This Row],[Estado de la Mesa]]="Ocupada",15,0)</f>
        <v>15</v>
      </c>
      <c r="AE361">
        <f>+Tabla2[[#This Row],[Columna1]]/60</f>
        <v>0.25</v>
      </c>
      <c r="AF361" t="str">
        <f>+TEXT(Tabla2[[#This Row],[Columna12]]/24, "h:mm")</f>
        <v>0:15</v>
      </c>
      <c r="AG361" s="6">
        <f>+Tabla2[[#This Row],[Columna13]]+Tabla2[[#This Row],[Tiempo de permanencia]]</f>
        <v>30.168749999999999</v>
      </c>
      <c r="AH361" t="str">
        <f>+TEXT(Tabla2[[#This Row],[Hora de Llegada]], "dddd")</f>
        <v>martes</v>
      </c>
    </row>
    <row r="362" spans="1:34" x14ac:dyDescent="0.25">
      <c r="A362">
        <v>16</v>
      </c>
      <c r="B362" t="s">
        <v>427</v>
      </c>
      <c r="C362">
        <v>1</v>
      </c>
      <c r="D362" s="3">
        <v>45020.078472222223</v>
      </c>
      <c r="E362" s="3">
        <v>45020.227777777778</v>
      </c>
      <c r="F362" t="s">
        <v>82</v>
      </c>
      <c r="G362" t="s">
        <v>98</v>
      </c>
      <c r="H362" t="s">
        <v>78</v>
      </c>
      <c r="I362" s="13">
        <v>41.73</v>
      </c>
      <c r="J362" t="s">
        <v>84</v>
      </c>
      <c r="K362">
        <v>361</v>
      </c>
      <c r="L362" t="s">
        <v>79</v>
      </c>
      <c r="M362" t="s">
        <v>13</v>
      </c>
      <c r="N362" t="s">
        <v>96</v>
      </c>
      <c r="Q362" s="1">
        <f>+SUMIF(Tabla1[Número de Orden],Tabla2[[#This Row],[Número de Orden]],Tabla1[Ganacia Bruta])</f>
        <v>101</v>
      </c>
      <c r="R362" s="1">
        <f>+Tabla2[[#This Row],[Monto total cuenta]]+Tabla2[[#This Row],[Propina final]]</f>
        <v>142.72999999999999</v>
      </c>
      <c r="S362" s="4">
        <f>+Tabla2[[#This Row],[Hora de Salida]]</f>
        <v>45020.227777777778</v>
      </c>
      <c r="T362" s="5" t="str">
        <f>+TEXT(Tabla2[[#This Row],[Hora de Llegada]], "h:mm")</f>
        <v>1:53</v>
      </c>
      <c r="U362" t="str">
        <f>+TEXT(Tabla2[[#This Row],[Hora de Salida]], "h:mm")</f>
        <v>5:28</v>
      </c>
      <c r="V3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362">
        <f>+SUMIF(cocina!A:A,Tabla2[[#This Row],[Número de Orden]],cocina!H:H)</f>
        <v>112</v>
      </c>
      <c r="X362">
        <f>+Tabla2[[#This Row],[Tiempo de preparación]]/60</f>
        <v>1.8666666666666667</v>
      </c>
      <c r="Y362" t="str">
        <f>+TEXT(Tabla2[[#This Row],[Columna2]]/24, "h:mm")</f>
        <v>1:52</v>
      </c>
      <c r="Z362" s="6">
        <f>+TEXT(Tabla2[[#This Row],[Hora de Salida]]-Tabla2[[#This Row],[Hora de Llegada]], "h:mm")-Tabla2[[#This Row],[Tiempo de preparación2]]</f>
        <v>7.1527777777777773E-2</v>
      </c>
      <c r="AA362" s="6">
        <f>+IF(Tabla2[[#This Row],[Tiempo de degustación]]&lt;0,0,Tabla2[[#This Row],[Tiempo de degustación]])</f>
        <v>7.1527777777777773E-2</v>
      </c>
      <c r="AB362" t="str">
        <f>+IF(Tabla2[[#This Row],[Tiempo de degustación2]]&gt;0,"SI","Impago")</f>
        <v>SI</v>
      </c>
      <c r="AC362">
        <f>+IF(Tabla2[[#This Row],[Orden cobrada]]="Impago",0,Tabla2[[#This Row],[Propina]])</f>
        <v>41.73</v>
      </c>
      <c r="AD362">
        <f>+IF(Tabla2[[#This Row],[Estado de la Mesa]]="Ocupada",15,0)</f>
        <v>0</v>
      </c>
      <c r="AE362">
        <f>+Tabla2[[#This Row],[Columna1]]/60</f>
        <v>0</v>
      </c>
      <c r="AF362" t="str">
        <f>+TEXT(Tabla2[[#This Row],[Columna12]]/24, "h:mm")</f>
        <v>0:00</v>
      </c>
      <c r="AG362" s="6">
        <f>+Tabla2[[#This Row],[Columna13]]+Tabla2[[#This Row],[Tiempo de permanencia]]</f>
        <v>0.14930555555555555</v>
      </c>
      <c r="AH362" t="str">
        <f>+TEXT(Tabla2[[#This Row],[Hora de Llegada]], "dddd")</f>
        <v>martes</v>
      </c>
    </row>
    <row r="363" spans="1:34" x14ac:dyDescent="0.25">
      <c r="A363">
        <v>15</v>
      </c>
      <c r="B363" t="s">
        <v>280</v>
      </c>
      <c r="C363">
        <v>2</v>
      </c>
      <c r="D363" s="3">
        <v>45020.085416666669</v>
      </c>
      <c r="E363" s="3">
        <v>45020.249305555553</v>
      </c>
      <c r="F363" t="s">
        <v>76</v>
      </c>
      <c r="G363" t="s">
        <v>70</v>
      </c>
      <c r="H363" t="s">
        <v>83</v>
      </c>
      <c r="I363" s="13">
        <v>47.21</v>
      </c>
      <c r="J363" t="s">
        <v>84</v>
      </c>
      <c r="K363">
        <v>362</v>
      </c>
      <c r="L363" t="s">
        <v>109</v>
      </c>
      <c r="M363" t="s">
        <v>21</v>
      </c>
      <c r="N363" t="s">
        <v>96</v>
      </c>
      <c r="O363" t="s">
        <v>122</v>
      </c>
      <c r="Q363" s="1">
        <f>+SUMIF(Tabla1[Número de Orden],Tabla2[[#This Row],[Número de Orden]],Tabla1[Ganacia Bruta])</f>
        <v>62</v>
      </c>
      <c r="R363" s="1">
        <f>+Tabla2[[#This Row],[Monto total cuenta]]+Tabla2[[#This Row],[Propina final]]</f>
        <v>109.21000000000001</v>
      </c>
      <c r="S363" s="4">
        <f>+Tabla2[[#This Row],[Hora de Salida]]</f>
        <v>45020.249305555553</v>
      </c>
      <c r="T363" s="5" t="str">
        <f>+TEXT(Tabla2[[#This Row],[Hora de Llegada]], "h:mm")</f>
        <v>2:03</v>
      </c>
      <c r="U363" t="str">
        <f>+TEXT(Tabla2[[#This Row],[Hora de Salida]], "h:mm")</f>
        <v>5:59</v>
      </c>
      <c r="V3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0.16388888888888889</v>
      </c>
      <c r="W363">
        <f>+SUMIF(cocina!A:A,Tabla2[[#This Row],[Número de Orden]],cocina!H:H)</f>
        <v>123</v>
      </c>
      <c r="X363">
        <f>+Tabla2[[#This Row],[Tiempo de preparación]]/60</f>
        <v>2.0499999999999998</v>
      </c>
      <c r="Y363" t="str">
        <f>+TEXT(Tabla2[[#This Row],[Columna2]]/24, "h:mm")</f>
        <v>2:03</v>
      </c>
      <c r="Z363" s="6">
        <f>+TEXT(Tabla2[[#This Row],[Hora de Salida]]-Tabla2[[#This Row],[Hora de Llegada]], "h:mm")-Tabla2[[#This Row],[Tiempo de preparación2]]</f>
        <v>7.8472222222222221E-2</v>
      </c>
      <c r="AA363" s="6">
        <f>+IF(Tabla2[[#This Row],[Tiempo de degustación]]&lt;0,0,Tabla2[[#This Row],[Tiempo de degustación]])</f>
        <v>7.8472222222222221E-2</v>
      </c>
      <c r="AB363" t="str">
        <f>+IF(Tabla2[[#This Row],[Tiempo de degustación2]]&gt;0,"SI","Impago")</f>
        <v>SI</v>
      </c>
      <c r="AC363">
        <f>+IF(Tabla2[[#This Row],[Orden cobrada]]="Impago",0,Tabla2[[#This Row],[Propina]])</f>
        <v>47.21</v>
      </c>
      <c r="AD363">
        <f>+IF(Tabla2[[#This Row],[Estado de la Mesa]]="Ocupada",15,0)</f>
        <v>0</v>
      </c>
      <c r="AE363">
        <f>+Tabla2[[#This Row],[Columna1]]/60</f>
        <v>0</v>
      </c>
      <c r="AF363" t="str">
        <f>+TEXT(Tabla2[[#This Row],[Columna12]]/24, "h:mm")</f>
        <v>0:00</v>
      </c>
      <c r="AG363" s="6">
        <f>+Tabla2[[#This Row],[Columna13]]+Tabla2[[#This Row],[Tiempo de permanencia]]</f>
        <v>0.16388888888888889</v>
      </c>
      <c r="AH363" t="str">
        <f>+TEXT(Tabla2[[#This Row],[Hora de Llegada]], "dddd")</f>
        <v>martes</v>
      </c>
    </row>
    <row r="364" spans="1:34" x14ac:dyDescent="0.25">
      <c r="A364">
        <v>5</v>
      </c>
      <c r="B364" t="s">
        <v>428</v>
      </c>
      <c r="C364">
        <v>2</v>
      </c>
      <c r="D364" s="3">
        <v>45020.073611111111</v>
      </c>
      <c r="E364" s="3">
        <v>45020.145138888889</v>
      </c>
      <c r="F364" t="s">
        <v>69</v>
      </c>
      <c r="G364" t="s">
        <v>70</v>
      </c>
      <c r="H364" t="s">
        <v>83</v>
      </c>
      <c r="I364" s="13">
        <v>49.02</v>
      </c>
      <c r="J364" t="s">
        <v>100</v>
      </c>
      <c r="K364">
        <v>363</v>
      </c>
      <c r="L364" t="s">
        <v>85</v>
      </c>
      <c r="M364" t="s">
        <v>7</v>
      </c>
      <c r="N364" t="s">
        <v>96</v>
      </c>
      <c r="O364" t="s">
        <v>87</v>
      </c>
      <c r="P364" t="s">
        <v>115</v>
      </c>
      <c r="Q364" s="1">
        <f>+SUMIF(Tabla1[Número de Orden],Tabla2[[#This Row],[Número de Orden]],Tabla1[Ganacia Bruta])</f>
        <v>240</v>
      </c>
      <c r="R364" s="1">
        <f>+Tabla2[[#This Row],[Monto total cuenta]]+Tabla2[[#This Row],[Propina final]]</f>
        <v>240</v>
      </c>
      <c r="S364" s="4">
        <f>+Tabla2[[#This Row],[Hora de Salida]]</f>
        <v>45020.145138888889</v>
      </c>
      <c r="T364" s="5" t="str">
        <f>+TEXT(Tabla2[[#This Row],[Hora de Llegada]], "h:mm")</f>
        <v>1:46</v>
      </c>
      <c r="U364" t="str">
        <f>+TEXT(Tabla2[[#This Row],[Hora de Salida]], "h:mm")</f>
        <v>3:29</v>
      </c>
      <c r="V3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30.071527777777778</v>
      </c>
      <c r="W364">
        <f>+SUMIF(cocina!A:A,Tabla2[[#This Row],[Número de Orden]],cocina!H:H)</f>
        <v>149</v>
      </c>
      <c r="X364">
        <f>+Tabla2[[#This Row],[Tiempo de preparación]]/60</f>
        <v>2.4833333333333334</v>
      </c>
      <c r="Y364" t="str">
        <f>+TEXT(Tabla2[[#This Row],[Columna2]]/24, "h:mm")</f>
        <v>2:29</v>
      </c>
      <c r="Z364" s="6">
        <f>+TEXT(Tabla2[[#This Row],[Hora de Salida]]-Tabla2[[#This Row],[Hora de Llegada]], "h:mm")-Tabla2[[#This Row],[Tiempo de preparación2]]</f>
        <v>-3.1944444444444442E-2</v>
      </c>
      <c r="AA364" s="6">
        <f>+IF(Tabla2[[#This Row],[Tiempo de degustación]]&lt;0,0,Tabla2[[#This Row],[Tiempo de degustación]])</f>
        <v>0</v>
      </c>
      <c r="AB364" t="str">
        <f>+IF(Tabla2[[#This Row],[Tiempo de degustación2]]&gt;0,"SI","Impago")</f>
        <v>Impago</v>
      </c>
      <c r="AC364">
        <f>+IF(Tabla2[[#This Row],[Orden cobrada]]="Impago",0,Tabla2[[#This Row],[Propina]])</f>
        <v>0</v>
      </c>
      <c r="AD364">
        <f>+IF(Tabla2[[#This Row],[Estado de la Mesa]]="Ocupada",15,0)</f>
        <v>15</v>
      </c>
      <c r="AE364">
        <f>+Tabla2[[#This Row],[Columna1]]/60</f>
        <v>0.25</v>
      </c>
      <c r="AF364" t="str">
        <f>+TEXT(Tabla2[[#This Row],[Columna12]]/24, "h:mm")</f>
        <v>0:15</v>
      </c>
      <c r="AG364" s="6">
        <f>+Tabla2[[#This Row],[Columna13]]+Tabla2[[#This Row],[Tiempo de permanencia]]</f>
        <v>30.081944444444446</v>
      </c>
      <c r="AH364" t="str">
        <f>+TEXT(Tabla2[[#This Row],[Hora de Llegada]], "dddd")</f>
        <v>martes</v>
      </c>
    </row>
    <row r="365" spans="1:34" x14ac:dyDescent="0.25">
      <c r="A365">
        <v>15</v>
      </c>
      <c r="B365" t="s">
        <v>429</v>
      </c>
      <c r="C365">
        <v>2</v>
      </c>
      <c r="D365" s="3">
        <v>45020.159722222219</v>
      </c>
      <c r="E365" s="3">
        <v>45020.298611111109</v>
      </c>
      <c r="F365" t="s">
        <v>90</v>
      </c>
      <c r="G365" t="s">
        <v>70</v>
      </c>
      <c r="H365" t="s">
        <v>71</v>
      </c>
      <c r="I365" s="13">
        <v>48.28</v>
      </c>
      <c r="J365" t="s">
        <v>72</v>
      </c>
      <c r="K365">
        <v>364</v>
      </c>
      <c r="L365" t="s">
        <v>85</v>
      </c>
      <c r="M365" t="s">
        <v>15</v>
      </c>
      <c r="N365" t="s">
        <v>123</v>
      </c>
      <c r="O365" t="s">
        <v>129</v>
      </c>
      <c r="P365" t="s">
        <v>88</v>
      </c>
      <c r="Q365" s="1">
        <f>+SUMIF(Tabla1[Número de Orden],Tabla2[[#This Row],[Número de Orden]],Tabla1[Ganacia Bruta])</f>
        <v>157</v>
      </c>
      <c r="R365" s="1">
        <f>+Tabla2[[#This Row],[Monto total cuenta]]+Tabla2[[#This Row],[Propina final]]</f>
        <v>205.28</v>
      </c>
      <c r="S365" s="4">
        <f>+Tabla2[[#This Row],[Hora de Salida]]</f>
        <v>45020.298611111109</v>
      </c>
      <c r="T365" s="5" t="str">
        <f>+TEXT(Tabla2[[#This Row],[Hora de Llegada]], "h:mm")</f>
        <v>3:50</v>
      </c>
      <c r="U365" t="str">
        <f>+TEXT(Tabla2[[#This Row],[Hora de Salida]], "h:mm")</f>
        <v>7:10</v>
      </c>
      <c r="V3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0.1388888888888889</v>
      </c>
      <c r="W365">
        <f>+SUMIF(cocina!A:A,Tabla2[[#This Row],[Número de Orden]],cocina!H:H)</f>
        <v>112</v>
      </c>
      <c r="X365">
        <f>+Tabla2[[#This Row],[Tiempo de preparación]]/60</f>
        <v>1.8666666666666667</v>
      </c>
      <c r="Y365" t="str">
        <f>+TEXT(Tabla2[[#This Row],[Columna2]]/24, "h:mm")</f>
        <v>1:52</v>
      </c>
      <c r="Z365" s="6">
        <f>+TEXT(Tabla2[[#This Row],[Hora de Salida]]-Tabla2[[#This Row],[Hora de Llegada]], "h:mm")-Tabla2[[#This Row],[Tiempo de preparación2]]</f>
        <v>6.1111111111111116E-2</v>
      </c>
      <c r="AA365" s="6">
        <f>+IF(Tabla2[[#This Row],[Tiempo de degustación]]&lt;0,0,Tabla2[[#This Row],[Tiempo de degustación]])</f>
        <v>6.1111111111111116E-2</v>
      </c>
      <c r="AB365" t="str">
        <f>+IF(Tabla2[[#This Row],[Tiempo de degustación2]]&gt;0,"SI","Impago")</f>
        <v>SI</v>
      </c>
      <c r="AC365">
        <f>+IF(Tabla2[[#This Row],[Orden cobrada]]="Impago",0,Tabla2[[#This Row],[Propina]])</f>
        <v>48.28</v>
      </c>
      <c r="AD365">
        <f>+IF(Tabla2[[#This Row],[Estado de la Mesa]]="Ocupada",15,0)</f>
        <v>0</v>
      </c>
      <c r="AE365">
        <f>+Tabla2[[#This Row],[Columna1]]/60</f>
        <v>0</v>
      </c>
      <c r="AF365" t="str">
        <f>+TEXT(Tabla2[[#This Row],[Columna12]]/24, "h:mm")</f>
        <v>0:00</v>
      </c>
      <c r="AG365" s="6">
        <f>+Tabla2[[#This Row],[Columna13]]+Tabla2[[#This Row],[Tiempo de permanencia]]</f>
        <v>0.1388888888888889</v>
      </c>
      <c r="AH365" t="str">
        <f>+TEXT(Tabla2[[#This Row],[Hora de Llegada]], "dddd")</f>
        <v>martes</v>
      </c>
    </row>
    <row r="366" spans="1:34" x14ac:dyDescent="0.25">
      <c r="A366">
        <v>4</v>
      </c>
      <c r="B366" t="s">
        <v>430</v>
      </c>
      <c r="C366">
        <v>1</v>
      </c>
      <c r="D366" s="3">
        <v>45020.043749999997</v>
      </c>
      <c r="E366" s="3">
        <v>45020.189583333333</v>
      </c>
      <c r="F366" t="s">
        <v>69</v>
      </c>
      <c r="G366" t="s">
        <v>70</v>
      </c>
      <c r="H366" t="s">
        <v>78</v>
      </c>
      <c r="I366" s="13">
        <v>34.97</v>
      </c>
      <c r="J366" t="s">
        <v>100</v>
      </c>
      <c r="K366">
        <v>365</v>
      </c>
      <c r="L366" t="s">
        <v>127</v>
      </c>
      <c r="M366" t="s">
        <v>12</v>
      </c>
      <c r="Q366" s="1">
        <f>+SUMIF(Tabla1[Número de Orden],Tabla2[[#This Row],[Número de Orden]],Tabla1[Ganacia Bruta])</f>
        <v>108</v>
      </c>
      <c r="R366" s="1">
        <f>+Tabla2[[#This Row],[Monto total cuenta]]+Tabla2[[#This Row],[Propina final]]</f>
        <v>142.97</v>
      </c>
      <c r="S366" s="4">
        <f>+Tabla2[[#This Row],[Hora de Salida]]</f>
        <v>45020.189583333333</v>
      </c>
      <c r="T366" s="5" t="str">
        <f>+TEXT(Tabla2[[#This Row],[Hora de Llegada]], "h:mm")</f>
        <v>1:03</v>
      </c>
      <c r="U366" t="str">
        <f>+TEXT(Tabla2[[#This Row],[Hora de Salida]], "h:mm")</f>
        <v>4:33</v>
      </c>
      <c r="V3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366">
        <f>+SUMIF(cocina!A:A,Tabla2[[#This Row],[Número de Orden]],cocina!H:H)</f>
        <v>25</v>
      </c>
      <c r="X366">
        <f>+Tabla2[[#This Row],[Tiempo de preparación]]/60</f>
        <v>0.41666666666666669</v>
      </c>
      <c r="Y366" t="str">
        <f>+TEXT(Tabla2[[#This Row],[Columna2]]/24, "h:mm")</f>
        <v>0:25</v>
      </c>
      <c r="Z366" s="6">
        <f>+TEXT(Tabla2[[#This Row],[Hora de Salida]]-Tabla2[[#This Row],[Hora de Llegada]], "h:mm")-Tabla2[[#This Row],[Tiempo de preparación2]]</f>
        <v>0.12847222222222224</v>
      </c>
      <c r="AA366" s="6">
        <f>+IF(Tabla2[[#This Row],[Tiempo de degustación]]&lt;0,0,Tabla2[[#This Row],[Tiempo de degustación]])</f>
        <v>0.12847222222222224</v>
      </c>
      <c r="AB366" t="str">
        <f>+IF(Tabla2[[#This Row],[Tiempo de degustación2]]&gt;0,"SI","Impago")</f>
        <v>SI</v>
      </c>
      <c r="AC366">
        <f>+IF(Tabla2[[#This Row],[Orden cobrada]]="Impago",0,Tabla2[[#This Row],[Propina]])</f>
        <v>34.97</v>
      </c>
      <c r="AD366">
        <f>+IF(Tabla2[[#This Row],[Estado de la Mesa]]="Ocupada",15,0)</f>
        <v>15</v>
      </c>
      <c r="AE366">
        <f>+Tabla2[[#This Row],[Columna1]]/60</f>
        <v>0.25</v>
      </c>
      <c r="AF366" t="str">
        <f>+TEXT(Tabla2[[#This Row],[Columna12]]/24, "h:mm")</f>
        <v>0:15</v>
      </c>
      <c r="AG366" s="6">
        <f>+Tabla2[[#This Row],[Columna13]]+Tabla2[[#This Row],[Tiempo de permanencia]]</f>
        <v>30.156250000000004</v>
      </c>
      <c r="AH366" t="str">
        <f>+TEXT(Tabla2[[#This Row],[Hora de Llegada]], "dddd")</f>
        <v>martes</v>
      </c>
    </row>
    <row r="367" spans="1:34" x14ac:dyDescent="0.25">
      <c r="A367">
        <v>17</v>
      </c>
      <c r="B367" t="s">
        <v>431</v>
      </c>
      <c r="C367">
        <v>5</v>
      </c>
      <c r="D367" s="3">
        <v>45020.064583333333</v>
      </c>
      <c r="E367" s="3">
        <v>45020.198611111111</v>
      </c>
      <c r="F367" t="s">
        <v>69</v>
      </c>
      <c r="G367" t="s">
        <v>70</v>
      </c>
      <c r="H367" t="s">
        <v>78</v>
      </c>
      <c r="I367" s="13">
        <v>10.57</v>
      </c>
      <c r="J367" t="s">
        <v>72</v>
      </c>
      <c r="K367">
        <v>366</v>
      </c>
      <c r="L367" t="s">
        <v>127</v>
      </c>
      <c r="M367" t="s">
        <v>10</v>
      </c>
      <c r="N367" t="s">
        <v>112</v>
      </c>
      <c r="O367" t="s">
        <v>103</v>
      </c>
      <c r="Q367" s="1">
        <f>+SUMIF(Tabla1[Número de Orden],Tabla2[[#This Row],[Número de Orden]],Tabla1[Ganacia Bruta])</f>
        <v>239</v>
      </c>
      <c r="R367" s="1">
        <f>+Tabla2[[#This Row],[Monto total cuenta]]+Tabla2[[#This Row],[Propina final]]</f>
        <v>249.57</v>
      </c>
      <c r="S367" s="4">
        <f>+Tabla2[[#This Row],[Hora de Salida]]</f>
        <v>45020.198611111111</v>
      </c>
      <c r="T367" s="5" t="str">
        <f>+TEXT(Tabla2[[#This Row],[Hora de Llegada]], "h:mm")</f>
        <v>1:33</v>
      </c>
      <c r="U367" t="str">
        <f>+TEXT(Tabla2[[#This Row],[Hora de Salida]], "h:mm")</f>
        <v>4:46</v>
      </c>
      <c r="V3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0.13402777777777775</v>
      </c>
      <c r="W367">
        <f>+SUMIF(cocina!A:A,Tabla2[[#This Row],[Número de Orden]],cocina!H:H)</f>
        <v>90</v>
      </c>
      <c r="X367">
        <f>+Tabla2[[#This Row],[Tiempo de preparación]]/60</f>
        <v>1.5</v>
      </c>
      <c r="Y367" t="str">
        <f>+TEXT(Tabla2[[#This Row],[Columna2]]/24, "h:mm")</f>
        <v>1:30</v>
      </c>
      <c r="Z367" s="6">
        <f>+TEXT(Tabla2[[#This Row],[Hora de Salida]]-Tabla2[[#This Row],[Hora de Llegada]], "h:mm")-Tabla2[[#This Row],[Tiempo de preparación2]]</f>
        <v>7.1527777777777773E-2</v>
      </c>
      <c r="AA367" s="6">
        <f>+IF(Tabla2[[#This Row],[Tiempo de degustación]]&lt;0,0,Tabla2[[#This Row],[Tiempo de degustación]])</f>
        <v>7.1527777777777773E-2</v>
      </c>
      <c r="AB367" t="str">
        <f>+IF(Tabla2[[#This Row],[Tiempo de degustación2]]&gt;0,"SI","Impago")</f>
        <v>SI</v>
      </c>
      <c r="AC367">
        <f>+IF(Tabla2[[#This Row],[Orden cobrada]]="Impago",0,Tabla2[[#This Row],[Propina]])</f>
        <v>10.57</v>
      </c>
      <c r="AD367">
        <f>+IF(Tabla2[[#This Row],[Estado de la Mesa]]="Ocupada",15,0)</f>
        <v>0</v>
      </c>
      <c r="AE367">
        <f>+Tabla2[[#This Row],[Columna1]]/60</f>
        <v>0</v>
      </c>
      <c r="AF367" t="str">
        <f>+TEXT(Tabla2[[#This Row],[Columna12]]/24, "h:mm")</f>
        <v>0:00</v>
      </c>
      <c r="AG367" s="6">
        <f>+Tabla2[[#This Row],[Columna13]]+Tabla2[[#This Row],[Tiempo de permanencia]]</f>
        <v>0.13402777777777775</v>
      </c>
      <c r="AH367" t="str">
        <f>+TEXT(Tabla2[[#This Row],[Hora de Llegada]], "dddd")</f>
        <v>martes</v>
      </c>
    </row>
    <row r="368" spans="1:34" x14ac:dyDescent="0.25">
      <c r="A368">
        <v>12</v>
      </c>
      <c r="B368" t="s">
        <v>432</v>
      </c>
      <c r="C368">
        <v>2</v>
      </c>
      <c r="D368" s="3">
        <v>45020.036805555559</v>
      </c>
      <c r="E368" s="3">
        <v>45020.15625</v>
      </c>
      <c r="F368" t="s">
        <v>69</v>
      </c>
      <c r="G368" t="s">
        <v>98</v>
      </c>
      <c r="H368" t="s">
        <v>83</v>
      </c>
      <c r="I368" s="13">
        <v>12.62</v>
      </c>
      <c r="J368" t="s">
        <v>84</v>
      </c>
      <c r="K368">
        <v>367</v>
      </c>
      <c r="L368" t="s">
        <v>127</v>
      </c>
      <c r="M368" t="s">
        <v>25</v>
      </c>
      <c r="N368" t="s">
        <v>88</v>
      </c>
      <c r="O368" t="s">
        <v>131</v>
      </c>
      <c r="Q368" s="1">
        <f>+SUMIF(Tabla1[Número de Orden],Tabla2[[#This Row],[Número de Orden]],Tabla1[Ganacia Bruta])</f>
        <v>101</v>
      </c>
      <c r="R368" s="1">
        <f>+Tabla2[[#This Row],[Monto total cuenta]]+Tabla2[[#This Row],[Propina final]]</f>
        <v>113.62</v>
      </c>
      <c r="S368" s="4">
        <f>+Tabla2[[#This Row],[Hora de Salida]]</f>
        <v>45020.15625</v>
      </c>
      <c r="T368" s="5" t="str">
        <f>+TEXT(Tabla2[[#This Row],[Hora de Llegada]], "h:mm")</f>
        <v>0:53</v>
      </c>
      <c r="U368" t="str">
        <f>+TEXT(Tabla2[[#This Row],[Hora de Salida]], "h:mm")</f>
        <v>3:45</v>
      </c>
      <c r="V3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0.11944444444444444</v>
      </c>
      <c r="W368">
        <f>+SUMIF(cocina!A:A,Tabla2[[#This Row],[Número de Orden]],cocina!H:H)</f>
        <v>73</v>
      </c>
      <c r="X368">
        <f>+Tabla2[[#This Row],[Tiempo de preparación]]/60</f>
        <v>1.2166666666666666</v>
      </c>
      <c r="Y368" t="str">
        <f>+TEXT(Tabla2[[#This Row],[Columna2]]/24, "h:mm")</f>
        <v>1:13</v>
      </c>
      <c r="Z368" s="6">
        <f>+TEXT(Tabla2[[#This Row],[Hora de Salida]]-Tabla2[[#This Row],[Hora de Llegada]], "h:mm")-Tabla2[[#This Row],[Tiempo de preparación2]]</f>
        <v>6.8750000000000006E-2</v>
      </c>
      <c r="AA368" s="6">
        <f>+IF(Tabla2[[#This Row],[Tiempo de degustación]]&lt;0,0,Tabla2[[#This Row],[Tiempo de degustación]])</f>
        <v>6.8750000000000006E-2</v>
      </c>
      <c r="AB368" t="str">
        <f>+IF(Tabla2[[#This Row],[Tiempo de degustación2]]&gt;0,"SI","Impago")</f>
        <v>SI</v>
      </c>
      <c r="AC368">
        <f>+IF(Tabla2[[#This Row],[Orden cobrada]]="Impago",0,Tabla2[[#This Row],[Propina]])</f>
        <v>12.62</v>
      </c>
      <c r="AD368">
        <f>+IF(Tabla2[[#This Row],[Estado de la Mesa]]="Ocupada",15,0)</f>
        <v>0</v>
      </c>
      <c r="AE368">
        <f>+Tabla2[[#This Row],[Columna1]]/60</f>
        <v>0</v>
      </c>
      <c r="AF368" t="str">
        <f>+TEXT(Tabla2[[#This Row],[Columna12]]/24, "h:mm")</f>
        <v>0:00</v>
      </c>
      <c r="AG368" s="6">
        <f>+Tabla2[[#This Row],[Columna13]]+Tabla2[[#This Row],[Tiempo de permanencia]]</f>
        <v>0.11944444444444444</v>
      </c>
      <c r="AH368" t="str">
        <f>+TEXT(Tabla2[[#This Row],[Hora de Llegada]], "dddd")</f>
        <v>martes</v>
      </c>
    </row>
    <row r="369" spans="1:34" x14ac:dyDescent="0.25">
      <c r="A369">
        <v>13</v>
      </c>
      <c r="B369" t="s">
        <v>433</v>
      </c>
      <c r="C369">
        <v>1</v>
      </c>
      <c r="D369" s="3">
        <v>45020.14166666667</v>
      </c>
      <c r="E369" s="3">
        <v>45020.231249999997</v>
      </c>
      <c r="F369" t="s">
        <v>76</v>
      </c>
      <c r="G369" t="s">
        <v>77</v>
      </c>
      <c r="H369" t="s">
        <v>71</v>
      </c>
      <c r="I369" s="13">
        <v>37.65</v>
      </c>
      <c r="J369" t="s">
        <v>100</v>
      </c>
      <c r="K369">
        <v>368</v>
      </c>
      <c r="L369" t="s">
        <v>79</v>
      </c>
      <c r="M369" t="s">
        <v>14</v>
      </c>
      <c r="N369" t="s">
        <v>96</v>
      </c>
      <c r="Q369" s="1">
        <f>+SUMIF(Tabla1[Número de Orden],Tabla2[[#This Row],[Número de Orden]],Tabla1[Ganacia Bruta])</f>
        <v>123</v>
      </c>
      <c r="R369" s="1">
        <f>+Tabla2[[#This Row],[Monto total cuenta]]+Tabla2[[#This Row],[Propina final]]</f>
        <v>160.65</v>
      </c>
      <c r="S369" s="4">
        <f>+Tabla2[[#This Row],[Hora de Salida]]</f>
        <v>45020.231249999997</v>
      </c>
      <c r="T369" s="5" t="str">
        <f>+TEXT(Tabla2[[#This Row],[Hora de Llegada]], "h:mm")</f>
        <v>3:24</v>
      </c>
      <c r="U369" t="str">
        <f>+TEXT(Tabla2[[#This Row],[Hora de Salida]], "h:mm")</f>
        <v>5:33</v>
      </c>
      <c r="V3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30.089583333333334</v>
      </c>
      <c r="W369">
        <f>+SUMIF(cocina!A:A,Tabla2[[#This Row],[Número de Orden]],cocina!H:H)</f>
        <v>85</v>
      </c>
      <c r="X369">
        <f>+Tabla2[[#This Row],[Tiempo de preparación]]/60</f>
        <v>1.4166666666666667</v>
      </c>
      <c r="Y369" t="str">
        <f>+TEXT(Tabla2[[#This Row],[Columna2]]/24, "h:mm")</f>
        <v>1:25</v>
      </c>
      <c r="Z369" s="6">
        <f>+TEXT(Tabla2[[#This Row],[Hora de Salida]]-Tabla2[[#This Row],[Hora de Llegada]], "h:mm")-Tabla2[[#This Row],[Tiempo de preparación2]]</f>
        <v>3.0555555555555558E-2</v>
      </c>
      <c r="AA369" s="6">
        <f>+IF(Tabla2[[#This Row],[Tiempo de degustación]]&lt;0,0,Tabla2[[#This Row],[Tiempo de degustación]])</f>
        <v>3.0555555555555558E-2</v>
      </c>
      <c r="AB369" t="str">
        <f>+IF(Tabla2[[#This Row],[Tiempo de degustación2]]&gt;0,"SI","Impago")</f>
        <v>SI</v>
      </c>
      <c r="AC369">
        <f>+IF(Tabla2[[#This Row],[Orden cobrada]]="Impago",0,Tabla2[[#This Row],[Propina]])</f>
        <v>37.65</v>
      </c>
      <c r="AD369">
        <f>+IF(Tabla2[[#This Row],[Estado de la Mesa]]="Ocupada",15,0)</f>
        <v>15</v>
      </c>
      <c r="AE369">
        <f>+Tabla2[[#This Row],[Columna1]]/60</f>
        <v>0.25</v>
      </c>
      <c r="AF369" t="str">
        <f>+TEXT(Tabla2[[#This Row],[Columna12]]/24, "h:mm")</f>
        <v>0:15</v>
      </c>
      <c r="AG369" s="6">
        <f>+Tabla2[[#This Row],[Columna13]]+Tabla2[[#This Row],[Tiempo de permanencia]]</f>
        <v>30.1</v>
      </c>
      <c r="AH369" t="str">
        <f>+TEXT(Tabla2[[#This Row],[Hora de Llegada]], "dddd")</f>
        <v>martes</v>
      </c>
    </row>
    <row r="370" spans="1:34" x14ac:dyDescent="0.25">
      <c r="A370">
        <v>20</v>
      </c>
      <c r="B370" t="s">
        <v>434</v>
      </c>
      <c r="C370">
        <v>2</v>
      </c>
      <c r="D370" s="3">
        <v>45020.09097222222</v>
      </c>
      <c r="E370" s="3">
        <v>45020.245833333334</v>
      </c>
      <c r="F370" t="s">
        <v>90</v>
      </c>
      <c r="G370" t="s">
        <v>70</v>
      </c>
      <c r="H370" t="s">
        <v>83</v>
      </c>
      <c r="I370" s="13">
        <v>34.83</v>
      </c>
      <c r="J370" t="s">
        <v>84</v>
      </c>
      <c r="K370">
        <v>369</v>
      </c>
      <c r="L370" t="s">
        <v>109</v>
      </c>
      <c r="M370" t="s">
        <v>9</v>
      </c>
      <c r="N370" t="s">
        <v>116</v>
      </c>
      <c r="O370" t="s">
        <v>92</v>
      </c>
      <c r="P370" t="s">
        <v>125</v>
      </c>
      <c r="Q370" s="1">
        <f>+SUMIF(Tabla1[Número de Orden],Tabla2[[#This Row],[Número de Orden]],Tabla1[Ganacia Bruta])</f>
        <v>242</v>
      </c>
      <c r="R370" s="1">
        <f>+Tabla2[[#This Row],[Monto total cuenta]]+Tabla2[[#This Row],[Propina final]]</f>
        <v>276.83</v>
      </c>
      <c r="S370" s="4">
        <f>+Tabla2[[#This Row],[Hora de Salida]]</f>
        <v>45020.245833333334</v>
      </c>
      <c r="T370" s="5" t="str">
        <f>+TEXT(Tabla2[[#This Row],[Hora de Llegada]], "h:mm")</f>
        <v>2:11</v>
      </c>
      <c r="U370" t="str">
        <f>+TEXT(Tabla2[[#This Row],[Hora de Salida]], "h:mm")</f>
        <v>5:54</v>
      </c>
      <c r="V3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0.15486111111111112</v>
      </c>
      <c r="W370">
        <f>+SUMIF(cocina!A:A,Tabla2[[#This Row],[Número de Orden]],cocina!H:H)</f>
        <v>42</v>
      </c>
      <c r="X370">
        <f>+Tabla2[[#This Row],[Tiempo de preparación]]/60</f>
        <v>0.7</v>
      </c>
      <c r="Y370" t="str">
        <f>+TEXT(Tabla2[[#This Row],[Columna2]]/24, "h:mm")</f>
        <v>0:42</v>
      </c>
      <c r="Z370" s="6">
        <f>+TEXT(Tabla2[[#This Row],[Hora de Salida]]-Tabla2[[#This Row],[Hora de Llegada]], "h:mm")-Tabla2[[#This Row],[Tiempo de preparación2]]</f>
        <v>0.12569444444444444</v>
      </c>
      <c r="AA370" s="6">
        <f>+IF(Tabla2[[#This Row],[Tiempo de degustación]]&lt;0,0,Tabla2[[#This Row],[Tiempo de degustación]])</f>
        <v>0.12569444444444444</v>
      </c>
      <c r="AB370" t="str">
        <f>+IF(Tabla2[[#This Row],[Tiempo de degustación2]]&gt;0,"SI","Impago")</f>
        <v>SI</v>
      </c>
      <c r="AC370">
        <f>+IF(Tabla2[[#This Row],[Orden cobrada]]="Impago",0,Tabla2[[#This Row],[Propina]])</f>
        <v>34.83</v>
      </c>
      <c r="AD370">
        <f>+IF(Tabla2[[#This Row],[Estado de la Mesa]]="Ocupada",15,0)</f>
        <v>0</v>
      </c>
      <c r="AE370">
        <f>+Tabla2[[#This Row],[Columna1]]/60</f>
        <v>0</v>
      </c>
      <c r="AF370" t="str">
        <f>+TEXT(Tabla2[[#This Row],[Columna12]]/24, "h:mm")</f>
        <v>0:00</v>
      </c>
      <c r="AG370" s="6">
        <f>+Tabla2[[#This Row],[Columna13]]+Tabla2[[#This Row],[Tiempo de permanencia]]</f>
        <v>0.15486111111111112</v>
      </c>
      <c r="AH370" t="str">
        <f>+TEXT(Tabla2[[#This Row],[Hora de Llegada]], "dddd")</f>
        <v>martes</v>
      </c>
    </row>
    <row r="371" spans="1:34" x14ac:dyDescent="0.25">
      <c r="A371">
        <v>13</v>
      </c>
      <c r="B371" t="s">
        <v>435</v>
      </c>
      <c r="C371">
        <v>6</v>
      </c>
      <c r="D371" s="3">
        <v>45020.097222222219</v>
      </c>
      <c r="E371" s="3">
        <v>45020.140972222223</v>
      </c>
      <c r="F371" t="s">
        <v>69</v>
      </c>
      <c r="G371" t="s">
        <v>70</v>
      </c>
      <c r="H371" t="s">
        <v>83</v>
      </c>
      <c r="I371" s="13">
        <v>47.79</v>
      </c>
      <c r="J371" t="s">
        <v>84</v>
      </c>
      <c r="K371">
        <v>370</v>
      </c>
      <c r="L371" t="s">
        <v>109</v>
      </c>
      <c r="M371" t="s">
        <v>12</v>
      </c>
      <c r="Q371" s="1">
        <f>+SUMIF(Tabla1[Número de Orden],Tabla2[[#This Row],[Número de Orden]],Tabla1[Ganacia Bruta])</f>
        <v>72</v>
      </c>
      <c r="R371" s="1">
        <f>+Tabla2[[#This Row],[Monto total cuenta]]+Tabla2[[#This Row],[Propina final]]</f>
        <v>119.78999999999999</v>
      </c>
      <c r="S371" s="4">
        <f>+Tabla2[[#This Row],[Hora de Salida]]</f>
        <v>45020.140972222223</v>
      </c>
      <c r="T371" s="5" t="str">
        <f>+TEXT(Tabla2[[#This Row],[Hora de Llegada]], "h:mm")</f>
        <v>2:20</v>
      </c>
      <c r="U371" t="str">
        <f>+TEXT(Tabla2[[#This Row],[Hora de Salida]], "h:mm")</f>
        <v>3:23</v>
      </c>
      <c r="V3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4.3749999999999997E-2</v>
      </c>
      <c r="W371">
        <f>+SUMIF(cocina!A:A,Tabla2[[#This Row],[Número de Orden]],cocina!H:H)</f>
        <v>33</v>
      </c>
      <c r="X371">
        <f>+Tabla2[[#This Row],[Tiempo de preparación]]/60</f>
        <v>0.55000000000000004</v>
      </c>
      <c r="Y371" t="str">
        <f>+TEXT(Tabla2[[#This Row],[Columna2]]/24, "h:mm")</f>
        <v>0:33</v>
      </c>
      <c r="Z371" s="6">
        <f>+TEXT(Tabla2[[#This Row],[Hora de Salida]]-Tabla2[[#This Row],[Hora de Llegada]], "h:mm")-Tabla2[[#This Row],[Tiempo de preparación2]]</f>
        <v>2.0833333333333332E-2</v>
      </c>
      <c r="AA371" s="6">
        <f>+IF(Tabla2[[#This Row],[Tiempo de degustación]]&lt;0,0,Tabla2[[#This Row],[Tiempo de degustación]])</f>
        <v>2.0833333333333332E-2</v>
      </c>
      <c r="AB371" t="str">
        <f>+IF(Tabla2[[#This Row],[Tiempo de degustación2]]&gt;0,"SI","Impago")</f>
        <v>SI</v>
      </c>
      <c r="AC371">
        <f>+IF(Tabla2[[#This Row],[Orden cobrada]]="Impago",0,Tabla2[[#This Row],[Propina]])</f>
        <v>47.79</v>
      </c>
      <c r="AD371">
        <f>+IF(Tabla2[[#This Row],[Estado de la Mesa]]="Ocupada",15,0)</f>
        <v>0</v>
      </c>
      <c r="AE371">
        <f>+Tabla2[[#This Row],[Columna1]]/60</f>
        <v>0</v>
      </c>
      <c r="AF371" t="str">
        <f>+TEXT(Tabla2[[#This Row],[Columna12]]/24, "h:mm")</f>
        <v>0:00</v>
      </c>
      <c r="AG371" s="6">
        <f>+Tabla2[[#This Row],[Columna13]]+Tabla2[[#This Row],[Tiempo de permanencia]]</f>
        <v>4.3749999999999997E-2</v>
      </c>
      <c r="AH371" t="str">
        <f>+TEXT(Tabla2[[#This Row],[Hora de Llegada]], "dddd")</f>
        <v>martes</v>
      </c>
    </row>
    <row r="372" spans="1:34" x14ac:dyDescent="0.25">
      <c r="A372">
        <v>4</v>
      </c>
      <c r="B372" t="s">
        <v>436</v>
      </c>
      <c r="C372">
        <v>3</v>
      </c>
      <c r="D372" s="3">
        <v>45020.052777777775</v>
      </c>
      <c r="E372" s="3">
        <v>45020.188194444447</v>
      </c>
      <c r="F372" t="s">
        <v>94</v>
      </c>
      <c r="G372" t="s">
        <v>98</v>
      </c>
      <c r="H372" t="s">
        <v>83</v>
      </c>
      <c r="I372" s="13">
        <v>32.51</v>
      </c>
      <c r="J372" t="s">
        <v>100</v>
      </c>
      <c r="K372">
        <v>371</v>
      </c>
      <c r="L372" t="s">
        <v>121</v>
      </c>
      <c r="M372" t="s">
        <v>9</v>
      </c>
      <c r="N372" t="s">
        <v>87</v>
      </c>
      <c r="O372" t="s">
        <v>92</v>
      </c>
      <c r="P372" t="s">
        <v>116</v>
      </c>
      <c r="Q372" s="1">
        <f>+SUMIF(Tabla1[Número de Orden],Tabla2[[#This Row],[Número de Orden]],Tabla1[Ganacia Bruta])</f>
        <v>200</v>
      </c>
      <c r="R372" s="1">
        <f>+Tabla2[[#This Row],[Monto total cuenta]]+Tabla2[[#This Row],[Propina final]]</f>
        <v>232.51</v>
      </c>
      <c r="S372" s="4">
        <f>+Tabla2[[#This Row],[Hora de Salida]]</f>
        <v>45020.188194444447</v>
      </c>
      <c r="T372" s="5" t="str">
        <f>+TEXT(Tabla2[[#This Row],[Hora de Llegada]], "h:mm")</f>
        <v>1:16</v>
      </c>
      <c r="U372" t="str">
        <f>+TEXT(Tabla2[[#This Row],[Hora de Salida]], "h:mm")</f>
        <v>4:31</v>
      </c>
      <c r="V3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372">
        <f>+SUMIF(cocina!A:A,Tabla2[[#This Row],[Número de Orden]],cocina!H:H)</f>
        <v>49</v>
      </c>
      <c r="X372">
        <f>+Tabla2[[#This Row],[Tiempo de preparación]]/60</f>
        <v>0.81666666666666665</v>
      </c>
      <c r="Y372" t="str">
        <f>+TEXT(Tabla2[[#This Row],[Columna2]]/24, "h:mm")</f>
        <v>0:49</v>
      </c>
      <c r="Z372" s="6">
        <f>+TEXT(Tabla2[[#This Row],[Hora de Salida]]-Tabla2[[#This Row],[Hora de Llegada]], "h:mm")-Tabla2[[#This Row],[Tiempo de preparación2]]</f>
        <v>0.10138888888888889</v>
      </c>
      <c r="AA372" s="6">
        <f>+IF(Tabla2[[#This Row],[Tiempo de degustación]]&lt;0,0,Tabla2[[#This Row],[Tiempo de degustación]])</f>
        <v>0.10138888888888889</v>
      </c>
      <c r="AB372" t="str">
        <f>+IF(Tabla2[[#This Row],[Tiempo de degustación2]]&gt;0,"SI","Impago")</f>
        <v>SI</v>
      </c>
      <c r="AC372">
        <f>+IF(Tabla2[[#This Row],[Orden cobrada]]="Impago",0,Tabla2[[#This Row],[Propina]])</f>
        <v>32.51</v>
      </c>
      <c r="AD372">
        <f>+IF(Tabla2[[#This Row],[Estado de la Mesa]]="Ocupada",15,0)</f>
        <v>15</v>
      </c>
      <c r="AE372">
        <f>+Tabla2[[#This Row],[Columna1]]/60</f>
        <v>0.25</v>
      </c>
      <c r="AF372" t="str">
        <f>+TEXT(Tabla2[[#This Row],[Columna12]]/24, "h:mm")</f>
        <v>0:15</v>
      </c>
      <c r="AG372" s="6">
        <f>+Tabla2[[#This Row],[Columna13]]+Tabla2[[#This Row],[Tiempo de permanencia]]</f>
        <v>30.145833333333332</v>
      </c>
      <c r="AH372" t="str">
        <f>+TEXT(Tabla2[[#This Row],[Hora de Llegada]], "dddd")</f>
        <v>martes</v>
      </c>
    </row>
    <row r="373" spans="1:34" x14ac:dyDescent="0.25">
      <c r="A373">
        <v>14</v>
      </c>
      <c r="B373" t="s">
        <v>437</v>
      </c>
      <c r="C373">
        <v>5</v>
      </c>
      <c r="D373" s="3">
        <v>45020.115277777775</v>
      </c>
      <c r="E373" s="3">
        <v>45020.259722222225</v>
      </c>
      <c r="F373" t="s">
        <v>82</v>
      </c>
      <c r="G373" t="s">
        <v>70</v>
      </c>
      <c r="H373" t="s">
        <v>83</v>
      </c>
      <c r="I373" s="13">
        <v>17.170000000000002</v>
      </c>
      <c r="J373" t="s">
        <v>72</v>
      </c>
      <c r="K373">
        <v>372</v>
      </c>
      <c r="L373" t="s">
        <v>85</v>
      </c>
      <c r="M373" t="s">
        <v>24</v>
      </c>
      <c r="Q373" s="1">
        <f>+SUMIF(Tabla1[Número de Orden],Tabla2[[#This Row],[Número de Orden]],Tabla1[Ganacia Bruta])</f>
        <v>36</v>
      </c>
      <c r="R373" s="1">
        <f>+Tabla2[[#This Row],[Monto total cuenta]]+Tabla2[[#This Row],[Propina final]]</f>
        <v>53.17</v>
      </c>
      <c r="S373" s="4">
        <f>+Tabla2[[#This Row],[Hora de Salida]]</f>
        <v>45020.259722222225</v>
      </c>
      <c r="T373" s="5" t="str">
        <f>+TEXT(Tabla2[[#This Row],[Hora de Llegada]], "h:mm")</f>
        <v>2:46</v>
      </c>
      <c r="U373" t="str">
        <f>+TEXT(Tabla2[[#This Row],[Hora de Salida]], "h:mm")</f>
        <v>6:14</v>
      </c>
      <c r="V3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373">
        <f>+SUMIF(cocina!A:A,Tabla2[[#This Row],[Número de Orden]],cocina!H:H)</f>
        <v>22</v>
      </c>
      <c r="X373">
        <f>+Tabla2[[#This Row],[Tiempo de preparación]]/60</f>
        <v>0.36666666666666664</v>
      </c>
      <c r="Y373" t="str">
        <f>+TEXT(Tabla2[[#This Row],[Columna2]]/24, "h:mm")</f>
        <v>0:22</v>
      </c>
      <c r="Z373" s="6">
        <f>+TEXT(Tabla2[[#This Row],[Hora de Salida]]-Tabla2[[#This Row],[Hora de Llegada]], "h:mm")-Tabla2[[#This Row],[Tiempo de preparación2]]</f>
        <v>0.12916666666666665</v>
      </c>
      <c r="AA373" s="6">
        <f>+IF(Tabla2[[#This Row],[Tiempo de degustación]]&lt;0,0,Tabla2[[#This Row],[Tiempo de degustación]])</f>
        <v>0.12916666666666665</v>
      </c>
      <c r="AB373" t="str">
        <f>+IF(Tabla2[[#This Row],[Tiempo de degustación2]]&gt;0,"SI","Impago")</f>
        <v>SI</v>
      </c>
      <c r="AC373">
        <f>+IF(Tabla2[[#This Row],[Orden cobrada]]="Impago",0,Tabla2[[#This Row],[Propina]])</f>
        <v>17.170000000000002</v>
      </c>
      <c r="AD373">
        <f>+IF(Tabla2[[#This Row],[Estado de la Mesa]]="Ocupada",15,0)</f>
        <v>0</v>
      </c>
      <c r="AE373">
        <f>+Tabla2[[#This Row],[Columna1]]/60</f>
        <v>0</v>
      </c>
      <c r="AF373" t="str">
        <f>+TEXT(Tabla2[[#This Row],[Columna12]]/24, "h:mm")</f>
        <v>0:00</v>
      </c>
      <c r="AG373" s="6">
        <f>+Tabla2[[#This Row],[Columna13]]+Tabla2[[#This Row],[Tiempo de permanencia]]</f>
        <v>0.14444444444444446</v>
      </c>
      <c r="AH373" t="str">
        <f>+TEXT(Tabla2[[#This Row],[Hora de Llegada]], "dddd")</f>
        <v>martes</v>
      </c>
    </row>
    <row r="374" spans="1:34" x14ac:dyDescent="0.25">
      <c r="A374">
        <v>19</v>
      </c>
      <c r="B374" t="s">
        <v>438</v>
      </c>
      <c r="C374">
        <v>2</v>
      </c>
      <c r="D374" s="3">
        <v>45020.025694444441</v>
      </c>
      <c r="E374" s="3">
        <v>45020.132638888892</v>
      </c>
      <c r="F374" t="s">
        <v>90</v>
      </c>
      <c r="G374" t="s">
        <v>77</v>
      </c>
      <c r="H374" t="s">
        <v>71</v>
      </c>
      <c r="I374" s="13">
        <v>26.62</v>
      </c>
      <c r="J374" t="s">
        <v>100</v>
      </c>
      <c r="K374">
        <v>373</v>
      </c>
      <c r="L374" t="s">
        <v>140</v>
      </c>
      <c r="M374" t="s">
        <v>23</v>
      </c>
      <c r="N374" t="s">
        <v>112</v>
      </c>
      <c r="O374" t="s">
        <v>123</v>
      </c>
      <c r="P374" t="s">
        <v>131</v>
      </c>
      <c r="Q374" s="1">
        <f>+SUMIF(Tabla1[Número de Orden],Tabla2[[#This Row],[Número de Orden]],Tabla1[Ganacia Bruta])</f>
        <v>160</v>
      </c>
      <c r="R374" s="1">
        <f>+Tabla2[[#This Row],[Monto total cuenta]]+Tabla2[[#This Row],[Propina final]]</f>
        <v>186.62</v>
      </c>
      <c r="S374" s="4">
        <f>+Tabla2[[#This Row],[Hora de Salida]]</f>
        <v>45020.132638888892</v>
      </c>
      <c r="T374" s="5" t="str">
        <f>+TEXT(Tabla2[[#This Row],[Hora de Llegada]], "h:mm")</f>
        <v>0:37</v>
      </c>
      <c r="U374" t="str">
        <f>+TEXT(Tabla2[[#This Row],[Hora de Salida]], "h:mm")</f>
        <v>3:11</v>
      </c>
      <c r="V3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30.106944444444444</v>
      </c>
      <c r="W374">
        <f>+SUMIF(cocina!A:A,Tabla2[[#This Row],[Número de Orden]],cocina!H:H)</f>
        <v>116</v>
      </c>
      <c r="X374">
        <f>+Tabla2[[#This Row],[Tiempo de preparación]]/60</f>
        <v>1.9333333333333333</v>
      </c>
      <c r="Y374" t="str">
        <f>+TEXT(Tabla2[[#This Row],[Columna2]]/24, "h:mm")</f>
        <v>1:56</v>
      </c>
      <c r="Z374" s="6">
        <f>+TEXT(Tabla2[[#This Row],[Hora de Salida]]-Tabla2[[#This Row],[Hora de Llegada]], "h:mm")-Tabla2[[#This Row],[Tiempo de preparación2]]</f>
        <v>2.6388888888888878E-2</v>
      </c>
      <c r="AA374" s="6">
        <f>+IF(Tabla2[[#This Row],[Tiempo de degustación]]&lt;0,0,Tabla2[[#This Row],[Tiempo de degustación]])</f>
        <v>2.6388888888888878E-2</v>
      </c>
      <c r="AB374" t="str">
        <f>+IF(Tabla2[[#This Row],[Tiempo de degustación2]]&gt;0,"SI","Impago")</f>
        <v>SI</v>
      </c>
      <c r="AC374">
        <f>+IF(Tabla2[[#This Row],[Orden cobrada]]="Impago",0,Tabla2[[#This Row],[Propina]])</f>
        <v>26.62</v>
      </c>
      <c r="AD374">
        <f>+IF(Tabla2[[#This Row],[Estado de la Mesa]]="Ocupada",15,0)</f>
        <v>15</v>
      </c>
      <c r="AE374">
        <f>+Tabla2[[#This Row],[Columna1]]/60</f>
        <v>0.25</v>
      </c>
      <c r="AF374" t="str">
        <f>+TEXT(Tabla2[[#This Row],[Columna12]]/24, "h:mm")</f>
        <v>0:15</v>
      </c>
      <c r="AG374" s="6">
        <f>+Tabla2[[#This Row],[Columna13]]+Tabla2[[#This Row],[Tiempo de permanencia]]</f>
        <v>30.117361111111112</v>
      </c>
      <c r="AH374" t="str">
        <f>+TEXT(Tabla2[[#This Row],[Hora de Llegada]], "dddd")</f>
        <v>martes</v>
      </c>
    </row>
    <row r="375" spans="1:34" x14ac:dyDescent="0.25">
      <c r="A375">
        <v>18</v>
      </c>
      <c r="B375" t="s">
        <v>439</v>
      </c>
      <c r="C375">
        <v>3</v>
      </c>
      <c r="D375" s="3">
        <v>45020.138194444444</v>
      </c>
      <c r="E375" s="3">
        <v>45020.183333333334</v>
      </c>
      <c r="F375" t="s">
        <v>82</v>
      </c>
      <c r="G375" t="s">
        <v>70</v>
      </c>
      <c r="H375" t="s">
        <v>83</v>
      </c>
      <c r="I375" s="13">
        <v>33.35</v>
      </c>
      <c r="J375" t="s">
        <v>84</v>
      </c>
      <c r="K375">
        <v>374</v>
      </c>
      <c r="L375" t="s">
        <v>91</v>
      </c>
      <c r="M375" t="s">
        <v>17</v>
      </c>
      <c r="Q375" s="1">
        <f>+SUMIF(Tabla1[Número de Orden],Tabla2[[#This Row],[Número de Orden]],Tabla1[Ganacia Bruta])</f>
        <v>35</v>
      </c>
      <c r="R375" s="1">
        <f>+Tabla2[[#This Row],[Monto total cuenta]]+Tabla2[[#This Row],[Propina final]]</f>
        <v>68.349999999999994</v>
      </c>
      <c r="S375" s="4">
        <f>+Tabla2[[#This Row],[Hora de Salida]]</f>
        <v>45020.183333333334</v>
      </c>
      <c r="T375" s="5" t="str">
        <f>+TEXT(Tabla2[[#This Row],[Hora de Llegada]], "h:mm")</f>
        <v>3:19</v>
      </c>
      <c r="U375" t="str">
        <f>+TEXT(Tabla2[[#This Row],[Hora de Salida]], "h:mm")</f>
        <v>4:24</v>
      </c>
      <c r="V3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4.5138888888888867E-2</v>
      </c>
      <c r="W375">
        <f>+SUMIF(cocina!A:A,Tabla2[[#This Row],[Número de Orden]],cocina!H:H)</f>
        <v>9</v>
      </c>
      <c r="X375">
        <f>+Tabla2[[#This Row],[Tiempo de preparación]]/60</f>
        <v>0.15</v>
      </c>
      <c r="Y375" t="str">
        <f>+TEXT(Tabla2[[#This Row],[Columna2]]/24, "h:mm")</f>
        <v>0:09</v>
      </c>
      <c r="Z375" s="6">
        <f>+TEXT(Tabla2[[#This Row],[Hora de Salida]]-Tabla2[[#This Row],[Hora de Llegada]], "h:mm")-Tabla2[[#This Row],[Tiempo de preparación2]]</f>
        <v>3.888888888888889E-2</v>
      </c>
      <c r="AA375" s="6">
        <f>+IF(Tabla2[[#This Row],[Tiempo de degustación]]&lt;0,0,Tabla2[[#This Row],[Tiempo de degustación]])</f>
        <v>3.888888888888889E-2</v>
      </c>
      <c r="AB375" t="str">
        <f>+IF(Tabla2[[#This Row],[Tiempo de degustación2]]&gt;0,"SI","Impago")</f>
        <v>SI</v>
      </c>
      <c r="AC375">
        <f>+IF(Tabla2[[#This Row],[Orden cobrada]]="Impago",0,Tabla2[[#This Row],[Propina]])</f>
        <v>33.35</v>
      </c>
      <c r="AD375">
        <f>+IF(Tabla2[[#This Row],[Estado de la Mesa]]="Ocupada",15,0)</f>
        <v>0</v>
      </c>
      <c r="AE375">
        <f>+Tabla2[[#This Row],[Columna1]]/60</f>
        <v>0</v>
      </c>
      <c r="AF375" t="str">
        <f>+TEXT(Tabla2[[#This Row],[Columna12]]/24, "h:mm")</f>
        <v>0:00</v>
      </c>
      <c r="AG375" s="6">
        <f>+Tabla2[[#This Row],[Columna13]]+Tabla2[[#This Row],[Tiempo de permanencia]]</f>
        <v>4.5138888888888867E-2</v>
      </c>
      <c r="AH375" t="str">
        <f>+TEXT(Tabla2[[#This Row],[Hora de Llegada]], "dddd")</f>
        <v>martes</v>
      </c>
    </row>
    <row r="376" spans="1:34" x14ac:dyDescent="0.25">
      <c r="A376">
        <v>18</v>
      </c>
      <c r="B376" t="s">
        <v>440</v>
      </c>
      <c r="C376">
        <v>1</v>
      </c>
      <c r="D376" s="3">
        <v>45020.011805555558</v>
      </c>
      <c r="E376" s="3">
        <v>45020.131249999999</v>
      </c>
      <c r="F376" t="s">
        <v>69</v>
      </c>
      <c r="G376" t="s">
        <v>70</v>
      </c>
      <c r="H376" t="s">
        <v>83</v>
      </c>
      <c r="I376" s="13">
        <v>22.3</v>
      </c>
      <c r="J376" t="s">
        <v>72</v>
      </c>
      <c r="K376">
        <v>375</v>
      </c>
      <c r="L376" t="s">
        <v>73</v>
      </c>
      <c r="M376" t="s">
        <v>9</v>
      </c>
      <c r="Q376" s="1">
        <f>+SUMIF(Tabla1[Número de Orden],Tabla2[[#This Row],[Número de Orden]],Tabla1[Ganacia Bruta])</f>
        <v>93</v>
      </c>
      <c r="R376" s="1">
        <f>+Tabla2[[#This Row],[Monto total cuenta]]+Tabla2[[#This Row],[Propina final]]</f>
        <v>115.3</v>
      </c>
      <c r="S376" s="4">
        <f>+Tabla2[[#This Row],[Hora de Salida]]</f>
        <v>45020.131249999999</v>
      </c>
      <c r="T376" s="5" t="str">
        <f>+TEXT(Tabla2[[#This Row],[Hora de Llegada]], "h:mm")</f>
        <v>0:17</v>
      </c>
      <c r="U376" t="str">
        <f>+TEXT(Tabla2[[#This Row],[Hora de Salida]], "h:mm")</f>
        <v>3:09</v>
      </c>
      <c r="V3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0.11944444444444445</v>
      </c>
      <c r="W376">
        <f>+SUMIF(cocina!A:A,Tabla2[[#This Row],[Número de Orden]],cocina!H:H)</f>
        <v>27</v>
      </c>
      <c r="X376">
        <f>+Tabla2[[#This Row],[Tiempo de preparación]]/60</f>
        <v>0.45</v>
      </c>
      <c r="Y376" t="str">
        <f>+TEXT(Tabla2[[#This Row],[Columna2]]/24, "h:mm")</f>
        <v>0:27</v>
      </c>
      <c r="Z376" s="6">
        <f>+TEXT(Tabla2[[#This Row],[Hora de Salida]]-Tabla2[[#This Row],[Hora de Llegada]], "h:mm")-Tabla2[[#This Row],[Tiempo de preparación2]]</f>
        <v>0.10069444444444445</v>
      </c>
      <c r="AA376" s="6">
        <f>+IF(Tabla2[[#This Row],[Tiempo de degustación]]&lt;0,0,Tabla2[[#This Row],[Tiempo de degustación]])</f>
        <v>0.10069444444444445</v>
      </c>
      <c r="AB376" t="str">
        <f>+IF(Tabla2[[#This Row],[Tiempo de degustación2]]&gt;0,"SI","Impago")</f>
        <v>SI</v>
      </c>
      <c r="AC376">
        <f>+IF(Tabla2[[#This Row],[Orden cobrada]]="Impago",0,Tabla2[[#This Row],[Propina]])</f>
        <v>22.3</v>
      </c>
      <c r="AD376">
        <f>+IF(Tabla2[[#This Row],[Estado de la Mesa]]="Ocupada",15,0)</f>
        <v>0</v>
      </c>
      <c r="AE376">
        <f>+Tabla2[[#This Row],[Columna1]]/60</f>
        <v>0</v>
      </c>
      <c r="AF376" t="str">
        <f>+TEXT(Tabla2[[#This Row],[Columna12]]/24, "h:mm")</f>
        <v>0:00</v>
      </c>
      <c r="AG376" s="6">
        <f>+Tabla2[[#This Row],[Columna13]]+Tabla2[[#This Row],[Tiempo de permanencia]]</f>
        <v>0.11944444444444445</v>
      </c>
      <c r="AH376" t="str">
        <f>+TEXT(Tabla2[[#This Row],[Hora de Llegada]], "dddd")</f>
        <v>martes</v>
      </c>
    </row>
    <row r="377" spans="1:34" x14ac:dyDescent="0.25">
      <c r="A377">
        <v>16</v>
      </c>
      <c r="B377" t="s">
        <v>427</v>
      </c>
      <c r="C377">
        <v>4</v>
      </c>
      <c r="D377" s="3">
        <v>45020.120138888888</v>
      </c>
      <c r="E377" s="3">
        <v>45020.216666666667</v>
      </c>
      <c r="F377" t="s">
        <v>76</v>
      </c>
      <c r="G377" t="s">
        <v>70</v>
      </c>
      <c r="H377" t="s">
        <v>78</v>
      </c>
      <c r="I377" s="13">
        <v>27.51</v>
      </c>
      <c r="J377" t="s">
        <v>100</v>
      </c>
      <c r="K377">
        <v>376</v>
      </c>
      <c r="L377" t="s">
        <v>121</v>
      </c>
      <c r="M377" t="s">
        <v>22</v>
      </c>
      <c r="Q377" s="1">
        <f>+SUMIF(Tabla1[Número de Orden],Tabla2[[#This Row],[Número de Orden]],Tabla1[Ganacia Bruta])</f>
        <v>46</v>
      </c>
      <c r="R377" s="1">
        <f>+Tabla2[[#This Row],[Monto total cuenta]]+Tabla2[[#This Row],[Propina final]]</f>
        <v>73.510000000000005</v>
      </c>
      <c r="S377" s="4">
        <f>+Tabla2[[#This Row],[Hora de Salida]]</f>
        <v>45020.216666666667</v>
      </c>
      <c r="T377" s="5" t="str">
        <f>+TEXT(Tabla2[[#This Row],[Hora de Llegada]], "h:mm")</f>
        <v>2:53</v>
      </c>
      <c r="U377" t="str">
        <f>+TEXT(Tabla2[[#This Row],[Hora de Salida]], "h:mm")</f>
        <v>5:12</v>
      </c>
      <c r="V3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30.09652777777778</v>
      </c>
      <c r="W377">
        <f>+SUMIF(cocina!A:A,Tabla2[[#This Row],[Número de Orden]],cocina!H:H)</f>
        <v>5</v>
      </c>
      <c r="X377">
        <f>+Tabla2[[#This Row],[Tiempo de preparación]]/60</f>
        <v>8.3333333333333329E-2</v>
      </c>
      <c r="Y377" t="str">
        <f>+TEXT(Tabla2[[#This Row],[Columna2]]/24, "h:mm")</f>
        <v>0:05</v>
      </c>
      <c r="Z377" s="6">
        <f>+TEXT(Tabla2[[#This Row],[Hora de Salida]]-Tabla2[[#This Row],[Hora de Llegada]], "h:mm")-Tabla2[[#This Row],[Tiempo de preparación2]]</f>
        <v>9.3055555555555558E-2</v>
      </c>
      <c r="AA377" s="6">
        <f>+IF(Tabla2[[#This Row],[Tiempo de degustación]]&lt;0,0,Tabla2[[#This Row],[Tiempo de degustación]])</f>
        <v>9.3055555555555558E-2</v>
      </c>
      <c r="AB377" t="str">
        <f>+IF(Tabla2[[#This Row],[Tiempo de degustación2]]&gt;0,"SI","Impago")</f>
        <v>SI</v>
      </c>
      <c r="AC377">
        <f>+IF(Tabla2[[#This Row],[Orden cobrada]]="Impago",0,Tabla2[[#This Row],[Propina]])</f>
        <v>27.51</v>
      </c>
      <c r="AD377">
        <f>+IF(Tabla2[[#This Row],[Estado de la Mesa]]="Ocupada",15,0)</f>
        <v>15</v>
      </c>
      <c r="AE377">
        <f>+Tabla2[[#This Row],[Columna1]]/60</f>
        <v>0.25</v>
      </c>
      <c r="AF377" t="str">
        <f>+TEXT(Tabla2[[#This Row],[Columna12]]/24, "h:mm")</f>
        <v>0:15</v>
      </c>
      <c r="AG377" s="6">
        <f>+Tabla2[[#This Row],[Columna13]]+Tabla2[[#This Row],[Tiempo de permanencia]]</f>
        <v>30.106944444444448</v>
      </c>
      <c r="AH377" t="str">
        <f>+TEXT(Tabla2[[#This Row],[Hora de Llegada]], "dddd")</f>
        <v>martes</v>
      </c>
    </row>
    <row r="378" spans="1:34" x14ac:dyDescent="0.25">
      <c r="A378">
        <v>5</v>
      </c>
      <c r="B378" t="s">
        <v>441</v>
      </c>
      <c r="C378">
        <v>1</v>
      </c>
      <c r="D378" s="3">
        <v>45020.054166666669</v>
      </c>
      <c r="E378" s="3">
        <v>45020.198611111111</v>
      </c>
      <c r="F378" t="s">
        <v>94</v>
      </c>
      <c r="G378" t="s">
        <v>70</v>
      </c>
      <c r="H378" t="s">
        <v>83</v>
      </c>
      <c r="I378" s="13">
        <v>14.96</v>
      </c>
      <c r="J378" t="s">
        <v>84</v>
      </c>
      <c r="K378">
        <v>377</v>
      </c>
      <c r="L378" t="s">
        <v>91</v>
      </c>
      <c r="M378" t="s">
        <v>20</v>
      </c>
      <c r="N378" t="s">
        <v>107</v>
      </c>
      <c r="Q378" s="1">
        <f>+SUMIF(Tabla1[Número de Orden],Tabla2[[#This Row],[Número de Orden]],Tabla1[Ganacia Bruta])</f>
        <v>100</v>
      </c>
      <c r="R378" s="1">
        <f>+Tabla2[[#This Row],[Monto total cuenta]]+Tabla2[[#This Row],[Propina final]]</f>
        <v>114.96000000000001</v>
      </c>
      <c r="S378" s="4">
        <f>+Tabla2[[#This Row],[Hora de Salida]]</f>
        <v>45020.198611111111</v>
      </c>
      <c r="T378" s="5" t="str">
        <f>+TEXT(Tabla2[[#This Row],[Hora de Llegada]], "h:mm")</f>
        <v>1:18</v>
      </c>
      <c r="U378" t="str">
        <f>+TEXT(Tabla2[[#This Row],[Hora de Salida]], "h:mm")</f>
        <v>4:46</v>
      </c>
      <c r="V3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0.14444444444444443</v>
      </c>
      <c r="W378">
        <f>+SUMIF(cocina!A:A,Tabla2[[#This Row],[Número de Orden]],cocina!H:H)</f>
        <v>46</v>
      </c>
      <c r="X378">
        <f>+Tabla2[[#This Row],[Tiempo de preparación]]/60</f>
        <v>0.76666666666666672</v>
      </c>
      <c r="Y378" t="str">
        <f>+TEXT(Tabla2[[#This Row],[Columna2]]/24, "h:mm")</f>
        <v>0:46</v>
      </c>
      <c r="Z378" s="6">
        <f>+TEXT(Tabla2[[#This Row],[Hora de Salida]]-Tabla2[[#This Row],[Hora de Llegada]], "h:mm")-Tabla2[[#This Row],[Tiempo de preparación2]]</f>
        <v>0.11249999999999999</v>
      </c>
      <c r="AA378" s="6">
        <f>+IF(Tabla2[[#This Row],[Tiempo de degustación]]&lt;0,0,Tabla2[[#This Row],[Tiempo de degustación]])</f>
        <v>0.11249999999999999</v>
      </c>
      <c r="AB378" t="str">
        <f>+IF(Tabla2[[#This Row],[Tiempo de degustación2]]&gt;0,"SI","Impago")</f>
        <v>SI</v>
      </c>
      <c r="AC378">
        <f>+IF(Tabla2[[#This Row],[Orden cobrada]]="Impago",0,Tabla2[[#This Row],[Propina]])</f>
        <v>14.96</v>
      </c>
      <c r="AD378">
        <f>+IF(Tabla2[[#This Row],[Estado de la Mesa]]="Ocupada",15,0)</f>
        <v>0</v>
      </c>
      <c r="AE378">
        <f>+Tabla2[[#This Row],[Columna1]]/60</f>
        <v>0</v>
      </c>
      <c r="AF378" t="str">
        <f>+TEXT(Tabla2[[#This Row],[Columna12]]/24, "h:mm")</f>
        <v>0:00</v>
      </c>
      <c r="AG378" s="6">
        <f>+Tabla2[[#This Row],[Columna13]]+Tabla2[[#This Row],[Tiempo de permanencia]]</f>
        <v>0.14444444444444443</v>
      </c>
      <c r="AH378" t="str">
        <f>+TEXT(Tabla2[[#This Row],[Hora de Llegada]], "dddd")</f>
        <v>martes</v>
      </c>
    </row>
    <row r="379" spans="1:34" x14ac:dyDescent="0.25">
      <c r="A379">
        <v>3</v>
      </c>
      <c r="B379" t="s">
        <v>442</v>
      </c>
      <c r="C379">
        <v>1</v>
      </c>
      <c r="D379" s="3">
        <v>45020.163194444445</v>
      </c>
      <c r="E379" s="3">
        <v>45020.220833333333</v>
      </c>
      <c r="F379" t="s">
        <v>76</v>
      </c>
      <c r="G379" t="s">
        <v>70</v>
      </c>
      <c r="H379" t="s">
        <v>78</v>
      </c>
      <c r="I379" s="13">
        <v>40.31</v>
      </c>
      <c r="J379" t="s">
        <v>84</v>
      </c>
      <c r="K379">
        <v>378</v>
      </c>
      <c r="L379" t="s">
        <v>95</v>
      </c>
      <c r="M379" t="s">
        <v>7</v>
      </c>
      <c r="N379" t="s">
        <v>106</v>
      </c>
      <c r="Q379" s="1">
        <f>+SUMIF(Tabla1[Número de Orden],Tabla2[[#This Row],[Número de Orden]],Tabla1[Ganacia Bruta])</f>
        <v>49</v>
      </c>
      <c r="R379" s="1">
        <f>+Tabla2[[#This Row],[Monto total cuenta]]+Tabla2[[#This Row],[Propina final]]</f>
        <v>89.31</v>
      </c>
      <c r="S379" s="4">
        <f>+Tabla2[[#This Row],[Hora de Salida]]</f>
        <v>45020.220833333333</v>
      </c>
      <c r="T379" s="5" t="str">
        <f>+TEXT(Tabla2[[#This Row],[Hora de Llegada]], "h:mm")</f>
        <v>3:55</v>
      </c>
      <c r="U379" t="str">
        <f>+TEXT(Tabla2[[#This Row],[Hora de Salida]], "h:mm")</f>
        <v>5:18</v>
      </c>
      <c r="V3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5.7638888888888878E-2</v>
      </c>
      <c r="W379">
        <f>+SUMIF(cocina!A:A,Tabla2[[#This Row],[Número de Orden]],cocina!H:H)</f>
        <v>21</v>
      </c>
      <c r="X379">
        <f>+Tabla2[[#This Row],[Tiempo de preparación]]/60</f>
        <v>0.35</v>
      </c>
      <c r="Y379" t="str">
        <f>+TEXT(Tabla2[[#This Row],[Columna2]]/24, "h:mm")</f>
        <v>0:21</v>
      </c>
      <c r="Z379" s="6">
        <f>+TEXT(Tabla2[[#This Row],[Hora de Salida]]-Tabla2[[#This Row],[Hora de Llegada]], "h:mm")-Tabla2[[#This Row],[Tiempo de preparación2]]</f>
        <v>4.3055555555555555E-2</v>
      </c>
      <c r="AA379" s="6">
        <f>+IF(Tabla2[[#This Row],[Tiempo de degustación]]&lt;0,0,Tabla2[[#This Row],[Tiempo de degustación]])</f>
        <v>4.3055555555555555E-2</v>
      </c>
      <c r="AB379" t="str">
        <f>+IF(Tabla2[[#This Row],[Tiempo de degustación2]]&gt;0,"SI","Impago")</f>
        <v>SI</v>
      </c>
      <c r="AC379">
        <f>+IF(Tabla2[[#This Row],[Orden cobrada]]="Impago",0,Tabla2[[#This Row],[Propina]])</f>
        <v>40.31</v>
      </c>
      <c r="AD379">
        <f>+IF(Tabla2[[#This Row],[Estado de la Mesa]]="Ocupada",15,0)</f>
        <v>0</v>
      </c>
      <c r="AE379">
        <f>+Tabla2[[#This Row],[Columna1]]/60</f>
        <v>0</v>
      </c>
      <c r="AF379" t="str">
        <f>+TEXT(Tabla2[[#This Row],[Columna12]]/24, "h:mm")</f>
        <v>0:00</v>
      </c>
      <c r="AG379" s="6">
        <f>+Tabla2[[#This Row],[Columna13]]+Tabla2[[#This Row],[Tiempo de permanencia]]</f>
        <v>5.7638888888888878E-2</v>
      </c>
      <c r="AH379" t="str">
        <f>+TEXT(Tabla2[[#This Row],[Hora de Llegada]], "dddd")</f>
        <v>martes</v>
      </c>
    </row>
    <row r="380" spans="1:34" x14ac:dyDescent="0.25">
      <c r="A380">
        <v>4</v>
      </c>
      <c r="B380" t="s">
        <v>287</v>
      </c>
      <c r="C380">
        <v>2</v>
      </c>
      <c r="D380" s="3">
        <v>45020.063194444447</v>
      </c>
      <c r="E380" s="3">
        <v>45020.164583333331</v>
      </c>
      <c r="F380" t="s">
        <v>69</v>
      </c>
      <c r="G380" t="s">
        <v>77</v>
      </c>
      <c r="H380" t="s">
        <v>83</v>
      </c>
      <c r="I380" s="13">
        <v>10.61</v>
      </c>
      <c r="J380" t="s">
        <v>100</v>
      </c>
      <c r="K380">
        <v>379</v>
      </c>
      <c r="L380" t="s">
        <v>127</v>
      </c>
      <c r="M380" t="s">
        <v>17</v>
      </c>
      <c r="Q380" s="1">
        <f>+SUMIF(Tabla1[Número de Orden],Tabla2[[#This Row],[Número de Orden]],Tabla1[Ganacia Bruta])</f>
        <v>70</v>
      </c>
      <c r="R380" s="1">
        <f>+Tabla2[[#This Row],[Monto total cuenta]]+Tabla2[[#This Row],[Propina final]]</f>
        <v>80.61</v>
      </c>
      <c r="S380" s="4">
        <f>+Tabla2[[#This Row],[Hora de Salida]]</f>
        <v>45020.164583333331</v>
      </c>
      <c r="T380" s="5" t="str">
        <f>+TEXT(Tabla2[[#This Row],[Hora de Llegada]], "h:mm")</f>
        <v>1:31</v>
      </c>
      <c r="U380" t="str">
        <f>+TEXT(Tabla2[[#This Row],[Hora de Salida]], "h:mm")</f>
        <v>3:57</v>
      </c>
      <c r="V3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30.101388888888891</v>
      </c>
      <c r="W380">
        <f>+SUMIF(cocina!A:A,Tabla2[[#This Row],[Número de Orden]],cocina!H:H)</f>
        <v>6</v>
      </c>
      <c r="X380">
        <f>+Tabla2[[#This Row],[Tiempo de preparación]]/60</f>
        <v>0.1</v>
      </c>
      <c r="Y380" t="str">
        <f>+TEXT(Tabla2[[#This Row],[Columna2]]/24, "h:mm")</f>
        <v>0:06</v>
      </c>
      <c r="Z380" s="6">
        <f>+TEXT(Tabla2[[#This Row],[Hora de Salida]]-Tabla2[[#This Row],[Hora de Llegada]], "h:mm")-Tabla2[[#This Row],[Tiempo de preparación2]]</f>
        <v>9.7222222222222224E-2</v>
      </c>
      <c r="AA380" s="6">
        <f>+IF(Tabla2[[#This Row],[Tiempo de degustación]]&lt;0,0,Tabla2[[#This Row],[Tiempo de degustación]])</f>
        <v>9.7222222222222224E-2</v>
      </c>
      <c r="AB380" t="str">
        <f>+IF(Tabla2[[#This Row],[Tiempo de degustación2]]&gt;0,"SI","Impago")</f>
        <v>SI</v>
      </c>
      <c r="AC380">
        <f>+IF(Tabla2[[#This Row],[Orden cobrada]]="Impago",0,Tabla2[[#This Row],[Propina]])</f>
        <v>10.61</v>
      </c>
      <c r="AD380">
        <f>+IF(Tabla2[[#This Row],[Estado de la Mesa]]="Ocupada",15,0)</f>
        <v>15</v>
      </c>
      <c r="AE380">
        <f>+Tabla2[[#This Row],[Columna1]]/60</f>
        <v>0.25</v>
      </c>
      <c r="AF380" t="str">
        <f>+TEXT(Tabla2[[#This Row],[Columna12]]/24, "h:mm")</f>
        <v>0:15</v>
      </c>
      <c r="AG380" s="6">
        <f>+Tabla2[[#This Row],[Columna13]]+Tabla2[[#This Row],[Tiempo de permanencia]]</f>
        <v>30.111805555555559</v>
      </c>
      <c r="AH380" t="str">
        <f>+TEXT(Tabla2[[#This Row],[Hora de Llegada]], "dddd")</f>
        <v>martes</v>
      </c>
    </row>
    <row r="381" spans="1:34" x14ac:dyDescent="0.25">
      <c r="A381">
        <v>5</v>
      </c>
      <c r="B381" t="s">
        <v>257</v>
      </c>
      <c r="C381">
        <v>1</v>
      </c>
      <c r="D381" s="3">
        <v>45020.040277777778</v>
      </c>
      <c r="E381" s="3">
        <v>45020.189583333333</v>
      </c>
      <c r="F381" t="s">
        <v>69</v>
      </c>
      <c r="G381" t="s">
        <v>98</v>
      </c>
      <c r="H381" t="s">
        <v>71</v>
      </c>
      <c r="I381" s="13">
        <v>22.53</v>
      </c>
      <c r="J381" t="s">
        <v>84</v>
      </c>
      <c r="K381">
        <v>380</v>
      </c>
      <c r="L381" t="s">
        <v>140</v>
      </c>
      <c r="M381" t="s">
        <v>14</v>
      </c>
      <c r="N381" t="s">
        <v>106</v>
      </c>
      <c r="Q381" s="1">
        <f>+SUMIF(Tabla1[Número de Orden],Tabla2[[#This Row],[Número de Orden]],Tabla1[Ganacia Bruta])</f>
        <v>137</v>
      </c>
      <c r="R381" s="1">
        <f>+Tabla2[[#This Row],[Monto total cuenta]]+Tabla2[[#This Row],[Propina final]]</f>
        <v>159.53</v>
      </c>
      <c r="S381" s="4">
        <f>+Tabla2[[#This Row],[Hora de Salida]]</f>
        <v>45020.189583333333</v>
      </c>
      <c r="T381" s="5" t="str">
        <f>+TEXT(Tabla2[[#This Row],[Hora de Llegada]], "h:mm")</f>
        <v>0:58</v>
      </c>
      <c r="U381" t="str">
        <f>+TEXT(Tabla2[[#This Row],[Hora de Salida]], "h:mm")</f>
        <v>4:33</v>
      </c>
      <c r="V3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381">
        <f>+SUMIF(cocina!A:A,Tabla2[[#This Row],[Número de Orden]],cocina!H:H)</f>
        <v>93</v>
      </c>
      <c r="X381">
        <f>+Tabla2[[#This Row],[Tiempo de preparación]]/60</f>
        <v>1.55</v>
      </c>
      <c r="Y381" t="str">
        <f>+TEXT(Tabla2[[#This Row],[Columna2]]/24, "h:mm")</f>
        <v>1:33</v>
      </c>
      <c r="Z381" s="6">
        <f>+TEXT(Tabla2[[#This Row],[Hora de Salida]]-Tabla2[[#This Row],[Hora de Llegada]], "h:mm")-Tabla2[[#This Row],[Tiempo de preparación2]]</f>
        <v>8.4722222222222213E-2</v>
      </c>
      <c r="AA381" s="6">
        <f>+IF(Tabla2[[#This Row],[Tiempo de degustación]]&lt;0,0,Tabla2[[#This Row],[Tiempo de degustación]])</f>
        <v>8.4722222222222213E-2</v>
      </c>
      <c r="AB381" t="str">
        <f>+IF(Tabla2[[#This Row],[Tiempo de degustación2]]&gt;0,"SI","Impago")</f>
        <v>SI</v>
      </c>
      <c r="AC381">
        <f>+IF(Tabla2[[#This Row],[Orden cobrada]]="Impago",0,Tabla2[[#This Row],[Propina]])</f>
        <v>22.53</v>
      </c>
      <c r="AD381">
        <f>+IF(Tabla2[[#This Row],[Estado de la Mesa]]="Ocupada",15,0)</f>
        <v>0</v>
      </c>
      <c r="AE381">
        <f>+Tabla2[[#This Row],[Columna1]]/60</f>
        <v>0</v>
      </c>
      <c r="AF381" t="str">
        <f>+TEXT(Tabla2[[#This Row],[Columna12]]/24, "h:mm")</f>
        <v>0:00</v>
      </c>
      <c r="AG381" s="6">
        <f>+Tabla2[[#This Row],[Columna13]]+Tabla2[[#This Row],[Tiempo de permanencia]]</f>
        <v>0.14930555555555555</v>
      </c>
      <c r="AH381" t="str">
        <f>+TEXT(Tabla2[[#This Row],[Hora de Llegada]], "dddd")</f>
        <v>martes</v>
      </c>
    </row>
    <row r="382" spans="1:34" x14ac:dyDescent="0.25">
      <c r="A382">
        <v>4</v>
      </c>
      <c r="B382" t="s">
        <v>443</v>
      </c>
      <c r="C382">
        <v>1</v>
      </c>
      <c r="D382" s="3">
        <v>45020.039583333331</v>
      </c>
      <c r="E382" s="3">
        <v>45020.188888888886</v>
      </c>
      <c r="F382" t="s">
        <v>76</v>
      </c>
      <c r="G382" t="s">
        <v>77</v>
      </c>
      <c r="H382" t="s">
        <v>71</v>
      </c>
      <c r="I382" s="13">
        <v>27.69</v>
      </c>
      <c r="J382" t="s">
        <v>84</v>
      </c>
      <c r="K382">
        <v>381</v>
      </c>
      <c r="L382" t="s">
        <v>109</v>
      </c>
      <c r="M382" t="s">
        <v>25</v>
      </c>
      <c r="N382" t="s">
        <v>115</v>
      </c>
      <c r="Q382" s="1">
        <f>+SUMIF(Tabla1[Número de Orden],Tabla2[[#This Row],[Número de Orden]],Tabla1[Ganacia Bruta])</f>
        <v>144</v>
      </c>
      <c r="R382" s="1">
        <f>+Tabla2[[#This Row],[Monto total cuenta]]+Tabla2[[#This Row],[Propina final]]</f>
        <v>171.69</v>
      </c>
      <c r="S382" s="4">
        <f>+Tabla2[[#This Row],[Hora de Salida]]</f>
        <v>45020.188888888886</v>
      </c>
      <c r="T382" s="5" t="str">
        <f>+TEXT(Tabla2[[#This Row],[Hora de Llegada]], "h:mm")</f>
        <v>0:57</v>
      </c>
      <c r="U382" t="str">
        <f>+TEXT(Tabla2[[#This Row],[Hora de Salida]], "h:mm")</f>
        <v>4:32</v>
      </c>
      <c r="V3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382">
        <f>+SUMIF(cocina!A:A,Tabla2[[#This Row],[Número de Orden]],cocina!H:H)</f>
        <v>47</v>
      </c>
      <c r="X382">
        <f>+Tabla2[[#This Row],[Tiempo de preparación]]/60</f>
        <v>0.78333333333333333</v>
      </c>
      <c r="Y382" t="str">
        <f>+TEXT(Tabla2[[#This Row],[Columna2]]/24, "h:mm")</f>
        <v>0:47</v>
      </c>
      <c r="Z382" s="6">
        <f>+TEXT(Tabla2[[#This Row],[Hora de Salida]]-Tabla2[[#This Row],[Hora de Llegada]], "h:mm")-Tabla2[[#This Row],[Tiempo de preparación2]]</f>
        <v>0.11666666666666667</v>
      </c>
      <c r="AA382" s="6">
        <f>+IF(Tabla2[[#This Row],[Tiempo de degustación]]&lt;0,0,Tabla2[[#This Row],[Tiempo de degustación]])</f>
        <v>0.11666666666666667</v>
      </c>
      <c r="AB382" t="str">
        <f>+IF(Tabla2[[#This Row],[Tiempo de degustación2]]&gt;0,"SI","Impago")</f>
        <v>SI</v>
      </c>
      <c r="AC382">
        <f>+IF(Tabla2[[#This Row],[Orden cobrada]]="Impago",0,Tabla2[[#This Row],[Propina]])</f>
        <v>27.69</v>
      </c>
      <c r="AD382">
        <f>+IF(Tabla2[[#This Row],[Estado de la Mesa]]="Ocupada",15,0)</f>
        <v>0</v>
      </c>
      <c r="AE382">
        <f>+Tabla2[[#This Row],[Columna1]]/60</f>
        <v>0</v>
      </c>
      <c r="AF382" t="str">
        <f>+TEXT(Tabla2[[#This Row],[Columna12]]/24, "h:mm")</f>
        <v>0:00</v>
      </c>
      <c r="AG382" s="6">
        <f>+Tabla2[[#This Row],[Columna13]]+Tabla2[[#This Row],[Tiempo de permanencia]]</f>
        <v>0.14930555555555555</v>
      </c>
      <c r="AH382" t="str">
        <f>+TEXT(Tabla2[[#This Row],[Hora de Llegada]], "dddd")</f>
        <v>martes</v>
      </c>
    </row>
    <row r="383" spans="1:34" x14ac:dyDescent="0.25">
      <c r="A383">
        <v>20</v>
      </c>
      <c r="B383" t="s">
        <v>182</v>
      </c>
      <c r="C383">
        <v>6</v>
      </c>
      <c r="D383" s="3">
        <v>45020.131249999999</v>
      </c>
      <c r="E383" s="3">
        <v>45020.268750000003</v>
      </c>
      <c r="F383" t="s">
        <v>82</v>
      </c>
      <c r="G383" t="s">
        <v>98</v>
      </c>
      <c r="H383" t="s">
        <v>71</v>
      </c>
      <c r="I383" s="13">
        <v>19.8</v>
      </c>
      <c r="J383" t="s">
        <v>72</v>
      </c>
      <c r="K383">
        <v>382</v>
      </c>
      <c r="L383" t="s">
        <v>121</v>
      </c>
      <c r="M383" t="s">
        <v>13</v>
      </c>
      <c r="Q383" s="1">
        <f>+SUMIF(Tabla1[Número de Orden],Tabla2[[#This Row],[Número de Orden]],Tabla1[Ganacia Bruta])</f>
        <v>87</v>
      </c>
      <c r="R383" s="1">
        <f>+Tabla2[[#This Row],[Monto total cuenta]]+Tabla2[[#This Row],[Propina final]]</f>
        <v>106.8</v>
      </c>
      <c r="S383" s="4">
        <f>+Tabla2[[#This Row],[Hora de Salida]]</f>
        <v>45020.268750000003</v>
      </c>
      <c r="T383" s="5" t="str">
        <f>+TEXT(Tabla2[[#This Row],[Hora de Llegada]], "h:mm")</f>
        <v>3:09</v>
      </c>
      <c r="U383" t="str">
        <f>+TEXT(Tabla2[[#This Row],[Hora de Salida]], "h:mm")</f>
        <v>6:27</v>
      </c>
      <c r="V3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0.13749999999999998</v>
      </c>
      <c r="W383">
        <f>+SUMIF(cocina!A:A,Tabla2[[#This Row],[Número de Orden]],cocina!H:H)</f>
        <v>54</v>
      </c>
      <c r="X383">
        <f>+Tabla2[[#This Row],[Tiempo de preparación]]/60</f>
        <v>0.9</v>
      </c>
      <c r="Y383" t="str">
        <f>+TEXT(Tabla2[[#This Row],[Columna2]]/24, "h:mm")</f>
        <v>0:54</v>
      </c>
      <c r="Z383" s="6">
        <f>+TEXT(Tabla2[[#This Row],[Hora de Salida]]-Tabla2[[#This Row],[Hora de Llegada]], "h:mm")-Tabla2[[#This Row],[Tiempo de preparación2]]</f>
        <v>0.1</v>
      </c>
      <c r="AA383" s="6">
        <f>+IF(Tabla2[[#This Row],[Tiempo de degustación]]&lt;0,0,Tabla2[[#This Row],[Tiempo de degustación]])</f>
        <v>0.1</v>
      </c>
      <c r="AB383" t="str">
        <f>+IF(Tabla2[[#This Row],[Tiempo de degustación2]]&gt;0,"SI","Impago")</f>
        <v>SI</v>
      </c>
      <c r="AC383">
        <f>+IF(Tabla2[[#This Row],[Orden cobrada]]="Impago",0,Tabla2[[#This Row],[Propina]])</f>
        <v>19.8</v>
      </c>
      <c r="AD383">
        <f>+IF(Tabla2[[#This Row],[Estado de la Mesa]]="Ocupada",15,0)</f>
        <v>0</v>
      </c>
      <c r="AE383">
        <f>+Tabla2[[#This Row],[Columna1]]/60</f>
        <v>0</v>
      </c>
      <c r="AF383" t="str">
        <f>+TEXT(Tabla2[[#This Row],[Columna12]]/24, "h:mm")</f>
        <v>0:00</v>
      </c>
      <c r="AG383" s="6">
        <f>+Tabla2[[#This Row],[Columna13]]+Tabla2[[#This Row],[Tiempo de permanencia]]</f>
        <v>0.13749999999999998</v>
      </c>
      <c r="AH383" t="str">
        <f>+TEXT(Tabla2[[#This Row],[Hora de Llegada]], "dddd")</f>
        <v>martes</v>
      </c>
    </row>
    <row r="384" spans="1:34" x14ac:dyDescent="0.25">
      <c r="A384">
        <v>6</v>
      </c>
      <c r="B384" t="s">
        <v>444</v>
      </c>
      <c r="C384">
        <v>6</v>
      </c>
      <c r="D384" s="3">
        <v>45020.145138888889</v>
      </c>
      <c r="E384" s="3">
        <v>45020.272916666669</v>
      </c>
      <c r="F384" t="s">
        <v>94</v>
      </c>
      <c r="G384" t="s">
        <v>70</v>
      </c>
      <c r="H384" t="s">
        <v>83</v>
      </c>
      <c r="I384" s="13">
        <v>31.33</v>
      </c>
      <c r="J384" t="s">
        <v>84</v>
      </c>
      <c r="K384">
        <v>383</v>
      </c>
      <c r="L384" t="s">
        <v>127</v>
      </c>
      <c r="M384" t="s">
        <v>12</v>
      </c>
      <c r="Q384" s="1">
        <f>+SUMIF(Tabla1[Número de Orden],Tabla2[[#This Row],[Número de Orden]],Tabla1[Ganacia Bruta])</f>
        <v>108</v>
      </c>
      <c r="R384" s="1">
        <f>+Tabla2[[#This Row],[Monto total cuenta]]+Tabla2[[#This Row],[Propina final]]</f>
        <v>139.32999999999998</v>
      </c>
      <c r="S384" s="4">
        <f>+Tabla2[[#This Row],[Hora de Salida]]</f>
        <v>45020.272916666669</v>
      </c>
      <c r="T384" s="5" t="str">
        <f>+TEXT(Tabla2[[#This Row],[Hora de Llegada]], "h:mm")</f>
        <v>3:29</v>
      </c>
      <c r="U384" t="str">
        <f>+TEXT(Tabla2[[#This Row],[Hora de Salida]], "h:mm")</f>
        <v>6:33</v>
      </c>
      <c r="V3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0.12777777777777774</v>
      </c>
      <c r="W384">
        <f>+SUMIF(cocina!A:A,Tabla2[[#This Row],[Número de Orden]],cocina!H:H)</f>
        <v>9</v>
      </c>
      <c r="X384">
        <f>+Tabla2[[#This Row],[Tiempo de preparación]]/60</f>
        <v>0.15</v>
      </c>
      <c r="Y384" t="str">
        <f>+TEXT(Tabla2[[#This Row],[Columna2]]/24, "h:mm")</f>
        <v>0:09</v>
      </c>
      <c r="Z384" s="6">
        <f>+TEXT(Tabla2[[#This Row],[Hora de Salida]]-Tabla2[[#This Row],[Hora de Llegada]], "h:mm")-Tabla2[[#This Row],[Tiempo de preparación2]]</f>
        <v>0.12152777777777776</v>
      </c>
      <c r="AA384" s="6">
        <f>+IF(Tabla2[[#This Row],[Tiempo de degustación]]&lt;0,0,Tabla2[[#This Row],[Tiempo de degustación]])</f>
        <v>0.12152777777777776</v>
      </c>
      <c r="AB384" t="str">
        <f>+IF(Tabla2[[#This Row],[Tiempo de degustación2]]&gt;0,"SI","Impago")</f>
        <v>SI</v>
      </c>
      <c r="AC384">
        <f>+IF(Tabla2[[#This Row],[Orden cobrada]]="Impago",0,Tabla2[[#This Row],[Propina]])</f>
        <v>31.33</v>
      </c>
      <c r="AD384">
        <f>+IF(Tabla2[[#This Row],[Estado de la Mesa]]="Ocupada",15,0)</f>
        <v>0</v>
      </c>
      <c r="AE384">
        <f>+Tabla2[[#This Row],[Columna1]]/60</f>
        <v>0</v>
      </c>
      <c r="AF384" t="str">
        <f>+TEXT(Tabla2[[#This Row],[Columna12]]/24, "h:mm")</f>
        <v>0:00</v>
      </c>
      <c r="AG384" s="6">
        <f>+Tabla2[[#This Row],[Columna13]]+Tabla2[[#This Row],[Tiempo de permanencia]]</f>
        <v>0.12777777777777774</v>
      </c>
      <c r="AH384" t="str">
        <f>+TEXT(Tabla2[[#This Row],[Hora de Llegada]], "dddd")</f>
        <v>martes</v>
      </c>
    </row>
    <row r="385" spans="1:34" x14ac:dyDescent="0.25">
      <c r="A385">
        <v>1</v>
      </c>
      <c r="B385" t="s">
        <v>445</v>
      </c>
      <c r="C385">
        <v>5</v>
      </c>
      <c r="D385" s="3">
        <v>45020.007638888892</v>
      </c>
      <c r="E385" s="3">
        <v>45020.106249999997</v>
      </c>
      <c r="F385" t="s">
        <v>76</v>
      </c>
      <c r="G385" t="s">
        <v>77</v>
      </c>
      <c r="H385" t="s">
        <v>71</v>
      </c>
      <c r="I385" s="13">
        <v>39.32</v>
      </c>
      <c r="J385" t="s">
        <v>72</v>
      </c>
      <c r="K385">
        <v>384</v>
      </c>
      <c r="L385" t="s">
        <v>101</v>
      </c>
      <c r="M385" t="s">
        <v>24</v>
      </c>
      <c r="N385" t="s">
        <v>106</v>
      </c>
      <c r="O385" t="s">
        <v>80</v>
      </c>
      <c r="Q385" s="1">
        <f>+SUMIF(Tabla1[Número de Orden],Tabla2[[#This Row],[Número de Orden]],Tabla1[Ganacia Bruta])</f>
        <v>120</v>
      </c>
      <c r="R385" s="1">
        <f>+Tabla2[[#This Row],[Monto total cuenta]]+Tabla2[[#This Row],[Propina final]]</f>
        <v>159.32</v>
      </c>
      <c r="S385" s="4">
        <f>+Tabla2[[#This Row],[Hora de Salida]]</f>
        <v>45020.106249999997</v>
      </c>
      <c r="T385" s="5" t="str">
        <f>+TEXT(Tabla2[[#This Row],[Hora de Llegada]], "h:mm")</f>
        <v>0:11</v>
      </c>
      <c r="U385" t="str">
        <f>+TEXT(Tabla2[[#This Row],[Hora de Salida]], "h:mm")</f>
        <v>2:33</v>
      </c>
      <c r="V3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9.8611111111111108E-2</v>
      </c>
      <c r="W385">
        <f>+SUMIF(cocina!A:A,Tabla2[[#This Row],[Número de Orden]],cocina!H:H)</f>
        <v>110</v>
      </c>
      <c r="X385">
        <f>+Tabla2[[#This Row],[Tiempo de preparación]]/60</f>
        <v>1.8333333333333333</v>
      </c>
      <c r="Y385" t="str">
        <f>+TEXT(Tabla2[[#This Row],[Columna2]]/24, "h:mm")</f>
        <v>1:50</v>
      </c>
      <c r="Z385" s="6">
        <f>+TEXT(Tabla2[[#This Row],[Hora de Salida]]-Tabla2[[#This Row],[Hora de Llegada]], "h:mm")-Tabla2[[#This Row],[Tiempo de preparación2]]</f>
        <v>2.2222222222222213E-2</v>
      </c>
      <c r="AA385" s="6">
        <f>+IF(Tabla2[[#This Row],[Tiempo de degustación]]&lt;0,0,Tabla2[[#This Row],[Tiempo de degustación]])</f>
        <v>2.2222222222222213E-2</v>
      </c>
      <c r="AB385" t="str">
        <f>+IF(Tabla2[[#This Row],[Tiempo de degustación2]]&gt;0,"SI","Impago")</f>
        <v>SI</v>
      </c>
      <c r="AC385">
        <f>+IF(Tabla2[[#This Row],[Orden cobrada]]="Impago",0,Tabla2[[#This Row],[Propina]])</f>
        <v>39.32</v>
      </c>
      <c r="AD385">
        <f>+IF(Tabla2[[#This Row],[Estado de la Mesa]]="Ocupada",15,0)</f>
        <v>0</v>
      </c>
      <c r="AE385">
        <f>+Tabla2[[#This Row],[Columna1]]/60</f>
        <v>0</v>
      </c>
      <c r="AF385" t="str">
        <f>+TEXT(Tabla2[[#This Row],[Columna12]]/24, "h:mm")</f>
        <v>0:00</v>
      </c>
      <c r="AG385" s="6">
        <f>+Tabla2[[#This Row],[Columna13]]+Tabla2[[#This Row],[Tiempo de permanencia]]</f>
        <v>9.8611111111111108E-2</v>
      </c>
      <c r="AH385" t="str">
        <f>+TEXT(Tabla2[[#This Row],[Hora de Llegada]], "dddd")</f>
        <v>martes</v>
      </c>
    </row>
    <row r="386" spans="1:34" x14ac:dyDescent="0.25">
      <c r="A386">
        <v>6</v>
      </c>
      <c r="B386" t="s">
        <v>446</v>
      </c>
      <c r="C386">
        <v>6</v>
      </c>
      <c r="D386" s="3">
        <v>45021.150694444441</v>
      </c>
      <c r="E386" s="3">
        <v>45021.279861111114</v>
      </c>
      <c r="F386" t="s">
        <v>69</v>
      </c>
      <c r="G386" t="s">
        <v>77</v>
      </c>
      <c r="H386" t="s">
        <v>83</v>
      </c>
      <c r="I386" s="13">
        <v>11.14</v>
      </c>
      <c r="J386" t="s">
        <v>100</v>
      </c>
      <c r="K386">
        <v>385</v>
      </c>
      <c r="L386" t="s">
        <v>73</v>
      </c>
      <c r="M386" t="s">
        <v>7</v>
      </c>
      <c r="Q386" s="1">
        <f>+SUMIF(Tabla1[Número de Orden],Tabla2[[#This Row],[Número de Orden]],Tabla1[Ganacia Bruta])</f>
        <v>60</v>
      </c>
      <c r="R386" s="1">
        <f>+Tabla2[[#This Row],[Monto total cuenta]]+Tabla2[[#This Row],[Propina final]]</f>
        <v>71.14</v>
      </c>
      <c r="S386" s="4">
        <f>+Tabla2[[#This Row],[Hora de Salida]]</f>
        <v>45021.279861111114</v>
      </c>
      <c r="T386" s="5" t="str">
        <f>+TEXT(Tabla2[[#This Row],[Hora de Llegada]], "h:mm")</f>
        <v>3:37</v>
      </c>
      <c r="U386" t="str">
        <f>+TEXT(Tabla2[[#This Row],[Hora de Salida]], "h:mm")</f>
        <v>6:43</v>
      </c>
      <c r="V3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30.129166666666666</v>
      </c>
      <c r="W386">
        <f>+SUMIF(cocina!A:A,Tabla2[[#This Row],[Número de Orden]],cocina!H:H)</f>
        <v>22</v>
      </c>
      <c r="X386">
        <f>+Tabla2[[#This Row],[Tiempo de preparación]]/60</f>
        <v>0.36666666666666664</v>
      </c>
      <c r="Y386" t="str">
        <f>+TEXT(Tabla2[[#This Row],[Columna2]]/24, "h:mm")</f>
        <v>0:22</v>
      </c>
      <c r="Z386" s="6">
        <f>+TEXT(Tabla2[[#This Row],[Hora de Salida]]-Tabla2[[#This Row],[Hora de Llegada]], "h:mm")-Tabla2[[#This Row],[Tiempo de preparación2]]</f>
        <v>0.1138888888888889</v>
      </c>
      <c r="AA386" s="6">
        <f>+IF(Tabla2[[#This Row],[Tiempo de degustación]]&lt;0,0,Tabla2[[#This Row],[Tiempo de degustación]])</f>
        <v>0.1138888888888889</v>
      </c>
      <c r="AB386" t="str">
        <f>+IF(Tabla2[[#This Row],[Tiempo de degustación2]]&gt;0,"SI","Impago")</f>
        <v>SI</v>
      </c>
      <c r="AC386">
        <f>+IF(Tabla2[[#This Row],[Orden cobrada]]="Impago",0,Tabla2[[#This Row],[Propina]])</f>
        <v>11.14</v>
      </c>
      <c r="AD386">
        <f>+IF(Tabla2[[#This Row],[Estado de la Mesa]]="Ocupada",15,0)</f>
        <v>15</v>
      </c>
      <c r="AE386">
        <f>+Tabla2[[#This Row],[Columna1]]/60</f>
        <v>0.25</v>
      </c>
      <c r="AF386" t="str">
        <f>+TEXT(Tabla2[[#This Row],[Columna12]]/24, "h:mm")</f>
        <v>0:15</v>
      </c>
      <c r="AG386" s="6">
        <f>+Tabla2[[#This Row],[Columna13]]+Tabla2[[#This Row],[Tiempo de permanencia]]</f>
        <v>30.139583333333334</v>
      </c>
      <c r="AH386" t="str">
        <f>+TEXT(Tabla2[[#This Row],[Hora de Llegada]], "dddd")</f>
        <v>miércoles</v>
      </c>
    </row>
    <row r="387" spans="1:34" x14ac:dyDescent="0.25">
      <c r="A387">
        <v>5</v>
      </c>
      <c r="B387" t="s">
        <v>400</v>
      </c>
      <c r="C387">
        <v>2</v>
      </c>
      <c r="D387" s="3">
        <v>45021.022916666669</v>
      </c>
      <c r="E387" s="3">
        <v>45021.123611111114</v>
      </c>
      <c r="F387" t="s">
        <v>94</v>
      </c>
      <c r="G387" t="s">
        <v>70</v>
      </c>
      <c r="H387" t="s">
        <v>71</v>
      </c>
      <c r="I387" s="13">
        <v>28.96</v>
      </c>
      <c r="J387" t="s">
        <v>100</v>
      </c>
      <c r="K387">
        <v>386</v>
      </c>
      <c r="L387" t="s">
        <v>101</v>
      </c>
      <c r="M387" t="s">
        <v>14</v>
      </c>
      <c r="Q387" s="1">
        <f>+SUMIF(Tabla1[Número de Orden],Tabla2[[#This Row],[Número de Orden]],Tabla1[Ganacia Bruta])</f>
        <v>99</v>
      </c>
      <c r="R387" s="1">
        <f>+Tabla2[[#This Row],[Monto total cuenta]]+Tabla2[[#This Row],[Propina final]]</f>
        <v>127.96000000000001</v>
      </c>
      <c r="S387" s="4">
        <f>+Tabla2[[#This Row],[Hora de Salida]]</f>
        <v>45021.123611111114</v>
      </c>
      <c r="T387" s="5" t="str">
        <f>+TEXT(Tabla2[[#This Row],[Hora de Llegada]], "h:mm")</f>
        <v>0:33</v>
      </c>
      <c r="U387" t="str">
        <f>+TEXT(Tabla2[[#This Row],[Hora de Salida]], "h:mm")</f>
        <v>2:58</v>
      </c>
      <c r="V3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30.100694444444443</v>
      </c>
      <c r="W387">
        <f>+SUMIF(cocina!A:A,Tabla2[[#This Row],[Número de Orden]],cocina!H:H)</f>
        <v>40</v>
      </c>
      <c r="X387">
        <f>+Tabla2[[#This Row],[Tiempo de preparación]]/60</f>
        <v>0.66666666666666663</v>
      </c>
      <c r="Y387" t="str">
        <f>+TEXT(Tabla2[[#This Row],[Columna2]]/24, "h:mm")</f>
        <v>0:40</v>
      </c>
      <c r="Z387" s="6">
        <f>+TEXT(Tabla2[[#This Row],[Hora de Salida]]-Tabla2[[#This Row],[Hora de Llegada]], "h:mm")-Tabla2[[#This Row],[Tiempo de preparación2]]</f>
        <v>7.2916666666666671E-2</v>
      </c>
      <c r="AA387" s="6">
        <f>+IF(Tabla2[[#This Row],[Tiempo de degustación]]&lt;0,0,Tabla2[[#This Row],[Tiempo de degustación]])</f>
        <v>7.2916666666666671E-2</v>
      </c>
      <c r="AB387" t="str">
        <f>+IF(Tabla2[[#This Row],[Tiempo de degustación2]]&gt;0,"SI","Impago")</f>
        <v>SI</v>
      </c>
      <c r="AC387">
        <f>+IF(Tabla2[[#This Row],[Orden cobrada]]="Impago",0,Tabla2[[#This Row],[Propina]])</f>
        <v>28.96</v>
      </c>
      <c r="AD387">
        <f>+IF(Tabla2[[#This Row],[Estado de la Mesa]]="Ocupada",15,0)</f>
        <v>15</v>
      </c>
      <c r="AE387">
        <f>+Tabla2[[#This Row],[Columna1]]/60</f>
        <v>0.25</v>
      </c>
      <c r="AF387" t="str">
        <f>+TEXT(Tabla2[[#This Row],[Columna12]]/24, "h:mm")</f>
        <v>0:15</v>
      </c>
      <c r="AG387" s="6">
        <f>+Tabla2[[#This Row],[Columna13]]+Tabla2[[#This Row],[Tiempo de permanencia]]</f>
        <v>30.111111111111111</v>
      </c>
      <c r="AH387" t="str">
        <f>+TEXT(Tabla2[[#This Row],[Hora de Llegada]], "dddd")</f>
        <v>miércoles</v>
      </c>
    </row>
    <row r="388" spans="1:34" x14ac:dyDescent="0.25">
      <c r="A388">
        <v>6</v>
      </c>
      <c r="B388" t="s">
        <v>447</v>
      </c>
      <c r="C388">
        <v>5</v>
      </c>
      <c r="D388" s="3">
        <v>45021.131249999999</v>
      </c>
      <c r="E388" s="3">
        <v>45021.256944444445</v>
      </c>
      <c r="F388" t="s">
        <v>90</v>
      </c>
      <c r="G388" t="s">
        <v>70</v>
      </c>
      <c r="H388" t="s">
        <v>78</v>
      </c>
      <c r="I388" s="13">
        <v>20.84</v>
      </c>
      <c r="J388" t="s">
        <v>100</v>
      </c>
      <c r="K388">
        <v>387</v>
      </c>
      <c r="L388" t="s">
        <v>101</v>
      </c>
      <c r="M388" t="s">
        <v>9</v>
      </c>
      <c r="Q388" s="1">
        <f>+SUMIF(Tabla1[Número de Orden],Tabla2[[#This Row],[Número de Orden]],Tabla1[Ganacia Bruta])</f>
        <v>93</v>
      </c>
      <c r="R388" s="1">
        <f>+Tabla2[[#This Row],[Monto total cuenta]]+Tabla2[[#This Row],[Propina final]]</f>
        <v>113.84</v>
      </c>
      <c r="S388" s="4">
        <f>+Tabla2[[#This Row],[Hora de Salida]]</f>
        <v>45021.256944444445</v>
      </c>
      <c r="T388" s="5" t="str">
        <f>+TEXT(Tabla2[[#This Row],[Hora de Llegada]], "h:mm")</f>
        <v>3:09</v>
      </c>
      <c r="U388" t="str">
        <f>+TEXT(Tabla2[[#This Row],[Hora de Salida]], "h:mm")</f>
        <v>6:10</v>
      </c>
      <c r="V3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388">
        <f>+SUMIF(cocina!A:A,Tabla2[[#This Row],[Número de Orden]],cocina!H:H)</f>
        <v>18</v>
      </c>
      <c r="X388">
        <f>+Tabla2[[#This Row],[Tiempo de preparación]]/60</f>
        <v>0.3</v>
      </c>
      <c r="Y388" t="str">
        <f>+TEXT(Tabla2[[#This Row],[Columna2]]/24, "h:mm")</f>
        <v>0:18</v>
      </c>
      <c r="Z388" s="6">
        <f>+TEXT(Tabla2[[#This Row],[Hora de Salida]]-Tabla2[[#This Row],[Hora de Llegada]], "h:mm")-Tabla2[[#This Row],[Tiempo de preparación2]]</f>
        <v>0.11319444444444444</v>
      </c>
      <c r="AA388" s="6">
        <f>+IF(Tabla2[[#This Row],[Tiempo de degustación]]&lt;0,0,Tabla2[[#This Row],[Tiempo de degustación]])</f>
        <v>0.11319444444444444</v>
      </c>
      <c r="AB388" t="str">
        <f>+IF(Tabla2[[#This Row],[Tiempo de degustación2]]&gt;0,"SI","Impago")</f>
        <v>SI</v>
      </c>
      <c r="AC388">
        <f>+IF(Tabla2[[#This Row],[Orden cobrada]]="Impago",0,Tabla2[[#This Row],[Propina]])</f>
        <v>20.84</v>
      </c>
      <c r="AD388">
        <f>+IF(Tabla2[[#This Row],[Estado de la Mesa]]="Ocupada",15,0)</f>
        <v>15</v>
      </c>
      <c r="AE388">
        <f>+Tabla2[[#This Row],[Columna1]]/60</f>
        <v>0.25</v>
      </c>
      <c r="AF388" t="str">
        <f>+TEXT(Tabla2[[#This Row],[Columna12]]/24, "h:mm")</f>
        <v>0:15</v>
      </c>
      <c r="AG388" s="6">
        <f>+Tabla2[[#This Row],[Columna13]]+Tabla2[[#This Row],[Tiempo de permanencia]]</f>
        <v>30.136111111111113</v>
      </c>
      <c r="AH388" t="str">
        <f>+TEXT(Tabla2[[#This Row],[Hora de Llegada]], "dddd")</f>
        <v>miércoles</v>
      </c>
    </row>
    <row r="389" spans="1:34" x14ac:dyDescent="0.25">
      <c r="A389">
        <v>18</v>
      </c>
      <c r="B389" t="s">
        <v>269</v>
      </c>
      <c r="C389">
        <v>2</v>
      </c>
      <c r="D389" s="3">
        <v>45021.022916666669</v>
      </c>
      <c r="E389" s="3">
        <v>45021.149305555555</v>
      </c>
      <c r="F389" t="s">
        <v>82</v>
      </c>
      <c r="G389" t="s">
        <v>70</v>
      </c>
      <c r="H389" t="s">
        <v>83</v>
      </c>
      <c r="I389" s="13">
        <v>27.03</v>
      </c>
      <c r="J389" t="s">
        <v>84</v>
      </c>
      <c r="K389">
        <v>388</v>
      </c>
      <c r="L389" t="s">
        <v>73</v>
      </c>
      <c r="M389" t="s">
        <v>9</v>
      </c>
      <c r="N389" t="s">
        <v>87</v>
      </c>
      <c r="O389" t="s">
        <v>88</v>
      </c>
      <c r="P389" t="s">
        <v>115</v>
      </c>
      <c r="Q389" s="1">
        <f>+SUMIF(Tabla1[Número de Orden],Tabla2[[#This Row],[Número de Orden]],Tabla1[Ganacia Bruta])</f>
        <v>291</v>
      </c>
      <c r="R389" s="1">
        <f>+Tabla2[[#This Row],[Monto total cuenta]]+Tabla2[[#This Row],[Propina final]]</f>
        <v>318.02999999999997</v>
      </c>
      <c r="S389" s="4">
        <f>+Tabla2[[#This Row],[Hora de Salida]]</f>
        <v>45021.149305555555</v>
      </c>
      <c r="T389" s="5" t="str">
        <f>+TEXT(Tabla2[[#This Row],[Hora de Llegada]], "h:mm")</f>
        <v>0:33</v>
      </c>
      <c r="U389" t="str">
        <f>+TEXT(Tabla2[[#This Row],[Hora de Salida]], "h:mm")</f>
        <v>3:35</v>
      </c>
      <c r="V3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0.12638888888888888</v>
      </c>
      <c r="W389">
        <f>+SUMIF(cocina!A:A,Tabla2[[#This Row],[Número de Orden]],cocina!H:H)</f>
        <v>171</v>
      </c>
      <c r="X389">
        <f>+Tabla2[[#This Row],[Tiempo de preparación]]/60</f>
        <v>2.85</v>
      </c>
      <c r="Y389" t="str">
        <f>+TEXT(Tabla2[[#This Row],[Columna2]]/24, "h:mm")</f>
        <v>2:51</v>
      </c>
      <c r="Z389" s="6">
        <f>+TEXT(Tabla2[[#This Row],[Hora de Salida]]-Tabla2[[#This Row],[Hora de Llegada]], "h:mm")-Tabla2[[#This Row],[Tiempo de preparación2]]</f>
        <v>7.6388888888888895E-3</v>
      </c>
      <c r="AA389" s="6">
        <f>+IF(Tabla2[[#This Row],[Tiempo de degustación]]&lt;0,0,Tabla2[[#This Row],[Tiempo de degustación]])</f>
        <v>7.6388888888888895E-3</v>
      </c>
      <c r="AB389" t="str">
        <f>+IF(Tabla2[[#This Row],[Tiempo de degustación2]]&gt;0,"SI","Impago")</f>
        <v>SI</v>
      </c>
      <c r="AC389">
        <f>+IF(Tabla2[[#This Row],[Orden cobrada]]="Impago",0,Tabla2[[#This Row],[Propina]])</f>
        <v>27.03</v>
      </c>
      <c r="AD389">
        <f>+IF(Tabla2[[#This Row],[Estado de la Mesa]]="Ocupada",15,0)</f>
        <v>0</v>
      </c>
      <c r="AE389">
        <f>+Tabla2[[#This Row],[Columna1]]/60</f>
        <v>0</v>
      </c>
      <c r="AF389" t="str">
        <f>+TEXT(Tabla2[[#This Row],[Columna12]]/24, "h:mm")</f>
        <v>0:00</v>
      </c>
      <c r="AG389" s="6">
        <f>+Tabla2[[#This Row],[Columna13]]+Tabla2[[#This Row],[Tiempo de permanencia]]</f>
        <v>0.12638888888888888</v>
      </c>
      <c r="AH389" t="str">
        <f>+TEXT(Tabla2[[#This Row],[Hora de Llegada]], "dddd")</f>
        <v>miércoles</v>
      </c>
    </row>
    <row r="390" spans="1:34" x14ac:dyDescent="0.25">
      <c r="A390">
        <v>19</v>
      </c>
      <c r="B390" t="s">
        <v>448</v>
      </c>
      <c r="C390">
        <v>5</v>
      </c>
      <c r="D390" s="3">
        <v>45021.001388888886</v>
      </c>
      <c r="E390" s="3">
        <v>45021.09375</v>
      </c>
      <c r="F390" t="s">
        <v>69</v>
      </c>
      <c r="G390" t="s">
        <v>70</v>
      </c>
      <c r="H390" t="s">
        <v>83</v>
      </c>
      <c r="I390" s="13">
        <v>39.14</v>
      </c>
      <c r="J390" t="s">
        <v>72</v>
      </c>
      <c r="K390">
        <v>389</v>
      </c>
      <c r="L390" t="s">
        <v>101</v>
      </c>
      <c r="M390" t="s">
        <v>14</v>
      </c>
      <c r="Q390" s="1">
        <f>+SUMIF(Tabla1[Número de Orden],Tabla2[[#This Row],[Número de Orden]],Tabla1[Ganacia Bruta])</f>
        <v>33</v>
      </c>
      <c r="R390" s="1">
        <f>+Tabla2[[#This Row],[Monto total cuenta]]+Tabla2[[#This Row],[Propina final]]</f>
        <v>72.14</v>
      </c>
      <c r="S390" s="4">
        <f>+Tabla2[[#This Row],[Hora de Salida]]</f>
        <v>45021.09375</v>
      </c>
      <c r="T390" s="5" t="str">
        <f>+TEXT(Tabla2[[#This Row],[Hora de Llegada]], "h:mm")</f>
        <v>0:02</v>
      </c>
      <c r="U390" t="str">
        <f>+TEXT(Tabla2[[#This Row],[Hora de Salida]], "h:mm")</f>
        <v>2:15</v>
      </c>
      <c r="V3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9.2361111111111116E-2</v>
      </c>
      <c r="W390">
        <f>+SUMIF(cocina!A:A,Tabla2[[#This Row],[Número de Orden]],cocina!H:H)</f>
        <v>24</v>
      </c>
      <c r="X390">
        <f>+Tabla2[[#This Row],[Tiempo de preparación]]/60</f>
        <v>0.4</v>
      </c>
      <c r="Y390" t="str">
        <f>+TEXT(Tabla2[[#This Row],[Columna2]]/24, "h:mm")</f>
        <v>0:24</v>
      </c>
      <c r="Z390" s="6">
        <f>+TEXT(Tabla2[[#This Row],[Hora de Salida]]-Tabla2[[#This Row],[Hora de Llegada]], "h:mm")-Tabla2[[#This Row],[Tiempo de preparación2]]</f>
        <v>7.5694444444444453E-2</v>
      </c>
      <c r="AA390" s="6">
        <f>+IF(Tabla2[[#This Row],[Tiempo de degustación]]&lt;0,0,Tabla2[[#This Row],[Tiempo de degustación]])</f>
        <v>7.5694444444444453E-2</v>
      </c>
      <c r="AB390" t="str">
        <f>+IF(Tabla2[[#This Row],[Tiempo de degustación2]]&gt;0,"SI","Impago")</f>
        <v>SI</v>
      </c>
      <c r="AC390">
        <f>+IF(Tabla2[[#This Row],[Orden cobrada]]="Impago",0,Tabla2[[#This Row],[Propina]])</f>
        <v>39.14</v>
      </c>
      <c r="AD390">
        <f>+IF(Tabla2[[#This Row],[Estado de la Mesa]]="Ocupada",15,0)</f>
        <v>0</v>
      </c>
      <c r="AE390">
        <f>+Tabla2[[#This Row],[Columna1]]/60</f>
        <v>0</v>
      </c>
      <c r="AF390" t="str">
        <f>+TEXT(Tabla2[[#This Row],[Columna12]]/24, "h:mm")</f>
        <v>0:00</v>
      </c>
      <c r="AG390" s="6">
        <f>+Tabla2[[#This Row],[Columna13]]+Tabla2[[#This Row],[Tiempo de permanencia]]</f>
        <v>9.2361111111111116E-2</v>
      </c>
      <c r="AH390" t="str">
        <f>+TEXT(Tabla2[[#This Row],[Hora de Llegada]], "dddd")</f>
        <v>miércoles</v>
      </c>
    </row>
    <row r="391" spans="1:34" x14ac:dyDescent="0.25">
      <c r="A391">
        <v>9</v>
      </c>
      <c r="B391" t="s">
        <v>148</v>
      </c>
      <c r="C391">
        <v>2</v>
      </c>
      <c r="D391" s="3">
        <v>45021.124305555553</v>
      </c>
      <c r="E391" s="3">
        <v>45021.22152777778</v>
      </c>
      <c r="F391" t="s">
        <v>69</v>
      </c>
      <c r="G391" t="s">
        <v>70</v>
      </c>
      <c r="H391" t="s">
        <v>83</v>
      </c>
      <c r="I391" s="13">
        <v>42.68</v>
      </c>
      <c r="J391" t="s">
        <v>72</v>
      </c>
      <c r="K391">
        <v>390</v>
      </c>
      <c r="L391" t="s">
        <v>127</v>
      </c>
      <c r="M391" t="s">
        <v>19</v>
      </c>
      <c r="N391" t="s">
        <v>125</v>
      </c>
      <c r="O391" t="s">
        <v>118</v>
      </c>
      <c r="Q391" s="1">
        <f>+SUMIF(Tabla1[Número de Orden],Tabla2[[#This Row],[Número de Orden]],Tabla1[Ganacia Bruta])</f>
        <v>143</v>
      </c>
      <c r="R391" s="1">
        <f>+Tabla2[[#This Row],[Monto total cuenta]]+Tabla2[[#This Row],[Propina final]]</f>
        <v>185.68</v>
      </c>
      <c r="S391" s="4">
        <f>+Tabla2[[#This Row],[Hora de Salida]]</f>
        <v>45021.22152777778</v>
      </c>
      <c r="T391" s="5" t="str">
        <f>+TEXT(Tabla2[[#This Row],[Hora de Llegada]], "h:mm")</f>
        <v>2:59</v>
      </c>
      <c r="U391" t="str">
        <f>+TEXT(Tabla2[[#This Row],[Hora de Salida]], "h:mm")</f>
        <v>5:19</v>
      </c>
      <c r="V3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9.722222222222221E-2</v>
      </c>
      <c r="W391">
        <f>+SUMIF(cocina!A:A,Tabla2[[#This Row],[Número de Orden]],cocina!H:H)</f>
        <v>93</v>
      </c>
      <c r="X391">
        <f>+Tabla2[[#This Row],[Tiempo de preparación]]/60</f>
        <v>1.55</v>
      </c>
      <c r="Y391" t="str">
        <f>+TEXT(Tabla2[[#This Row],[Columna2]]/24, "h:mm")</f>
        <v>1:33</v>
      </c>
      <c r="Z391" s="6">
        <f>+TEXT(Tabla2[[#This Row],[Hora de Salida]]-Tabla2[[#This Row],[Hora de Llegada]], "h:mm")-Tabla2[[#This Row],[Tiempo de preparación2]]</f>
        <v>3.2638888888888884E-2</v>
      </c>
      <c r="AA391" s="6">
        <f>+IF(Tabla2[[#This Row],[Tiempo de degustación]]&lt;0,0,Tabla2[[#This Row],[Tiempo de degustación]])</f>
        <v>3.2638888888888884E-2</v>
      </c>
      <c r="AB391" t="str">
        <f>+IF(Tabla2[[#This Row],[Tiempo de degustación2]]&gt;0,"SI","Impago")</f>
        <v>SI</v>
      </c>
      <c r="AC391">
        <f>+IF(Tabla2[[#This Row],[Orden cobrada]]="Impago",0,Tabla2[[#This Row],[Propina]])</f>
        <v>42.68</v>
      </c>
      <c r="AD391">
        <f>+IF(Tabla2[[#This Row],[Estado de la Mesa]]="Ocupada",15,0)</f>
        <v>0</v>
      </c>
      <c r="AE391">
        <f>+Tabla2[[#This Row],[Columna1]]/60</f>
        <v>0</v>
      </c>
      <c r="AF391" t="str">
        <f>+TEXT(Tabla2[[#This Row],[Columna12]]/24, "h:mm")</f>
        <v>0:00</v>
      </c>
      <c r="AG391" s="6">
        <f>+Tabla2[[#This Row],[Columna13]]+Tabla2[[#This Row],[Tiempo de permanencia]]</f>
        <v>9.722222222222221E-2</v>
      </c>
      <c r="AH391" t="str">
        <f>+TEXT(Tabla2[[#This Row],[Hora de Llegada]], "dddd")</f>
        <v>miércoles</v>
      </c>
    </row>
    <row r="392" spans="1:34" x14ac:dyDescent="0.25">
      <c r="A392">
        <v>15</v>
      </c>
      <c r="B392" t="s">
        <v>449</v>
      </c>
      <c r="C392">
        <v>1</v>
      </c>
      <c r="D392" s="3">
        <v>45021.086805555555</v>
      </c>
      <c r="E392" s="3">
        <v>45021.17291666667</v>
      </c>
      <c r="F392" t="s">
        <v>69</v>
      </c>
      <c r="G392" t="s">
        <v>70</v>
      </c>
      <c r="H392" t="s">
        <v>83</v>
      </c>
      <c r="I392" s="13">
        <v>48.6</v>
      </c>
      <c r="J392" t="s">
        <v>72</v>
      </c>
      <c r="K392">
        <v>391</v>
      </c>
      <c r="L392" t="s">
        <v>121</v>
      </c>
      <c r="M392" t="s">
        <v>19</v>
      </c>
      <c r="Q392" s="1">
        <f>+SUMIF(Tabla1[Número de Orden],Tabla2[[#This Row],[Número de Orden]],Tabla1[Ganacia Bruta])</f>
        <v>22</v>
      </c>
      <c r="R392" s="1">
        <f>+Tabla2[[#This Row],[Monto total cuenta]]+Tabla2[[#This Row],[Propina final]]</f>
        <v>70.599999999999994</v>
      </c>
      <c r="S392" s="4">
        <f>+Tabla2[[#This Row],[Hora de Salida]]</f>
        <v>45021.17291666667</v>
      </c>
      <c r="T392" s="5" t="str">
        <f>+TEXT(Tabla2[[#This Row],[Hora de Llegada]], "h:mm")</f>
        <v>2:05</v>
      </c>
      <c r="U392" t="str">
        <f>+TEXT(Tabla2[[#This Row],[Hora de Salida]], "h:mm")</f>
        <v>4:09</v>
      </c>
      <c r="V3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8.611111111111111E-2</v>
      </c>
      <c r="W392">
        <f>+SUMIF(cocina!A:A,Tabla2[[#This Row],[Número de Orden]],cocina!H:H)</f>
        <v>35</v>
      </c>
      <c r="X392">
        <f>+Tabla2[[#This Row],[Tiempo de preparación]]/60</f>
        <v>0.58333333333333337</v>
      </c>
      <c r="Y392" t="str">
        <f>+TEXT(Tabla2[[#This Row],[Columna2]]/24, "h:mm")</f>
        <v>0:35</v>
      </c>
      <c r="Z392" s="6">
        <f>+TEXT(Tabla2[[#This Row],[Hora de Salida]]-Tabla2[[#This Row],[Hora de Llegada]], "h:mm")-Tabla2[[#This Row],[Tiempo de preparación2]]</f>
        <v>6.1805555555555558E-2</v>
      </c>
      <c r="AA392" s="6">
        <f>+IF(Tabla2[[#This Row],[Tiempo de degustación]]&lt;0,0,Tabla2[[#This Row],[Tiempo de degustación]])</f>
        <v>6.1805555555555558E-2</v>
      </c>
      <c r="AB392" t="str">
        <f>+IF(Tabla2[[#This Row],[Tiempo de degustación2]]&gt;0,"SI","Impago")</f>
        <v>SI</v>
      </c>
      <c r="AC392">
        <f>+IF(Tabla2[[#This Row],[Orden cobrada]]="Impago",0,Tabla2[[#This Row],[Propina]])</f>
        <v>48.6</v>
      </c>
      <c r="AD392">
        <f>+IF(Tabla2[[#This Row],[Estado de la Mesa]]="Ocupada",15,0)</f>
        <v>0</v>
      </c>
      <c r="AE392">
        <f>+Tabla2[[#This Row],[Columna1]]/60</f>
        <v>0</v>
      </c>
      <c r="AF392" t="str">
        <f>+TEXT(Tabla2[[#This Row],[Columna12]]/24, "h:mm")</f>
        <v>0:00</v>
      </c>
      <c r="AG392" s="6">
        <f>+Tabla2[[#This Row],[Columna13]]+Tabla2[[#This Row],[Tiempo de permanencia]]</f>
        <v>8.611111111111111E-2</v>
      </c>
      <c r="AH392" t="str">
        <f>+TEXT(Tabla2[[#This Row],[Hora de Llegada]], "dddd")</f>
        <v>miércoles</v>
      </c>
    </row>
    <row r="393" spans="1:34" x14ac:dyDescent="0.25">
      <c r="A393">
        <v>14</v>
      </c>
      <c r="B393" t="s">
        <v>450</v>
      </c>
      <c r="C393">
        <v>3</v>
      </c>
      <c r="D393" s="3">
        <v>45021.022916666669</v>
      </c>
      <c r="E393" s="3">
        <v>45021.172222222223</v>
      </c>
      <c r="F393" t="s">
        <v>82</v>
      </c>
      <c r="G393" t="s">
        <v>70</v>
      </c>
      <c r="H393" t="s">
        <v>83</v>
      </c>
      <c r="I393" s="13">
        <v>32.729999999999997</v>
      </c>
      <c r="J393" t="s">
        <v>100</v>
      </c>
      <c r="K393">
        <v>392</v>
      </c>
      <c r="L393" t="s">
        <v>105</v>
      </c>
      <c r="M393" t="s">
        <v>18</v>
      </c>
      <c r="N393" t="s">
        <v>96</v>
      </c>
      <c r="Q393" s="1">
        <f>+SUMIF(Tabla1[Número de Orden],Tabla2[[#This Row],[Número de Orden]],Tabla1[Ganacia Bruta])</f>
        <v>120</v>
      </c>
      <c r="R393" s="1">
        <f>+Tabla2[[#This Row],[Monto total cuenta]]+Tabla2[[#This Row],[Propina final]]</f>
        <v>152.72999999999999</v>
      </c>
      <c r="S393" s="4">
        <f>+Tabla2[[#This Row],[Hora de Salida]]</f>
        <v>45021.172222222223</v>
      </c>
      <c r="T393" s="5" t="str">
        <f>+TEXT(Tabla2[[#This Row],[Hora de Llegada]], "h:mm")</f>
        <v>0:33</v>
      </c>
      <c r="U393" t="str">
        <f>+TEXT(Tabla2[[#This Row],[Hora de Salida]], "h:mm")</f>
        <v>4:08</v>
      </c>
      <c r="V3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30.149305555555557</v>
      </c>
      <c r="W393">
        <f>+SUMIF(cocina!A:A,Tabla2[[#This Row],[Número de Orden]],cocina!H:H)</f>
        <v>54</v>
      </c>
      <c r="X393">
        <f>+Tabla2[[#This Row],[Tiempo de preparación]]/60</f>
        <v>0.9</v>
      </c>
      <c r="Y393" t="str">
        <f>+TEXT(Tabla2[[#This Row],[Columna2]]/24, "h:mm")</f>
        <v>0:54</v>
      </c>
      <c r="Z393" s="6">
        <f>+TEXT(Tabla2[[#This Row],[Hora de Salida]]-Tabla2[[#This Row],[Hora de Llegada]], "h:mm")-Tabla2[[#This Row],[Tiempo de preparación2]]</f>
        <v>0.11180555555555555</v>
      </c>
      <c r="AA393" s="6">
        <f>+IF(Tabla2[[#This Row],[Tiempo de degustación]]&lt;0,0,Tabla2[[#This Row],[Tiempo de degustación]])</f>
        <v>0.11180555555555555</v>
      </c>
      <c r="AB393" t="str">
        <f>+IF(Tabla2[[#This Row],[Tiempo de degustación2]]&gt;0,"SI","Impago")</f>
        <v>SI</v>
      </c>
      <c r="AC393">
        <f>+IF(Tabla2[[#This Row],[Orden cobrada]]="Impago",0,Tabla2[[#This Row],[Propina]])</f>
        <v>32.729999999999997</v>
      </c>
      <c r="AD393">
        <f>+IF(Tabla2[[#This Row],[Estado de la Mesa]]="Ocupada",15,0)</f>
        <v>15</v>
      </c>
      <c r="AE393">
        <f>+Tabla2[[#This Row],[Columna1]]/60</f>
        <v>0.25</v>
      </c>
      <c r="AF393" t="str">
        <f>+TEXT(Tabla2[[#This Row],[Columna12]]/24, "h:mm")</f>
        <v>0:15</v>
      </c>
      <c r="AG393" s="6">
        <f>+Tabla2[[#This Row],[Columna13]]+Tabla2[[#This Row],[Tiempo de permanencia]]</f>
        <v>30.159722222222225</v>
      </c>
      <c r="AH393" t="str">
        <f>+TEXT(Tabla2[[#This Row],[Hora de Llegada]], "dddd")</f>
        <v>miércoles</v>
      </c>
    </row>
    <row r="394" spans="1:34" x14ac:dyDescent="0.25">
      <c r="A394">
        <v>13</v>
      </c>
      <c r="B394" t="s">
        <v>451</v>
      </c>
      <c r="C394">
        <v>3</v>
      </c>
      <c r="D394" s="3">
        <v>45021.106249999997</v>
      </c>
      <c r="E394" s="3">
        <v>45021.220138888886</v>
      </c>
      <c r="F394" t="s">
        <v>94</v>
      </c>
      <c r="G394" t="s">
        <v>70</v>
      </c>
      <c r="H394" t="s">
        <v>83</v>
      </c>
      <c r="I394" s="13">
        <v>12.54</v>
      </c>
      <c r="J394" t="s">
        <v>100</v>
      </c>
      <c r="K394">
        <v>393</v>
      </c>
      <c r="L394" t="s">
        <v>79</v>
      </c>
      <c r="M394" t="s">
        <v>16</v>
      </c>
      <c r="N394" t="s">
        <v>112</v>
      </c>
      <c r="O394" t="s">
        <v>118</v>
      </c>
      <c r="P394" t="s">
        <v>123</v>
      </c>
      <c r="Q394" s="1">
        <f>+SUMIF(Tabla1[Número de Orden],Tabla2[[#This Row],[Número de Orden]],Tabla1[Ganacia Bruta])</f>
        <v>208</v>
      </c>
      <c r="R394" s="1">
        <f>+Tabla2[[#This Row],[Monto total cuenta]]+Tabla2[[#This Row],[Propina final]]</f>
        <v>220.54</v>
      </c>
      <c r="S394" s="4">
        <f>+Tabla2[[#This Row],[Hora de Salida]]</f>
        <v>45021.220138888886</v>
      </c>
      <c r="T394" s="5" t="str">
        <f>+TEXT(Tabla2[[#This Row],[Hora de Llegada]], "h:mm")</f>
        <v>2:33</v>
      </c>
      <c r="U394" t="str">
        <f>+TEXT(Tabla2[[#This Row],[Hora de Salida]], "h:mm")</f>
        <v>5:17</v>
      </c>
      <c r="V3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30.113888888888887</v>
      </c>
      <c r="W394">
        <f>+SUMIF(cocina!A:A,Tabla2[[#This Row],[Número de Orden]],cocina!H:H)</f>
        <v>109</v>
      </c>
      <c r="X394">
        <f>+Tabla2[[#This Row],[Tiempo de preparación]]/60</f>
        <v>1.8166666666666667</v>
      </c>
      <c r="Y394" t="str">
        <f>+TEXT(Tabla2[[#This Row],[Columna2]]/24, "h:mm")</f>
        <v>1:49</v>
      </c>
      <c r="Z394" s="6">
        <f>+TEXT(Tabla2[[#This Row],[Hora de Salida]]-Tabla2[[#This Row],[Hora de Llegada]], "h:mm")-Tabla2[[#This Row],[Tiempo de preparación2]]</f>
        <v>3.8194444444444448E-2</v>
      </c>
      <c r="AA394" s="6">
        <f>+IF(Tabla2[[#This Row],[Tiempo de degustación]]&lt;0,0,Tabla2[[#This Row],[Tiempo de degustación]])</f>
        <v>3.8194444444444448E-2</v>
      </c>
      <c r="AB394" t="str">
        <f>+IF(Tabla2[[#This Row],[Tiempo de degustación2]]&gt;0,"SI","Impago")</f>
        <v>SI</v>
      </c>
      <c r="AC394">
        <f>+IF(Tabla2[[#This Row],[Orden cobrada]]="Impago",0,Tabla2[[#This Row],[Propina]])</f>
        <v>12.54</v>
      </c>
      <c r="AD394">
        <f>+IF(Tabla2[[#This Row],[Estado de la Mesa]]="Ocupada",15,0)</f>
        <v>15</v>
      </c>
      <c r="AE394">
        <f>+Tabla2[[#This Row],[Columna1]]/60</f>
        <v>0.25</v>
      </c>
      <c r="AF394" t="str">
        <f>+TEXT(Tabla2[[#This Row],[Columna12]]/24, "h:mm")</f>
        <v>0:15</v>
      </c>
      <c r="AG394" s="6">
        <f>+Tabla2[[#This Row],[Columna13]]+Tabla2[[#This Row],[Tiempo de permanencia]]</f>
        <v>30.124305555555555</v>
      </c>
      <c r="AH394" t="str">
        <f>+TEXT(Tabla2[[#This Row],[Hora de Llegada]], "dddd")</f>
        <v>miércoles</v>
      </c>
    </row>
    <row r="395" spans="1:34" x14ac:dyDescent="0.25">
      <c r="A395">
        <v>17</v>
      </c>
      <c r="B395" t="s">
        <v>104</v>
      </c>
      <c r="C395">
        <v>1</v>
      </c>
      <c r="D395" s="3">
        <v>45021.143055555556</v>
      </c>
      <c r="E395" s="3">
        <v>45021.293055555558</v>
      </c>
      <c r="F395" t="s">
        <v>69</v>
      </c>
      <c r="G395" t="s">
        <v>70</v>
      </c>
      <c r="H395" t="s">
        <v>83</v>
      </c>
      <c r="I395" s="13">
        <v>18.05</v>
      </c>
      <c r="J395" t="s">
        <v>100</v>
      </c>
      <c r="K395">
        <v>394</v>
      </c>
      <c r="L395" t="s">
        <v>85</v>
      </c>
      <c r="M395" t="s">
        <v>5</v>
      </c>
      <c r="N395" t="s">
        <v>88</v>
      </c>
      <c r="Q395" s="1">
        <f>+SUMIF(Tabla1[Número de Orden],Tabla2[[#This Row],[Número de Orden]],Tabla1[Ganacia Bruta])</f>
        <v>77</v>
      </c>
      <c r="R395" s="1">
        <f>+Tabla2[[#This Row],[Monto total cuenta]]+Tabla2[[#This Row],[Propina final]]</f>
        <v>95.05</v>
      </c>
      <c r="S395" s="4">
        <f>+Tabla2[[#This Row],[Hora de Salida]]</f>
        <v>45021.293055555558</v>
      </c>
      <c r="T395" s="5" t="str">
        <f>+TEXT(Tabla2[[#This Row],[Hora de Llegada]], "h:mm")</f>
        <v>3:26</v>
      </c>
      <c r="U395" t="str">
        <f>+TEXT(Tabla2[[#This Row],[Hora de Salida]], "h:mm")</f>
        <v>7:02</v>
      </c>
      <c r="V3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</v>
      </c>
      <c r="W395">
        <f>+SUMIF(cocina!A:A,Tabla2[[#This Row],[Número de Orden]],cocina!H:H)</f>
        <v>47</v>
      </c>
      <c r="X395">
        <f>+Tabla2[[#This Row],[Tiempo de preparación]]/60</f>
        <v>0.78333333333333333</v>
      </c>
      <c r="Y395" t="str">
        <f>+TEXT(Tabla2[[#This Row],[Columna2]]/24, "h:mm")</f>
        <v>0:47</v>
      </c>
      <c r="Z395" s="6">
        <f>+TEXT(Tabla2[[#This Row],[Hora de Salida]]-Tabla2[[#This Row],[Hora de Llegada]], "h:mm")-Tabla2[[#This Row],[Tiempo de preparación2]]</f>
        <v>0.11736111111111111</v>
      </c>
      <c r="AA395" s="6">
        <f>+IF(Tabla2[[#This Row],[Tiempo de degustación]]&lt;0,0,Tabla2[[#This Row],[Tiempo de degustación]])</f>
        <v>0.11736111111111111</v>
      </c>
      <c r="AB395" t="str">
        <f>+IF(Tabla2[[#This Row],[Tiempo de degustación2]]&gt;0,"SI","Impago")</f>
        <v>SI</v>
      </c>
      <c r="AC395">
        <f>+IF(Tabla2[[#This Row],[Orden cobrada]]="Impago",0,Tabla2[[#This Row],[Propina]])</f>
        <v>18.05</v>
      </c>
      <c r="AD395">
        <f>+IF(Tabla2[[#This Row],[Estado de la Mesa]]="Ocupada",15,0)</f>
        <v>15</v>
      </c>
      <c r="AE395">
        <f>+Tabla2[[#This Row],[Columna1]]/60</f>
        <v>0.25</v>
      </c>
      <c r="AF395" t="str">
        <f>+TEXT(Tabla2[[#This Row],[Columna12]]/24, "h:mm")</f>
        <v>0:15</v>
      </c>
      <c r="AG395" s="6">
        <f>+Tabla2[[#This Row],[Columna13]]+Tabla2[[#This Row],[Tiempo de permanencia]]</f>
        <v>30.160416666666666</v>
      </c>
      <c r="AH395" t="str">
        <f>+TEXT(Tabla2[[#This Row],[Hora de Llegada]], "dddd")</f>
        <v>miércoles</v>
      </c>
    </row>
    <row r="396" spans="1:34" x14ac:dyDescent="0.25">
      <c r="A396">
        <v>2</v>
      </c>
      <c r="B396" t="s">
        <v>452</v>
      </c>
      <c r="C396">
        <v>1</v>
      </c>
      <c r="D396" s="3">
        <v>45021.067361111112</v>
      </c>
      <c r="E396" s="3">
        <v>45021.231944444444</v>
      </c>
      <c r="F396" t="s">
        <v>82</v>
      </c>
      <c r="G396" t="s">
        <v>70</v>
      </c>
      <c r="H396" t="s">
        <v>71</v>
      </c>
      <c r="I396" s="13">
        <v>40.9</v>
      </c>
      <c r="J396" t="s">
        <v>84</v>
      </c>
      <c r="K396">
        <v>395</v>
      </c>
      <c r="L396" t="s">
        <v>121</v>
      </c>
      <c r="M396" t="s">
        <v>16</v>
      </c>
      <c r="Q396" s="1">
        <f>+SUMIF(Tabla1[Número de Orden],Tabla2[[#This Row],[Número de Orden]],Tabla1[Ganacia Bruta])</f>
        <v>38</v>
      </c>
      <c r="R396" s="1">
        <f>+Tabla2[[#This Row],[Monto total cuenta]]+Tabla2[[#This Row],[Propina final]]</f>
        <v>78.900000000000006</v>
      </c>
      <c r="S396" s="4">
        <f>+Tabla2[[#This Row],[Hora de Salida]]</f>
        <v>45021.231944444444</v>
      </c>
      <c r="T396" s="5" t="str">
        <f>+TEXT(Tabla2[[#This Row],[Hora de Llegada]], "h:mm")</f>
        <v>1:37</v>
      </c>
      <c r="U396" t="str">
        <f>+TEXT(Tabla2[[#This Row],[Hora de Salida]], "h:mm")</f>
        <v>5:34</v>
      </c>
      <c r="V3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0.16458333333333336</v>
      </c>
      <c r="W396">
        <f>+SUMIF(cocina!A:A,Tabla2[[#This Row],[Número de Orden]],cocina!H:H)</f>
        <v>8</v>
      </c>
      <c r="X396">
        <f>+Tabla2[[#This Row],[Tiempo de preparación]]/60</f>
        <v>0.13333333333333333</v>
      </c>
      <c r="Y396" t="str">
        <f>+TEXT(Tabla2[[#This Row],[Columna2]]/24, "h:mm")</f>
        <v>0:08</v>
      </c>
      <c r="Z396" s="6">
        <f>+TEXT(Tabla2[[#This Row],[Hora de Salida]]-Tabla2[[#This Row],[Hora de Llegada]], "h:mm")-Tabla2[[#This Row],[Tiempo de preparación2]]</f>
        <v>0.15902777777777777</v>
      </c>
      <c r="AA396" s="6">
        <f>+IF(Tabla2[[#This Row],[Tiempo de degustación]]&lt;0,0,Tabla2[[#This Row],[Tiempo de degustación]])</f>
        <v>0.15902777777777777</v>
      </c>
      <c r="AB396" t="str">
        <f>+IF(Tabla2[[#This Row],[Tiempo de degustación2]]&gt;0,"SI","Impago")</f>
        <v>SI</v>
      </c>
      <c r="AC396">
        <f>+IF(Tabla2[[#This Row],[Orden cobrada]]="Impago",0,Tabla2[[#This Row],[Propina]])</f>
        <v>40.9</v>
      </c>
      <c r="AD396">
        <f>+IF(Tabla2[[#This Row],[Estado de la Mesa]]="Ocupada",15,0)</f>
        <v>0</v>
      </c>
      <c r="AE396">
        <f>+Tabla2[[#This Row],[Columna1]]/60</f>
        <v>0</v>
      </c>
      <c r="AF396" t="str">
        <f>+TEXT(Tabla2[[#This Row],[Columna12]]/24, "h:mm")</f>
        <v>0:00</v>
      </c>
      <c r="AG396" s="6">
        <f>+Tabla2[[#This Row],[Columna13]]+Tabla2[[#This Row],[Tiempo de permanencia]]</f>
        <v>0.16458333333333336</v>
      </c>
      <c r="AH396" t="str">
        <f>+TEXT(Tabla2[[#This Row],[Hora de Llegada]], "dddd")</f>
        <v>miércoles</v>
      </c>
    </row>
    <row r="397" spans="1:34" x14ac:dyDescent="0.25">
      <c r="A397">
        <v>11</v>
      </c>
      <c r="B397" t="s">
        <v>453</v>
      </c>
      <c r="C397">
        <v>1</v>
      </c>
      <c r="D397" s="3">
        <v>45021.022222222222</v>
      </c>
      <c r="E397" s="3">
        <v>45021.15</v>
      </c>
      <c r="F397" t="s">
        <v>82</v>
      </c>
      <c r="G397" t="s">
        <v>98</v>
      </c>
      <c r="H397" t="s">
        <v>78</v>
      </c>
      <c r="I397" s="13">
        <v>34.5</v>
      </c>
      <c r="J397" t="s">
        <v>84</v>
      </c>
      <c r="K397">
        <v>396</v>
      </c>
      <c r="L397" t="s">
        <v>95</v>
      </c>
      <c r="M397" t="s">
        <v>21</v>
      </c>
      <c r="N397" t="s">
        <v>118</v>
      </c>
      <c r="Q397" s="1">
        <f>+SUMIF(Tabla1[Número de Orden],Tabla2[[#This Row],[Número de Orden]],Tabla1[Ganacia Bruta])</f>
        <v>83</v>
      </c>
      <c r="R397" s="1">
        <f>+Tabla2[[#This Row],[Monto total cuenta]]+Tabla2[[#This Row],[Propina final]]</f>
        <v>117.5</v>
      </c>
      <c r="S397" s="4">
        <f>+Tabla2[[#This Row],[Hora de Salida]]</f>
        <v>45021.15</v>
      </c>
      <c r="T397" s="5" t="str">
        <f>+TEXT(Tabla2[[#This Row],[Hora de Llegada]], "h:mm")</f>
        <v>0:32</v>
      </c>
      <c r="U397" t="str">
        <f>+TEXT(Tabla2[[#This Row],[Hora de Salida]], "h:mm")</f>
        <v>3:36</v>
      </c>
      <c r="V3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0.12777777777777777</v>
      </c>
      <c r="W397">
        <f>+SUMIF(cocina!A:A,Tabla2[[#This Row],[Número de Orden]],cocina!H:H)</f>
        <v>57</v>
      </c>
      <c r="X397">
        <f>+Tabla2[[#This Row],[Tiempo de preparación]]/60</f>
        <v>0.95</v>
      </c>
      <c r="Y397" t="str">
        <f>+TEXT(Tabla2[[#This Row],[Columna2]]/24, "h:mm")</f>
        <v>0:57</v>
      </c>
      <c r="Z397" s="6">
        <f>+TEXT(Tabla2[[#This Row],[Hora de Salida]]-Tabla2[[#This Row],[Hora de Llegada]], "h:mm")-Tabla2[[#This Row],[Tiempo de preparación2]]</f>
        <v>8.8194444444444436E-2</v>
      </c>
      <c r="AA397" s="6">
        <f>+IF(Tabla2[[#This Row],[Tiempo de degustación]]&lt;0,0,Tabla2[[#This Row],[Tiempo de degustación]])</f>
        <v>8.8194444444444436E-2</v>
      </c>
      <c r="AB397" t="str">
        <f>+IF(Tabla2[[#This Row],[Tiempo de degustación2]]&gt;0,"SI","Impago")</f>
        <v>SI</v>
      </c>
      <c r="AC397">
        <f>+IF(Tabla2[[#This Row],[Orden cobrada]]="Impago",0,Tabla2[[#This Row],[Propina]])</f>
        <v>34.5</v>
      </c>
      <c r="AD397">
        <f>+IF(Tabla2[[#This Row],[Estado de la Mesa]]="Ocupada",15,0)</f>
        <v>0</v>
      </c>
      <c r="AE397">
        <f>+Tabla2[[#This Row],[Columna1]]/60</f>
        <v>0</v>
      </c>
      <c r="AF397" t="str">
        <f>+TEXT(Tabla2[[#This Row],[Columna12]]/24, "h:mm")</f>
        <v>0:00</v>
      </c>
      <c r="AG397" s="6">
        <f>+Tabla2[[#This Row],[Columna13]]+Tabla2[[#This Row],[Tiempo de permanencia]]</f>
        <v>0.12777777777777777</v>
      </c>
      <c r="AH397" t="str">
        <f>+TEXT(Tabla2[[#This Row],[Hora de Llegada]], "dddd")</f>
        <v>miércoles</v>
      </c>
    </row>
    <row r="398" spans="1:34" x14ac:dyDescent="0.25">
      <c r="A398">
        <v>4</v>
      </c>
      <c r="B398" t="s">
        <v>416</v>
      </c>
      <c r="C398">
        <v>2</v>
      </c>
      <c r="D398" s="3">
        <v>45021.013888888891</v>
      </c>
      <c r="E398" s="3">
        <v>45021.06527777778</v>
      </c>
      <c r="F398" t="s">
        <v>94</v>
      </c>
      <c r="G398" t="s">
        <v>77</v>
      </c>
      <c r="H398" t="s">
        <v>71</v>
      </c>
      <c r="I398" s="13">
        <v>37.79</v>
      </c>
      <c r="J398" t="s">
        <v>84</v>
      </c>
      <c r="K398">
        <v>397</v>
      </c>
      <c r="L398" t="s">
        <v>127</v>
      </c>
      <c r="M398" t="s">
        <v>10</v>
      </c>
      <c r="N398" t="s">
        <v>86</v>
      </c>
      <c r="Q398" s="1">
        <f>+SUMIF(Tabla1[Número de Orden],Tabla2[[#This Row],[Número de Orden]],Tabla1[Ganacia Bruta])</f>
        <v>147</v>
      </c>
      <c r="R398" s="1">
        <f>+Tabla2[[#This Row],[Monto total cuenta]]+Tabla2[[#This Row],[Propina final]]</f>
        <v>184.79</v>
      </c>
      <c r="S398" s="4">
        <f>+Tabla2[[#This Row],[Hora de Salida]]</f>
        <v>45021.06527777778</v>
      </c>
      <c r="T398" s="5" t="str">
        <f>+TEXT(Tabla2[[#This Row],[Hora de Llegada]], "h:mm")</f>
        <v>0:20</v>
      </c>
      <c r="U398" t="str">
        <f>+TEXT(Tabla2[[#This Row],[Hora de Salida]], "h:mm")</f>
        <v>1:34</v>
      </c>
      <c r="V3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5.1388888888888894E-2</v>
      </c>
      <c r="W398">
        <f>+SUMIF(cocina!A:A,Tabla2[[#This Row],[Número de Orden]],cocina!H:H)</f>
        <v>69</v>
      </c>
      <c r="X398">
        <f>+Tabla2[[#This Row],[Tiempo de preparación]]/60</f>
        <v>1.1499999999999999</v>
      </c>
      <c r="Y398" t="str">
        <f>+TEXT(Tabla2[[#This Row],[Columna2]]/24, "h:mm")</f>
        <v>1:09</v>
      </c>
      <c r="Z398" s="6">
        <f>+TEXT(Tabla2[[#This Row],[Hora de Salida]]-Tabla2[[#This Row],[Hora de Llegada]], "h:mm")-Tabla2[[#This Row],[Tiempo de preparación2]]</f>
        <v>3.4722222222222168E-3</v>
      </c>
      <c r="AA398" s="6">
        <f>+IF(Tabla2[[#This Row],[Tiempo de degustación]]&lt;0,0,Tabla2[[#This Row],[Tiempo de degustación]])</f>
        <v>3.4722222222222168E-3</v>
      </c>
      <c r="AB398" t="str">
        <f>+IF(Tabla2[[#This Row],[Tiempo de degustación2]]&gt;0,"SI","Impago")</f>
        <v>SI</v>
      </c>
      <c r="AC398">
        <f>+IF(Tabla2[[#This Row],[Orden cobrada]]="Impago",0,Tabla2[[#This Row],[Propina]])</f>
        <v>37.79</v>
      </c>
      <c r="AD398">
        <f>+IF(Tabla2[[#This Row],[Estado de la Mesa]]="Ocupada",15,0)</f>
        <v>0</v>
      </c>
      <c r="AE398">
        <f>+Tabla2[[#This Row],[Columna1]]/60</f>
        <v>0</v>
      </c>
      <c r="AF398" t="str">
        <f>+TEXT(Tabla2[[#This Row],[Columna12]]/24, "h:mm")</f>
        <v>0:00</v>
      </c>
      <c r="AG398" s="6">
        <f>+Tabla2[[#This Row],[Columna13]]+Tabla2[[#This Row],[Tiempo de permanencia]]</f>
        <v>5.1388888888888894E-2</v>
      </c>
      <c r="AH398" t="str">
        <f>+TEXT(Tabla2[[#This Row],[Hora de Llegada]], "dddd")</f>
        <v>miércoles</v>
      </c>
    </row>
    <row r="399" spans="1:34" x14ac:dyDescent="0.25">
      <c r="A399">
        <v>9</v>
      </c>
      <c r="B399" t="s">
        <v>454</v>
      </c>
      <c r="C399">
        <v>5</v>
      </c>
      <c r="D399" s="3">
        <v>45021.131944444445</v>
      </c>
      <c r="E399" s="3">
        <v>45021.295138888891</v>
      </c>
      <c r="F399" t="s">
        <v>76</v>
      </c>
      <c r="G399" t="s">
        <v>77</v>
      </c>
      <c r="H399" t="s">
        <v>83</v>
      </c>
      <c r="I399" s="13">
        <v>48.96</v>
      </c>
      <c r="J399" t="s">
        <v>84</v>
      </c>
      <c r="K399">
        <v>398</v>
      </c>
      <c r="L399" t="s">
        <v>95</v>
      </c>
      <c r="M399" t="s">
        <v>15</v>
      </c>
      <c r="N399" t="s">
        <v>115</v>
      </c>
      <c r="Q399" s="1">
        <f>+SUMIF(Tabla1[Número de Orden],Tabla2[[#This Row],[Número de Orden]],Tabla1[Ganacia Bruta])</f>
        <v>122</v>
      </c>
      <c r="R399" s="1">
        <f>+Tabla2[[#This Row],[Monto total cuenta]]+Tabla2[[#This Row],[Propina final]]</f>
        <v>170.96</v>
      </c>
      <c r="S399" s="4">
        <f>+Tabla2[[#This Row],[Hora de Salida]]</f>
        <v>45021.295138888891</v>
      </c>
      <c r="T399" s="5" t="str">
        <f>+TEXT(Tabla2[[#This Row],[Hora de Llegada]], "h:mm")</f>
        <v>3:10</v>
      </c>
      <c r="U399" t="str">
        <f>+TEXT(Tabla2[[#This Row],[Hora de Salida]], "h:mm")</f>
        <v>7:05</v>
      </c>
      <c r="V3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0.16319444444444445</v>
      </c>
      <c r="W399">
        <f>+SUMIF(cocina!A:A,Tabla2[[#This Row],[Número de Orden]],cocina!H:H)</f>
        <v>71</v>
      </c>
      <c r="X399">
        <f>+Tabla2[[#This Row],[Tiempo de preparación]]/60</f>
        <v>1.1833333333333333</v>
      </c>
      <c r="Y399" t="str">
        <f>+TEXT(Tabla2[[#This Row],[Columna2]]/24, "h:mm")</f>
        <v>1:11</v>
      </c>
      <c r="Z399" s="6">
        <f>+TEXT(Tabla2[[#This Row],[Hora de Salida]]-Tabla2[[#This Row],[Hora de Llegada]], "h:mm")-Tabla2[[#This Row],[Tiempo de preparación2]]</f>
        <v>0.1138888888888889</v>
      </c>
      <c r="AA399" s="6">
        <f>+IF(Tabla2[[#This Row],[Tiempo de degustación]]&lt;0,0,Tabla2[[#This Row],[Tiempo de degustación]])</f>
        <v>0.1138888888888889</v>
      </c>
      <c r="AB399" t="str">
        <f>+IF(Tabla2[[#This Row],[Tiempo de degustación2]]&gt;0,"SI","Impago")</f>
        <v>SI</v>
      </c>
      <c r="AC399">
        <f>+IF(Tabla2[[#This Row],[Orden cobrada]]="Impago",0,Tabla2[[#This Row],[Propina]])</f>
        <v>48.96</v>
      </c>
      <c r="AD399">
        <f>+IF(Tabla2[[#This Row],[Estado de la Mesa]]="Ocupada",15,0)</f>
        <v>0</v>
      </c>
      <c r="AE399">
        <f>+Tabla2[[#This Row],[Columna1]]/60</f>
        <v>0</v>
      </c>
      <c r="AF399" t="str">
        <f>+TEXT(Tabla2[[#This Row],[Columna12]]/24, "h:mm")</f>
        <v>0:00</v>
      </c>
      <c r="AG399" s="6">
        <f>+Tabla2[[#This Row],[Columna13]]+Tabla2[[#This Row],[Tiempo de permanencia]]</f>
        <v>0.16319444444444445</v>
      </c>
      <c r="AH399" t="str">
        <f>+TEXT(Tabla2[[#This Row],[Hora de Llegada]], "dddd")</f>
        <v>miércoles</v>
      </c>
    </row>
    <row r="400" spans="1:34" x14ac:dyDescent="0.25">
      <c r="A400">
        <v>7</v>
      </c>
      <c r="B400" t="s">
        <v>455</v>
      </c>
      <c r="C400">
        <v>6</v>
      </c>
      <c r="D400" s="3">
        <v>45021.116666666669</v>
      </c>
      <c r="E400" s="3">
        <v>45021.236111111109</v>
      </c>
      <c r="F400" t="s">
        <v>90</v>
      </c>
      <c r="G400" t="s">
        <v>70</v>
      </c>
      <c r="H400" t="s">
        <v>83</v>
      </c>
      <c r="I400" s="13">
        <v>27.32</v>
      </c>
      <c r="J400" t="s">
        <v>84</v>
      </c>
      <c r="K400">
        <v>399</v>
      </c>
      <c r="L400" t="s">
        <v>73</v>
      </c>
      <c r="M400" t="s">
        <v>14</v>
      </c>
      <c r="N400" t="s">
        <v>87</v>
      </c>
      <c r="Q400" s="1">
        <f>+SUMIF(Tabla1[Número de Orden],Tabla2[[#This Row],[Número de Orden]],Tabla1[Ganacia Bruta])</f>
        <v>207</v>
      </c>
      <c r="R400" s="1">
        <f>+Tabla2[[#This Row],[Monto total cuenta]]+Tabla2[[#This Row],[Propina final]]</f>
        <v>234.32</v>
      </c>
      <c r="S400" s="4">
        <f>+Tabla2[[#This Row],[Hora de Salida]]</f>
        <v>45021.236111111109</v>
      </c>
      <c r="T400" s="5" t="str">
        <f>+TEXT(Tabla2[[#This Row],[Hora de Llegada]], "h:mm")</f>
        <v>2:48</v>
      </c>
      <c r="U400" t="str">
        <f>+TEXT(Tabla2[[#This Row],[Hora de Salida]], "h:mm")</f>
        <v>5:40</v>
      </c>
      <c r="V4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0.11944444444444444</v>
      </c>
      <c r="W400">
        <f>+SUMIF(cocina!A:A,Tabla2[[#This Row],[Número de Orden]],cocina!H:H)</f>
        <v>91</v>
      </c>
      <c r="X400">
        <f>+Tabla2[[#This Row],[Tiempo de preparación]]/60</f>
        <v>1.5166666666666666</v>
      </c>
      <c r="Y400" t="str">
        <f>+TEXT(Tabla2[[#This Row],[Columna2]]/24, "h:mm")</f>
        <v>1:31</v>
      </c>
      <c r="Z400" s="6">
        <f>+TEXT(Tabla2[[#This Row],[Hora de Salida]]-Tabla2[[#This Row],[Hora de Llegada]], "h:mm")-Tabla2[[#This Row],[Tiempo de preparación2]]</f>
        <v>5.6250000000000008E-2</v>
      </c>
      <c r="AA400" s="6">
        <f>+IF(Tabla2[[#This Row],[Tiempo de degustación]]&lt;0,0,Tabla2[[#This Row],[Tiempo de degustación]])</f>
        <v>5.6250000000000008E-2</v>
      </c>
      <c r="AB400" t="str">
        <f>+IF(Tabla2[[#This Row],[Tiempo de degustación2]]&gt;0,"SI","Impago")</f>
        <v>SI</v>
      </c>
      <c r="AC400">
        <f>+IF(Tabla2[[#This Row],[Orden cobrada]]="Impago",0,Tabla2[[#This Row],[Propina]])</f>
        <v>27.32</v>
      </c>
      <c r="AD400">
        <f>+IF(Tabla2[[#This Row],[Estado de la Mesa]]="Ocupada",15,0)</f>
        <v>0</v>
      </c>
      <c r="AE400">
        <f>+Tabla2[[#This Row],[Columna1]]/60</f>
        <v>0</v>
      </c>
      <c r="AF400" t="str">
        <f>+TEXT(Tabla2[[#This Row],[Columna12]]/24, "h:mm")</f>
        <v>0:00</v>
      </c>
      <c r="AG400" s="6">
        <f>+Tabla2[[#This Row],[Columna13]]+Tabla2[[#This Row],[Tiempo de permanencia]]</f>
        <v>0.11944444444444444</v>
      </c>
      <c r="AH400" t="str">
        <f>+TEXT(Tabla2[[#This Row],[Hora de Llegada]], "dddd")</f>
        <v>miércoles</v>
      </c>
    </row>
    <row r="401" spans="1:34" x14ac:dyDescent="0.25">
      <c r="A401">
        <v>9</v>
      </c>
      <c r="B401" t="s">
        <v>456</v>
      </c>
      <c r="C401">
        <v>4</v>
      </c>
      <c r="D401" s="3">
        <v>45021.09097222222</v>
      </c>
      <c r="E401" s="3">
        <v>45021.176388888889</v>
      </c>
      <c r="F401" t="s">
        <v>94</v>
      </c>
      <c r="G401" t="s">
        <v>70</v>
      </c>
      <c r="H401" t="s">
        <v>83</v>
      </c>
      <c r="I401" s="13">
        <v>42.96</v>
      </c>
      <c r="J401" t="s">
        <v>72</v>
      </c>
      <c r="K401">
        <v>400</v>
      </c>
      <c r="L401" t="s">
        <v>85</v>
      </c>
      <c r="M401" t="s">
        <v>11</v>
      </c>
      <c r="N401" t="s">
        <v>92</v>
      </c>
      <c r="O401" t="s">
        <v>86</v>
      </c>
      <c r="Q401" s="1">
        <f>+SUMIF(Tabla1[Número de Orden],Tabla2[[#This Row],[Número de Orden]],Tabla1[Ganacia Bruta])</f>
        <v>198</v>
      </c>
      <c r="R401" s="1">
        <f>+Tabla2[[#This Row],[Monto total cuenta]]+Tabla2[[#This Row],[Propina final]]</f>
        <v>240.96</v>
      </c>
      <c r="S401" s="4">
        <f>+Tabla2[[#This Row],[Hora de Salida]]</f>
        <v>45021.176388888889</v>
      </c>
      <c r="T401" s="5" t="str">
        <f>+TEXT(Tabla2[[#This Row],[Hora de Llegada]], "h:mm")</f>
        <v>2:11</v>
      </c>
      <c r="U401" t="str">
        <f>+TEXT(Tabla2[[#This Row],[Hora de Salida]], "h:mm")</f>
        <v>4:14</v>
      </c>
      <c r="V4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8.5416666666666682E-2</v>
      </c>
      <c r="W401">
        <f>+SUMIF(cocina!A:A,Tabla2[[#This Row],[Número de Orden]],cocina!H:H)</f>
        <v>79</v>
      </c>
      <c r="X401">
        <f>+Tabla2[[#This Row],[Tiempo de preparación]]/60</f>
        <v>1.3166666666666667</v>
      </c>
      <c r="Y401" t="str">
        <f>+TEXT(Tabla2[[#This Row],[Columna2]]/24, "h:mm")</f>
        <v>1:19</v>
      </c>
      <c r="Z401" s="6">
        <f>+TEXT(Tabla2[[#This Row],[Hora de Salida]]-Tabla2[[#This Row],[Hora de Llegada]], "h:mm")-Tabla2[[#This Row],[Tiempo de preparación2]]</f>
        <v>3.0555555555555558E-2</v>
      </c>
      <c r="AA401" s="6">
        <f>+IF(Tabla2[[#This Row],[Tiempo de degustación]]&lt;0,0,Tabla2[[#This Row],[Tiempo de degustación]])</f>
        <v>3.0555555555555558E-2</v>
      </c>
      <c r="AB401" t="str">
        <f>+IF(Tabla2[[#This Row],[Tiempo de degustación2]]&gt;0,"SI","Impago")</f>
        <v>SI</v>
      </c>
      <c r="AC401">
        <f>+IF(Tabla2[[#This Row],[Orden cobrada]]="Impago",0,Tabla2[[#This Row],[Propina]])</f>
        <v>42.96</v>
      </c>
      <c r="AD401">
        <f>+IF(Tabla2[[#This Row],[Estado de la Mesa]]="Ocupada",15,0)</f>
        <v>0</v>
      </c>
      <c r="AE401">
        <f>+Tabla2[[#This Row],[Columna1]]/60</f>
        <v>0</v>
      </c>
      <c r="AF401" t="str">
        <f>+TEXT(Tabla2[[#This Row],[Columna12]]/24, "h:mm")</f>
        <v>0:00</v>
      </c>
      <c r="AG401" s="6">
        <f>+Tabla2[[#This Row],[Columna13]]+Tabla2[[#This Row],[Tiempo de permanencia]]</f>
        <v>8.5416666666666682E-2</v>
      </c>
      <c r="AH401" t="str">
        <f>+TEXT(Tabla2[[#This Row],[Hora de Llegada]], "dddd")</f>
        <v>miércoles</v>
      </c>
    </row>
    <row r="402" spans="1:34" x14ac:dyDescent="0.25">
      <c r="A402">
        <v>16</v>
      </c>
      <c r="B402" t="s">
        <v>390</v>
      </c>
      <c r="C402">
        <v>2</v>
      </c>
      <c r="D402" s="3">
        <v>45021.160416666666</v>
      </c>
      <c r="E402" s="3">
        <v>45021.289583333331</v>
      </c>
      <c r="F402" t="s">
        <v>82</v>
      </c>
      <c r="G402" t="s">
        <v>70</v>
      </c>
      <c r="H402" t="s">
        <v>83</v>
      </c>
      <c r="I402" s="13">
        <v>15.87</v>
      </c>
      <c r="J402" t="s">
        <v>100</v>
      </c>
      <c r="K402">
        <v>401</v>
      </c>
      <c r="L402" t="s">
        <v>91</v>
      </c>
      <c r="M402" t="s">
        <v>23</v>
      </c>
      <c r="Q402" s="1">
        <f>+SUMIF(Tabla1[Número de Orden],Tabla2[[#This Row],[Número de Orden]],Tabla1[Ganacia Bruta])</f>
        <v>42</v>
      </c>
      <c r="R402" s="1">
        <f>+Tabla2[[#This Row],[Monto total cuenta]]+Tabla2[[#This Row],[Propina final]]</f>
        <v>57.87</v>
      </c>
      <c r="S402" s="4">
        <f>+Tabla2[[#This Row],[Hora de Salida]]</f>
        <v>45021.289583333331</v>
      </c>
      <c r="T402" s="5" t="str">
        <f>+TEXT(Tabla2[[#This Row],[Hora de Llegada]], "h:mm")</f>
        <v>3:51</v>
      </c>
      <c r="U402" t="str">
        <f>+TEXT(Tabla2[[#This Row],[Hora de Salida]], "h:mm")</f>
        <v>6:57</v>
      </c>
      <c r="V4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30.129166666666666</v>
      </c>
      <c r="W402">
        <f>+SUMIF(cocina!A:A,Tabla2[[#This Row],[Número de Orden]],cocina!H:H)</f>
        <v>20</v>
      </c>
      <c r="X402">
        <f>+Tabla2[[#This Row],[Tiempo de preparación]]/60</f>
        <v>0.33333333333333331</v>
      </c>
      <c r="Y402" t="str">
        <f>+TEXT(Tabla2[[#This Row],[Columna2]]/24, "h:mm")</f>
        <v>0:20</v>
      </c>
      <c r="Z402" s="6">
        <f>+TEXT(Tabla2[[#This Row],[Hora de Salida]]-Tabla2[[#This Row],[Hora de Llegada]], "h:mm")-Tabla2[[#This Row],[Tiempo de preparación2]]</f>
        <v>0.11527777777777778</v>
      </c>
      <c r="AA402" s="6">
        <f>+IF(Tabla2[[#This Row],[Tiempo de degustación]]&lt;0,0,Tabla2[[#This Row],[Tiempo de degustación]])</f>
        <v>0.11527777777777778</v>
      </c>
      <c r="AB402" t="str">
        <f>+IF(Tabla2[[#This Row],[Tiempo de degustación2]]&gt;0,"SI","Impago")</f>
        <v>SI</v>
      </c>
      <c r="AC402">
        <f>+IF(Tabla2[[#This Row],[Orden cobrada]]="Impago",0,Tabla2[[#This Row],[Propina]])</f>
        <v>15.87</v>
      </c>
      <c r="AD402">
        <f>+IF(Tabla2[[#This Row],[Estado de la Mesa]]="Ocupada",15,0)</f>
        <v>15</v>
      </c>
      <c r="AE402">
        <f>+Tabla2[[#This Row],[Columna1]]/60</f>
        <v>0.25</v>
      </c>
      <c r="AF402" t="str">
        <f>+TEXT(Tabla2[[#This Row],[Columna12]]/24, "h:mm")</f>
        <v>0:15</v>
      </c>
      <c r="AG402" s="6">
        <f>+Tabla2[[#This Row],[Columna13]]+Tabla2[[#This Row],[Tiempo de permanencia]]</f>
        <v>30.139583333333334</v>
      </c>
      <c r="AH402" t="str">
        <f>+TEXT(Tabla2[[#This Row],[Hora de Llegada]], "dddd")</f>
        <v>miércoles</v>
      </c>
    </row>
    <row r="403" spans="1:34" x14ac:dyDescent="0.25">
      <c r="A403">
        <v>18</v>
      </c>
      <c r="B403" t="s">
        <v>457</v>
      </c>
      <c r="C403">
        <v>1</v>
      </c>
      <c r="D403" s="3">
        <v>45021.111805555556</v>
      </c>
      <c r="E403" s="3">
        <v>45021.213888888888</v>
      </c>
      <c r="F403" t="s">
        <v>69</v>
      </c>
      <c r="G403" t="s">
        <v>70</v>
      </c>
      <c r="H403" t="s">
        <v>83</v>
      </c>
      <c r="I403" s="13">
        <v>31.02</v>
      </c>
      <c r="J403" t="s">
        <v>72</v>
      </c>
      <c r="K403">
        <v>402</v>
      </c>
      <c r="L403" t="s">
        <v>79</v>
      </c>
      <c r="M403" t="s">
        <v>26</v>
      </c>
      <c r="N403" t="s">
        <v>106</v>
      </c>
      <c r="O403" t="s">
        <v>123</v>
      </c>
      <c r="Q403" s="1">
        <f>+SUMIF(Tabla1[Número de Orden],Tabla2[[#This Row],[Número de Orden]],Tabla1[Ganacia Bruta])</f>
        <v>151</v>
      </c>
      <c r="R403" s="1">
        <f>+Tabla2[[#This Row],[Monto total cuenta]]+Tabla2[[#This Row],[Propina final]]</f>
        <v>182.02</v>
      </c>
      <c r="S403" s="4">
        <f>+Tabla2[[#This Row],[Hora de Salida]]</f>
        <v>45021.213888888888</v>
      </c>
      <c r="T403" s="5" t="str">
        <f>+TEXT(Tabla2[[#This Row],[Hora de Llegada]], "h:mm")</f>
        <v>2:41</v>
      </c>
      <c r="U403" t="str">
        <f>+TEXT(Tabla2[[#This Row],[Hora de Salida]], "h:mm")</f>
        <v>5:08</v>
      </c>
      <c r="V4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0.10208333333333332</v>
      </c>
      <c r="W403">
        <f>+SUMIF(cocina!A:A,Tabla2[[#This Row],[Número de Orden]],cocina!H:H)</f>
        <v>66</v>
      </c>
      <c r="X403">
        <f>+Tabla2[[#This Row],[Tiempo de preparación]]/60</f>
        <v>1.1000000000000001</v>
      </c>
      <c r="Y403" t="str">
        <f>+TEXT(Tabla2[[#This Row],[Columna2]]/24, "h:mm")</f>
        <v>1:06</v>
      </c>
      <c r="Z403" s="6">
        <f>+TEXT(Tabla2[[#This Row],[Hora de Salida]]-Tabla2[[#This Row],[Hora de Llegada]], "h:mm")-Tabla2[[#This Row],[Tiempo de preparación2]]</f>
        <v>5.6250000000000001E-2</v>
      </c>
      <c r="AA403" s="6">
        <f>+IF(Tabla2[[#This Row],[Tiempo de degustación]]&lt;0,0,Tabla2[[#This Row],[Tiempo de degustación]])</f>
        <v>5.6250000000000001E-2</v>
      </c>
      <c r="AB403" t="str">
        <f>+IF(Tabla2[[#This Row],[Tiempo de degustación2]]&gt;0,"SI","Impago")</f>
        <v>SI</v>
      </c>
      <c r="AC403">
        <f>+IF(Tabla2[[#This Row],[Orden cobrada]]="Impago",0,Tabla2[[#This Row],[Propina]])</f>
        <v>31.02</v>
      </c>
      <c r="AD403">
        <f>+IF(Tabla2[[#This Row],[Estado de la Mesa]]="Ocupada",15,0)</f>
        <v>0</v>
      </c>
      <c r="AE403">
        <f>+Tabla2[[#This Row],[Columna1]]/60</f>
        <v>0</v>
      </c>
      <c r="AF403" t="str">
        <f>+TEXT(Tabla2[[#This Row],[Columna12]]/24, "h:mm")</f>
        <v>0:00</v>
      </c>
      <c r="AG403" s="6">
        <f>+Tabla2[[#This Row],[Columna13]]+Tabla2[[#This Row],[Tiempo de permanencia]]</f>
        <v>0.10208333333333332</v>
      </c>
      <c r="AH403" t="str">
        <f>+TEXT(Tabla2[[#This Row],[Hora de Llegada]], "dddd")</f>
        <v>miércoles</v>
      </c>
    </row>
    <row r="404" spans="1:34" x14ac:dyDescent="0.25">
      <c r="A404">
        <v>14</v>
      </c>
      <c r="B404" t="s">
        <v>458</v>
      </c>
      <c r="C404">
        <v>5</v>
      </c>
      <c r="D404" s="3">
        <v>45021.09375</v>
      </c>
      <c r="E404" s="3">
        <v>45021.21875</v>
      </c>
      <c r="F404" t="s">
        <v>76</v>
      </c>
      <c r="G404" t="s">
        <v>70</v>
      </c>
      <c r="H404" t="s">
        <v>83</v>
      </c>
      <c r="I404" s="13">
        <v>14.76</v>
      </c>
      <c r="J404" t="s">
        <v>84</v>
      </c>
      <c r="K404">
        <v>403</v>
      </c>
      <c r="L404" t="s">
        <v>127</v>
      </c>
      <c r="M404" t="s">
        <v>19</v>
      </c>
      <c r="N404" t="s">
        <v>122</v>
      </c>
      <c r="O404" t="s">
        <v>107</v>
      </c>
      <c r="P404" t="s">
        <v>96</v>
      </c>
      <c r="Q404" s="1">
        <f>+SUMIF(Tabla1[Número de Orden],Tabla2[[#This Row],[Número de Orden]],Tabla1[Ganacia Bruta])</f>
        <v>190</v>
      </c>
      <c r="R404" s="1">
        <f>+Tabla2[[#This Row],[Monto total cuenta]]+Tabla2[[#This Row],[Propina final]]</f>
        <v>204.76</v>
      </c>
      <c r="S404" s="4">
        <f>+Tabla2[[#This Row],[Hora de Salida]]</f>
        <v>45021.21875</v>
      </c>
      <c r="T404" s="5" t="str">
        <f>+TEXT(Tabla2[[#This Row],[Hora de Llegada]], "h:mm")</f>
        <v>2:15</v>
      </c>
      <c r="U404" t="str">
        <f>+TEXT(Tabla2[[#This Row],[Hora de Salida]], "h:mm")</f>
        <v>5:15</v>
      </c>
      <c r="V4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0.125</v>
      </c>
      <c r="W404">
        <f>+SUMIF(cocina!A:A,Tabla2[[#This Row],[Número de Orden]],cocina!H:H)</f>
        <v>85</v>
      </c>
      <c r="X404">
        <f>+Tabla2[[#This Row],[Tiempo de preparación]]/60</f>
        <v>1.4166666666666667</v>
      </c>
      <c r="Y404" t="str">
        <f>+TEXT(Tabla2[[#This Row],[Columna2]]/24, "h:mm")</f>
        <v>1:25</v>
      </c>
      <c r="Z404" s="6">
        <f>+TEXT(Tabla2[[#This Row],[Hora de Salida]]-Tabla2[[#This Row],[Hora de Llegada]], "h:mm")-Tabla2[[#This Row],[Tiempo de preparación2]]</f>
        <v>6.5972222222222224E-2</v>
      </c>
      <c r="AA404" s="6">
        <f>+IF(Tabla2[[#This Row],[Tiempo de degustación]]&lt;0,0,Tabla2[[#This Row],[Tiempo de degustación]])</f>
        <v>6.5972222222222224E-2</v>
      </c>
      <c r="AB404" t="str">
        <f>+IF(Tabla2[[#This Row],[Tiempo de degustación2]]&gt;0,"SI","Impago")</f>
        <v>SI</v>
      </c>
      <c r="AC404">
        <f>+IF(Tabla2[[#This Row],[Orden cobrada]]="Impago",0,Tabla2[[#This Row],[Propina]])</f>
        <v>14.76</v>
      </c>
      <c r="AD404">
        <f>+IF(Tabla2[[#This Row],[Estado de la Mesa]]="Ocupada",15,0)</f>
        <v>0</v>
      </c>
      <c r="AE404">
        <f>+Tabla2[[#This Row],[Columna1]]/60</f>
        <v>0</v>
      </c>
      <c r="AF404" t="str">
        <f>+TEXT(Tabla2[[#This Row],[Columna12]]/24, "h:mm")</f>
        <v>0:00</v>
      </c>
      <c r="AG404" s="6">
        <f>+Tabla2[[#This Row],[Columna13]]+Tabla2[[#This Row],[Tiempo de permanencia]]</f>
        <v>0.125</v>
      </c>
      <c r="AH404" t="str">
        <f>+TEXT(Tabla2[[#This Row],[Hora de Llegada]], "dddd")</f>
        <v>miércoles</v>
      </c>
    </row>
    <row r="405" spans="1:34" x14ac:dyDescent="0.25">
      <c r="A405">
        <v>17</v>
      </c>
      <c r="B405" t="s">
        <v>412</v>
      </c>
      <c r="C405">
        <v>2</v>
      </c>
      <c r="D405" s="3">
        <v>45021.026388888888</v>
      </c>
      <c r="E405" s="3">
        <v>45021.186805555553</v>
      </c>
      <c r="F405" t="s">
        <v>90</v>
      </c>
      <c r="G405" t="s">
        <v>70</v>
      </c>
      <c r="H405" t="s">
        <v>83</v>
      </c>
      <c r="I405" s="13">
        <v>32.56</v>
      </c>
      <c r="J405" t="s">
        <v>84</v>
      </c>
      <c r="K405">
        <v>404</v>
      </c>
      <c r="L405" t="s">
        <v>73</v>
      </c>
      <c r="M405" t="s">
        <v>23</v>
      </c>
      <c r="N405" t="s">
        <v>131</v>
      </c>
      <c r="O405" t="s">
        <v>103</v>
      </c>
      <c r="Q405" s="1">
        <f>+SUMIF(Tabla1[Número de Orden],Tabla2[[#This Row],[Número de Orden]],Tabla1[Ganacia Bruta])</f>
        <v>182</v>
      </c>
      <c r="R405" s="1">
        <f>+Tabla2[[#This Row],[Monto total cuenta]]+Tabla2[[#This Row],[Propina final]]</f>
        <v>214.56</v>
      </c>
      <c r="S405" s="4">
        <f>+Tabla2[[#This Row],[Hora de Salida]]</f>
        <v>45021.186805555553</v>
      </c>
      <c r="T405" s="5" t="str">
        <f>+TEXT(Tabla2[[#This Row],[Hora de Llegada]], "h:mm")</f>
        <v>0:38</v>
      </c>
      <c r="U405" t="str">
        <f>+TEXT(Tabla2[[#This Row],[Hora de Salida]], "h:mm")</f>
        <v>4:29</v>
      </c>
      <c r="V4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0.16041666666666668</v>
      </c>
      <c r="W405">
        <f>+SUMIF(cocina!A:A,Tabla2[[#This Row],[Número de Orden]],cocina!H:H)</f>
        <v>102</v>
      </c>
      <c r="X405">
        <f>+Tabla2[[#This Row],[Tiempo de preparación]]/60</f>
        <v>1.7</v>
      </c>
      <c r="Y405" t="str">
        <f>+TEXT(Tabla2[[#This Row],[Columna2]]/24, "h:mm")</f>
        <v>1:42</v>
      </c>
      <c r="Z405" s="6">
        <f>+TEXT(Tabla2[[#This Row],[Hora de Salida]]-Tabla2[[#This Row],[Hora de Llegada]], "h:mm")-Tabla2[[#This Row],[Tiempo de preparación2]]</f>
        <v>8.9583333333333348E-2</v>
      </c>
      <c r="AA405" s="6">
        <f>+IF(Tabla2[[#This Row],[Tiempo de degustación]]&lt;0,0,Tabla2[[#This Row],[Tiempo de degustación]])</f>
        <v>8.9583333333333348E-2</v>
      </c>
      <c r="AB405" t="str">
        <f>+IF(Tabla2[[#This Row],[Tiempo de degustación2]]&gt;0,"SI","Impago")</f>
        <v>SI</v>
      </c>
      <c r="AC405">
        <f>+IF(Tabla2[[#This Row],[Orden cobrada]]="Impago",0,Tabla2[[#This Row],[Propina]])</f>
        <v>32.56</v>
      </c>
      <c r="AD405">
        <f>+IF(Tabla2[[#This Row],[Estado de la Mesa]]="Ocupada",15,0)</f>
        <v>0</v>
      </c>
      <c r="AE405">
        <f>+Tabla2[[#This Row],[Columna1]]/60</f>
        <v>0</v>
      </c>
      <c r="AF405" t="str">
        <f>+TEXT(Tabla2[[#This Row],[Columna12]]/24, "h:mm")</f>
        <v>0:00</v>
      </c>
      <c r="AG405" s="6">
        <f>+Tabla2[[#This Row],[Columna13]]+Tabla2[[#This Row],[Tiempo de permanencia]]</f>
        <v>0.16041666666666668</v>
      </c>
      <c r="AH405" t="str">
        <f>+TEXT(Tabla2[[#This Row],[Hora de Llegada]], "dddd")</f>
        <v>miércoles</v>
      </c>
    </row>
    <row r="406" spans="1:34" x14ac:dyDescent="0.25">
      <c r="A406">
        <v>5</v>
      </c>
      <c r="B406" t="s">
        <v>459</v>
      </c>
      <c r="C406">
        <v>6</v>
      </c>
      <c r="D406" s="3">
        <v>45021.11041666667</v>
      </c>
      <c r="E406" s="3">
        <v>45021.207638888889</v>
      </c>
      <c r="F406" t="s">
        <v>82</v>
      </c>
      <c r="G406" t="s">
        <v>98</v>
      </c>
      <c r="H406" t="s">
        <v>83</v>
      </c>
      <c r="I406" s="13">
        <v>14.56</v>
      </c>
      <c r="J406" t="s">
        <v>72</v>
      </c>
      <c r="K406">
        <v>405</v>
      </c>
      <c r="L406" t="s">
        <v>140</v>
      </c>
      <c r="M406" t="s">
        <v>25</v>
      </c>
      <c r="N406" t="s">
        <v>103</v>
      </c>
      <c r="O406" t="s">
        <v>131</v>
      </c>
      <c r="Q406" s="1">
        <f>+SUMIF(Tabla1[Número de Orden],Tabla2[[#This Row],[Número de Orden]],Tabla1[Ganacia Bruta])</f>
        <v>106</v>
      </c>
      <c r="R406" s="1">
        <f>+Tabla2[[#This Row],[Monto total cuenta]]+Tabla2[[#This Row],[Propina final]]</f>
        <v>120.56</v>
      </c>
      <c r="S406" s="4">
        <f>+Tabla2[[#This Row],[Hora de Salida]]</f>
        <v>45021.207638888889</v>
      </c>
      <c r="T406" s="5" t="str">
        <f>+TEXT(Tabla2[[#This Row],[Hora de Llegada]], "h:mm")</f>
        <v>2:39</v>
      </c>
      <c r="U406" t="str">
        <f>+TEXT(Tabla2[[#This Row],[Hora de Salida]], "h:mm")</f>
        <v>4:59</v>
      </c>
      <c r="V4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9.7222222222222238E-2</v>
      </c>
      <c r="W406">
        <f>+SUMIF(cocina!A:A,Tabla2[[#This Row],[Número de Orden]],cocina!H:H)</f>
        <v>98</v>
      </c>
      <c r="X406">
        <f>+Tabla2[[#This Row],[Tiempo de preparación]]/60</f>
        <v>1.6333333333333333</v>
      </c>
      <c r="Y406" t="str">
        <f>+TEXT(Tabla2[[#This Row],[Columna2]]/24, "h:mm")</f>
        <v>1:38</v>
      </c>
      <c r="Z406" s="6">
        <f>+TEXT(Tabla2[[#This Row],[Hora de Salida]]-Tabla2[[#This Row],[Hora de Llegada]], "h:mm")-Tabla2[[#This Row],[Tiempo de preparación2]]</f>
        <v>2.9166666666666674E-2</v>
      </c>
      <c r="AA406" s="6">
        <f>+IF(Tabla2[[#This Row],[Tiempo de degustación]]&lt;0,0,Tabla2[[#This Row],[Tiempo de degustación]])</f>
        <v>2.9166666666666674E-2</v>
      </c>
      <c r="AB406" t="str">
        <f>+IF(Tabla2[[#This Row],[Tiempo de degustación2]]&gt;0,"SI","Impago")</f>
        <v>SI</v>
      </c>
      <c r="AC406">
        <f>+IF(Tabla2[[#This Row],[Orden cobrada]]="Impago",0,Tabla2[[#This Row],[Propina]])</f>
        <v>14.56</v>
      </c>
      <c r="AD406">
        <f>+IF(Tabla2[[#This Row],[Estado de la Mesa]]="Ocupada",15,0)</f>
        <v>0</v>
      </c>
      <c r="AE406">
        <f>+Tabla2[[#This Row],[Columna1]]/60</f>
        <v>0</v>
      </c>
      <c r="AF406" t="str">
        <f>+TEXT(Tabla2[[#This Row],[Columna12]]/24, "h:mm")</f>
        <v>0:00</v>
      </c>
      <c r="AG406" s="6">
        <f>+Tabla2[[#This Row],[Columna13]]+Tabla2[[#This Row],[Tiempo de permanencia]]</f>
        <v>9.7222222222222238E-2</v>
      </c>
      <c r="AH406" t="str">
        <f>+TEXT(Tabla2[[#This Row],[Hora de Llegada]], "dddd")</f>
        <v>miércoles</v>
      </c>
    </row>
    <row r="407" spans="1:34" x14ac:dyDescent="0.25">
      <c r="A407">
        <v>14</v>
      </c>
      <c r="B407" t="s">
        <v>337</v>
      </c>
      <c r="C407">
        <v>5</v>
      </c>
      <c r="D407" s="3">
        <v>45021.020138888889</v>
      </c>
      <c r="E407" s="3">
        <v>45021.109027777777</v>
      </c>
      <c r="F407" t="s">
        <v>82</v>
      </c>
      <c r="G407" t="s">
        <v>98</v>
      </c>
      <c r="H407" t="s">
        <v>78</v>
      </c>
      <c r="I407" s="13">
        <v>34.03</v>
      </c>
      <c r="J407" t="s">
        <v>100</v>
      </c>
      <c r="K407">
        <v>406</v>
      </c>
      <c r="L407" t="s">
        <v>73</v>
      </c>
      <c r="M407" t="s">
        <v>21</v>
      </c>
      <c r="N407" t="s">
        <v>112</v>
      </c>
      <c r="O407" t="s">
        <v>129</v>
      </c>
      <c r="Q407" s="1">
        <f>+SUMIF(Tabla1[Número de Orden],Tabla2[[#This Row],[Número de Orden]],Tabla1[Ganacia Bruta])</f>
        <v>155</v>
      </c>
      <c r="R407" s="1">
        <f>+Tabla2[[#This Row],[Monto total cuenta]]+Tabla2[[#This Row],[Propina final]]</f>
        <v>189.03</v>
      </c>
      <c r="S407" s="4">
        <f>+Tabla2[[#This Row],[Hora de Salida]]</f>
        <v>45021.109027777777</v>
      </c>
      <c r="T407" s="5" t="str">
        <f>+TEXT(Tabla2[[#This Row],[Hora de Llegada]], "h:mm")</f>
        <v>0:29</v>
      </c>
      <c r="U407" t="str">
        <f>+TEXT(Tabla2[[#This Row],[Hora de Salida]], "h:mm")</f>
        <v>2:37</v>
      </c>
      <c r="V4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30.088888888888889</v>
      </c>
      <c r="W407">
        <f>+SUMIF(cocina!A:A,Tabla2[[#This Row],[Número de Orden]],cocina!H:H)</f>
        <v>117</v>
      </c>
      <c r="X407">
        <f>+Tabla2[[#This Row],[Tiempo de preparación]]/60</f>
        <v>1.95</v>
      </c>
      <c r="Y407" t="str">
        <f>+TEXT(Tabla2[[#This Row],[Columna2]]/24, "h:mm")</f>
        <v>1:57</v>
      </c>
      <c r="Z407" s="6">
        <f>+TEXT(Tabla2[[#This Row],[Hora de Salida]]-Tabla2[[#This Row],[Hora de Llegada]], "h:mm")-Tabla2[[#This Row],[Tiempo de preparación2]]</f>
        <v>7.6388888888888895E-3</v>
      </c>
      <c r="AA407" s="6">
        <f>+IF(Tabla2[[#This Row],[Tiempo de degustación]]&lt;0,0,Tabla2[[#This Row],[Tiempo de degustación]])</f>
        <v>7.6388888888888895E-3</v>
      </c>
      <c r="AB407" t="str">
        <f>+IF(Tabla2[[#This Row],[Tiempo de degustación2]]&gt;0,"SI","Impago")</f>
        <v>SI</v>
      </c>
      <c r="AC407">
        <f>+IF(Tabla2[[#This Row],[Orden cobrada]]="Impago",0,Tabla2[[#This Row],[Propina]])</f>
        <v>34.03</v>
      </c>
      <c r="AD407">
        <f>+IF(Tabla2[[#This Row],[Estado de la Mesa]]="Ocupada",15,0)</f>
        <v>15</v>
      </c>
      <c r="AE407">
        <f>+Tabla2[[#This Row],[Columna1]]/60</f>
        <v>0.25</v>
      </c>
      <c r="AF407" t="str">
        <f>+TEXT(Tabla2[[#This Row],[Columna12]]/24, "h:mm")</f>
        <v>0:15</v>
      </c>
      <c r="AG407" s="6">
        <f>+Tabla2[[#This Row],[Columna13]]+Tabla2[[#This Row],[Tiempo de permanencia]]</f>
        <v>30.099305555555556</v>
      </c>
      <c r="AH407" t="str">
        <f>+TEXT(Tabla2[[#This Row],[Hora de Llegada]], "dddd")</f>
        <v>miércoles</v>
      </c>
    </row>
    <row r="408" spans="1:34" x14ac:dyDescent="0.25">
      <c r="A408">
        <v>4</v>
      </c>
      <c r="B408" t="s">
        <v>460</v>
      </c>
      <c r="C408">
        <v>1</v>
      </c>
      <c r="D408" s="3">
        <v>45021.092361111114</v>
      </c>
      <c r="E408" s="3">
        <v>45021.20208333333</v>
      </c>
      <c r="F408" t="s">
        <v>94</v>
      </c>
      <c r="G408" t="s">
        <v>77</v>
      </c>
      <c r="H408" t="s">
        <v>71</v>
      </c>
      <c r="I408" s="13">
        <v>22.98</v>
      </c>
      <c r="J408" t="s">
        <v>72</v>
      </c>
      <c r="K408">
        <v>407</v>
      </c>
      <c r="L408" t="s">
        <v>121</v>
      </c>
      <c r="M408" t="s">
        <v>21</v>
      </c>
      <c r="N408" t="s">
        <v>112</v>
      </c>
      <c r="Q408" s="1">
        <f>+SUMIF(Tabla1[Número de Orden],Tabla2[[#This Row],[Número de Orden]],Tabla1[Ganacia Bruta])</f>
        <v>95</v>
      </c>
      <c r="R408" s="1">
        <f>+Tabla2[[#This Row],[Monto total cuenta]]+Tabla2[[#This Row],[Propina final]]</f>
        <v>117.98</v>
      </c>
      <c r="S408" s="4">
        <f>+Tabla2[[#This Row],[Hora de Salida]]</f>
        <v>45021.20208333333</v>
      </c>
      <c r="T408" s="5" t="str">
        <f>+TEXT(Tabla2[[#This Row],[Hora de Llegada]], "h:mm")</f>
        <v>2:13</v>
      </c>
      <c r="U408" t="str">
        <f>+TEXT(Tabla2[[#This Row],[Hora de Salida]], "h:mm")</f>
        <v>4:51</v>
      </c>
      <c r="V4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0.10972222222222222</v>
      </c>
      <c r="W408">
        <f>+SUMIF(cocina!A:A,Tabla2[[#This Row],[Número de Orden]],cocina!H:H)</f>
        <v>50</v>
      </c>
      <c r="X408">
        <f>+Tabla2[[#This Row],[Tiempo de preparación]]/60</f>
        <v>0.83333333333333337</v>
      </c>
      <c r="Y408" t="str">
        <f>+TEXT(Tabla2[[#This Row],[Columna2]]/24, "h:mm")</f>
        <v>0:50</v>
      </c>
      <c r="Z408" s="6">
        <f>+TEXT(Tabla2[[#This Row],[Hora de Salida]]-Tabla2[[#This Row],[Hora de Llegada]], "h:mm")-Tabla2[[#This Row],[Tiempo de preparación2]]</f>
        <v>7.4999999999999997E-2</v>
      </c>
      <c r="AA408" s="6">
        <f>+IF(Tabla2[[#This Row],[Tiempo de degustación]]&lt;0,0,Tabla2[[#This Row],[Tiempo de degustación]])</f>
        <v>7.4999999999999997E-2</v>
      </c>
      <c r="AB408" t="str">
        <f>+IF(Tabla2[[#This Row],[Tiempo de degustación2]]&gt;0,"SI","Impago")</f>
        <v>SI</v>
      </c>
      <c r="AC408">
        <f>+IF(Tabla2[[#This Row],[Orden cobrada]]="Impago",0,Tabla2[[#This Row],[Propina]])</f>
        <v>22.98</v>
      </c>
      <c r="AD408">
        <f>+IF(Tabla2[[#This Row],[Estado de la Mesa]]="Ocupada",15,0)</f>
        <v>0</v>
      </c>
      <c r="AE408">
        <f>+Tabla2[[#This Row],[Columna1]]/60</f>
        <v>0</v>
      </c>
      <c r="AF408" t="str">
        <f>+TEXT(Tabla2[[#This Row],[Columna12]]/24, "h:mm")</f>
        <v>0:00</v>
      </c>
      <c r="AG408" s="6">
        <f>+Tabla2[[#This Row],[Columna13]]+Tabla2[[#This Row],[Tiempo de permanencia]]</f>
        <v>0.10972222222222222</v>
      </c>
      <c r="AH408" t="str">
        <f>+TEXT(Tabla2[[#This Row],[Hora de Llegada]], "dddd")</f>
        <v>miércoles</v>
      </c>
    </row>
    <row r="409" spans="1:34" x14ac:dyDescent="0.25">
      <c r="A409">
        <v>17</v>
      </c>
      <c r="B409" t="s">
        <v>374</v>
      </c>
      <c r="C409">
        <v>3</v>
      </c>
      <c r="D409" s="3">
        <v>45021.038888888892</v>
      </c>
      <c r="E409" s="3">
        <v>45021.170138888891</v>
      </c>
      <c r="F409" t="s">
        <v>82</v>
      </c>
      <c r="G409" t="s">
        <v>70</v>
      </c>
      <c r="H409" t="s">
        <v>83</v>
      </c>
      <c r="I409" s="13">
        <v>10.14</v>
      </c>
      <c r="J409" t="s">
        <v>100</v>
      </c>
      <c r="K409">
        <v>408</v>
      </c>
      <c r="L409" t="s">
        <v>127</v>
      </c>
      <c r="M409" t="s">
        <v>26</v>
      </c>
      <c r="N409" t="s">
        <v>96</v>
      </c>
      <c r="O409" t="s">
        <v>133</v>
      </c>
      <c r="Q409" s="1">
        <f>+SUMIF(Tabla1[Número de Orden],Tabla2[[#This Row],[Número de Orden]],Tabla1[Ganacia Bruta])</f>
        <v>131</v>
      </c>
      <c r="R409" s="1">
        <f>+Tabla2[[#This Row],[Monto total cuenta]]+Tabla2[[#This Row],[Propina final]]</f>
        <v>141.13999999999999</v>
      </c>
      <c r="S409" s="4">
        <f>+Tabla2[[#This Row],[Hora de Salida]]</f>
        <v>45021.170138888891</v>
      </c>
      <c r="T409" s="5" t="str">
        <f>+TEXT(Tabla2[[#This Row],[Hora de Llegada]], "h:mm")</f>
        <v>0:56</v>
      </c>
      <c r="U409" t="str">
        <f>+TEXT(Tabla2[[#This Row],[Hora de Salida]], "h:mm")</f>
        <v>4:05</v>
      </c>
      <c r="V4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30.131250000000001</v>
      </c>
      <c r="W409">
        <f>+SUMIF(cocina!A:A,Tabla2[[#This Row],[Número de Orden]],cocina!H:H)</f>
        <v>106</v>
      </c>
      <c r="X409">
        <f>+Tabla2[[#This Row],[Tiempo de preparación]]/60</f>
        <v>1.7666666666666666</v>
      </c>
      <c r="Y409" t="str">
        <f>+TEXT(Tabla2[[#This Row],[Columna2]]/24, "h:mm")</f>
        <v>1:46</v>
      </c>
      <c r="Z409" s="6">
        <f>+TEXT(Tabla2[[#This Row],[Hora de Salida]]-Tabla2[[#This Row],[Hora de Llegada]], "h:mm")-Tabla2[[#This Row],[Tiempo de preparación2]]</f>
        <v>5.7638888888888892E-2</v>
      </c>
      <c r="AA409" s="6">
        <f>+IF(Tabla2[[#This Row],[Tiempo de degustación]]&lt;0,0,Tabla2[[#This Row],[Tiempo de degustación]])</f>
        <v>5.7638888888888892E-2</v>
      </c>
      <c r="AB409" t="str">
        <f>+IF(Tabla2[[#This Row],[Tiempo de degustación2]]&gt;0,"SI","Impago")</f>
        <v>SI</v>
      </c>
      <c r="AC409">
        <f>+IF(Tabla2[[#This Row],[Orden cobrada]]="Impago",0,Tabla2[[#This Row],[Propina]])</f>
        <v>10.14</v>
      </c>
      <c r="AD409">
        <f>+IF(Tabla2[[#This Row],[Estado de la Mesa]]="Ocupada",15,0)</f>
        <v>15</v>
      </c>
      <c r="AE409">
        <f>+Tabla2[[#This Row],[Columna1]]/60</f>
        <v>0.25</v>
      </c>
      <c r="AF409" t="str">
        <f>+TEXT(Tabla2[[#This Row],[Columna12]]/24, "h:mm")</f>
        <v>0:15</v>
      </c>
      <c r="AG409" s="6">
        <f>+Tabla2[[#This Row],[Columna13]]+Tabla2[[#This Row],[Tiempo de permanencia]]</f>
        <v>30.141666666666669</v>
      </c>
      <c r="AH409" t="str">
        <f>+TEXT(Tabla2[[#This Row],[Hora de Llegada]], "dddd")</f>
        <v>miércoles</v>
      </c>
    </row>
    <row r="410" spans="1:34" x14ac:dyDescent="0.25">
      <c r="A410">
        <v>15</v>
      </c>
      <c r="B410" t="s">
        <v>461</v>
      </c>
      <c r="C410">
        <v>5</v>
      </c>
      <c r="D410" s="3">
        <v>45021.079861111109</v>
      </c>
      <c r="E410" s="3">
        <v>45021.125694444447</v>
      </c>
      <c r="F410" t="s">
        <v>76</v>
      </c>
      <c r="G410" t="s">
        <v>70</v>
      </c>
      <c r="H410" t="s">
        <v>83</v>
      </c>
      <c r="I410" s="13">
        <v>48.7</v>
      </c>
      <c r="J410" t="s">
        <v>72</v>
      </c>
      <c r="K410">
        <v>409</v>
      </c>
      <c r="L410" t="s">
        <v>127</v>
      </c>
      <c r="M410" t="s">
        <v>23</v>
      </c>
      <c r="N410" t="s">
        <v>103</v>
      </c>
      <c r="O410" t="s">
        <v>92</v>
      </c>
      <c r="P410" t="s">
        <v>96</v>
      </c>
      <c r="Q410" s="1">
        <f>+SUMIF(Tabla1[Número de Orden],Tabla2[[#This Row],[Número de Orden]],Tabla1[Ganacia Bruta])</f>
        <v>203</v>
      </c>
      <c r="R410" s="1">
        <f>+Tabla2[[#This Row],[Monto total cuenta]]+Tabla2[[#This Row],[Propina final]]</f>
        <v>203</v>
      </c>
      <c r="S410" s="4">
        <f>+Tabla2[[#This Row],[Hora de Salida]]</f>
        <v>45021.125694444447</v>
      </c>
      <c r="T410" s="5" t="str">
        <f>+TEXT(Tabla2[[#This Row],[Hora de Llegada]], "h:mm")</f>
        <v>1:55</v>
      </c>
      <c r="U410" t="str">
        <f>+TEXT(Tabla2[[#This Row],[Hora de Salida]], "h:mm")</f>
        <v>3:01</v>
      </c>
      <c r="V4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4.5833333333333337E-2</v>
      </c>
      <c r="W410">
        <f>+SUMIF(cocina!A:A,Tabla2[[#This Row],[Número de Orden]],cocina!H:H)</f>
        <v>163</v>
      </c>
      <c r="X410">
        <f>+Tabla2[[#This Row],[Tiempo de preparación]]/60</f>
        <v>2.7166666666666668</v>
      </c>
      <c r="Y410" t="str">
        <f>+TEXT(Tabla2[[#This Row],[Columna2]]/24, "h:mm")</f>
        <v>2:43</v>
      </c>
      <c r="Z410" s="6">
        <f>+TEXT(Tabla2[[#This Row],[Hora de Salida]]-Tabla2[[#This Row],[Hora de Llegada]], "h:mm")-Tabla2[[#This Row],[Tiempo de preparación2]]</f>
        <v>-6.7361111111111122E-2</v>
      </c>
      <c r="AA410" s="6">
        <f>+IF(Tabla2[[#This Row],[Tiempo de degustación]]&lt;0,0,Tabla2[[#This Row],[Tiempo de degustación]])</f>
        <v>0</v>
      </c>
      <c r="AB410" t="str">
        <f>+IF(Tabla2[[#This Row],[Tiempo de degustación2]]&gt;0,"SI","Impago")</f>
        <v>Impago</v>
      </c>
      <c r="AC410">
        <f>+IF(Tabla2[[#This Row],[Orden cobrada]]="Impago",0,Tabla2[[#This Row],[Propina]])</f>
        <v>0</v>
      </c>
      <c r="AD410">
        <f>+IF(Tabla2[[#This Row],[Estado de la Mesa]]="Ocupada",15,0)</f>
        <v>0</v>
      </c>
      <c r="AE410">
        <f>+Tabla2[[#This Row],[Columna1]]/60</f>
        <v>0</v>
      </c>
      <c r="AF410" t="str">
        <f>+TEXT(Tabla2[[#This Row],[Columna12]]/24, "h:mm")</f>
        <v>0:00</v>
      </c>
      <c r="AG410" s="6">
        <f>+Tabla2[[#This Row],[Columna13]]+Tabla2[[#This Row],[Tiempo de permanencia]]</f>
        <v>4.5833333333333337E-2</v>
      </c>
      <c r="AH410" t="str">
        <f>+TEXT(Tabla2[[#This Row],[Hora de Llegada]], "dddd")</f>
        <v>miércoles</v>
      </c>
    </row>
    <row r="411" spans="1:34" x14ac:dyDescent="0.25">
      <c r="A411">
        <v>1</v>
      </c>
      <c r="B411" t="s">
        <v>462</v>
      </c>
      <c r="C411">
        <v>3</v>
      </c>
      <c r="D411" s="3">
        <v>45021.115972222222</v>
      </c>
      <c r="E411" s="3">
        <v>45021.224305555559</v>
      </c>
      <c r="F411" t="s">
        <v>94</v>
      </c>
      <c r="G411" t="s">
        <v>98</v>
      </c>
      <c r="H411" t="s">
        <v>83</v>
      </c>
      <c r="I411" s="13">
        <v>43.65</v>
      </c>
      <c r="J411" t="s">
        <v>72</v>
      </c>
      <c r="K411">
        <v>410</v>
      </c>
      <c r="L411" t="s">
        <v>95</v>
      </c>
      <c r="M411" t="s">
        <v>21</v>
      </c>
      <c r="N411" t="s">
        <v>87</v>
      </c>
      <c r="Q411" s="1">
        <f>+SUMIF(Tabla1[Número de Orden],Tabla2[[#This Row],[Número de Orden]],Tabla1[Ganacia Bruta])</f>
        <v>56</v>
      </c>
      <c r="R411" s="1">
        <f>+Tabla2[[#This Row],[Monto total cuenta]]+Tabla2[[#This Row],[Propina final]]</f>
        <v>99.65</v>
      </c>
      <c r="S411" s="4">
        <f>+Tabla2[[#This Row],[Hora de Salida]]</f>
        <v>45021.224305555559</v>
      </c>
      <c r="T411" s="5" t="str">
        <f>+TEXT(Tabla2[[#This Row],[Hora de Llegada]], "h:mm")</f>
        <v>2:47</v>
      </c>
      <c r="U411" t="str">
        <f>+TEXT(Tabla2[[#This Row],[Hora de Salida]], "h:mm")</f>
        <v>5:23</v>
      </c>
      <c r="V4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0.10833333333333334</v>
      </c>
      <c r="W411">
        <f>+SUMIF(cocina!A:A,Tabla2[[#This Row],[Número de Orden]],cocina!H:H)</f>
        <v>91</v>
      </c>
      <c r="X411">
        <f>+Tabla2[[#This Row],[Tiempo de preparación]]/60</f>
        <v>1.5166666666666666</v>
      </c>
      <c r="Y411" t="str">
        <f>+TEXT(Tabla2[[#This Row],[Columna2]]/24, "h:mm")</f>
        <v>1:31</v>
      </c>
      <c r="Z411" s="6">
        <f>+TEXT(Tabla2[[#This Row],[Hora de Salida]]-Tabla2[[#This Row],[Hora de Llegada]], "h:mm")-Tabla2[[#This Row],[Tiempo de preparación2]]</f>
        <v>4.5138888888888895E-2</v>
      </c>
      <c r="AA411" s="6">
        <f>+IF(Tabla2[[#This Row],[Tiempo de degustación]]&lt;0,0,Tabla2[[#This Row],[Tiempo de degustación]])</f>
        <v>4.5138888888888895E-2</v>
      </c>
      <c r="AB411" t="str">
        <f>+IF(Tabla2[[#This Row],[Tiempo de degustación2]]&gt;0,"SI","Impago")</f>
        <v>SI</v>
      </c>
      <c r="AC411">
        <f>+IF(Tabla2[[#This Row],[Orden cobrada]]="Impago",0,Tabla2[[#This Row],[Propina]])</f>
        <v>43.65</v>
      </c>
      <c r="AD411">
        <f>+IF(Tabla2[[#This Row],[Estado de la Mesa]]="Ocupada",15,0)</f>
        <v>0</v>
      </c>
      <c r="AE411">
        <f>+Tabla2[[#This Row],[Columna1]]/60</f>
        <v>0</v>
      </c>
      <c r="AF411" t="str">
        <f>+TEXT(Tabla2[[#This Row],[Columna12]]/24, "h:mm")</f>
        <v>0:00</v>
      </c>
      <c r="AG411" s="6">
        <f>+Tabla2[[#This Row],[Columna13]]+Tabla2[[#This Row],[Tiempo de permanencia]]</f>
        <v>0.10833333333333334</v>
      </c>
      <c r="AH411" t="str">
        <f>+TEXT(Tabla2[[#This Row],[Hora de Llegada]], "dddd")</f>
        <v>miércoles</v>
      </c>
    </row>
    <row r="412" spans="1:34" x14ac:dyDescent="0.25">
      <c r="A412">
        <v>3</v>
      </c>
      <c r="B412" t="s">
        <v>310</v>
      </c>
      <c r="C412">
        <v>3</v>
      </c>
      <c r="D412" s="3">
        <v>45021.09097222222</v>
      </c>
      <c r="E412" s="3">
        <v>45021.211111111108</v>
      </c>
      <c r="F412" t="s">
        <v>76</v>
      </c>
      <c r="G412" t="s">
        <v>70</v>
      </c>
      <c r="H412" t="s">
        <v>71</v>
      </c>
      <c r="I412" s="13">
        <v>21.88</v>
      </c>
      <c r="J412" t="s">
        <v>100</v>
      </c>
      <c r="K412">
        <v>411</v>
      </c>
      <c r="L412" t="s">
        <v>79</v>
      </c>
      <c r="M412" t="s">
        <v>11</v>
      </c>
      <c r="N412" t="s">
        <v>122</v>
      </c>
      <c r="O412" t="s">
        <v>80</v>
      </c>
      <c r="Q412" s="1">
        <f>+SUMIF(Tabla1[Número de Orden],Tabla2[[#This Row],[Número de Orden]],Tabla1[Ganacia Bruta])</f>
        <v>219</v>
      </c>
      <c r="R412" s="1">
        <f>+Tabla2[[#This Row],[Monto total cuenta]]+Tabla2[[#This Row],[Propina final]]</f>
        <v>240.88</v>
      </c>
      <c r="S412" s="4">
        <f>+Tabla2[[#This Row],[Hora de Salida]]</f>
        <v>45021.211111111108</v>
      </c>
      <c r="T412" s="5" t="str">
        <f>+TEXT(Tabla2[[#This Row],[Hora de Llegada]], "h:mm")</f>
        <v>2:11</v>
      </c>
      <c r="U412" t="str">
        <f>+TEXT(Tabla2[[#This Row],[Hora de Salida]], "h:mm")</f>
        <v>5:04</v>
      </c>
      <c r="V4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30.120138888888889</v>
      </c>
      <c r="W412">
        <f>+SUMIF(cocina!A:A,Tabla2[[#This Row],[Número de Orden]],cocina!H:H)</f>
        <v>78</v>
      </c>
      <c r="X412">
        <f>+Tabla2[[#This Row],[Tiempo de preparación]]/60</f>
        <v>1.3</v>
      </c>
      <c r="Y412" t="str">
        <f>+TEXT(Tabla2[[#This Row],[Columna2]]/24, "h:mm")</f>
        <v>1:18</v>
      </c>
      <c r="Z412" s="6">
        <f>+TEXT(Tabla2[[#This Row],[Hora de Salida]]-Tabla2[[#This Row],[Hora de Llegada]], "h:mm")-Tabla2[[#This Row],[Tiempo de preparación2]]</f>
        <v>6.5972222222222224E-2</v>
      </c>
      <c r="AA412" s="6">
        <f>+IF(Tabla2[[#This Row],[Tiempo de degustación]]&lt;0,0,Tabla2[[#This Row],[Tiempo de degustación]])</f>
        <v>6.5972222222222224E-2</v>
      </c>
      <c r="AB412" t="str">
        <f>+IF(Tabla2[[#This Row],[Tiempo de degustación2]]&gt;0,"SI","Impago")</f>
        <v>SI</v>
      </c>
      <c r="AC412">
        <f>+IF(Tabla2[[#This Row],[Orden cobrada]]="Impago",0,Tabla2[[#This Row],[Propina]])</f>
        <v>21.88</v>
      </c>
      <c r="AD412">
        <f>+IF(Tabla2[[#This Row],[Estado de la Mesa]]="Ocupada",15,0)</f>
        <v>15</v>
      </c>
      <c r="AE412">
        <f>+Tabla2[[#This Row],[Columna1]]/60</f>
        <v>0.25</v>
      </c>
      <c r="AF412" t="str">
        <f>+TEXT(Tabla2[[#This Row],[Columna12]]/24, "h:mm")</f>
        <v>0:15</v>
      </c>
      <c r="AG412" s="6">
        <f>+Tabla2[[#This Row],[Columna13]]+Tabla2[[#This Row],[Tiempo de permanencia]]</f>
        <v>30.130555555555556</v>
      </c>
      <c r="AH412" t="str">
        <f>+TEXT(Tabla2[[#This Row],[Hora de Llegada]], "dddd")</f>
        <v>miércoles</v>
      </c>
    </row>
    <row r="413" spans="1:34" x14ac:dyDescent="0.25">
      <c r="A413">
        <v>11</v>
      </c>
      <c r="B413" t="s">
        <v>463</v>
      </c>
      <c r="C413">
        <v>4</v>
      </c>
      <c r="D413" s="3">
        <v>45021.015277777777</v>
      </c>
      <c r="E413" s="3">
        <v>45021.085416666669</v>
      </c>
      <c r="F413" t="s">
        <v>90</v>
      </c>
      <c r="G413" t="s">
        <v>98</v>
      </c>
      <c r="H413" t="s">
        <v>83</v>
      </c>
      <c r="I413" s="13">
        <v>12.94</v>
      </c>
      <c r="J413" t="s">
        <v>100</v>
      </c>
      <c r="K413">
        <v>412</v>
      </c>
      <c r="L413" t="s">
        <v>95</v>
      </c>
      <c r="M413" t="s">
        <v>9</v>
      </c>
      <c r="Q413" s="1">
        <f>+SUMIF(Tabla1[Número de Orden],Tabla2[[#This Row],[Número de Orden]],Tabla1[Ganacia Bruta])</f>
        <v>93</v>
      </c>
      <c r="R413" s="1">
        <f>+Tabla2[[#This Row],[Monto total cuenta]]+Tabla2[[#This Row],[Propina final]]</f>
        <v>105.94</v>
      </c>
      <c r="S413" s="4">
        <f>+Tabla2[[#This Row],[Hora de Salida]]</f>
        <v>45021.085416666669</v>
      </c>
      <c r="T413" s="5" t="str">
        <f>+TEXT(Tabla2[[#This Row],[Hora de Llegada]], "h:mm")</f>
        <v>0:22</v>
      </c>
      <c r="U413" t="str">
        <f>+TEXT(Tabla2[[#This Row],[Hora de Salida]], "h:mm")</f>
        <v>2:03</v>
      </c>
      <c r="V4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30.070138888888891</v>
      </c>
      <c r="W413">
        <f>+SUMIF(cocina!A:A,Tabla2[[#This Row],[Número de Orden]],cocina!H:H)</f>
        <v>57</v>
      </c>
      <c r="X413">
        <f>+Tabla2[[#This Row],[Tiempo de preparación]]/60</f>
        <v>0.95</v>
      </c>
      <c r="Y413" t="str">
        <f>+TEXT(Tabla2[[#This Row],[Columna2]]/24, "h:mm")</f>
        <v>0:57</v>
      </c>
      <c r="Z413" s="6">
        <f>+TEXT(Tabla2[[#This Row],[Hora de Salida]]-Tabla2[[#This Row],[Hora de Llegada]], "h:mm")-Tabla2[[#This Row],[Tiempo de preparación2]]</f>
        <v>3.0555555555555558E-2</v>
      </c>
      <c r="AA413" s="6">
        <f>+IF(Tabla2[[#This Row],[Tiempo de degustación]]&lt;0,0,Tabla2[[#This Row],[Tiempo de degustación]])</f>
        <v>3.0555555555555558E-2</v>
      </c>
      <c r="AB413" t="str">
        <f>+IF(Tabla2[[#This Row],[Tiempo de degustación2]]&gt;0,"SI","Impago")</f>
        <v>SI</v>
      </c>
      <c r="AC413">
        <f>+IF(Tabla2[[#This Row],[Orden cobrada]]="Impago",0,Tabla2[[#This Row],[Propina]])</f>
        <v>12.94</v>
      </c>
      <c r="AD413">
        <f>+IF(Tabla2[[#This Row],[Estado de la Mesa]]="Ocupada",15,0)</f>
        <v>15</v>
      </c>
      <c r="AE413">
        <f>+Tabla2[[#This Row],[Columna1]]/60</f>
        <v>0.25</v>
      </c>
      <c r="AF413" t="str">
        <f>+TEXT(Tabla2[[#This Row],[Columna12]]/24, "h:mm")</f>
        <v>0:15</v>
      </c>
      <c r="AG413" s="6">
        <f>+Tabla2[[#This Row],[Columna13]]+Tabla2[[#This Row],[Tiempo de permanencia]]</f>
        <v>30.080555555555559</v>
      </c>
      <c r="AH413" t="str">
        <f>+TEXT(Tabla2[[#This Row],[Hora de Llegada]], "dddd")</f>
        <v>miércoles</v>
      </c>
    </row>
    <row r="414" spans="1:34" x14ac:dyDescent="0.25">
      <c r="A414">
        <v>13</v>
      </c>
      <c r="B414" t="s">
        <v>464</v>
      </c>
      <c r="C414">
        <v>3</v>
      </c>
      <c r="D414" s="3">
        <v>45021.10833333333</v>
      </c>
      <c r="E414" s="3">
        <v>45021.206944444442</v>
      </c>
      <c r="F414" t="s">
        <v>94</v>
      </c>
      <c r="G414" t="s">
        <v>98</v>
      </c>
      <c r="H414" t="s">
        <v>83</v>
      </c>
      <c r="I414" s="13">
        <v>23.01</v>
      </c>
      <c r="J414" t="s">
        <v>100</v>
      </c>
      <c r="K414">
        <v>413</v>
      </c>
      <c r="L414" t="s">
        <v>140</v>
      </c>
      <c r="M414" t="s">
        <v>17</v>
      </c>
      <c r="Q414" s="1">
        <f>+SUMIF(Tabla1[Número de Orden],Tabla2[[#This Row],[Número de Orden]],Tabla1[Ganacia Bruta])</f>
        <v>35</v>
      </c>
      <c r="R414" s="1">
        <f>+Tabla2[[#This Row],[Monto total cuenta]]+Tabla2[[#This Row],[Propina final]]</f>
        <v>58.010000000000005</v>
      </c>
      <c r="S414" s="4">
        <f>+Tabla2[[#This Row],[Hora de Salida]]</f>
        <v>45021.206944444442</v>
      </c>
      <c r="T414" s="5" t="str">
        <f>+TEXT(Tabla2[[#This Row],[Hora de Llegada]], "h:mm")</f>
        <v>2:36</v>
      </c>
      <c r="U414" t="str">
        <f>+TEXT(Tabla2[[#This Row],[Hora de Salida]], "h:mm")</f>
        <v>4:58</v>
      </c>
      <c r="V4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30.098611111111111</v>
      </c>
      <c r="W414">
        <f>+SUMIF(cocina!A:A,Tabla2[[#This Row],[Número de Orden]],cocina!H:H)</f>
        <v>12</v>
      </c>
      <c r="X414">
        <f>+Tabla2[[#This Row],[Tiempo de preparación]]/60</f>
        <v>0.2</v>
      </c>
      <c r="Y414" t="str">
        <f>+TEXT(Tabla2[[#This Row],[Columna2]]/24, "h:mm")</f>
        <v>0:12</v>
      </c>
      <c r="Z414" s="6">
        <f>+TEXT(Tabla2[[#This Row],[Hora de Salida]]-Tabla2[[#This Row],[Hora de Llegada]], "h:mm")-Tabla2[[#This Row],[Tiempo de preparación2]]</f>
        <v>9.0277777777777776E-2</v>
      </c>
      <c r="AA414" s="6">
        <f>+IF(Tabla2[[#This Row],[Tiempo de degustación]]&lt;0,0,Tabla2[[#This Row],[Tiempo de degustación]])</f>
        <v>9.0277777777777776E-2</v>
      </c>
      <c r="AB414" t="str">
        <f>+IF(Tabla2[[#This Row],[Tiempo de degustación2]]&gt;0,"SI","Impago")</f>
        <v>SI</v>
      </c>
      <c r="AC414">
        <f>+IF(Tabla2[[#This Row],[Orden cobrada]]="Impago",0,Tabla2[[#This Row],[Propina]])</f>
        <v>23.01</v>
      </c>
      <c r="AD414">
        <f>+IF(Tabla2[[#This Row],[Estado de la Mesa]]="Ocupada",15,0)</f>
        <v>15</v>
      </c>
      <c r="AE414">
        <f>+Tabla2[[#This Row],[Columna1]]/60</f>
        <v>0.25</v>
      </c>
      <c r="AF414" t="str">
        <f>+TEXT(Tabla2[[#This Row],[Columna12]]/24, "h:mm")</f>
        <v>0:15</v>
      </c>
      <c r="AG414" s="6">
        <f>+Tabla2[[#This Row],[Columna13]]+Tabla2[[#This Row],[Tiempo de permanencia]]</f>
        <v>30.109027777777779</v>
      </c>
      <c r="AH414" t="str">
        <f>+TEXT(Tabla2[[#This Row],[Hora de Llegada]], "dddd")</f>
        <v>miércoles</v>
      </c>
    </row>
    <row r="415" spans="1:34" x14ac:dyDescent="0.25">
      <c r="A415">
        <v>14</v>
      </c>
      <c r="B415" t="s">
        <v>465</v>
      </c>
      <c r="C415">
        <v>6</v>
      </c>
      <c r="D415" s="3">
        <v>45021.154861111114</v>
      </c>
      <c r="E415" s="3">
        <v>45021.3</v>
      </c>
      <c r="F415" t="s">
        <v>90</v>
      </c>
      <c r="G415" t="s">
        <v>77</v>
      </c>
      <c r="H415" t="s">
        <v>83</v>
      </c>
      <c r="I415" s="13">
        <v>13.17</v>
      </c>
      <c r="J415" t="s">
        <v>72</v>
      </c>
      <c r="K415">
        <v>414</v>
      </c>
      <c r="L415" t="s">
        <v>73</v>
      </c>
      <c r="M415" t="s">
        <v>14</v>
      </c>
      <c r="Q415" s="1">
        <f>+SUMIF(Tabla1[Número de Orden],Tabla2[[#This Row],[Número de Orden]],Tabla1[Ganacia Bruta])</f>
        <v>33</v>
      </c>
      <c r="R415" s="1">
        <f>+Tabla2[[#This Row],[Monto total cuenta]]+Tabla2[[#This Row],[Propina final]]</f>
        <v>46.17</v>
      </c>
      <c r="S415" s="4">
        <f>+Tabla2[[#This Row],[Hora de Salida]]</f>
        <v>45021.3</v>
      </c>
      <c r="T415" s="5" t="str">
        <f>+TEXT(Tabla2[[#This Row],[Hora de Llegada]], "h:mm")</f>
        <v>3:43</v>
      </c>
      <c r="U415" t="str">
        <f>+TEXT(Tabla2[[#This Row],[Hora de Salida]], "h:mm")</f>
        <v>7:12</v>
      </c>
      <c r="V4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415">
        <f>+SUMIF(cocina!A:A,Tabla2[[#This Row],[Número de Orden]],cocina!H:H)</f>
        <v>38</v>
      </c>
      <c r="X415">
        <f>+Tabla2[[#This Row],[Tiempo de preparación]]/60</f>
        <v>0.6333333333333333</v>
      </c>
      <c r="Y415" t="str">
        <f>+TEXT(Tabla2[[#This Row],[Columna2]]/24, "h:mm")</f>
        <v>0:38</v>
      </c>
      <c r="Z415" s="6">
        <f>+TEXT(Tabla2[[#This Row],[Hora de Salida]]-Tabla2[[#This Row],[Hora de Llegada]], "h:mm")-Tabla2[[#This Row],[Tiempo de preparación2]]</f>
        <v>0.11875000000000001</v>
      </c>
      <c r="AA415" s="6">
        <f>+IF(Tabla2[[#This Row],[Tiempo de degustación]]&lt;0,0,Tabla2[[#This Row],[Tiempo de degustación]])</f>
        <v>0.11875000000000001</v>
      </c>
      <c r="AB415" t="str">
        <f>+IF(Tabla2[[#This Row],[Tiempo de degustación2]]&gt;0,"SI","Impago")</f>
        <v>SI</v>
      </c>
      <c r="AC415">
        <f>+IF(Tabla2[[#This Row],[Orden cobrada]]="Impago",0,Tabla2[[#This Row],[Propina]])</f>
        <v>13.17</v>
      </c>
      <c r="AD415">
        <f>+IF(Tabla2[[#This Row],[Estado de la Mesa]]="Ocupada",15,0)</f>
        <v>0</v>
      </c>
      <c r="AE415">
        <f>+Tabla2[[#This Row],[Columna1]]/60</f>
        <v>0</v>
      </c>
      <c r="AF415" t="str">
        <f>+TEXT(Tabla2[[#This Row],[Columna12]]/24, "h:mm")</f>
        <v>0:00</v>
      </c>
      <c r="AG415" s="6">
        <f>+Tabla2[[#This Row],[Columna13]]+Tabla2[[#This Row],[Tiempo de permanencia]]</f>
        <v>0.14513888888888887</v>
      </c>
      <c r="AH415" t="str">
        <f>+TEXT(Tabla2[[#This Row],[Hora de Llegada]], "dddd")</f>
        <v>miércoles</v>
      </c>
    </row>
    <row r="416" spans="1:34" x14ac:dyDescent="0.25">
      <c r="A416">
        <v>14</v>
      </c>
      <c r="B416" t="s">
        <v>466</v>
      </c>
      <c r="C416">
        <v>4</v>
      </c>
      <c r="D416" s="3">
        <v>45021.027083333334</v>
      </c>
      <c r="E416" s="3">
        <v>45021.190972222219</v>
      </c>
      <c r="F416" t="s">
        <v>94</v>
      </c>
      <c r="G416" t="s">
        <v>98</v>
      </c>
      <c r="H416" t="s">
        <v>83</v>
      </c>
      <c r="I416" s="13">
        <v>20.51</v>
      </c>
      <c r="J416" t="s">
        <v>100</v>
      </c>
      <c r="K416">
        <v>415</v>
      </c>
      <c r="L416" t="s">
        <v>85</v>
      </c>
      <c r="M416" t="s">
        <v>10</v>
      </c>
      <c r="N416" t="s">
        <v>133</v>
      </c>
      <c r="O416" t="s">
        <v>87</v>
      </c>
      <c r="Q416" s="1">
        <f>+SUMIF(Tabla1[Número de Orden],Tabla2[[#This Row],[Número de Orden]],Tabla1[Ganacia Bruta])</f>
        <v>158</v>
      </c>
      <c r="R416" s="1">
        <f>+Tabla2[[#This Row],[Monto total cuenta]]+Tabla2[[#This Row],[Propina final]]</f>
        <v>178.51</v>
      </c>
      <c r="S416" s="4">
        <f>+Tabla2[[#This Row],[Hora de Salida]]</f>
        <v>45021.190972222219</v>
      </c>
      <c r="T416" s="5" t="str">
        <f>+TEXT(Tabla2[[#This Row],[Hora de Llegada]], "h:mm")</f>
        <v>0:39</v>
      </c>
      <c r="U416" t="str">
        <f>+TEXT(Tabla2[[#This Row],[Hora de Salida]], "h:mm")</f>
        <v>4:35</v>
      </c>
      <c r="V4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30.163888888888891</v>
      </c>
      <c r="W416">
        <f>+SUMIF(cocina!A:A,Tabla2[[#This Row],[Número de Orden]],cocina!H:H)</f>
        <v>87</v>
      </c>
      <c r="X416">
        <f>+Tabla2[[#This Row],[Tiempo de preparación]]/60</f>
        <v>1.45</v>
      </c>
      <c r="Y416" t="str">
        <f>+TEXT(Tabla2[[#This Row],[Columna2]]/24, "h:mm")</f>
        <v>1:27</v>
      </c>
      <c r="Z416" s="6">
        <f>+TEXT(Tabla2[[#This Row],[Hora de Salida]]-Tabla2[[#This Row],[Hora de Llegada]], "h:mm")-Tabla2[[#This Row],[Tiempo de preparación2]]</f>
        <v>0.10347222222222222</v>
      </c>
      <c r="AA416" s="6">
        <f>+IF(Tabla2[[#This Row],[Tiempo de degustación]]&lt;0,0,Tabla2[[#This Row],[Tiempo de degustación]])</f>
        <v>0.10347222222222222</v>
      </c>
      <c r="AB416" t="str">
        <f>+IF(Tabla2[[#This Row],[Tiempo de degustación2]]&gt;0,"SI","Impago")</f>
        <v>SI</v>
      </c>
      <c r="AC416">
        <f>+IF(Tabla2[[#This Row],[Orden cobrada]]="Impago",0,Tabla2[[#This Row],[Propina]])</f>
        <v>20.51</v>
      </c>
      <c r="AD416">
        <f>+IF(Tabla2[[#This Row],[Estado de la Mesa]]="Ocupada",15,0)</f>
        <v>15</v>
      </c>
      <c r="AE416">
        <f>+Tabla2[[#This Row],[Columna1]]/60</f>
        <v>0.25</v>
      </c>
      <c r="AF416" t="str">
        <f>+TEXT(Tabla2[[#This Row],[Columna12]]/24, "h:mm")</f>
        <v>0:15</v>
      </c>
      <c r="AG416" s="6">
        <f>+Tabla2[[#This Row],[Columna13]]+Tabla2[[#This Row],[Tiempo de permanencia]]</f>
        <v>30.174305555555559</v>
      </c>
      <c r="AH416" t="str">
        <f>+TEXT(Tabla2[[#This Row],[Hora de Llegada]], "dddd")</f>
        <v>miércoles</v>
      </c>
    </row>
    <row r="417" spans="1:34" x14ac:dyDescent="0.25">
      <c r="A417">
        <v>20</v>
      </c>
      <c r="B417" t="s">
        <v>467</v>
      </c>
      <c r="C417">
        <v>2</v>
      </c>
      <c r="D417" s="3">
        <v>45021.127083333333</v>
      </c>
      <c r="E417" s="3">
        <v>45021.275694444441</v>
      </c>
      <c r="F417" t="s">
        <v>76</v>
      </c>
      <c r="G417" t="s">
        <v>98</v>
      </c>
      <c r="H417" t="s">
        <v>83</v>
      </c>
      <c r="I417" s="13">
        <v>12.9</v>
      </c>
      <c r="J417" t="s">
        <v>72</v>
      </c>
      <c r="K417">
        <v>416</v>
      </c>
      <c r="L417" t="s">
        <v>109</v>
      </c>
      <c r="M417" t="s">
        <v>26</v>
      </c>
      <c r="Q417" s="1">
        <f>+SUMIF(Tabla1[Número de Orden],Tabla2[[#This Row],[Número de Orden]],Tabla1[Ganacia Bruta])</f>
        <v>25</v>
      </c>
      <c r="R417" s="1">
        <f>+Tabla2[[#This Row],[Monto total cuenta]]+Tabla2[[#This Row],[Propina final]]</f>
        <v>37.9</v>
      </c>
      <c r="S417" s="4">
        <f>+Tabla2[[#This Row],[Hora de Salida]]</f>
        <v>45021.275694444441</v>
      </c>
      <c r="T417" s="5" t="str">
        <f>+TEXT(Tabla2[[#This Row],[Hora de Llegada]], "h:mm")</f>
        <v>3:03</v>
      </c>
      <c r="U417" t="str">
        <f>+TEXT(Tabla2[[#This Row],[Hora de Salida]], "h:mm")</f>
        <v>6:37</v>
      </c>
      <c r="V4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417">
        <f>+SUMIF(cocina!A:A,Tabla2[[#This Row],[Número de Orden]],cocina!H:H)</f>
        <v>9</v>
      </c>
      <c r="X417">
        <f>+Tabla2[[#This Row],[Tiempo de preparación]]/60</f>
        <v>0.15</v>
      </c>
      <c r="Y417" t="str">
        <f>+TEXT(Tabla2[[#This Row],[Columna2]]/24, "h:mm")</f>
        <v>0:09</v>
      </c>
      <c r="Z417" s="6">
        <f>+TEXT(Tabla2[[#This Row],[Hora de Salida]]-Tabla2[[#This Row],[Hora de Llegada]], "h:mm")-Tabla2[[#This Row],[Tiempo de preparación2]]</f>
        <v>0.1423611111111111</v>
      </c>
      <c r="AA417" s="6">
        <f>+IF(Tabla2[[#This Row],[Tiempo de degustación]]&lt;0,0,Tabla2[[#This Row],[Tiempo de degustación]])</f>
        <v>0.1423611111111111</v>
      </c>
      <c r="AB417" t="str">
        <f>+IF(Tabla2[[#This Row],[Tiempo de degustación2]]&gt;0,"SI","Impago")</f>
        <v>SI</v>
      </c>
      <c r="AC417">
        <f>+IF(Tabla2[[#This Row],[Orden cobrada]]="Impago",0,Tabla2[[#This Row],[Propina]])</f>
        <v>12.9</v>
      </c>
      <c r="AD417">
        <f>+IF(Tabla2[[#This Row],[Estado de la Mesa]]="Ocupada",15,0)</f>
        <v>0</v>
      </c>
      <c r="AE417">
        <f>+Tabla2[[#This Row],[Columna1]]/60</f>
        <v>0</v>
      </c>
      <c r="AF417" t="str">
        <f>+TEXT(Tabla2[[#This Row],[Columna12]]/24, "h:mm")</f>
        <v>0:00</v>
      </c>
      <c r="AG417" s="6">
        <f>+Tabla2[[#This Row],[Columna13]]+Tabla2[[#This Row],[Tiempo de permanencia]]</f>
        <v>0.14861111111111114</v>
      </c>
      <c r="AH417" t="str">
        <f>+TEXT(Tabla2[[#This Row],[Hora de Llegada]], "dddd")</f>
        <v>miércoles</v>
      </c>
    </row>
    <row r="418" spans="1:34" x14ac:dyDescent="0.25">
      <c r="A418">
        <v>7</v>
      </c>
      <c r="B418" t="s">
        <v>468</v>
      </c>
      <c r="C418">
        <v>2</v>
      </c>
      <c r="D418" s="3">
        <v>45021.142361111109</v>
      </c>
      <c r="E418" s="3">
        <v>45021.189583333333</v>
      </c>
      <c r="F418" t="s">
        <v>82</v>
      </c>
      <c r="G418" t="s">
        <v>98</v>
      </c>
      <c r="H418" t="s">
        <v>83</v>
      </c>
      <c r="I418" s="13">
        <v>35.08</v>
      </c>
      <c r="J418" t="s">
        <v>84</v>
      </c>
      <c r="K418">
        <v>417</v>
      </c>
      <c r="L418" t="s">
        <v>101</v>
      </c>
      <c r="M418" t="s">
        <v>13</v>
      </c>
      <c r="N418" t="s">
        <v>103</v>
      </c>
      <c r="O418" t="s">
        <v>106</v>
      </c>
      <c r="P418" t="s">
        <v>80</v>
      </c>
      <c r="Q418" s="1">
        <f>+SUMIF(Tabla1[Número de Orden],Tabla2[[#This Row],[Número de Orden]],Tabla1[Ganacia Bruta])</f>
        <v>142</v>
      </c>
      <c r="R418" s="1">
        <f>+Tabla2[[#This Row],[Monto total cuenta]]+Tabla2[[#This Row],[Propina final]]</f>
        <v>142</v>
      </c>
      <c r="S418" s="4">
        <f>+Tabla2[[#This Row],[Hora de Salida]]</f>
        <v>45021.189583333333</v>
      </c>
      <c r="T418" s="5" t="str">
        <f>+TEXT(Tabla2[[#This Row],[Hora de Llegada]], "h:mm")</f>
        <v>3:25</v>
      </c>
      <c r="U418" t="str">
        <f>+TEXT(Tabla2[[#This Row],[Hora de Salida]], "h:mm")</f>
        <v>4:33</v>
      </c>
      <c r="V4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4.7222222222222221E-2</v>
      </c>
      <c r="W418">
        <f>+SUMIF(cocina!A:A,Tabla2[[#This Row],[Número de Orden]],cocina!H:H)</f>
        <v>90</v>
      </c>
      <c r="X418">
        <f>+Tabla2[[#This Row],[Tiempo de preparación]]/60</f>
        <v>1.5</v>
      </c>
      <c r="Y418" t="str">
        <f>+TEXT(Tabla2[[#This Row],[Columna2]]/24, "h:mm")</f>
        <v>1:30</v>
      </c>
      <c r="Z418" s="6">
        <f>+TEXT(Tabla2[[#This Row],[Hora de Salida]]-Tabla2[[#This Row],[Hora de Llegada]], "h:mm")-Tabla2[[#This Row],[Tiempo de preparación2]]</f>
        <v>-1.5277777777777779E-2</v>
      </c>
      <c r="AA418" s="6">
        <f>+IF(Tabla2[[#This Row],[Tiempo de degustación]]&lt;0,0,Tabla2[[#This Row],[Tiempo de degustación]])</f>
        <v>0</v>
      </c>
      <c r="AB418" t="str">
        <f>+IF(Tabla2[[#This Row],[Tiempo de degustación2]]&gt;0,"SI","Impago")</f>
        <v>Impago</v>
      </c>
      <c r="AC418">
        <f>+IF(Tabla2[[#This Row],[Orden cobrada]]="Impago",0,Tabla2[[#This Row],[Propina]])</f>
        <v>0</v>
      </c>
      <c r="AD418">
        <f>+IF(Tabla2[[#This Row],[Estado de la Mesa]]="Ocupada",15,0)</f>
        <v>0</v>
      </c>
      <c r="AE418">
        <f>+Tabla2[[#This Row],[Columna1]]/60</f>
        <v>0</v>
      </c>
      <c r="AF418" t="str">
        <f>+TEXT(Tabla2[[#This Row],[Columna12]]/24, "h:mm")</f>
        <v>0:00</v>
      </c>
      <c r="AG418" s="6">
        <f>+Tabla2[[#This Row],[Columna13]]+Tabla2[[#This Row],[Tiempo de permanencia]]</f>
        <v>4.7222222222222221E-2</v>
      </c>
      <c r="AH418" t="str">
        <f>+TEXT(Tabla2[[#This Row],[Hora de Llegada]], "dddd")</f>
        <v>miércoles</v>
      </c>
    </row>
    <row r="419" spans="1:34" x14ac:dyDescent="0.25">
      <c r="A419">
        <v>17</v>
      </c>
      <c r="B419" t="s">
        <v>469</v>
      </c>
      <c r="C419">
        <v>4</v>
      </c>
      <c r="D419" s="3">
        <v>45021.036111111112</v>
      </c>
      <c r="E419" s="3">
        <v>45021.146527777775</v>
      </c>
      <c r="F419" t="s">
        <v>69</v>
      </c>
      <c r="G419" t="s">
        <v>98</v>
      </c>
      <c r="H419" t="s">
        <v>83</v>
      </c>
      <c r="I419" s="13">
        <v>35.51</v>
      </c>
      <c r="J419" t="s">
        <v>72</v>
      </c>
      <c r="K419">
        <v>418</v>
      </c>
      <c r="L419" t="s">
        <v>73</v>
      </c>
      <c r="M419" t="s">
        <v>26</v>
      </c>
      <c r="N419" t="s">
        <v>86</v>
      </c>
      <c r="Q419" s="1">
        <f>+SUMIF(Tabla1[Número de Orden],Tabla2[[#This Row],[Número de Orden]],Tabla1[Ganacia Bruta])</f>
        <v>118</v>
      </c>
      <c r="R419" s="1">
        <f>+Tabla2[[#This Row],[Monto total cuenta]]+Tabla2[[#This Row],[Propina final]]</f>
        <v>153.51</v>
      </c>
      <c r="S419" s="4">
        <f>+Tabla2[[#This Row],[Hora de Salida]]</f>
        <v>45021.146527777775</v>
      </c>
      <c r="T419" s="5" t="str">
        <f>+TEXT(Tabla2[[#This Row],[Hora de Llegada]], "h:mm")</f>
        <v>0:52</v>
      </c>
      <c r="U419" t="str">
        <f>+TEXT(Tabla2[[#This Row],[Hora de Salida]], "h:mm")</f>
        <v>3:31</v>
      </c>
      <c r="V4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0.11041666666666668</v>
      </c>
      <c r="W419">
        <f>+SUMIF(cocina!A:A,Tabla2[[#This Row],[Número de Orden]],cocina!H:H)</f>
        <v>100</v>
      </c>
      <c r="X419">
        <f>+Tabla2[[#This Row],[Tiempo de preparación]]/60</f>
        <v>1.6666666666666667</v>
      </c>
      <c r="Y419" t="str">
        <f>+TEXT(Tabla2[[#This Row],[Columna2]]/24, "h:mm")</f>
        <v>1:40</v>
      </c>
      <c r="Z419" s="6">
        <f>+TEXT(Tabla2[[#This Row],[Hora de Salida]]-Tabla2[[#This Row],[Hora de Llegada]], "h:mm")-Tabla2[[#This Row],[Tiempo de preparación2]]</f>
        <v>4.0972222222222215E-2</v>
      </c>
      <c r="AA419" s="6">
        <f>+IF(Tabla2[[#This Row],[Tiempo de degustación]]&lt;0,0,Tabla2[[#This Row],[Tiempo de degustación]])</f>
        <v>4.0972222222222215E-2</v>
      </c>
      <c r="AB419" t="str">
        <f>+IF(Tabla2[[#This Row],[Tiempo de degustación2]]&gt;0,"SI","Impago")</f>
        <v>SI</v>
      </c>
      <c r="AC419">
        <f>+IF(Tabla2[[#This Row],[Orden cobrada]]="Impago",0,Tabla2[[#This Row],[Propina]])</f>
        <v>35.51</v>
      </c>
      <c r="AD419">
        <f>+IF(Tabla2[[#This Row],[Estado de la Mesa]]="Ocupada",15,0)</f>
        <v>0</v>
      </c>
      <c r="AE419">
        <f>+Tabla2[[#This Row],[Columna1]]/60</f>
        <v>0</v>
      </c>
      <c r="AF419" t="str">
        <f>+TEXT(Tabla2[[#This Row],[Columna12]]/24, "h:mm")</f>
        <v>0:00</v>
      </c>
      <c r="AG419" s="6">
        <f>+Tabla2[[#This Row],[Columna13]]+Tabla2[[#This Row],[Tiempo de permanencia]]</f>
        <v>0.11041666666666668</v>
      </c>
      <c r="AH419" t="str">
        <f>+TEXT(Tabla2[[#This Row],[Hora de Llegada]], "dddd")</f>
        <v>miércoles</v>
      </c>
    </row>
    <row r="420" spans="1:34" x14ac:dyDescent="0.25">
      <c r="A420">
        <v>11</v>
      </c>
      <c r="B420" t="s">
        <v>470</v>
      </c>
      <c r="C420">
        <v>4</v>
      </c>
      <c r="D420" s="3">
        <v>45021.134722222225</v>
      </c>
      <c r="E420" s="3">
        <v>45021.238194444442</v>
      </c>
      <c r="F420" t="s">
        <v>90</v>
      </c>
      <c r="G420" t="s">
        <v>70</v>
      </c>
      <c r="H420" t="s">
        <v>83</v>
      </c>
      <c r="I420" s="13">
        <v>14.09</v>
      </c>
      <c r="J420" t="s">
        <v>100</v>
      </c>
      <c r="K420">
        <v>419</v>
      </c>
      <c r="L420" t="s">
        <v>140</v>
      </c>
      <c r="M420" t="s">
        <v>20</v>
      </c>
      <c r="N420" t="s">
        <v>115</v>
      </c>
      <c r="Q420" s="1">
        <f>+SUMIF(Tabla1[Número de Orden],Tabla2[[#This Row],[Número de Orden]],Tabla1[Ganacia Bruta])</f>
        <v>67</v>
      </c>
      <c r="R420" s="1">
        <f>+Tabla2[[#This Row],[Monto total cuenta]]+Tabla2[[#This Row],[Propina final]]</f>
        <v>81.09</v>
      </c>
      <c r="S420" s="4">
        <f>+Tabla2[[#This Row],[Hora de Salida]]</f>
        <v>45021.238194444442</v>
      </c>
      <c r="T420" s="5" t="str">
        <f>+TEXT(Tabla2[[#This Row],[Hora de Llegada]], "h:mm")</f>
        <v>3:14</v>
      </c>
      <c r="U420" t="str">
        <f>+TEXT(Tabla2[[#This Row],[Hora de Salida]], "h:mm")</f>
        <v>5:43</v>
      </c>
      <c r="V4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30.103472222222223</v>
      </c>
      <c r="W420">
        <f>+SUMIF(cocina!A:A,Tabla2[[#This Row],[Número de Orden]],cocina!H:H)</f>
        <v>64</v>
      </c>
      <c r="X420">
        <f>+Tabla2[[#This Row],[Tiempo de preparación]]/60</f>
        <v>1.0666666666666667</v>
      </c>
      <c r="Y420" t="str">
        <f>+TEXT(Tabla2[[#This Row],[Columna2]]/24, "h:mm")</f>
        <v>1:04</v>
      </c>
      <c r="Z420" s="6">
        <f>+TEXT(Tabla2[[#This Row],[Hora de Salida]]-Tabla2[[#This Row],[Hora de Llegada]], "h:mm")-Tabla2[[#This Row],[Tiempo de preparación2]]</f>
        <v>5.9027777777777769E-2</v>
      </c>
      <c r="AA420" s="6">
        <f>+IF(Tabla2[[#This Row],[Tiempo de degustación]]&lt;0,0,Tabla2[[#This Row],[Tiempo de degustación]])</f>
        <v>5.9027777777777769E-2</v>
      </c>
      <c r="AB420" t="str">
        <f>+IF(Tabla2[[#This Row],[Tiempo de degustación2]]&gt;0,"SI","Impago")</f>
        <v>SI</v>
      </c>
      <c r="AC420">
        <f>+IF(Tabla2[[#This Row],[Orden cobrada]]="Impago",0,Tabla2[[#This Row],[Propina]])</f>
        <v>14.09</v>
      </c>
      <c r="AD420">
        <f>+IF(Tabla2[[#This Row],[Estado de la Mesa]]="Ocupada",15,0)</f>
        <v>15</v>
      </c>
      <c r="AE420">
        <f>+Tabla2[[#This Row],[Columna1]]/60</f>
        <v>0.25</v>
      </c>
      <c r="AF420" t="str">
        <f>+TEXT(Tabla2[[#This Row],[Columna12]]/24, "h:mm")</f>
        <v>0:15</v>
      </c>
      <c r="AG420" s="6">
        <f>+Tabla2[[#This Row],[Columna13]]+Tabla2[[#This Row],[Tiempo de permanencia]]</f>
        <v>30.113888888888891</v>
      </c>
      <c r="AH420" t="str">
        <f>+TEXT(Tabla2[[#This Row],[Hora de Llegada]], "dddd")</f>
        <v>miércoles</v>
      </c>
    </row>
    <row r="421" spans="1:34" x14ac:dyDescent="0.25">
      <c r="A421">
        <v>18</v>
      </c>
      <c r="B421" t="s">
        <v>108</v>
      </c>
      <c r="C421">
        <v>6</v>
      </c>
      <c r="D421" s="3">
        <v>45021.095833333333</v>
      </c>
      <c r="E421" s="3">
        <v>45021.228472222225</v>
      </c>
      <c r="F421" t="s">
        <v>82</v>
      </c>
      <c r="G421" t="s">
        <v>70</v>
      </c>
      <c r="H421" t="s">
        <v>83</v>
      </c>
      <c r="I421" s="13">
        <v>31.49</v>
      </c>
      <c r="J421" t="s">
        <v>100</v>
      </c>
      <c r="K421">
        <v>420</v>
      </c>
      <c r="L421" t="s">
        <v>105</v>
      </c>
      <c r="M421" t="s">
        <v>20</v>
      </c>
      <c r="N421" t="s">
        <v>131</v>
      </c>
      <c r="O421" t="s">
        <v>129</v>
      </c>
      <c r="P421" t="s">
        <v>107</v>
      </c>
      <c r="Q421" s="1">
        <f>+SUMIF(Tabla1[Número de Orden],Tabla2[[#This Row],[Número de Orden]],Tabla1[Ganacia Bruta])</f>
        <v>242</v>
      </c>
      <c r="R421" s="1">
        <f>+Tabla2[[#This Row],[Monto total cuenta]]+Tabla2[[#This Row],[Propina final]]</f>
        <v>273.49</v>
      </c>
      <c r="S421" s="4">
        <f>+Tabla2[[#This Row],[Hora de Salida]]</f>
        <v>45021.228472222225</v>
      </c>
      <c r="T421" s="5" t="str">
        <f>+TEXT(Tabla2[[#This Row],[Hora de Llegada]], "h:mm")</f>
        <v>2:18</v>
      </c>
      <c r="U421" t="str">
        <f>+TEXT(Tabla2[[#This Row],[Hora de Salida]], "h:mm")</f>
        <v>5:29</v>
      </c>
      <c r="V4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421">
        <f>+SUMIF(cocina!A:A,Tabla2[[#This Row],[Número de Orden]],cocina!H:H)</f>
        <v>105</v>
      </c>
      <c r="X421">
        <f>+Tabla2[[#This Row],[Tiempo de preparación]]/60</f>
        <v>1.75</v>
      </c>
      <c r="Y421" t="str">
        <f>+TEXT(Tabla2[[#This Row],[Columna2]]/24, "h:mm")</f>
        <v>1:45</v>
      </c>
      <c r="Z421" s="6">
        <f>+TEXT(Tabla2[[#This Row],[Hora de Salida]]-Tabla2[[#This Row],[Hora de Llegada]], "h:mm")-Tabla2[[#This Row],[Tiempo de preparación2]]</f>
        <v>5.9722222222222218E-2</v>
      </c>
      <c r="AA421" s="6">
        <f>+IF(Tabla2[[#This Row],[Tiempo de degustación]]&lt;0,0,Tabla2[[#This Row],[Tiempo de degustación]])</f>
        <v>5.9722222222222218E-2</v>
      </c>
      <c r="AB421" t="str">
        <f>+IF(Tabla2[[#This Row],[Tiempo de degustación2]]&gt;0,"SI","Impago")</f>
        <v>SI</v>
      </c>
      <c r="AC421">
        <f>+IF(Tabla2[[#This Row],[Orden cobrada]]="Impago",0,Tabla2[[#This Row],[Propina]])</f>
        <v>31.49</v>
      </c>
      <c r="AD421">
        <f>+IF(Tabla2[[#This Row],[Estado de la Mesa]]="Ocupada",15,0)</f>
        <v>15</v>
      </c>
      <c r="AE421">
        <f>+Tabla2[[#This Row],[Columna1]]/60</f>
        <v>0.25</v>
      </c>
      <c r="AF421" t="str">
        <f>+TEXT(Tabla2[[#This Row],[Columna12]]/24, "h:mm")</f>
        <v>0:15</v>
      </c>
      <c r="AG421" s="6">
        <f>+Tabla2[[#This Row],[Columna13]]+Tabla2[[#This Row],[Tiempo de permanencia]]</f>
        <v>30.143055555555559</v>
      </c>
      <c r="AH421" t="str">
        <f>+TEXT(Tabla2[[#This Row],[Hora de Llegada]], "dddd")</f>
        <v>miércoles</v>
      </c>
    </row>
    <row r="422" spans="1:34" x14ac:dyDescent="0.25">
      <c r="A422">
        <v>10</v>
      </c>
      <c r="B422" t="s">
        <v>471</v>
      </c>
      <c r="C422">
        <v>1</v>
      </c>
      <c r="D422" s="3">
        <v>45021.067361111112</v>
      </c>
      <c r="E422" s="3">
        <v>45021.171527777777</v>
      </c>
      <c r="F422" t="s">
        <v>76</v>
      </c>
      <c r="G422" t="s">
        <v>70</v>
      </c>
      <c r="H422" t="s">
        <v>83</v>
      </c>
      <c r="I422" s="13">
        <v>17.57</v>
      </c>
      <c r="J422" t="s">
        <v>100</v>
      </c>
      <c r="K422">
        <v>421</v>
      </c>
      <c r="L422" t="s">
        <v>127</v>
      </c>
      <c r="M422" t="s">
        <v>9</v>
      </c>
      <c r="N422" t="s">
        <v>122</v>
      </c>
      <c r="Q422" s="1">
        <f>+SUMIF(Tabla1[Número de Orden],Tabla2[[#This Row],[Número de Orden]],Tabla1[Ganacia Bruta])</f>
        <v>85</v>
      </c>
      <c r="R422" s="1">
        <f>+Tabla2[[#This Row],[Monto total cuenta]]+Tabla2[[#This Row],[Propina final]]</f>
        <v>102.57</v>
      </c>
      <c r="S422" s="4">
        <f>+Tabla2[[#This Row],[Hora de Salida]]</f>
        <v>45021.171527777777</v>
      </c>
      <c r="T422" s="5" t="str">
        <f>+TEXT(Tabla2[[#This Row],[Hora de Llegada]], "h:mm")</f>
        <v>1:37</v>
      </c>
      <c r="U422" t="str">
        <f>+TEXT(Tabla2[[#This Row],[Hora de Salida]], "h:mm")</f>
        <v>4:07</v>
      </c>
      <c r="V4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422">
        <f>+SUMIF(cocina!A:A,Tabla2[[#This Row],[Número de Orden]],cocina!H:H)</f>
        <v>71</v>
      </c>
      <c r="X422">
        <f>+Tabla2[[#This Row],[Tiempo de preparación]]/60</f>
        <v>1.1833333333333333</v>
      </c>
      <c r="Y422" t="str">
        <f>+TEXT(Tabla2[[#This Row],[Columna2]]/24, "h:mm")</f>
        <v>1:11</v>
      </c>
      <c r="Z422" s="6">
        <f>+TEXT(Tabla2[[#This Row],[Hora de Salida]]-Tabla2[[#This Row],[Hora de Llegada]], "h:mm")-Tabla2[[#This Row],[Tiempo de preparación2]]</f>
        <v>5.4861111111111117E-2</v>
      </c>
      <c r="AA422" s="6">
        <f>+IF(Tabla2[[#This Row],[Tiempo de degustación]]&lt;0,0,Tabla2[[#This Row],[Tiempo de degustación]])</f>
        <v>5.4861111111111117E-2</v>
      </c>
      <c r="AB422" t="str">
        <f>+IF(Tabla2[[#This Row],[Tiempo de degustación2]]&gt;0,"SI","Impago")</f>
        <v>SI</v>
      </c>
      <c r="AC422">
        <f>+IF(Tabla2[[#This Row],[Orden cobrada]]="Impago",0,Tabla2[[#This Row],[Propina]])</f>
        <v>17.57</v>
      </c>
      <c r="AD422">
        <f>+IF(Tabla2[[#This Row],[Estado de la Mesa]]="Ocupada",15,0)</f>
        <v>15</v>
      </c>
      <c r="AE422">
        <f>+Tabla2[[#This Row],[Columna1]]/60</f>
        <v>0.25</v>
      </c>
      <c r="AF422" t="str">
        <f>+TEXT(Tabla2[[#This Row],[Columna12]]/24, "h:mm")</f>
        <v>0:15</v>
      </c>
      <c r="AG422" s="6">
        <f>+Tabla2[[#This Row],[Columna13]]+Tabla2[[#This Row],[Tiempo de permanencia]]</f>
        <v>30.114583333333332</v>
      </c>
      <c r="AH422" t="str">
        <f>+TEXT(Tabla2[[#This Row],[Hora de Llegada]], "dddd")</f>
        <v>miércoles</v>
      </c>
    </row>
    <row r="423" spans="1:34" x14ac:dyDescent="0.25">
      <c r="A423">
        <v>12</v>
      </c>
      <c r="B423" t="s">
        <v>472</v>
      </c>
      <c r="C423">
        <v>6</v>
      </c>
      <c r="D423" s="3">
        <v>45021.025000000001</v>
      </c>
      <c r="E423" s="3">
        <v>45021.131249999999</v>
      </c>
      <c r="F423" t="s">
        <v>82</v>
      </c>
      <c r="G423" t="s">
        <v>70</v>
      </c>
      <c r="H423" t="s">
        <v>83</v>
      </c>
      <c r="I423" s="13">
        <v>39.72</v>
      </c>
      <c r="J423" t="s">
        <v>72</v>
      </c>
      <c r="K423">
        <v>422</v>
      </c>
      <c r="L423" t="s">
        <v>73</v>
      </c>
      <c r="M423" t="s">
        <v>25</v>
      </c>
      <c r="N423" t="s">
        <v>87</v>
      </c>
      <c r="Q423" s="1">
        <f>+SUMIF(Tabla1[Número de Orden],Tabla2[[#This Row],[Número de Orden]],Tabla1[Ganacia Bruta])</f>
        <v>88</v>
      </c>
      <c r="R423" s="1">
        <f>+Tabla2[[#This Row],[Monto total cuenta]]+Tabla2[[#This Row],[Propina final]]</f>
        <v>127.72</v>
      </c>
      <c r="S423" s="4">
        <f>+Tabla2[[#This Row],[Hora de Salida]]</f>
        <v>45021.131249999999</v>
      </c>
      <c r="T423" s="5" t="str">
        <f>+TEXT(Tabla2[[#This Row],[Hora de Llegada]], "h:mm")</f>
        <v>0:36</v>
      </c>
      <c r="U423" t="str">
        <f>+TEXT(Tabla2[[#This Row],[Hora de Salida]], "h:mm")</f>
        <v>3:09</v>
      </c>
      <c r="V4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0.10625000000000001</v>
      </c>
      <c r="W423">
        <f>+SUMIF(cocina!A:A,Tabla2[[#This Row],[Número de Orden]],cocina!H:H)</f>
        <v>34</v>
      </c>
      <c r="X423">
        <f>+Tabla2[[#This Row],[Tiempo de preparación]]/60</f>
        <v>0.56666666666666665</v>
      </c>
      <c r="Y423" t="str">
        <f>+TEXT(Tabla2[[#This Row],[Columna2]]/24, "h:mm")</f>
        <v>0:34</v>
      </c>
      <c r="Z423" s="6">
        <f>+TEXT(Tabla2[[#This Row],[Hora de Salida]]-Tabla2[[#This Row],[Hora de Llegada]], "h:mm")-Tabla2[[#This Row],[Tiempo de preparación2]]</f>
        <v>8.2638888888888887E-2</v>
      </c>
      <c r="AA423" s="6">
        <f>+IF(Tabla2[[#This Row],[Tiempo de degustación]]&lt;0,0,Tabla2[[#This Row],[Tiempo de degustación]])</f>
        <v>8.2638888888888887E-2</v>
      </c>
      <c r="AB423" t="str">
        <f>+IF(Tabla2[[#This Row],[Tiempo de degustación2]]&gt;0,"SI","Impago")</f>
        <v>SI</v>
      </c>
      <c r="AC423">
        <f>+IF(Tabla2[[#This Row],[Orden cobrada]]="Impago",0,Tabla2[[#This Row],[Propina]])</f>
        <v>39.72</v>
      </c>
      <c r="AD423">
        <f>+IF(Tabla2[[#This Row],[Estado de la Mesa]]="Ocupada",15,0)</f>
        <v>0</v>
      </c>
      <c r="AE423">
        <f>+Tabla2[[#This Row],[Columna1]]/60</f>
        <v>0</v>
      </c>
      <c r="AF423" t="str">
        <f>+TEXT(Tabla2[[#This Row],[Columna12]]/24, "h:mm")</f>
        <v>0:00</v>
      </c>
      <c r="AG423" s="6">
        <f>+Tabla2[[#This Row],[Columna13]]+Tabla2[[#This Row],[Tiempo de permanencia]]</f>
        <v>0.10625000000000001</v>
      </c>
      <c r="AH423" t="str">
        <f>+TEXT(Tabla2[[#This Row],[Hora de Llegada]], "dddd")</f>
        <v>miércoles</v>
      </c>
    </row>
    <row r="424" spans="1:34" x14ac:dyDescent="0.25">
      <c r="A424">
        <v>4</v>
      </c>
      <c r="B424" t="s">
        <v>294</v>
      </c>
      <c r="C424">
        <v>2</v>
      </c>
      <c r="D424" s="3">
        <v>45021.106944444444</v>
      </c>
      <c r="E424" s="3">
        <v>45021.206250000003</v>
      </c>
      <c r="F424" t="s">
        <v>76</v>
      </c>
      <c r="G424" t="s">
        <v>70</v>
      </c>
      <c r="H424" t="s">
        <v>78</v>
      </c>
      <c r="I424" s="13">
        <v>34.130000000000003</v>
      </c>
      <c r="J424" t="s">
        <v>84</v>
      </c>
      <c r="K424">
        <v>423</v>
      </c>
      <c r="L424" t="s">
        <v>121</v>
      </c>
      <c r="M424" t="s">
        <v>15</v>
      </c>
      <c r="N424" t="s">
        <v>107</v>
      </c>
      <c r="Q424" s="1">
        <f>+SUMIF(Tabla1[Número de Orden],Tabla2[[#This Row],[Número de Orden]],Tabla1[Ganacia Bruta])</f>
        <v>152</v>
      </c>
      <c r="R424" s="1">
        <f>+Tabla2[[#This Row],[Monto total cuenta]]+Tabla2[[#This Row],[Propina final]]</f>
        <v>186.13</v>
      </c>
      <c r="S424" s="4">
        <f>+Tabla2[[#This Row],[Hora de Salida]]</f>
        <v>45021.206250000003</v>
      </c>
      <c r="T424" s="5" t="str">
        <f>+TEXT(Tabla2[[#This Row],[Hora de Llegada]], "h:mm")</f>
        <v>2:34</v>
      </c>
      <c r="U424" t="str">
        <f>+TEXT(Tabla2[[#This Row],[Hora de Salida]], "h:mm")</f>
        <v>4:57</v>
      </c>
      <c r="V4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9.930555555555555E-2</v>
      </c>
      <c r="W424">
        <f>+SUMIF(cocina!A:A,Tabla2[[#This Row],[Número de Orden]],cocina!H:H)</f>
        <v>31</v>
      </c>
      <c r="X424">
        <f>+Tabla2[[#This Row],[Tiempo de preparación]]/60</f>
        <v>0.51666666666666672</v>
      </c>
      <c r="Y424" t="str">
        <f>+TEXT(Tabla2[[#This Row],[Columna2]]/24, "h:mm")</f>
        <v>0:31</v>
      </c>
      <c r="Z424" s="6">
        <f>+TEXT(Tabla2[[#This Row],[Hora de Salida]]-Tabla2[[#This Row],[Hora de Llegada]], "h:mm")-Tabla2[[#This Row],[Tiempo de preparación2]]</f>
        <v>7.7777777777777779E-2</v>
      </c>
      <c r="AA424" s="6">
        <f>+IF(Tabla2[[#This Row],[Tiempo de degustación]]&lt;0,0,Tabla2[[#This Row],[Tiempo de degustación]])</f>
        <v>7.7777777777777779E-2</v>
      </c>
      <c r="AB424" t="str">
        <f>+IF(Tabla2[[#This Row],[Tiempo de degustación2]]&gt;0,"SI","Impago")</f>
        <v>SI</v>
      </c>
      <c r="AC424">
        <f>+IF(Tabla2[[#This Row],[Orden cobrada]]="Impago",0,Tabla2[[#This Row],[Propina]])</f>
        <v>34.130000000000003</v>
      </c>
      <c r="AD424">
        <f>+IF(Tabla2[[#This Row],[Estado de la Mesa]]="Ocupada",15,0)</f>
        <v>0</v>
      </c>
      <c r="AE424">
        <f>+Tabla2[[#This Row],[Columna1]]/60</f>
        <v>0</v>
      </c>
      <c r="AF424" t="str">
        <f>+TEXT(Tabla2[[#This Row],[Columna12]]/24, "h:mm")</f>
        <v>0:00</v>
      </c>
      <c r="AG424" s="6">
        <f>+Tabla2[[#This Row],[Columna13]]+Tabla2[[#This Row],[Tiempo de permanencia]]</f>
        <v>9.930555555555555E-2</v>
      </c>
      <c r="AH424" t="str">
        <f>+TEXT(Tabla2[[#This Row],[Hora de Llegada]], "dddd")</f>
        <v>miércoles</v>
      </c>
    </row>
    <row r="425" spans="1:34" x14ac:dyDescent="0.25">
      <c r="A425">
        <v>13</v>
      </c>
      <c r="B425" t="s">
        <v>473</v>
      </c>
      <c r="C425">
        <v>3</v>
      </c>
      <c r="D425" s="3">
        <v>45021.047222222223</v>
      </c>
      <c r="E425" s="3">
        <v>45021.136805555558</v>
      </c>
      <c r="F425" t="s">
        <v>82</v>
      </c>
      <c r="G425" t="s">
        <v>98</v>
      </c>
      <c r="H425" t="s">
        <v>78</v>
      </c>
      <c r="I425" s="13">
        <v>11.02</v>
      </c>
      <c r="J425" t="s">
        <v>72</v>
      </c>
      <c r="K425">
        <v>424</v>
      </c>
      <c r="L425" t="s">
        <v>79</v>
      </c>
      <c r="M425" t="s">
        <v>19</v>
      </c>
      <c r="N425" t="s">
        <v>80</v>
      </c>
      <c r="Q425" s="1">
        <f>+SUMIF(Tabla1[Número de Orden],Tabla2[[#This Row],[Número de Orden]],Tabla1[Ganacia Bruta])</f>
        <v>147</v>
      </c>
      <c r="R425" s="1">
        <f>+Tabla2[[#This Row],[Monto total cuenta]]+Tabla2[[#This Row],[Propina final]]</f>
        <v>158.02000000000001</v>
      </c>
      <c r="S425" s="4">
        <f>+Tabla2[[#This Row],[Hora de Salida]]</f>
        <v>45021.136805555558</v>
      </c>
      <c r="T425" s="5" t="str">
        <f>+TEXT(Tabla2[[#This Row],[Hora de Llegada]], "h:mm")</f>
        <v>1:08</v>
      </c>
      <c r="U425" t="str">
        <f>+TEXT(Tabla2[[#This Row],[Hora de Salida]], "h:mm")</f>
        <v>3:17</v>
      </c>
      <c r="V4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8.9583333333333348E-2</v>
      </c>
      <c r="W425">
        <f>+SUMIF(cocina!A:A,Tabla2[[#This Row],[Número de Orden]],cocina!H:H)</f>
        <v>88</v>
      </c>
      <c r="X425">
        <f>+Tabla2[[#This Row],[Tiempo de preparación]]/60</f>
        <v>1.4666666666666666</v>
      </c>
      <c r="Y425" t="str">
        <f>+TEXT(Tabla2[[#This Row],[Columna2]]/24, "h:mm")</f>
        <v>1:28</v>
      </c>
      <c r="Z425" s="6">
        <f>+TEXT(Tabla2[[#This Row],[Hora de Salida]]-Tabla2[[#This Row],[Hora de Llegada]], "h:mm")-Tabla2[[#This Row],[Tiempo de preparación2]]</f>
        <v>2.8472222222222225E-2</v>
      </c>
      <c r="AA425" s="6">
        <f>+IF(Tabla2[[#This Row],[Tiempo de degustación]]&lt;0,0,Tabla2[[#This Row],[Tiempo de degustación]])</f>
        <v>2.8472222222222225E-2</v>
      </c>
      <c r="AB425" t="str">
        <f>+IF(Tabla2[[#This Row],[Tiempo de degustación2]]&gt;0,"SI","Impago")</f>
        <v>SI</v>
      </c>
      <c r="AC425">
        <f>+IF(Tabla2[[#This Row],[Orden cobrada]]="Impago",0,Tabla2[[#This Row],[Propina]])</f>
        <v>11.02</v>
      </c>
      <c r="AD425">
        <f>+IF(Tabla2[[#This Row],[Estado de la Mesa]]="Ocupada",15,0)</f>
        <v>0</v>
      </c>
      <c r="AE425">
        <f>+Tabla2[[#This Row],[Columna1]]/60</f>
        <v>0</v>
      </c>
      <c r="AF425" t="str">
        <f>+TEXT(Tabla2[[#This Row],[Columna12]]/24, "h:mm")</f>
        <v>0:00</v>
      </c>
      <c r="AG425" s="6">
        <f>+Tabla2[[#This Row],[Columna13]]+Tabla2[[#This Row],[Tiempo de permanencia]]</f>
        <v>8.9583333333333348E-2</v>
      </c>
      <c r="AH425" t="str">
        <f>+TEXT(Tabla2[[#This Row],[Hora de Llegada]], "dddd")</f>
        <v>miércoles</v>
      </c>
    </row>
    <row r="426" spans="1:34" x14ac:dyDescent="0.25">
      <c r="A426">
        <v>18</v>
      </c>
      <c r="B426" t="s">
        <v>474</v>
      </c>
      <c r="C426">
        <v>3</v>
      </c>
      <c r="D426" s="3">
        <v>45021.058333333334</v>
      </c>
      <c r="E426" s="3">
        <v>45021.15625</v>
      </c>
      <c r="F426" t="s">
        <v>82</v>
      </c>
      <c r="G426" t="s">
        <v>70</v>
      </c>
      <c r="H426" t="s">
        <v>83</v>
      </c>
      <c r="I426" s="13">
        <v>49.43</v>
      </c>
      <c r="J426" t="s">
        <v>72</v>
      </c>
      <c r="K426">
        <v>425</v>
      </c>
      <c r="L426" t="s">
        <v>95</v>
      </c>
      <c r="M426" t="s">
        <v>16</v>
      </c>
      <c r="Q426" s="1">
        <f>+SUMIF(Tabla1[Número de Orden],Tabla2[[#This Row],[Número de Orden]],Tabla1[Ganacia Bruta])</f>
        <v>19</v>
      </c>
      <c r="R426" s="1">
        <f>+Tabla2[[#This Row],[Monto total cuenta]]+Tabla2[[#This Row],[Propina final]]</f>
        <v>68.430000000000007</v>
      </c>
      <c r="S426" s="4">
        <f>+Tabla2[[#This Row],[Hora de Salida]]</f>
        <v>45021.15625</v>
      </c>
      <c r="T426" s="5" t="str">
        <f>+TEXT(Tabla2[[#This Row],[Hora de Llegada]], "h:mm")</f>
        <v>1:24</v>
      </c>
      <c r="U426" t="str">
        <f>+TEXT(Tabla2[[#This Row],[Hora de Salida]], "h:mm")</f>
        <v>3:45</v>
      </c>
      <c r="V4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9.7916666666666666E-2</v>
      </c>
      <c r="W426">
        <f>+SUMIF(cocina!A:A,Tabla2[[#This Row],[Número de Orden]],cocina!H:H)</f>
        <v>28</v>
      </c>
      <c r="X426">
        <f>+Tabla2[[#This Row],[Tiempo de preparación]]/60</f>
        <v>0.46666666666666667</v>
      </c>
      <c r="Y426" t="str">
        <f>+TEXT(Tabla2[[#This Row],[Columna2]]/24, "h:mm")</f>
        <v>0:28</v>
      </c>
      <c r="Z426" s="6">
        <f>+TEXT(Tabla2[[#This Row],[Hora de Salida]]-Tabla2[[#This Row],[Hora de Llegada]], "h:mm")-Tabla2[[#This Row],[Tiempo de preparación2]]</f>
        <v>7.8472222222222221E-2</v>
      </c>
      <c r="AA426" s="6">
        <f>+IF(Tabla2[[#This Row],[Tiempo de degustación]]&lt;0,0,Tabla2[[#This Row],[Tiempo de degustación]])</f>
        <v>7.8472222222222221E-2</v>
      </c>
      <c r="AB426" t="str">
        <f>+IF(Tabla2[[#This Row],[Tiempo de degustación2]]&gt;0,"SI","Impago")</f>
        <v>SI</v>
      </c>
      <c r="AC426">
        <f>+IF(Tabla2[[#This Row],[Orden cobrada]]="Impago",0,Tabla2[[#This Row],[Propina]])</f>
        <v>49.43</v>
      </c>
      <c r="AD426">
        <f>+IF(Tabla2[[#This Row],[Estado de la Mesa]]="Ocupada",15,0)</f>
        <v>0</v>
      </c>
      <c r="AE426">
        <f>+Tabla2[[#This Row],[Columna1]]/60</f>
        <v>0</v>
      </c>
      <c r="AF426" t="str">
        <f>+TEXT(Tabla2[[#This Row],[Columna12]]/24, "h:mm")</f>
        <v>0:00</v>
      </c>
      <c r="AG426" s="6">
        <f>+Tabla2[[#This Row],[Columna13]]+Tabla2[[#This Row],[Tiempo de permanencia]]</f>
        <v>9.7916666666666666E-2</v>
      </c>
      <c r="AH426" t="str">
        <f>+TEXT(Tabla2[[#This Row],[Hora de Llegada]], "dddd")</f>
        <v>miércoles</v>
      </c>
    </row>
    <row r="427" spans="1:34" x14ac:dyDescent="0.25">
      <c r="A427">
        <v>5</v>
      </c>
      <c r="B427" t="s">
        <v>475</v>
      </c>
      <c r="C427">
        <v>2</v>
      </c>
      <c r="D427" s="3">
        <v>45021.132638888892</v>
      </c>
      <c r="E427" s="3">
        <v>45021.209722222222</v>
      </c>
      <c r="F427" t="s">
        <v>94</v>
      </c>
      <c r="G427" t="s">
        <v>70</v>
      </c>
      <c r="H427" t="s">
        <v>83</v>
      </c>
      <c r="I427" s="13">
        <v>47.8</v>
      </c>
      <c r="J427" t="s">
        <v>72</v>
      </c>
      <c r="K427">
        <v>426</v>
      </c>
      <c r="L427" t="s">
        <v>85</v>
      </c>
      <c r="M427" t="s">
        <v>14</v>
      </c>
      <c r="N427" t="s">
        <v>92</v>
      </c>
      <c r="O427" t="s">
        <v>129</v>
      </c>
      <c r="P427" t="s">
        <v>87</v>
      </c>
      <c r="Q427" s="1">
        <f>+SUMIF(Tabla1[Número de Orden],Tabla2[[#This Row],[Número de Orden]],Tabla1[Ganacia Bruta])</f>
        <v>247</v>
      </c>
      <c r="R427" s="1">
        <f>+Tabla2[[#This Row],[Monto total cuenta]]+Tabla2[[#This Row],[Propina final]]</f>
        <v>247</v>
      </c>
      <c r="S427" s="4">
        <f>+Tabla2[[#This Row],[Hora de Salida]]</f>
        <v>45021.209722222222</v>
      </c>
      <c r="T427" s="5" t="str">
        <f>+TEXT(Tabla2[[#This Row],[Hora de Llegada]], "h:mm")</f>
        <v>3:11</v>
      </c>
      <c r="U427" t="str">
        <f>+TEXT(Tabla2[[#This Row],[Hora de Salida]], "h:mm")</f>
        <v>5:02</v>
      </c>
      <c r="V4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7.7083333333333337E-2</v>
      </c>
      <c r="W427">
        <f>+SUMIF(cocina!A:A,Tabla2[[#This Row],[Número de Orden]],cocina!H:H)</f>
        <v>116</v>
      </c>
      <c r="X427">
        <f>+Tabla2[[#This Row],[Tiempo de preparación]]/60</f>
        <v>1.9333333333333333</v>
      </c>
      <c r="Y427" t="str">
        <f>+TEXT(Tabla2[[#This Row],[Columna2]]/24, "h:mm")</f>
        <v>1:56</v>
      </c>
      <c r="Z427" s="6">
        <f>+TEXT(Tabla2[[#This Row],[Hora de Salida]]-Tabla2[[#This Row],[Hora de Llegada]], "h:mm")-Tabla2[[#This Row],[Tiempo de preparación2]]</f>
        <v>-3.4722222222222238E-3</v>
      </c>
      <c r="AA427" s="6">
        <f>+IF(Tabla2[[#This Row],[Tiempo de degustación]]&lt;0,0,Tabla2[[#This Row],[Tiempo de degustación]])</f>
        <v>0</v>
      </c>
      <c r="AB427" t="str">
        <f>+IF(Tabla2[[#This Row],[Tiempo de degustación2]]&gt;0,"SI","Impago")</f>
        <v>Impago</v>
      </c>
      <c r="AC427">
        <f>+IF(Tabla2[[#This Row],[Orden cobrada]]="Impago",0,Tabla2[[#This Row],[Propina]])</f>
        <v>0</v>
      </c>
      <c r="AD427">
        <f>+IF(Tabla2[[#This Row],[Estado de la Mesa]]="Ocupada",15,0)</f>
        <v>0</v>
      </c>
      <c r="AE427">
        <f>+Tabla2[[#This Row],[Columna1]]/60</f>
        <v>0</v>
      </c>
      <c r="AF427" t="str">
        <f>+TEXT(Tabla2[[#This Row],[Columna12]]/24, "h:mm")</f>
        <v>0:00</v>
      </c>
      <c r="AG427" s="6">
        <f>+Tabla2[[#This Row],[Columna13]]+Tabla2[[#This Row],[Tiempo de permanencia]]</f>
        <v>7.7083333333333337E-2</v>
      </c>
      <c r="AH427" t="str">
        <f>+TEXT(Tabla2[[#This Row],[Hora de Llegada]], "dddd")</f>
        <v>miércoles</v>
      </c>
    </row>
    <row r="428" spans="1:34" x14ac:dyDescent="0.25">
      <c r="A428">
        <v>2</v>
      </c>
      <c r="B428" t="s">
        <v>255</v>
      </c>
      <c r="C428">
        <v>4</v>
      </c>
      <c r="D428" s="3">
        <v>45021.106944444444</v>
      </c>
      <c r="E428" s="3">
        <v>45021.154861111114</v>
      </c>
      <c r="F428" t="s">
        <v>82</v>
      </c>
      <c r="G428" t="s">
        <v>70</v>
      </c>
      <c r="H428" t="s">
        <v>78</v>
      </c>
      <c r="I428" s="13">
        <v>43.74</v>
      </c>
      <c r="J428" t="s">
        <v>84</v>
      </c>
      <c r="K428">
        <v>427</v>
      </c>
      <c r="L428" t="s">
        <v>105</v>
      </c>
      <c r="M428" t="s">
        <v>26</v>
      </c>
      <c r="N428" t="s">
        <v>112</v>
      </c>
      <c r="O428" t="s">
        <v>116</v>
      </c>
      <c r="P428" t="s">
        <v>106</v>
      </c>
      <c r="Q428" s="1">
        <f>+SUMIF(Tabla1[Número de Orden],Tabla2[[#This Row],[Número de Orden]],Tabla1[Ganacia Bruta])</f>
        <v>206</v>
      </c>
      <c r="R428" s="1">
        <f>+Tabla2[[#This Row],[Monto total cuenta]]+Tabla2[[#This Row],[Propina final]]</f>
        <v>206</v>
      </c>
      <c r="S428" s="4">
        <f>+Tabla2[[#This Row],[Hora de Salida]]</f>
        <v>45021.154861111114</v>
      </c>
      <c r="T428" s="5" t="str">
        <f>+TEXT(Tabla2[[#This Row],[Hora de Llegada]], "h:mm")</f>
        <v>2:34</v>
      </c>
      <c r="U428" t="str">
        <f>+TEXT(Tabla2[[#This Row],[Hora de Salida]], "h:mm")</f>
        <v>3:43</v>
      </c>
      <c r="V4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4.7916666666666677E-2</v>
      </c>
      <c r="W428">
        <f>+SUMIF(cocina!A:A,Tabla2[[#This Row],[Número de Orden]],cocina!H:H)</f>
        <v>166</v>
      </c>
      <c r="X428">
        <f>+Tabla2[[#This Row],[Tiempo de preparación]]/60</f>
        <v>2.7666666666666666</v>
      </c>
      <c r="Y428" t="str">
        <f>+TEXT(Tabla2[[#This Row],[Columna2]]/24, "h:mm")</f>
        <v>2:46</v>
      </c>
      <c r="Z428" s="6">
        <f>+TEXT(Tabla2[[#This Row],[Hora de Salida]]-Tabla2[[#This Row],[Hora de Llegada]], "h:mm")-Tabla2[[#This Row],[Tiempo de preparación2]]</f>
        <v>-6.7361111111111122E-2</v>
      </c>
      <c r="AA428" s="6">
        <f>+IF(Tabla2[[#This Row],[Tiempo de degustación]]&lt;0,0,Tabla2[[#This Row],[Tiempo de degustación]])</f>
        <v>0</v>
      </c>
      <c r="AB428" t="str">
        <f>+IF(Tabla2[[#This Row],[Tiempo de degustación2]]&gt;0,"SI","Impago")</f>
        <v>Impago</v>
      </c>
      <c r="AC428">
        <f>+IF(Tabla2[[#This Row],[Orden cobrada]]="Impago",0,Tabla2[[#This Row],[Propina]])</f>
        <v>0</v>
      </c>
      <c r="AD428">
        <f>+IF(Tabla2[[#This Row],[Estado de la Mesa]]="Ocupada",15,0)</f>
        <v>0</v>
      </c>
      <c r="AE428">
        <f>+Tabla2[[#This Row],[Columna1]]/60</f>
        <v>0</v>
      </c>
      <c r="AF428" t="str">
        <f>+TEXT(Tabla2[[#This Row],[Columna12]]/24, "h:mm")</f>
        <v>0:00</v>
      </c>
      <c r="AG428" s="6">
        <f>+Tabla2[[#This Row],[Columna13]]+Tabla2[[#This Row],[Tiempo de permanencia]]</f>
        <v>4.7916666666666677E-2</v>
      </c>
      <c r="AH428" t="str">
        <f>+TEXT(Tabla2[[#This Row],[Hora de Llegada]], "dddd")</f>
        <v>miércoles</v>
      </c>
    </row>
    <row r="429" spans="1:34" x14ac:dyDescent="0.25">
      <c r="A429">
        <v>7</v>
      </c>
      <c r="B429" t="s">
        <v>476</v>
      </c>
      <c r="C429">
        <v>5</v>
      </c>
      <c r="D429" s="3">
        <v>45021.137499999997</v>
      </c>
      <c r="E429" s="3">
        <v>45021.252083333333</v>
      </c>
      <c r="F429" t="s">
        <v>94</v>
      </c>
      <c r="G429" t="s">
        <v>77</v>
      </c>
      <c r="H429" t="s">
        <v>83</v>
      </c>
      <c r="I429" s="13">
        <v>15.6</v>
      </c>
      <c r="J429" t="s">
        <v>72</v>
      </c>
      <c r="K429">
        <v>428</v>
      </c>
      <c r="L429" t="s">
        <v>121</v>
      </c>
      <c r="M429" t="s">
        <v>11</v>
      </c>
      <c r="N429" t="s">
        <v>116</v>
      </c>
      <c r="O429" t="s">
        <v>129</v>
      </c>
      <c r="P429" t="s">
        <v>86</v>
      </c>
      <c r="Q429" s="1">
        <f>+SUMIF(Tabla1[Número de Orden],Tabla2[[#This Row],[Número de Orden]],Tabla1[Ganacia Bruta])</f>
        <v>175</v>
      </c>
      <c r="R429" s="1">
        <f>+Tabla2[[#This Row],[Monto total cuenta]]+Tabla2[[#This Row],[Propina final]]</f>
        <v>175</v>
      </c>
      <c r="S429" s="4">
        <f>+Tabla2[[#This Row],[Hora de Salida]]</f>
        <v>45021.252083333333</v>
      </c>
      <c r="T429" s="5" t="str">
        <f>+TEXT(Tabla2[[#This Row],[Hora de Llegada]], "h:mm")</f>
        <v>3:18</v>
      </c>
      <c r="U429" t="str">
        <f>+TEXT(Tabla2[[#This Row],[Hora de Salida]], "h:mm")</f>
        <v>6:03</v>
      </c>
      <c r="V4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0.11458333333333331</v>
      </c>
      <c r="W429">
        <f>+SUMIF(cocina!A:A,Tabla2[[#This Row],[Número de Orden]],cocina!H:H)</f>
        <v>179</v>
      </c>
      <c r="X429">
        <f>+Tabla2[[#This Row],[Tiempo de preparación]]/60</f>
        <v>2.9833333333333334</v>
      </c>
      <c r="Y429" t="str">
        <f>+TEXT(Tabla2[[#This Row],[Columna2]]/24, "h:mm")</f>
        <v>2:59</v>
      </c>
      <c r="Z429" s="6">
        <f>+TEXT(Tabla2[[#This Row],[Hora de Salida]]-Tabla2[[#This Row],[Hora de Llegada]], "h:mm")-Tabla2[[#This Row],[Tiempo de preparación2]]</f>
        <v>-9.7222222222222293E-3</v>
      </c>
      <c r="AA429" s="6">
        <f>+IF(Tabla2[[#This Row],[Tiempo de degustación]]&lt;0,0,Tabla2[[#This Row],[Tiempo de degustación]])</f>
        <v>0</v>
      </c>
      <c r="AB429" t="str">
        <f>+IF(Tabla2[[#This Row],[Tiempo de degustación2]]&gt;0,"SI","Impago")</f>
        <v>Impago</v>
      </c>
      <c r="AC429">
        <f>+IF(Tabla2[[#This Row],[Orden cobrada]]="Impago",0,Tabla2[[#This Row],[Propina]])</f>
        <v>0</v>
      </c>
      <c r="AD429">
        <f>+IF(Tabla2[[#This Row],[Estado de la Mesa]]="Ocupada",15,0)</f>
        <v>0</v>
      </c>
      <c r="AE429">
        <f>+Tabla2[[#This Row],[Columna1]]/60</f>
        <v>0</v>
      </c>
      <c r="AF429" t="str">
        <f>+TEXT(Tabla2[[#This Row],[Columna12]]/24, "h:mm")</f>
        <v>0:00</v>
      </c>
      <c r="AG429" s="6">
        <f>+Tabla2[[#This Row],[Columna13]]+Tabla2[[#This Row],[Tiempo de permanencia]]</f>
        <v>0.11458333333333331</v>
      </c>
      <c r="AH429" t="str">
        <f>+TEXT(Tabla2[[#This Row],[Hora de Llegada]], "dddd")</f>
        <v>miércoles</v>
      </c>
    </row>
    <row r="430" spans="1:34" x14ac:dyDescent="0.25">
      <c r="A430">
        <v>8</v>
      </c>
      <c r="B430" t="s">
        <v>477</v>
      </c>
      <c r="C430">
        <v>1</v>
      </c>
      <c r="D430" s="3">
        <v>45021.006944444445</v>
      </c>
      <c r="E430" s="3">
        <v>45021.156944444447</v>
      </c>
      <c r="F430" t="s">
        <v>94</v>
      </c>
      <c r="G430" t="s">
        <v>70</v>
      </c>
      <c r="H430" t="s">
        <v>83</v>
      </c>
      <c r="I430" s="13">
        <v>10.95</v>
      </c>
      <c r="J430" t="s">
        <v>72</v>
      </c>
      <c r="K430">
        <v>429</v>
      </c>
      <c r="L430" t="s">
        <v>85</v>
      </c>
      <c r="M430" t="s">
        <v>25</v>
      </c>
      <c r="Q430" s="1">
        <f>+SUMIF(Tabla1[Número de Orden],Tabla2[[#This Row],[Número de Orden]],Tabla1[Ganacia Bruta])</f>
        <v>78</v>
      </c>
      <c r="R430" s="1">
        <f>+Tabla2[[#This Row],[Monto total cuenta]]+Tabla2[[#This Row],[Propina final]]</f>
        <v>88.95</v>
      </c>
      <c r="S430" s="4">
        <f>+Tabla2[[#This Row],[Hora de Salida]]</f>
        <v>45021.156944444447</v>
      </c>
      <c r="T430" s="5" t="str">
        <f>+TEXT(Tabla2[[#This Row],[Hora de Llegada]], "h:mm")</f>
        <v>0:10</v>
      </c>
      <c r="U430" t="str">
        <f>+TEXT(Tabla2[[#This Row],[Hora de Salida]], "h:mm")</f>
        <v>3:46</v>
      </c>
      <c r="V4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</v>
      </c>
      <c r="W430">
        <f>+SUMIF(cocina!A:A,Tabla2[[#This Row],[Número de Orden]],cocina!H:H)</f>
        <v>27</v>
      </c>
      <c r="X430">
        <f>+Tabla2[[#This Row],[Tiempo de preparación]]/60</f>
        <v>0.45</v>
      </c>
      <c r="Y430" t="str">
        <f>+TEXT(Tabla2[[#This Row],[Columna2]]/24, "h:mm")</f>
        <v>0:27</v>
      </c>
      <c r="Z430" s="6">
        <f>+TEXT(Tabla2[[#This Row],[Hora de Salida]]-Tabla2[[#This Row],[Hora de Llegada]], "h:mm")-Tabla2[[#This Row],[Tiempo de preparación2]]</f>
        <v>0.13125000000000001</v>
      </c>
      <c r="AA430" s="6">
        <f>+IF(Tabla2[[#This Row],[Tiempo de degustación]]&lt;0,0,Tabla2[[#This Row],[Tiempo de degustación]])</f>
        <v>0.13125000000000001</v>
      </c>
      <c r="AB430" t="str">
        <f>+IF(Tabla2[[#This Row],[Tiempo de degustación2]]&gt;0,"SI","Impago")</f>
        <v>SI</v>
      </c>
      <c r="AC430">
        <f>+IF(Tabla2[[#This Row],[Orden cobrada]]="Impago",0,Tabla2[[#This Row],[Propina]])</f>
        <v>10.95</v>
      </c>
      <c r="AD430">
        <f>+IF(Tabla2[[#This Row],[Estado de la Mesa]]="Ocupada",15,0)</f>
        <v>0</v>
      </c>
      <c r="AE430">
        <f>+Tabla2[[#This Row],[Columna1]]/60</f>
        <v>0</v>
      </c>
      <c r="AF430" t="str">
        <f>+TEXT(Tabla2[[#This Row],[Columna12]]/24, "h:mm")</f>
        <v>0:00</v>
      </c>
      <c r="AG430" s="6">
        <f>+Tabla2[[#This Row],[Columna13]]+Tabla2[[#This Row],[Tiempo de permanencia]]</f>
        <v>0.15</v>
      </c>
      <c r="AH430" t="str">
        <f>+TEXT(Tabla2[[#This Row],[Hora de Llegada]], "dddd")</f>
        <v>miércoles</v>
      </c>
    </row>
    <row r="431" spans="1:34" x14ac:dyDescent="0.25">
      <c r="A431">
        <v>7</v>
      </c>
      <c r="B431" t="s">
        <v>478</v>
      </c>
      <c r="C431">
        <v>3</v>
      </c>
      <c r="D431" s="3">
        <v>45021.097916666666</v>
      </c>
      <c r="E431" s="3">
        <v>45021.165972222225</v>
      </c>
      <c r="F431" t="s">
        <v>94</v>
      </c>
      <c r="G431" t="s">
        <v>70</v>
      </c>
      <c r="H431" t="s">
        <v>71</v>
      </c>
      <c r="I431" s="13">
        <v>42.09</v>
      </c>
      <c r="J431" t="s">
        <v>72</v>
      </c>
      <c r="K431">
        <v>430</v>
      </c>
      <c r="L431" t="s">
        <v>101</v>
      </c>
      <c r="M431" t="s">
        <v>26</v>
      </c>
      <c r="Q431" s="1">
        <f>+SUMIF(Tabla1[Número de Orden],Tabla2[[#This Row],[Número de Orden]],Tabla1[Ganacia Bruta])</f>
        <v>25</v>
      </c>
      <c r="R431" s="1">
        <f>+Tabla2[[#This Row],[Monto total cuenta]]+Tabla2[[#This Row],[Propina final]]</f>
        <v>67.09</v>
      </c>
      <c r="S431" s="4">
        <f>+Tabla2[[#This Row],[Hora de Salida]]</f>
        <v>45021.165972222225</v>
      </c>
      <c r="T431" s="5" t="str">
        <f>+TEXT(Tabla2[[#This Row],[Hora de Llegada]], "h:mm")</f>
        <v>2:21</v>
      </c>
      <c r="U431" t="str">
        <f>+TEXT(Tabla2[[#This Row],[Hora de Salida]], "h:mm")</f>
        <v>3:59</v>
      </c>
      <c r="V4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6.805555555555555E-2</v>
      </c>
      <c r="W431">
        <f>+SUMIF(cocina!A:A,Tabla2[[#This Row],[Número de Orden]],cocina!H:H)</f>
        <v>49</v>
      </c>
      <c r="X431">
        <f>+Tabla2[[#This Row],[Tiempo de preparación]]/60</f>
        <v>0.81666666666666665</v>
      </c>
      <c r="Y431" t="str">
        <f>+TEXT(Tabla2[[#This Row],[Columna2]]/24, "h:mm")</f>
        <v>0:49</v>
      </c>
      <c r="Z431" s="6">
        <f>+TEXT(Tabla2[[#This Row],[Hora de Salida]]-Tabla2[[#This Row],[Hora de Llegada]], "h:mm")-Tabla2[[#This Row],[Tiempo de preparación2]]</f>
        <v>3.4027777777777775E-2</v>
      </c>
      <c r="AA431" s="6">
        <f>+IF(Tabla2[[#This Row],[Tiempo de degustación]]&lt;0,0,Tabla2[[#This Row],[Tiempo de degustación]])</f>
        <v>3.4027777777777775E-2</v>
      </c>
      <c r="AB431" t="str">
        <f>+IF(Tabla2[[#This Row],[Tiempo de degustación2]]&gt;0,"SI","Impago")</f>
        <v>SI</v>
      </c>
      <c r="AC431">
        <f>+IF(Tabla2[[#This Row],[Orden cobrada]]="Impago",0,Tabla2[[#This Row],[Propina]])</f>
        <v>42.09</v>
      </c>
      <c r="AD431">
        <f>+IF(Tabla2[[#This Row],[Estado de la Mesa]]="Ocupada",15,0)</f>
        <v>0</v>
      </c>
      <c r="AE431">
        <f>+Tabla2[[#This Row],[Columna1]]/60</f>
        <v>0</v>
      </c>
      <c r="AF431" t="str">
        <f>+TEXT(Tabla2[[#This Row],[Columna12]]/24, "h:mm")</f>
        <v>0:00</v>
      </c>
      <c r="AG431" s="6">
        <f>+Tabla2[[#This Row],[Columna13]]+Tabla2[[#This Row],[Tiempo de permanencia]]</f>
        <v>6.805555555555555E-2</v>
      </c>
      <c r="AH431" t="str">
        <f>+TEXT(Tabla2[[#This Row],[Hora de Llegada]], "dddd")</f>
        <v>miércoles</v>
      </c>
    </row>
    <row r="432" spans="1:34" x14ac:dyDescent="0.25">
      <c r="A432">
        <v>15</v>
      </c>
      <c r="B432" t="s">
        <v>360</v>
      </c>
      <c r="C432">
        <v>5</v>
      </c>
      <c r="D432" s="3">
        <v>45021.147916666669</v>
      </c>
      <c r="E432" s="3">
        <v>45021.309027777781</v>
      </c>
      <c r="F432" t="s">
        <v>90</v>
      </c>
      <c r="G432" t="s">
        <v>70</v>
      </c>
      <c r="H432" t="s">
        <v>83</v>
      </c>
      <c r="I432" s="13">
        <v>39.82</v>
      </c>
      <c r="J432" t="s">
        <v>84</v>
      </c>
      <c r="K432">
        <v>431</v>
      </c>
      <c r="L432" t="s">
        <v>140</v>
      </c>
      <c r="M432" t="s">
        <v>7</v>
      </c>
      <c r="Q432" s="1">
        <f>+SUMIF(Tabla1[Número de Orden],Tabla2[[#This Row],[Número de Orden]],Tabla1[Ganacia Bruta])</f>
        <v>60</v>
      </c>
      <c r="R432" s="1">
        <f>+Tabla2[[#This Row],[Monto total cuenta]]+Tabla2[[#This Row],[Propina final]]</f>
        <v>99.82</v>
      </c>
      <c r="S432" s="4">
        <f>+Tabla2[[#This Row],[Hora de Salida]]</f>
        <v>45021.309027777781</v>
      </c>
      <c r="T432" s="5" t="str">
        <f>+TEXT(Tabla2[[#This Row],[Hora de Llegada]], "h:mm")</f>
        <v>3:33</v>
      </c>
      <c r="U432" t="str">
        <f>+TEXT(Tabla2[[#This Row],[Hora de Salida]], "h:mm")</f>
        <v>7:25</v>
      </c>
      <c r="V4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0.16111111111111112</v>
      </c>
      <c r="W432">
        <f>+SUMIF(cocina!A:A,Tabla2[[#This Row],[Número de Orden]],cocina!H:H)</f>
        <v>20</v>
      </c>
      <c r="X432">
        <f>+Tabla2[[#This Row],[Tiempo de preparación]]/60</f>
        <v>0.33333333333333331</v>
      </c>
      <c r="Y432" t="str">
        <f>+TEXT(Tabla2[[#This Row],[Columna2]]/24, "h:mm")</f>
        <v>0:20</v>
      </c>
      <c r="Z432" s="6">
        <f>+TEXT(Tabla2[[#This Row],[Hora de Salida]]-Tabla2[[#This Row],[Hora de Llegada]], "h:mm")-Tabla2[[#This Row],[Tiempo de preparación2]]</f>
        <v>0.14722222222222223</v>
      </c>
      <c r="AA432" s="6">
        <f>+IF(Tabla2[[#This Row],[Tiempo de degustación]]&lt;0,0,Tabla2[[#This Row],[Tiempo de degustación]])</f>
        <v>0.14722222222222223</v>
      </c>
      <c r="AB432" t="str">
        <f>+IF(Tabla2[[#This Row],[Tiempo de degustación2]]&gt;0,"SI","Impago")</f>
        <v>SI</v>
      </c>
      <c r="AC432">
        <f>+IF(Tabla2[[#This Row],[Orden cobrada]]="Impago",0,Tabla2[[#This Row],[Propina]])</f>
        <v>39.82</v>
      </c>
      <c r="AD432">
        <f>+IF(Tabla2[[#This Row],[Estado de la Mesa]]="Ocupada",15,0)</f>
        <v>0</v>
      </c>
      <c r="AE432">
        <f>+Tabla2[[#This Row],[Columna1]]/60</f>
        <v>0</v>
      </c>
      <c r="AF432" t="str">
        <f>+TEXT(Tabla2[[#This Row],[Columna12]]/24, "h:mm")</f>
        <v>0:00</v>
      </c>
      <c r="AG432" s="6">
        <f>+Tabla2[[#This Row],[Columna13]]+Tabla2[[#This Row],[Tiempo de permanencia]]</f>
        <v>0.16111111111111112</v>
      </c>
      <c r="AH432" t="str">
        <f>+TEXT(Tabla2[[#This Row],[Hora de Llegada]], "dddd")</f>
        <v>miércoles</v>
      </c>
    </row>
    <row r="433" spans="1:34" x14ac:dyDescent="0.25">
      <c r="A433">
        <v>10</v>
      </c>
      <c r="B433" t="s">
        <v>479</v>
      </c>
      <c r="C433">
        <v>2</v>
      </c>
      <c r="D433" s="3">
        <v>45021.146527777775</v>
      </c>
      <c r="E433" s="3">
        <v>45021.245833333334</v>
      </c>
      <c r="F433" t="s">
        <v>94</v>
      </c>
      <c r="G433" t="s">
        <v>98</v>
      </c>
      <c r="H433" t="s">
        <v>83</v>
      </c>
      <c r="I433" s="13">
        <v>18.71</v>
      </c>
      <c r="J433" t="s">
        <v>84</v>
      </c>
      <c r="K433">
        <v>432</v>
      </c>
      <c r="L433" t="s">
        <v>79</v>
      </c>
      <c r="M433" t="s">
        <v>21</v>
      </c>
      <c r="N433" t="s">
        <v>118</v>
      </c>
      <c r="O433" t="s">
        <v>92</v>
      </c>
      <c r="Q433" s="1">
        <f>+SUMIF(Tabla1[Número de Orden],Tabla2[[#This Row],[Número de Orden]],Tabla1[Ganacia Bruta])</f>
        <v>109</v>
      </c>
      <c r="R433" s="1">
        <f>+Tabla2[[#This Row],[Monto total cuenta]]+Tabla2[[#This Row],[Propina final]]</f>
        <v>127.71000000000001</v>
      </c>
      <c r="S433" s="4">
        <f>+Tabla2[[#This Row],[Hora de Salida]]</f>
        <v>45021.245833333334</v>
      </c>
      <c r="T433" s="5" t="str">
        <f>+TEXT(Tabla2[[#This Row],[Hora de Llegada]], "h:mm")</f>
        <v>3:31</v>
      </c>
      <c r="U433" t="str">
        <f>+TEXT(Tabla2[[#This Row],[Hora de Salida]], "h:mm")</f>
        <v>5:54</v>
      </c>
      <c r="V4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9.9305555555555536E-2</v>
      </c>
      <c r="W433">
        <f>+SUMIF(cocina!A:A,Tabla2[[#This Row],[Número de Orden]],cocina!H:H)</f>
        <v>74</v>
      </c>
      <c r="X433">
        <f>+Tabla2[[#This Row],[Tiempo de preparación]]/60</f>
        <v>1.2333333333333334</v>
      </c>
      <c r="Y433" t="str">
        <f>+TEXT(Tabla2[[#This Row],[Columna2]]/24, "h:mm")</f>
        <v>1:14</v>
      </c>
      <c r="Z433" s="6">
        <f>+TEXT(Tabla2[[#This Row],[Hora de Salida]]-Tabla2[[#This Row],[Hora de Llegada]], "h:mm")-Tabla2[[#This Row],[Tiempo de preparación2]]</f>
        <v>4.7916666666666663E-2</v>
      </c>
      <c r="AA433" s="6">
        <f>+IF(Tabla2[[#This Row],[Tiempo de degustación]]&lt;0,0,Tabla2[[#This Row],[Tiempo de degustación]])</f>
        <v>4.7916666666666663E-2</v>
      </c>
      <c r="AB433" t="str">
        <f>+IF(Tabla2[[#This Row],[Tiempo de degustación2]]&gt;0,"SI","Impago")</f>
        <v>SI</v>
      </c>
      <c r="AC433">
        <f>+IF(Tabla2[[#This Row],[Orden cobrada]]="Impago",0,Tabla2[[#This Row],[Propina]])</f>
        <v>18.71</v>
      </c>
      <c r="AD433">
        <f>+IF(Tabla2[[#This Row],[Estado de la Mesa]]="Ocupada",15,0)</f>
        <v>0</v>
      </c>
      <c r="AE433">
        <f>+Tabla2[[#This Row],[Columna1]]/60</f>
        <v>0</v>
      </c>
      <c r="AF433" t="str">
        <f>+TEXT(Tabla2[[#This Row],[Columna12]]/24, "h:mm")</f>
        <v>0:00</v>
      </c>
      <c r="AG433" s="6">
        <f>+Tabla2[[#This Row],[Columna13]]+Tabla2[[#This Row],[Tiempo de permanencia]]</f>
        <v>9.9305555555555536E-2</v>
      </c>
      <c r="AH433" t="str">
        <f>+TEXT(Tabla2[[#This Row],[Hora de Llegada]], "dddd")</f>
        <v>miércoles</v>
      </c>
    </row>
    <row r="434" spans="1:34" x14ac:dyDescent="0.25">
      <c r="A434">
        <v>10</v>
      </c>
      <c r="B434" t="s">
        <v>99</v>
      </c>
      <c r="C434">
        <v>4</v>
      </c>
      <c r="D434" s="3">
        <v>45021.051388888889</v>
      </c>
      <c r="E434" s="3">
        <v>45021.131249999999</v>
      </c>
      <c r="F434" t="s">
        <v>94</v>
      </c>
      <c r="G434" t="s">
        <v>70</v>
      </c>
      <c r="H434" t="s">
        <v>83</v>
      </c>
      <c r="I434" s="13">
        <v>45.77</v>
      </c>
      <c r="J434" t="s">
        <v>72</v>
      </c>
      <c r="K434">
        <v>433</v>
      </c>
      <c r="L434" t="s">
        <v>105</v>
      </c>
      <c r="M434" t="s">
        <v>7</v>
      </c>
      <c r="N434" t="s">
        <v>96</v>
      </c>
      <c r="Q434" s="1">
        <f>+SUMIF(Tabla1[Número de Orden],Tabla2[[#This Row],[Número de Orden]],Tabla1[Ganacia Bruta])</f>
        <v>102</v>
      </c>
      <c r="R434" s="1">
        <f>+Tabla2[[#This Row],[Monto total cuenta]]+Tabla2[[#This Row],[Propina final]]</f>
        <v>147.77000000000001</v>
      </c>
      <c r="S434" s="4">
        <f>+Tabla2[[#This Row],[Hora de Salida]]</f>
        <v>45021.131249999999</v>
      </c>
      <c r="T434" s="5" t="str">
        <f>+TEXT(Tabla2[[#This Row],[Hora de Llegada]], "h:mm")</f>
        <v>1:14</v>
      </c>
      <c r="U434" t="str">
        <f>+TEXT(Tabla2[[#This Row],[Hora de Salida]], "h:mm")</f>
        <v>3:09</v>
      </c>
      <c r="V4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7.9861111111111119E-2</v>
      </c>
      <c r="W434">
        <f>+SUMIF(cocina!A:A,Tabla2[[#This Row],[Número de Orden]],cocina!H:H)</f>
        <v>74</v>
      </c>
      <c r="X434">
        <f>+Tabla2[[#This Row],[Tiempo de preparación]]/60</f>
        <v>1.2333333333333334</v>
      </c>
      <c r="Y434" t="str">
        <f>+TEXT(Tabla2[[#This Row],[Columna2]]/24, "h:mm")</f>
        <v>1:14</v>
      </c>
      <c r="Z434" s="6">
        <f>+TEXT(Tabla2[[#This Row],[Hora de Salida]]-Tabla2[[#This Row],[Hora de Llegada]], "h:mm")-Tabla2[[#This Row],[Tiempo de preparación2]]</f>
        <v>2.8472222222222218E-2</v>
      </c>
      <c r="AA434" s="6">
        <f>+IF(Tabla2[[#This Row],[Tiempo de degustación]]&lt;0,0,Tabla2[[#This Row],[Tiempo de degustación]])</f>
        <v>2.8472222222222218E-2</v>
      </c>
      <c r="AB434" t="str">
        <f>+IF(Tabla2[[#This Row],[Tiempo de degustación2]]&gt;0,"SI","Impago")</f>
        <v>SI</v>
      </c>
      <c r="AC434">
        <f>+IF(Tabla2[[#This Row],[Orden cobrada]]="Impago",0,Tabla2[[#This Row],[Propina]])</f>
        <v>45.77</v>
      </c>
      <c r="AD434">
        <f>+IF(Tabla2[[#This Row],[Estado de la Mesa]]="Ocupada",15,0)</f>
        <v>0</v>
      </c>
      <c r="AE434">
        <f>+Tabla2[[#This Row],[Columna1]]/60</f>
        <v>0</v>
      </c>
      <c r="AF434" t="str">
        <f>+TEXT(Tabla2[[#This Row],[Columna12]]/24, "h:mm")</f>
        <v>0:00</v>
      </c>
      <c r="AG434" s="6">
        <f>+Tabla2[[#This Row],[Columna13]]+Tabla2[[#This Row],[Tiempo de permanencia]]</f>
        <v>7.9861111111111119E-2</v>
      </c>
      <c r="AH434" t="str">
        <f>+TEXT(Tabla2[[#This Row],[Hora de Llegada]], "dddd")</f>
        <v>miércoles</v>
      </c>
    </row>
    <row r="435" spans="1:34" x14ac:dyDescent="0.25">
      <c r="A435">
        <v>15</v>
      </c>
      <c r="B435" t="s">
        <v>480</v>
      </c>
      <c r="C435">
        <v>4</v>
      </c>
      <c r="D435" s="3">
        <v>45021.010416666664</v>
      </c>
      <c r="E435" s="3">
        <v>45021.163194444445</v>
      </c>
      <c r="F435" t="s">
        <v>94</v>
      </c>
      <c r="G435" t="s">
        <v>70</v>
      </c>
      <c r="H435" t="s">
        <v>83</v>
      </c>
      <c r="I435" s="13">
        <v>37.15</v>
      </c>
      <c r="J435" t="s">
        <v>72</v>
      </c>
      <c r="K435">
        <v>434</v>
      </c>
      <c r="L435" t="s">
        <v>105</v>
      </c>
      <c r="M435" t="s">
        <v>25</v>
      </c>
      <c r="N435" t="s">
        <v>123</v>
      </c>
      <c r="Q435" s="1">
        <f>+SUMIF(Tabla1[Número de Orden],Tabla2[[#This Row],[Número de Orden]],Tabla1[Ganacia Bruta])</f>
        <v>96</v>
      </c>
      <c r="R435" s="1">
        <f>+Tabla2[[#This Row],[Monto total cuenta]]+Tabla2[[#This Row],[Propina final]]</f>
        <v>133.15</v>
      </c>
      <c r="S435" s="4">
        <f>+Tabla2[[#This Row],[Hora de Salida]]</f>
        <v>45021.163194444445</v>
      </c>
      <c r="T435" s="5" t="str">
        <f>+TEXT(Tabla2[[#This Row],[Hora de Llegada]], "h:mm")</f>
        <v>0:15</v>
      </c>
      <c r="U435" t="str">
        <f>+TEXT(Tabla2[[#This Row],[Hora de Salida]], "h:mm")</f>
        <v>3:55</v>
      </c>
      <c r="V4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0.15277777777777779</v>
      </c>
      <c r="W435">
        <f>+SUMIF(cocina!A:A,Tabla2[[#This Row],[Número de Orden]],cocina!H:H)</f>
        <v>58</v>
      </c>
      <c r="X435">
        <f>+Tabla2[[#This Row],[Tiempo de preparación]]/60</f>
        <v>0.96666666666666667</v>
      </c>
      <c r="Y435" t="str">
        <f>+TEXT(Tabla2[[#This Row],[Columna2]]/24, "h:mm")</f>
        <v>0:58</v>
      </c>
      <c r="Z435" s="6">
        <f>+TEXT(Tabla2[[#This Row],[Hora de Salida]]-Tabla2[[#This Row],[Hora de Llegada]], "h:mm")-Tabla2[[#This Row],[Tiempo de preparación2]]</f>
        <v>0.11250000000000002</v>
      </c>
      <c r="AA435" s="6">
        <f>+IF(Tabla2[[#This Row],[Tiempo de degustación]]&lt;0,0,Tabla2[[#This Row],[Tiempo de degustación]])</f>
        <v>0.11250000000000002</v>
      </c>
      <c r="AB435" t="str">
        <f>+IF(Tabla2[[#This Row],[Tiempo de degustación2]]&gt;0,"SI","Impago")</f>
        <v>SI</v>
      </c>
      <c r="AC435">
        <f>+IF(Tabla2[[#This Row],[Orden cobrada]]="Impago",0,Tabla2[[#This Row],[Propina]])</f>
        <v>37.15</v>
      </c>
      <c r="AD435">
        <f>+IF(Tabla2[[#This Row],[Estado de la Mesa]]="Ocupada",15,0)</f>
        <v>0</v>
      </c>
      <c r="AE435">
        <f>+Tabla2[[#This Row],[Columna1]]/60</f>
        <v>0</v>
      </c>
      <c r="AF435" t="str">
        <f>+TEXT(Tabla2[[#This Row],[Columna12]]/24, "h:mm")</f>
        <v>0:00</v>
      </c>
      <c r="AG435" s="6">
        <f>+Tabla2[[#This Row],[Columna13]]+Tabla2[[#This Row],[Tiempo de permanencia]]</f>
        <v>0.15277777777777779</v>
      </c>
      <c r="AH435" t="str">
        <f>+TEXT(Tabla2[[#This Row],[Hora de Llegada]], "dddd")</f>
        <v>miércoles</v>
      </c>
    </row>
    <row r="436" spans="1:34" x14ac:dyDescent="0.25">
      <c r="A436">
        <v>17</v>
      </c>
      <c r="B436" t="s">
        <v>481</v>
      </c>
      <c r="C436">
        <v>6</v>
      </c>
      <c r="D436" s="3">
        <v>45021.161805555559</v>
      </c>
      <c r="E436" s="3">
        <v>45021.250694444447</v>
      </c>
      <c r="F436" t="s">
        <v>90</v>
      </c>
      <c r="G436" t="s">
        <v>70</v>
      </c>
      <c r="H436" t="s">
        <v>83</v>
      </c>
      <c r="I436" s="13">
        <v>30.48</v>
      </c>
      <c r="J436" t="s">
        <v>100</v>
      </c>
      <c r="K436">
        <v>435</v>
      </c>
      <c r="L436" t="s">
        <v>73</v>
      </c>
      <c r="M436" t="s">
        <v>25</v>
      </c>
      <c r="N436" t="s">
        <v>118</v>
      </c>
      <c r="O436" t="s">
        <v>74</v>
      </c>
      <c r="Q436" s="1">
        <f>+SUMIF(Tabla1[Número de Orden],Tabla2[[#This Row],[Número de Orden]],Tabla1[Ganacia Bruta])</f>
        <v>154</v>
      </c>
      <c r="R436" s="1">
        <f>+Tabla2[[#This Row],[Monto total cuenta]]+Tabla2[[#This Row],[Propina final]]</f>
        <v>184.48</v>
      </c>
      <c r="S436" s="4">
        <f>+Tabla2[[#This Row],[Hora de Salida]]</f>
        <v>45021.250694444447</v>
      </c>
      <c r="T436" s="5" t="str">
        <f>+TEXT(Tabla2[[#This Row],[Hora de Llegada]], "h:mm")</f>
        <v>3:53</v>
      </c>
      <c r="U436" t="str">
        <f>+TEXT(Tabla2[[#This Row],[Hora de Salida]], "h:mm")</f>
        <v>6:01</v>
      </c>
      <c r="V4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30.088888888888889</v>
      </c>
      <c r="W436">
        <f>+SUMIF(cocina!A:A,Tabla2[[#This Row],[Número de Orden]],cocina!H:H)</f>
        <v>111</v>
      </c>
      <c r="X436">
        <f>+Tabla2[[#This Row],[Tiempo de preparación]]/60</f>
        <v>1.85</v>
      </c>
      <c r="Y436" t="str">
        <f>+TEXT(Tabla2[[#This Row],[Columna2]]/24, "h:mm")</f>
        <v>1:51</v>
      </c>
      <c r="Z436" s="6">
        <f>+TEXT(Tabla2[[#This Row],[Hora de Salida]]-Tabla2[[#This Row],[Hora de Llegada]], "h:mm")-Tabla2[[#This Row],[Tiempo de preparación2]]</f>
        <v>1.1805555555555555E-2</v>
      </c>
      <c r="AA436" s="6">
        <f>+IF(Tabla2[[#This Row],[Tiempo de degustación]]&lt;0,0,Tabla2[[#This Row],[Tiempo de degustación]])</f>
        <v>1.1805555555555555E-2</v>
      </c>
      <c r="AB436" t="str">
        <f>+IF(Tabla2[[#This Row],[Tiempo de degustación2]]&gt;0,"SI","Impago")</f>
        <v>SI</v>
      </c>
      <c r="AC436">
        <f>+IF(Tabla2[[#This Row],[Orden cobrada]]="Impago",0,Tabla2[[#This Row],[Propina]])</f>
        <v>30.48</v>
      </c>
      <c r="AD436">
        <f>+IF(Tabla2[[#This Row],[Estado de la Mesa]]="Ocupada",15,0)</f>
        <v>15</v>
      </c>
      <c r="AE436">
        <f>+Tabla2[[#This Row],[Columna1]]/60</f>
        <v>0.25</v>
      </c>
      <c r="AF436" t="str">
        <f>+TEXT(Tabla2[[#This Row],[Columna12]]/24, "h:mm")</f>
        <v>0:15</v>
      </c>
      <c r="AG436" s="6">
        <f>+Tabla2[[#This Row],[Columna13]]+Tabla2[[#This Row],[Tiempo de permanencia]]</f>
        <v>30.099305555555556</v>
      </c>
      <c r="AH436" t="str">
        <f>+TEXT(Tabla2[[#This Row],[Hora de Llegada]], "dddd")</f>
        <v>miércoles</v>
      </c>
    </row>
    <row r="437" spans="1:34" x14ac:dyDescent="0.25">
      <c r="A437">
        <v>10</v>
      </c>
      <c r="B437" t="s">
        <v>482</v>
      </c>
      <c r="C437">
        <v>3</v>
      </c>
      <c r="D437" s="3">
        <v>45021.008333333331</v>
      </c>
      <c r="E437" s="3">
        <v>45021.169444444444</v>
      </c>
      <c r="F437" t="s">
        <v>90</v>
      </c>
      <c r="G437" t="s">
        <v>70</v>
      </c>
      <c r="H437" t="s">
        <v>83</v>
      </c>
      <c r="I437" s="13">
        <v>10.14</v>
      </c>
      <c r="J437" t="s">
        <v>100</v>
      </c>
      <c r="K437">
        <v>436</v>
      </c>
      <c r="L437" t="s">
        <v>85</v>
      </c>
      <c r="M437" t="s">
        <v>15</v>
      </c>
      <c r="Q437" s="1">
        <f>+SUMIF(Tabla1[Número de Orden],Tabla2[[#This Row],[Número de Orden]],Tabla1[Ganacia Bruta])</f>
        <v>56</v>
      </c>
      <c r="R437" s="1">
        <f>+Tabla2[[#This Row],[Monto total cuenta]]+Tabla2[[#This Row],[Propina final]]</f>
        <v>66.14</v>
      </c>
      <c r="S437" s="4">
        <f>+Tabla2[[#This Row],[Hora de Salida]]</f>
        <v>45021.169444444444</v>
      </c>
      <c r="T437" s="5" t="str">
        <f>+TEXT(Tabla2[[#This Row],[Hora de Llegada]], "h:mm")</f>
        <v>0:12</v>
      </c>
      <c r="U437" t="str">
        <f>+TEXT(Tabla2[[#This Row],[Hora de Salida]], "h:mm")</f>
        <v>4:04</v>
      </c>
      <c r="V4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30.161111111111111</v>
      </c>
      <c r="W437">
        <f>+SUMIF(cocina!A:A,Tabla2[[#This Row],[Número de Orden]],cocina!H:H)</f>
        <v>45</v>
      </c>
      <c r="X437">
        <f>+Tabla2[[#This Row],[Tiempo de preparación]]/60</f>
        <v>0.75</v>
      </c>
      <c r="Y437" t="str">
        <f>+TEXT(Tabla2[[#This Row],[Columna2]]/24, "h:mm")</f>
        <v>0:45</v>
      </c>
      <c r="Z437" s="6">
        <f>+TEXT(Tabla2[[#This Row],[Hora de Salida]]-Tabla2[[#This Row],[Hora de Llegada]], "h:mm")-Tabla2[[#This Row],[Tiempo de preparación2]]</f>
        <v>0.12986111111111112</v>
      </c>
      <c r="AA437" s="6">
        <f>+IF(Tabla2[[#This Row],[Tiempo de degustación]]&lt;0,0,Tabla2[[#This Row],[Tiempo de degustación]])</f>
        <v>0.12986111111111112</v>
      </c>
      <c r="AB437" t="str">
        <f>+IF(Tabla2[[#This Row],[Tiempo de degustación2]]&gt;0,"SI","Impago")</f>
        <v>SI</v>
      </c>
      <c r="AC437">
        <f>+IF(Tabla2[[#This Row],[Orden cobrada]]="Impago",0,Tabla2[[#This Row],[Propina]])</f>
        <v>10.14</v>
      </c>
      <c r="AD437">
        <f>+IF(Tabla2[[#This Row],[Estado de la Mesa]]="Ocupada",15,0)</f>
        <v>15</v>
      </c>
      <c r="AE437">
        <f>+Tabla2[[#This Row],[Columna1]]/60</f>
        <v>0.25</v>
      </c>
      <c r="AF437" t="str">
        <f>+TEXT(Tabla2[[#This Row],[Columna12]]/24, "h:mm")</f>
        <v>0:15</v>
      </c>
      <c r="AG437" s="6">
        <f>+Tabla2[[#This Row],[Columna13]]+Tabla2[[#This Row],[Tiempo de permanencia]]</f>
        <v>30.171527777777779</v>
      </c>
      <c r="AH437" t="str">
        <f>+TEXT(Tabla2[[#This Row],[Hora de Llegada]], "dddd")</f>
        <v>miércoles</v>
      </c>
    </row>
    <row r="438" spans="1:34" x14ac:dyDescent="0.25">
      <c r="A438">
        <v>16</v>
      </c>
      <c r="B438" t="s">
        <v>387</v>
      </c>
      <c r="C438">
        <v>6</v>
      </c>
      <c r="D438" s="3">
        <v>45021.126388888886</v>
      </c>
      <c r="E438" s="3">
        <v>45021.225694444445</v>
      </c>
      <c r="F438" t="s">
        <v>69</v>
      </c>
      <c r="G438" t="s">
        <v>70</v>
      </c>
      <c r="H438" t="s">
        <v>83</v>
      </c>
      <c r="I438" s="13">
        <v>12.56</v>
      </c>
      <c r="J438" t="s">
        <v>72</v>
      </c>
      <c r="K438">
        <v>437</v>
      </c>
      <c r="L438" t="s">
        <v>91</v>
      </c>
      <c r="M438" t="s">
        <v>17</v>
      </c>
      <c r="Q438" s="1">
        <f>+SUMIF(Tabla1[Número de Orden],Tabla2[[#This Row],[Número de Orden]],Tabla1[Ganacia Bruta])</f>
        <v>70</v>
      </c>
      <c r="R438" s="1">
        <f>+Tabla2[[#This Row],[Monto total cuenta]]+Tabla2[[#This Row],[Propina final]]</f>
        <v>82.56</v>
      </c>
      <c r="S438" s="4">
        <f>+Tabla2[[#This Row],[Hora de Salida]]</f>
        <v>45021.225694444445</v>
      </c>
      <c r="T438" s="5" t="str">
        <f>+TEXT(Tabla2[[#This Row],[Hora de Llegada]], "h:mm")</f>
        <v>3:02</v>
      </c>
      <c r="U438" t="str">
        <f>+TEXT(Tabla2[[#This Row],[Hora de Salida]], "h:mm")</f>
        <v>5:25</v>
      </c>
      <c r="V4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9.9305555555555564E-2</v>
      </c>
      <c r="W438">
        <f>+SUMIF(cocina!A:A,Tabla2[[#This Row],[Número de Orden]],cocina!H:H)</f>
        <v>51</v>
      </c>
      <c r="X438">
        <f>+Tabla2[[#This Row],[Tiempo de preparación]]/60</f>
        <v>0.85</v>
      </c>
      <c r="Y438" t="str">
        <f>+TEXT(Tabla2[[#This Row],[Columna2]]/24, "h:mm")</f>
        <v>0:51</v>
      </c>
      <c r="Z438" s="6">
        <f>+TEXT(Tabla2[[#This Row],[Hora de Salida]]-Tabla2[[#This Row],[Hora de Llegada]], "h:mm")-Tabla2[[#This Row],[Tiempo de preparación2]]</f>
        <v>6.3888888888888884E-2</v>
      </c>
      <c r="AA438" s="6">
        <f>+IF(Tabla2[[#This Row],[Tiempo de degustación]]&lt;0,0,Tabla2[[#This Row],[Tiempo de degustación]])</f>
        <v>6.3888888888888884E-2</v>
      </c>
      <c r="AB438" t="str">
        <f>+IF(Tabla2[[#This Row],[Tiempo de degustación2]]&gt;0,"SI","Impago")</f>
        <v>SI</v>
      </c>
      <c r="AC438">
        <f>+IF(Tabla2[[#This Row],[Orden cobrada]]="Impago",0,Tabla2[[#This Row],[Propina]])</f>
        <v>12.56</v>
      </c>
      <c r="AD438">
        <f>+IF(Tabla2[[#This Row],[Estado de la Mesa]]="Ocupada",15,0)</f>
        <v>0</v>
      </c>
      <c r="AE438">
        <f>+Tabla2[[#This Row],[Columna1]]/60</f>
        <v>0</v>
      </c>
      <c r="AF438" t="str">
        <f>+TEXT(Tabla2[[#This Row],[Columna12]]/24, "h:mm")</f>
        <v>0:00</v>
      </c>
      <c r="AG438" s="6">
        <f>+Tabla2[[#This Row],[Columna13]]+Tabla2[[#This Row],[Tiempo de permanencia]]</f>
        <v>9.9305555555555564E-2</v>
      </c>
      <c r="AH438" t="str">
        <f>+TEXT(Tabla2[[#This Row],[Hora de Llegada]], "dddd")</f>
        <v>miércoles</v>
      </c>
    </row>
    <row r="439" spans="1:34" x14ac:dyDescent="0.25">
      <c r="A439">
        <v>2</v>
      </c>
      <c r="B439" t="s">
        <v>483</v>
      </c>
      <c r="C439">
        <v>1</v>
      </c>
      <c r="D439" s="3">
        <v>45021.165277777778</v>
      </c>
      <c r="E439" s="3">
        <v>45021.314583333333</v>
      </c>
      <c r="F439" t="s">
        <v>76</v>
      </c>
      <c r="G439" t="s">
        <v>70</v>
      </c>
      <c r="H439" t="s">
        <v>83</v>
      </c>
      <c r="I439" s="13">
        <v>19.3</v>
      </c>
      <c r="J439" t="s">
        <v>84</v>
      </c>
      <c r="K439">
        <v>438</v>
      </c>
      <c r="L439" t="s">
        <v>140</v>
      </c>
      <c r="M439" t="s">
        <v>14</v>
      </c>
      <c r="Q439" s="1">
        <f>+SUMIF(Tabla1[Número de Orden],Tabla2[[#This Row],[Número de Orden]],Tabla1[Ganacia Bruta])</f>
        <v>33</v>
      </c>
      <c r="R439" s="1">
        <f>+Tabla2[[#This Row],[Monto total cuenta]]+Tabla2[[#This Row],[Propina final]]</f>
        <v>52.3</v>
      </c>
      <c r="S439" s="4">
        <f>+Tabla2[[#This Row],[Hora de Salida]]</f>
        <v>45021.314583333333</v>
      </c>
      <c r="T439" s="5" t="str">
        <f>+TEXT(Tabla2[[#This Row],[Hora de Llegada]], "h:mm")</f>
        <v>3:58</v>
      </c>
      <c r="U439" t="str">
        <f>+TEXT(Tabla2[[#This Row],[Hora de Salida]], "h:mm")</f>
        <v>7:33</v>
      </c>
      <c r="V4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439">
        <f>+SUMIF(cocina!A:A,Tabla2[[#This Row],[Número de Orden]],cocina!H:H)</f>
        <v>51</v>
      </c>
      <c r="X439">
        <f>+Tabla2[[#This Row],[Tiempo de preparación]]/60</f>
        <v>0.85</v>
      </c>
      <c r="Y439" t="str">
        <f>+TEXT(Tabla2[[#This Row],[Columna2]]/24, "h:mm")</f>
        <v>0:51</v>
      </c>
      <c r="Z439" s="6">
        <f>+TEXT(Tabla2[[#This Row],[Hora de Salida]]-Tabla2[[#This Row],[Hora de Llegada]], "h:mm")-Tabla2[[#This Row],[Tiempo de preparación2]]</f>
        <v>0.11388888888888889</v>
      </c>
      <c r="AA439" s="6">
        <f>+IF(Tabla2[[#This Row],[Tiempo de degustación]]&lt;0,0,Tabla2[[#This Row],[Tiempo de degustación]])</f>
        <v>0.11388888888888889</v>
      </c>
      <c r="AB439" t="str">
        <f>+IF(Tabla2[[#This Row],[Tiempo de degustación2]]&gt;0,"SI","Impago")</f>
        <v>SI</v>
      </c>
      <c r="AC439">
        <f>+IF(Tabla2[[#This Row],[Orden cobrada]]="Impago",0,Tabla2[[#This Row],[Propina]])</f>
        <v>19.3</v>
      </c>
      <c r="AD439">
        <f>+IF(Tabla2[[#This Row],[Estado de la Mesa]]="Ocupada",15,0)</f>
        <v>0</v>
      </c>
      <c r="AE439">
        <f>+Tabla2[[#This Row],[Columna1]]/60</f>
        <v>0</v>
      </c>
      <c r="AF439" t="str">
        <f>+TEXT(Tabla2[[#This Row],[Columna12]]/24, "h:mm")</f>
        <v>0:00</v>
      </c>
      <c r="AG439" s="6">
        <f>+Tabla2[[#This Row],[Columna13]]+Tabla2[[#This Row],[Tiempo de permanencia]]</f>
        <v>0.14930555555555555</v>
      </c>
      <c r="AH439" t="str">
        <f>+TEXT(Tabla2[[#This Row],[Hora de Llegada]], "dddd")</f>
        <v>miércoles</v>
      </c>
    </row>
    <row r="440" spans="1:34" x14ac:dyDescent="0.25">
      <c r="A440">
        <v>15</v>
      </c>
      <c r="B440" t="s">
        <v>484</v>
      </c>
      <c r="C440">
        <v>1</v>
      </c>
      <c r="D440" s="3">
        <v>45021</v>
      </c>
      <c r="E440" s="3">
        <v>45021.057638888888</v>
      </c>
      <c r="F440" t="s">
        <v>69</v>
      </c>
      <c r="G440" t="s">
        <v>98</v>
      </c>
      <c r="H440" t="s">
        <v>83</v>
      </c>
      <c r="I440" s="13">
        <v>25.56</v>
      </c>
      <c r="J440" t="s">
        <v>84</v>
      </c>
      <c r="K440">
        <v>439</v>
      </c>
      <c r="L440" t="s">
        <v>105</v>
      </c>
      <c r="M440" t="s">
        <v>14</v>
      </c>
      <c r="N440" t="s">
        <v>125</v>
      </c>
      <c r="Q440" s="1">
        <f>+SUMIF(Tabla1[Número de Orden],Tabla2[[#This Row],[Número de Orden]],Tabla1[Ganacia Bruta])</f>
        <v>177</v>
      </c>
      <c r="R440" s="1">
        <f>+Tabla2[[#This Row],[Monto total cuenta]]+Tabla2[[#This Row],[Propina final]]</f>
        <v>202.56</v>
      </c>
      <c r="S440" s="4">
        <f>+Tabla2[[#This Row],[Hora de Salida]]</f>
        <v>45021.057638888888</v>
      </c>
      <c r="T440" s="5" t="str">
        <f>+TEXT(Tabla2[[#This Row],[Hora de Llegada]], "h:mm")</f>
        <v>0:00</v>
      </c>
      <c r="U440" t="str">
        <f>+TEXT(Tabla2[[#This Row],[Hora de Salida]], "h:mm")</f>
        <v>1:23</v>
      </c>
      <c r="V4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5.7638888888888892E-2</v>
      </c>
      <c r="W440">
        <f>+SUMIF(cocina!A:A,Tabla2[[#This Row],[Número de Orden]],cocina!H:H)</f>
        <v>64</v>
      </c>
      <c r="X440">
        <f>+Tabla2[[#This Row],[Tiempo de preparación]]/60</f>
        <v>1.0666666666666667</v>
      </c>
      <c r="Y440" t="str">
        <f>+TEXT(Tabla2[[#This Row],[Columna2]]/24, "h:mm")</f>
        <v>1:04</v>
      </c>
      <c r="Z440" s="6">
        <f>+TEXT(Tabla2[[#This Row],[Hora de Salida]]-Tabla2[[#This Row],[Hora de Llegada]], "h:mm")-Tabla2[[#This Row],[Tiempo de preparación2]]</f>
        <v>1.3194444444444446E-2</v>
      </c>
      <c r="AA440" s="6">
        <f>+IF(Tabla2[[#This Row],[Tiempo de degustación]]&lt;0,0,Tabla2[[#This Row],[Tiempo de degustación]])</f>
        <v>1.3194444444444446E-2</v>
      </c>
      <c r="AB440" t="str">
        <f>+IF(Tabla2[[#This Row],[Tiempo de degustación2]]&gt;0,"SI","Impago")</f>
        <v>SI</v>
      </c>
      <c r="AC440">
        <f>+IF(Tabla2[[#This Row],[Orden cobrada]]="Impago",0,Tabla2[[#This Row],[Propina]])</f>
        <v>25.56</v>
      </c>
      <c r="AD440">
        <f>+IF(Tabla2[[#This Row],[Estado de la Mesa]]="Ocupada",15,0)</f>
        <v>0</v>
      </c>
      <c r="AE440">
        <f>+Tabla2[[#This Row],[Columna1]]/60</f>
        <v>0</v>
      </c>
      <c r="AF440" t="str">
        <f>+TEXT(Tabla2[[#This Row],[Columna12]]/24, "h:mm")</f>
        <v>0:00</v>
      </c>
      <c r="AG440" s="6">
        <f>+Tabla2[[#This Row],[Columna13]]+Tabla2[[#This Row],[Tiempo de permanencia]]</f>
        <v>5.7638888888888892E-2</v>
      </c>
      <c r="AH440" t="str">
        <f>+TEXT(Tabla2[[#This Row],[Hora de Llegada]], "dddd")</f>
        <v>miércoles</v>
      </c>
    </row>
    <row r="441" spans="1:34" x14ac:dyDescent="0.25">
      <c r="A441">
        <v>13</v>
      </c>
      <c r="B441" t="s">
        <v>485</v>
      </c>
      <c r="C441">
        <v>1</v>
      </c>
      <c r="D441" s="3">
        <v>45021.082638888889</v>
      </c>
      <c r="E441" s="3">
        <v>45021.241666666669</v>
      </c>
      <c r="F441" t="s">
        <v>82</v>
      </c>
      <c r="G441" t="s">
        <v>70</v>
      </c>
      <c r="H441" t="s">
        <v>83</v>
      </c>
      <c r="I441" s="13">
        <v>38.85</v>
      </c>
      <c r="J441" t="s">
        <v>100</v>
      </c>
      <c r="K441">
        <v>440</v>
      </c>
      <c r="L441" t="s">
        <v>140</v>
      </c>
      <c r="M441" t="s">
        <v>22</v>
      </c>
      <c r="N441" t="s">
        <v>106</v>
      </c>
      <c r="Q441" s="1">
        <f>+SUMIF(Tabla1[Número de Orden],Tabla2[[#This Row],[Número de Orden]],Tabla1[Ganacia Bruta])</f>
        <v>84</v>
      </c>
      <c r="R441" s="1">
        <f>+Tabla2[[#This Row],[Monto total cuenta]]+Tabla2[[#This Row],[Propina final]]</f>
        <v>122.85</v>
      </c>
      <c r="S441" s="4">
        <f>+Tabla2[[#This Row],[Hora de Salida]]</f>
        <v>45021.241666666669</v>
      </c>
      <c r="T441" s="5" t="str">
        <f>+TEXT(Tabla2[[#This Row],[Hora de Llegada]], "h:mm")</f>
        <v>1:59</v>
      </c>
      <c r="U441" t="str">
        <f>+TEXT(Tabla2[[#This Row],[Hora de Salida]], "h:mm")</f>
        <v>5:48</v>
      </c>
      <c r="V4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30.15902777777778</v>
      </c>
      <c r="W441">
        <f>+SUMIF(cocina!A:A,Tabla2[[#This Row],[Número de Orden]],cocina!H:H)</f>
        <v>45</v>
      </c>
      <c r="X441">
        <f>+Tabla2[[#This Row],[Tiempo de preparación]]/60</f>
        <v>0.75</v>
      </c>
      <c r="Y441" t="str">
        <f>+TEXT(Tabla2[[#This Row],[Columna2]]/24, "h:mm")</f>
        <v>0:45</v>
      </c>
      <c r="Z441" s="6">
        <f>+TEXT(Tabla2[[#This Row],[Hora de Salida]]-Tabla2[[#This Row],[Hora de Llegada]], "h:mm")-Tabla2[[#This Row],[Tiempo de preparación2]]</f>
        <v>0.12777777777777777</v>
      </c>
      <c r="AA441" s="6">
        <f>+IF(Tabla2[[#This Row],[Tiempo de degustación]]&lt;0,0,Tabla2[[#This Row],[Tiempo de degustación]])</f>
        <v>0.12777777777777777</v>
      </c>
      <c r="AB441" t="str">
        <f>+IF(Tabla2[[#This Row],[Tiempo de degustación2]]&gt;0,"SI","Impago")</f>
        <v>SI</v>
      </c>
      <c r="AC441">
        <f>+IF(Tabla2[[#This Row],[Orden cobrada]]="Impago",0,Tabla2[[#This Row],[Propina]])</f>
        <v>38.85</v>
      </c>
      <c r="AD441">
        <f>+IF(Tabla2[[#This Row],[Estado de la Mesa]]="Ocupada",15,0)</f>
        <v>15</v>
      </c>
      <c r="AE441">
        <f>+Tabla2[[#This Row],[Columna1]]/60</f>
        <v>0.25</v>
      </c>
      <c r="AF441" t="str">
        <f>+TEXT(Tabla2[[#This Row],[Columna12]]/24, "h:mm")</f>
        <v>0:15</v>
      </c>
      <c r="AG441" s="6">
        <f>+Tabla2[[#This Row],[Columna13]]+Tabla2[[#This Row],[Tiempo de permanencia]]</f>
        <v>30.169444444444448</v>
      </c>
      <c r="AH441" t="str">
        <f>+TEXT(Tabla2[[#This Row],[Hora de Llegada]], "dddd")</f>
        <v>miércoles</v>
      </c>
    </row>
    <row r="442" spans="1:34" x14ac:dyDescent="0.25">
      <c r="A442">
        <v>13</v>
      </c>
      <c r="B442" t="s">
        <v>486</v>
      </c>
      <c r="C442">
        <v>6</v>
      </c>
      <c r="D442" s="3">
        <v>45021.044444444444</v>
      </c>
      <c r="E442" s="3">
        <v>45021.140972222223</v>
      </c>
      <c r="F442" t="s">
        <v>82</v>
      </c>
      <c r="G442" t="s">
        <v>70</v>
      </c>
      <c r="H442" t="s">
        <v>78</v>
      </c>
      <c r="I442" s="13">
        <v>23.31</v>
      </c>
      <c r="J442" t="s">
        <v>100</v>
      </c>
      <c r="K442">
        <v>441</v>
      </c>
      <c r="L442" t="s">
        <v>73</v>
      </c>
      <c r="M442" t="s">
        <v>17</v>
      </c>
      <c r="N442" t="s">
        <v>125</v>
      </c>
      <c r="Q442" s="1">
        <f>+SUMIF(Tabla1[Número de Orden],Tabla2[[#This Row],[Número de Orden]],Tabla1[Ganacia Bruta])</f>
        <v>183</v>
      </c>
      <c r="R442" s="1">
        <f>+Tabla2[[#This Row],[Monto total cuenta]]+Tabla2[[#This Row],[Propina final]]</f>
        <v>206.31</v>
      </c>
      <c r="S442" s="4">
        <f>+Tabla2[[#This Row],[Hora de Salida]]</f>
        <v>45021.140972222223</v>
      </c>
      <c r="T442" s="5" t="str">
        <f>+TEXT(Tabla2[[#This Row],[Hora de Llegada]], "h:mm")</f>
        <v>1:04</v>
      </c>
      <c r="U442" t="str">
        <f>+TEXT(Tabla2[[#This Row],[Hora de Salida]], "h:mm")</f>
        <v>3:23</v>
      </c>
      <c r="V4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30.09652777777778</v>
      </c>
      <c r="W442">
        <f>+SUMIF(cocina!A:A,Tabla2[[#This Row],[Número de Orden]],cocina!H:H)</f>
        <v>90</v>
      </c>
      <c r="X442">
        <f>+Tabla2[[#This Row],[Tiempo de preparación]]/60</f>
        <v>1.5</v>
      </c>
      <c r="Y442" t="str">
        <f>+TEXT(Tabla2[[#This Row],[Columna2]]/24, "h:mm")</f>
        <v>1:30</v>
      </c>
      <c r="Z442" s="6">
        <f>+TEXT(Tabla2[[#This Row],[Hora de Salida]]-Tabla2[[#This Row],[Hora de Llegada]], "h:mm")-Tabla2[[#This Row],[Tiempo de preparación2]]</f>
        <v>3.4027777777777782E-2</v>
      </c>
      <c r="AA442" s="6">
        <f>+IF(Tabla2[[#This Row],[Tiempo de degustación]]&lt;0,0,Tabla2[[#This Row],[Tiempo de degustación]])</f>
        <v>3.4027777777777782E-2</v>
      </c>
      <c r="AB442" t="str">
        <f>+IF(Tabla2[[#This Row],[Tiempo de degustación2]]&gt;0,"SI","Impago")</f>
        <v>SI</v>
      </c>
      <c r="AC442">
        <f>+IF(Tabla2[[#This Row],[Orden cobrada]]="Impago",0,Tabla2[[#This Row],[Propina]])</f>
        <v>23.31</v>
      </c>
      <c r="AD442">
        <f>+IF(Tabla2[[#This Row],[Estado de la Mesa]]="Ocupada",15,0)</f>
        <v>15</v>
      </c>
      <c r="AE442">
        <f>+Tabla2[[#This Row],[Columna1]]/60</f>
        <v>0.25</v>
      </c>
      <c r="AF442" t="str">
        <f>+TEXT(Tabla2[[#This Row],[Columna12]]/24, "h:mm")</f>
        <v>0:15</v>
      </c>
      <c r="AG442" s="6">
        <f>+Tabla2[[#This Row],[Columna13]]+Tabla2[[#This Row],[Tiempo de permanencia]]</f>
        <v>30.106944444444448</v>
      </c>
      <c r="AH442" t="str">
        <f>+TEXT(Tabla2[[#This Row],[Hora de Llegada]], "dddd")</f>
        <v>miércoles</v>
      </c>
    </row>
    <row r="443" spans="1:34" x14ac:dyDescent="0.25">
      <c r="A443">
        <v>15</v>
      </c>
      <c r="B443" t="s">
        <v>487</v>
      </c>
      <c r="C443">
        <v>3</v>
      </c>
      <c r="D443" s="3">
        <v>45021.086111111108</v>
      </c>
      <c r="E443" s="3">
        <v>45021.137499999997</v>
      </c>
      <c r="F443" t="s">
        <v>94</v>
      </c>
      <c r="G443" t="s">
        <v>98</v>
      </c>
      <c r="H443" t="s">
        <v>83</v>
      </c>
      <c r="I443" s="13">
        <v>21.07</v>
      </c>
      <c r="J443" t="s">
        <v>100</v>
      </c>
      <c r="K443">
        <v>442</v>
      </c>
      <c r="L443" t="s">
        <v>109</v>
      </c>
      <c r="M443" t="s">
        <v>20</v>
      </c>
      <c r="N443" t="s">
        <v>129</v>
      </c>
      <c r="O443" t="s">
        <v>87</v>
      </c>
      <c r="Q443" s="1">
        <f>+SUMIF(Tabla1[Número de Orden],Tabla2[[#This Row],[Número de Orden]],Tabla1[Ganacia Bruta])</f>
        <v>235</v>
      </c>
      <c r="R443" s="1">
        <f>+Tabla2[[#This Row],[Monto total cuenta]]+Tabla2[[#This Row],[Propina final]]</f>
        <v>235</v>
      </c>
      <c r="S443" s="4">
        <f>+Tabla2[[#This Row],[Hora de Salida]]</f>
        <v>45021.137499999997</v>
      </c>
      <c r="T443" s="5" t="str">
        <f>+TEXT(Tabla2[[#This Row],[Hora de Llegada]], "h:mm")</f>
        <v>2:04</v>
      </c>
      <c r="U443" t="str">
        <f>+TEXT(Tabla2[[#This Row],[Hora de Salida]], "h:mm")</f>
        <v>3:18</v>
      </c>
      <c r="V4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30.051388888888887</v>
      </c>
      <c r="W443">
        <f>+SUMIF(cocina!A:A,Tabla2[[#This Row],[Número de Orden]],cocina!H:H)</f>
        <v>131</v>
      </c>
      <c r="X443">
        <f>+Tabla2[[#This Row],[Tiempo de preparación]]/60</f>
        <v>2.1833333333333331</v>
      </c>
      <c r="Y443" t="str">
        <f>+TEXT(Tabla2[[#This Row],[Columna2]]/24, "h:mm")</f>
        <v>2:11</v>
      </c>
      <c r="Z443" s="6">
        <f>+TEXT(Tabla2[[#This Row],[Hora de Salida]]-Tabla2[[#This Row],[Hora de Llegada]], "h:mm")-Tabla2[[#This Row],[Tiempo de preparación2]]</f>
        <v>-3.9583333333333331E-2</v>
      </c>
      <c r="AA443" s="6">
        <f>+IF(Tabla2[[#This Row],[Tiempo de degustación]]&lt;0,0,Tabla2[[#This Row],[Tiempo de degustación]])</f>
        <v>0</v>
      </c>
      <c r="AB443" t="str">
        <f>+IF(Tabla2[[#This Row],[Tiempo de degustación2]]&gt;0,"SI","Impago")</f>
        <v>Impago</v>
      </c>
      <c r="AC443">
        <f>+IF(Tabla2[[#This Row],[Orden cobrada]]="Impago",0,Tabla2[[#This Row],[Propina]])</f>
        <v>0</v>
      </c>
      <c r="AD443">
        <f>+IF(Tabla2[[#This Row],[Estado de la Mesa]]="Ocupada",15,0)</f>
        <v>15</v>
      </c>
      <c r="AE443">
        <f>+Tabla2[[#This Row],[Columna1]]/60</f>
        <v>0.25</v>
      </c>
      <c r="AF443" t="str">
        <f>+TEXT(Tabla2[[#This Row],[Columna12]]/24, "h:mm")</f>
        <v>0:15</v>
      </c>
      <c r="AG443" s="6">
        <f>+Tabla2[[#This Row],[Columna13]]+Tabla2[[#This Row],[Tiempo de permanencia]]</f>
        <v>30.061805555555555</v>
      </c>
      <c r="AH443" t="str">
        <f>+TEXT(Tabla2[[#This Row],[Hora de Llegada]], "dddd")</f>
        <v>miércoles</v>
      </c>
    </row>
    <row r="444" spans="1:34" x14ac:dyDescent="0.25">
      <c r="A444">
        <v>4</v>
      </c>
      <c r="B444" t="s">
        <v>474</v>
      </c>
      <c r="C444">
        <v>2</v>
      </c>
      <c r="D444" s="3">
        <v>45021.052083333336</v>
      </c>
      <c r="E444" s="3">
        <v>45021.134722222225</v>
      </c>
      <c r="F444" t="s">
        <v>82</v>
      </c>
      <c r="G444" t="s">
        <v>70</v>
      </c>
      <c r="H444" t="s">
        <v>71</v>
      </c>
      <c r="I444" s="13">
        <v>14.48</v>
      </c>
      <c r="J444" t="s">
        <v>84</v>
      </c>
      <c r="K444">
        <v>443</v>
      </c>
      <c r="L444" t="s">
        <v>101</v>
      </c>
      <c r="M444" t="s">
        <v>22</v>
      </c>
      <c r="N444" t="s">
        <v>107</v>
      </c>
      <c r="O444" t="s">
        <v>125</v>
      </c>
      <c r="P444" t="s">
        <v>92</v>
      </c>
      <c r="Q444" s="1">
        <f>+SUMIF(Tabla1[Número de Orden],Tabla2[[#This Row],[Número de Orden]],Tabla1[Ganacia Bruta])</f>
        <v>217</v>
      </c>
      <c r="R444" s="1">
        <f>+Tabla2[[#This Row],[Monto total cuenta]]+Tabla2[[#This Row],[Propina final]]</f>
        <v>217</v>
      </c>
      <c r="S444" s="4">
        <f>+Tabla2[[#This Row],[Hora de Salida]]</f>
        <v>45021.134722222225</v>
      </c>
      <c r="T444" s="5" t="str">
        <f>+TEXT(Tabla2[[#This Row],[Hora de Llegada]], "h:mm")</f>
        <v>1:15</v>
      </c>
      <c r="U444" t="str">
        <f>+TEXT(Tabla2[[#This Row],[Hora de Salida]], "h:mm")</f>
        <v>3:14</v>
      </c>
      <c r="V4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8.2638888888888873E-2</v>
      </c>
      <c r="W444">
        <f>+SUMIF(cocina!A:A,Tabla2[[#This Row],[Número de Orden]],cocina!H:H)</f>
        <v>155</v>
      </c>
      <c r="X444">
        <f>+Tabla2[[#This Row],[Tiempo de preparación]]/60</f>
        <v>2.5833333333333335</v>
      </c>
      <c r="Y444" t="str">
        <f>+TEXT(Tabla2[[#This Row],[Columna2]]/24, "h:mm")</f>
        <v>2:35</v>
      </c>
      <c r="Z444" s="6">
        <f>+TEXT(Tabla2[[#This Row],[Hora de Salida]]-Tabla2[[#This Row],[Hora de Llegada]], "h:mm")-Tabla2[[#This Row],[Tiempo de preparación2]]</f>
        <v>-2.5000000000000008E-2</v>
      </c>
      <c r="AA444" s="6">
        <f>+IF(Tabla2[[#This Row],[Tiempo de degustación]]&lt;0,0,Tabla2[[#This Row],[Tiempo de degustación]])</f>
        <v>0</v>
      </c>
      <c r="AB444" t="str">
        <f>+IF(Tabla2[[#This Row],[Tiempo de degustación2]]&gt;0,"SI","Impago")</f>
        <v>Impago</v>
      </c>
      <c r="AC444">
        <f>+IF(Tabla2[[#This Row],[Orden cobrada]]="Impago",0,Tabla2[[#This Row],[Propina]])</f>
        <v>0</v>
      </c>
      <c r="AD444">
        <f>+IF(Tabla2[[#This Row],[Estado de la Mesa]]="Ocupada",15,0)</f>
        <v>0</v>
      </c>
      <c r="AE444">
        <f>+Tabla2[[#This Row],[Columna1]]/60</f>
        <v>0</v>
      </c>
      <c r="AF444" t="str">
        <f>+TEXT(Tabla2[[#This Row],[Columna12]]/24, "h:mm")</f>
        <v>0:00</v>
      </c>
      <c r="AG444" s="6">
        <f>+Tabla2[[#This Row],[Columna13]]+Tabla2[[#This Row],[Tiempo de permanencia]]</f>
        <v>8.2638888888888873E-2</v>
      </c>
      <c r="AH444" t="str">
        <f>+TEXT(Tabla2[[#This Row],[Hora de Llegada]], "dddd")</f>
        <v>miércoles</v>
      </c>
    </row>
    <row r="445" spans="1:34" x14ac:dyDescent="0.25">
      <c r="A445">
        <v>8</v>
      </c>
      <c r="B445" t="s">
        <v>163</v>
      </c>
      <c r="C445">
        <v>5</v>
      </c>
      <c r="D445" s="3">
        <v>45021.140972222223</v>
      </c>
      <c r="E445" s="3">
        <v>45021.255555555559</v>
      </c>
      <c r="F445" t="s">
        <v>76</v>
      </c>
      <c r="G445" t="s">
        <v>70</v>
      </c>
      <c r="H445" t="s">
        <v>83</v>
      </c>
      <c r="I445" s="13">
        <v>25.26</v>
      </c>
      <c r="J445" t="s">
        <v>84</v>
      </c>
      <c r="K445">
        <v>444</v>
      </c>
      <c r="L445" t="s">
        <v>140</v>
      </c>
      <c r="M445" t="s">
        <v>22</v>
      </c>
      <c r="N445" t="s">
        <v>96</v>
      </c>
      <c r="Q445" s="1">
        <f>+SUMIF(Tabla1[Número de Orden],Tabla2[[#This Row],[Número de Orden]],Tabla1[Ganacia Bruta])</f>
        <v>95</v>
      </c>
      <c r="R445" s="1">
        <f>+Tabla2[[#This Row],[Monto total cuenta]]+Tabla2[[#This Row],[Propina final]]</f>
        <v>120.26</v>
      </c>
      <c r="S445" s="4">
        <f>+Tabla2[[#This Row],[Hora de Salida]]</f>
        <v>45021.255555555559</v>
      </c>
      <c r="T445" s="5" t="str">
        <f>+TEXT(Tabla2[[#This Row],[Hora de Llegada]], "h:mm")</f>
        <v>3:23</v>
      </c>
      <c r="U445" t="str">
        <f>+TEXT(Tabla2[[#This Row],[Hora de Salida]], "h:mm")</f>
        <v>6:08</v>
      </c>
      <c r="V4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0.11458333333333331</v>
      </c>
      <c r="W445">
        <f>+SUMIF(cocina!A:A,Tabla2[[#This Row],[Número de Orden]],cocina!H:H)</f>
        <v>81</v>
      </c>
      <c r="X445">
        <f>+Tabla2[[#This Row],[Tiempo de preparación]]/60</f>
        <v>1.35</v>
      </c>
      <c r="Y445" t="str">
        <f>+TEXT(Tabla2[[#This Row],[Columna2]]/24, "h:mm")</f>
        <v>1:21</v>
      </c>
      <c r="Z445" s="6">
        <f>+TEXT(Tabla2[[#This Row],[Hora de Salida]]-Tabla2[[#This Row],[Hora de Llegada]], "h:mm")-Tabla2[[#This Row],[Tiempo de preparación2]]</f>
        <v>5.8333333333333327E-2</v>
      </c>
      <c r="AA445" s="6">
        <f>+IF(Tabla2[[#This Row],[Tiempo de degustación]]&lt;0,0,Tabla2[[#This Row],[Tiempo de degustación]])</f>
        <v>5.8333333333333327E-2</v>
      </c>
      <c r="AB445" t="str">
        <f>+IF(Tabla2[[#This Row],[Tiempo de degustación2]]&gt;0,"SI","Impago")</f>
        <v>SI</v>
      </c>
      <c r="AC445">
        <f>+IF(Tabla2[[#This Row],[Orden cobrada]]="Impago",0,Tabla2[[#This Row],[Propina]])</f>
        <v>25.26</v>
      </c>
      <c r="AD445">
        <f>+IF(Tabla2[[#This Row],[Estado de la Mesa]]="Ocupada",15,0)</f>
        <v>0</v>
      </c>
      <c r="AE445">
        <f>+Tabla2[[#This Row],[Columna1]]/60</f>
        <v>0</v>
      </c>
      <c r="AF445" t="str">
        <f>+TEXT(Tabla2[[#This Row],[Columna12]]/24, "h:mm")</f>
        <v>0:00</v>
      </c>
      <c r="AG445" s="6">
        <f>+Tabla2[[#This Row],[Columna13]]+Tabla2[[#This Row],[Tiempo de permanencia]]</f>
        <v>0.11458333333333331</v>
      </c>
      <c r="AH445" t="str">
        <f>+TEXT(Tabla2[[#This Row],[Hora de Llegada]], "dddd")</f>
        <v>miércoles</v>
      </c>
    </row>
    <row r="446" spans="1:34" x14ac:dyDescent="0.25">
      <c r="A446">
        <v>6</v>
      </c>
      <c r="B446" t="s">
        <v>488</v>
      </c>
      <c r="C446">
        <v>5</v>
      </c>
      <c r="D446" s="3">
        <v>45021.042361111111</v>
      </c>
      <c r="E446" s="3">
        <v>45021.131249999999</v>
      </c>
      <c r="F446" t="s">
        <v>76</v>
      </c>
      <c r="G446" t="s">
        <v>77</v>
      </c>
      <c r="H446" t="s">
        <v>83</v>
      </c>
      <c r="I446" s="13">
        <v>14.28</v>
      </c>
      <c r="J446" t="s">
        <v>84</v>
      </c>
      <c r="K446">
        <v>445</v>
      </c>
      <c r="L446" t="s">
        <v>91</v>
      </c>
      <c r="M446" t="s">
        <v>10</v>
      </c>
      <c r="Q446" s="1">
        <f>+SUMIF(Tabla1[Número de Orden],Tabla2[[#This Row],[Número de Orden]],Tabla1[Ganacia Bruta])</f>
        <v>81</v>
      </c>
      <c r="R446" s="1">
        <f>+Tabla2[[#This Row],[Monto total cuenta]]+Tabla2[[#This Row],[Propina final]]</f>
        <v>95.28</v>
      </c>
      <c r="S446" s="4">
        <f>+Tabla2[[#This Row],[Hora de Salida]]</f>
        <v>45021.131249999999</v>
      </c>
      <c r="T446" s="5" t="str">
        <f>+TEXT(Tabla2[[#This Row],[Hora de Llegada]], "h:mm")</f>
        <v>1:01</v>
      </c>
      <c r="U446" t="str">
        <f>+TEXT(Tabla2[[#This Row],[Hora de Salida]], "h:mm")</f>
        <v>3:09</v>
      </c>
      <c r="V4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446">
        <f>+SUMIF(cocina!A:A,Tabla2[[#This Row],[Número de Orden]],cocina!H:H)</f>
        <v>26</v>
      </c>
      <c r="X446">
        <f>+Tabla2[[#This Row],[Tiempo de preparación]]/60</f>
        <v>0.43333333333333335</v>
      </c>
      <c r="Y446" t="str">
        <f>+TEXT(Tabla2[[#This Row],[Columna2]]/24, "h:mm")</f>
        <v>0:26</v>
      </c>
      <c r="Z446" s="6">
        <f>+TEXT(Tabla2[[#This Row],[Hora de Salida]]-Tabla2[[#This Row],[Hora de Llegada]], "h:mm")-Tabla2[[#This Row],[Tiempo de preparación2]]</f>
        <v>7.0833333333333331E-2</v>
      </c>
      <c r="AA446" s="6">
        <f>+IF(Tabla2[[#This Row],[Tiempo de degustación]]&lt;0,0,Tabla2[[#This Row],[Tiempo de degustación]])</f>
        <v>7.0833333333333331E-2</v>
      </c>
      <c r="AB446" t="str">
        <f>+IF(Tabla2[[#This Row],[Tiempo de degustación2]]&gt;0,"SI","Impago")</f>
        <v>SI</v>
      </c>
      <c r="AC446">
        <f>+IF(Tabla2[[#This Row],[Orden cobrada]]="Impago",0,Tabla2[[#This Row],[Propina]])</f>
        <v>14.28</v>
      </c>
      <c r="AD446">
        <f>+IF(Tabla2[[#This Row],[Estado de la Mesa]]="Ocupada",15,0)</f>
        <v>0</v>
      </c>
      <c r="AE446">
        <f>+Tabla2[[#This Row],[Columna1]]/60</f>
        <v>0</v>
      </c>
      <c r="AF446" t="str">
        <f>+TEXT(Tabla2[[#This Row],[Columna12]]/24, "h:mm")</f>
        <v>0:00</v>
      </c>
      <c r="AG446" s="6">
        <f>+Tabla2[[#This Row],[Columna13]]+Tabla2[[#This Row],[Tiempo de permanencia]]</f>
        <v>8.8888888888888892E-2</v>
      </c>
      <c r="AH446" t="str">
        <f>+TEXT(Tabla2[[#This Row],[Hora de Llegada]], "dddd")</f>
        <v>miércoles</v>
      </c>
    </row>
    <row r="447" spans="1:34" x14ac:dyDescent="0.25">
      <c r="A447">
        <v>12</v>
      </c>
      <c r="B447" t="s">
        <v>151</v>
      </c>
      <c r="C447">
        <v>2</v>
      </c>
      <c r="D447" s="3">
        <v>45021.116666666669</v>
      </c>
      <c r="E447" s="3">
        <v>45021.259027777778</v>
      </c>
      <c r="F447" t="s">
        <v>76</v>
      </c>
      <c r="G447" t="s">
        <v>70</v>
      </c>
      <c r="H447" t="s">
        <v>83</v>
      </c>
      <c r="I447" s="13">
        <v>35.24</v>
      </c>
      <c r="J447" t="s">
        <v>84</v>
      </c>
      <c r="K447">
        <v>446</v>
      </c>
      <c r="L447" t="s">
        <v>121</v>
      </c>
      <c r="M447" t="s">
        <v>23</v>
      </c>
      <c r="Q447" s="1">
        <f>+SUMIF(Tabla1[Número de Orden],Tabla2[[#This Row],[Número de Orden]],Tabla1[Ganacia Bruta])</f>
        <v>21</v>
      </c>
      <c r="R447" s="1">
        <f>+Tabla2[[#This Row],[Monto total cuenta]]+Tabla2[[#This Row],[Propina final]]</f>
        <v>56.24</v>
      </c>
      <c r="S447" s="4">
        <f>+Tabla2[[#This Row],[Hora de Salida]]</f>
        <v>45021.259027777778</v>
      </c>
      <c r="T447" s="5" t="str">
        <f>+TEXT(Tabla2[[#This Row],[Hora de Llegada]], "h:mm")</f>
        <v>2:48</v>
      </c>
      <c r="U447" t="str">
        <f>+TEXT(Tabla2[[#This Row],[Hora de Salida]], "h:mm")</f>
        <v>6:13</v>
      </c>
      <c r="V4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0.14236111111111113</v>
      </c>
      <c r="W447">
        <f>+SUMIF(cocina!A:A,Tabla2[[#This Row],[Número de Orden]],cocina!H:H)</f>
        <v>8</v>
      </c>
      <c r="X447">
        <f>+Tabla2[[#This Row],[Tiempo de preparación]]/60</f>
        <v>0.13333333333333333</v>
      </c>
      <c r="Y447" t="str">
        <f>+TEXT(Tabla2[[#This Row],[Columna2]]/24, "h:mm")</f>
        <v>0:08</v>
      </c>
      <c r="Z447" s="6">
        <f>+TEXT(Tabla2[[#This Row],[Hora de Salida]]-Tabla2[[#This Row],[Hora de Llegada]], "h:mm")-Tabla2[[#This Row],[Tiempo de preparación2]]</f>
        <v>0.13680555555555554</v>
      </c>
      <c r="AA447" s="6">
        <f>+IF(Tabla2[[#This Row],[Tiempo de degustación]]&lt;0,0,Tabla2[[#This Row],[Tiempo de degustación]])</f>
        <v>0.13680555555555554</v>
      </c>
      <c r="AB447" t="str">
        <f>+IF(Tabla2[[#This Row],[Tiempo de degustación2]]&gt;0,"SI","Impago")</f>
        <v>SI</v>
      </c>
      <c r="AC447">
        <f>+IF(Tabla2[[#This Row],[Orden cobrada]]="Impago",0,Tabla2[[#This Row],[Propina]])</f>
        <v>35.24</v>
      </c>
      <c r="AD447">
        <f>+IF(Tabla2[[#This Row],[Estado de la Mesa]]="Ocupada",15,0)</f>
        <v>0</v>
      </c>
      <c r="AE447">
        <f>+Tabla2[[#This Row],[Columna1]]/60</f>
        <v>0</v>
      </c>
      <c r="AF447" t="str">
        <f>+TEXT(Tabla2[[#This Row],[Columna12]]/24, "h:mm")</f>
        <v>0:00</v>
      </c>
      <c r="AG447" s="6">
        <f>+Tabla2[[#This Row],[Columna13]]+Tabla2[[#This Row],[Tiempo de permanencia]]</f>
        <v>0.14236111111111113</v>
      </c>
      <c r="AH447" t="str">
        <f>+TEXT(Tabla2[[#This Row],[Hora de Llegada]], "dddd")</f>
        <v>miércoles</v>
      </c>
    </row>
    <row r="448" spans="1:34" x14ac:dyDescent="0.25">
      <c r="A448">
        <v>8</v>
      </c>
      <c r="B448" t="s">
        <v>489</v>
      </c>
      <c r="C448">
        <v>2</v>
      </c>
      <c r="D448" s="3">
        <v>45021.161805555559</v>
      </c>
      <c r="E448" s="3">
        <v>45021.308333333334</v>
      </c>
      <c r="F448" t="s">
        <v>94</v>
      </c>
      <c r="G448" t="s">
        <v>98</v>
      </c>
      <c r="H448" t="s">
        <v>83</v>
      </c>
      <c r="I448" s="13">
        <v>28.68</v>
      </c>
      <c r="J448" t="s">
        <v>84</v>
      </c>
      <c r="K448">
        <v>447</v>
      </c>
      <c r="L448" t="s">
        <v>73</v>
      </c>
      <c r="M448" t="s">
        <v>21</v>
      </c>
      <c r="N448" t="s">
        <v>106</v>
      </c>
      <c r="O448" t="s">
        <v>92</v>
      </c>
      <c r="Q448" s="1">
        <f>+SUMIF(Tabla1[Número de Orden],Tabla2[[#This Row],[Número de Orden]],Tabla1[Ganacia Bruta])</f>
        <v>181</v>
      </c>
      <c r="R448" s="1">
        <f>+Tabla2[[#This Row],[Monto total cuenta]]+Tabla2[[#This Row],[Propina final]]</f>
        <v>209.68</v>
      </c>
      <c r="S448" s="4">
        <f>+Tabla2[[#This Row],[Hora de Salida]]</f>
        <v>45021.308333333334</v>
      </c>
      <c r="T448" s="5" t="str">
        <f>+TEXT(Tabla2[[#This Row],[Hora de Llegada]], "h:mm")</f>
        <v>3:53</v>
      </c>
      <c r="U448" t="str">
        <f>+TEXT(Tabla2[[#This Row],[Hora de Salida]], "h:mm")</f>
        <v>7:24</v>
      </c>
      <c r="V4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0.14652777777777778</v>
      </c>
      <c r="W448">
        <f>+SUMIF(cocina!A:A,Tabla2[[#This Row],[Número de Orden]],cocina!H:H)</f>
        <v>86</v>
      </c>
      <c r="X448">
        <f>+Tabla2[[#This Row],[Tiempo de preparación]]/60</f>
        <v>1.4333333333333333</v>
      </c>
      <c r="Y448" t="str">
        <f>+TEXT(Tabla2[[#This Row],[Columna2]]/24, "h:mm")</f>
        <v>1:26</v>
      </c>
      <c r="Z448" s="6">
        <f>+TEXT(Tabla2[[#This Row],[Hora de Salida]]-Tabla2[[#This Row],[Hora de Llegada]], "h:mm")-Tabla2[[#This Row],[Tiempo de preparación2]]</f>
        <v>8.6805555555555552E-2</v>
      </c>
      <c r="AA448" s="6">
        <f>+IF(Tabla2[[#This Row],[Tiempo de degustación]]&lt;0,0,Tabla2[[#This Row],[Tiempo de degustación]])</f>
        <v>8.6805555555555552E-2</v>
      </c>
      <c r="AB448" t="str">
        <f>+IF(Tabla2[[#This Row],[Tiempo de degustación2]]&gt;0,"SI","Impago")</f>
        <v>SI</v>
      </c>
      <c r="AC448">
        <f>+IF(Tabla2[[#This Row],[Orden cobrada]]="Impago",0,Tabla2[[#This Row],[Propina]])</f>
        <v>28.68</v>
      </c>
      <c r="AD448">
        <f>+IF(Tabla2[[#This Row],[Estado de la Mesa]]="Ocupada",15,0)</f>
        <v>0</v>
      </c>
      <c r="AE448">
        <f>+Tabla2[[#This Row],[Columna1]]/60</f>
        <v>0</v>
      </c>
      <c r="AF448" t="str">
        <f>+TEXT(Tabla2[[#This Row],[Columna12]]/24, "h:mm")</f>
        <v>0:00</v>
      </c>
      <c r="AG448" s="6">
        <f>+Tabla2[[#This Row],[Columna13]]+Tabla2[[#This Row],[Tiempo de permanencia]]</f>
        <v>0.14652777777777778</v>
      </c>
      <c r="AH448" t="str">
        <f>+TEXT(Tabla2[[#This Row],[Hora de Llegada]], "dddd")</f>
        <v>miércoles</v>
      </c>
    </row>
    <row r="449" spans="1:34" x14ac:dyDescent="0.25">
      <c r="A449">
        <v>4</v>
      </c>
      <c r="B449" t="s">
        <v>404</v>
      </c>
      <c r="C449">
        <v>5</v>
      </c>
      <c r="D449" s="3">
        <v>45021.004861111112</v>
      </c>
      <c r="E449" s="3">
        <v>45021.149305555555</v>
      </c>
      <c r="F449" t="s">
        <v>94</v>
      </c>
      <c r="G449" t="s">
        <v>98</v>
      </c>
      <c r="H449" t="s">
        <v>83</v>
      </c>
      <c r="I449" s="13">
        <v>35.68</v>
      </c>
      <c r="J449" t="s">
        <v>100</v>
      </c>
      <c r="K449">
        <v>448</v>
      </c>
      <c r="L449" t="s">
        <v>101</v>
      </c>
      <c r="M449" t="s">
        <v>16</v>
      </c>
      <c r="N449" t="s">
        <v>115</v>
      </c>
      <c r="Q449" s="1">
        <f>+SUMIF(Tabla1[Número de Orden],Tabla2[[#This Row],[Número de Orden]],Tabla1[Ganacia Bruta])</f>
        <v>137</v>
      </c>
      <c r="R449" s="1">
        <f>+Tabla2[[#This Row],[Monto total cuenta]]+Tabla2[[#This Row],[Propina final]]</f>
        <v>172.68</v>
      </c>
      <c r="S449" s="4">
        <f>+Tabla2[[#This Row],[Hora de Salida]]</f>
        <v>45021.149305555555</v>
      </c>
      <c r="T449" s="5" t="str">
        <f>+TEXT(Tabla2[[#This Row],[Hora de Llegada]], "h:mm")</f>
        <v>0:07</v>
      </c>
      <c r="U449" t="str">
        <f>+TEXT(Tabla2[[#This Row],[Hora de Salida]], "h:mm")</f>
        <v>3:35</v>
      </c>
      <c r="V4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30.144444444444446</v>
      </c>
      <c r="W449">
        <f>+SUMIF(cocina!A:A,Tabla2[[#This Row],[Número de Orden]],cocina!H:H)</f>
        <v>66</v>
      </c>
      <c r="X449">
        <f>+Tabla2[[#This Row],[Tiempo de preparación]]/60</f>
        <v>1.1000000000000001</v>
      </c>
      <c r="Y449" t="str">
        <f>+TEXT(Tabla2[[#This Row],[Columna2]]/24, "h:mm")</f>
        <v>1:06</v>
      </c>
      <c r="Z449" s="6">
        <f>+TEXT(Tabla2[[#This Row],[Hora de Salida]]-Tabla2[[#This Row],[Hora de Llegada]], "h:mm")-Tabla2[[#This Row],[Tiempo de preparación2]]</f>
        <v>9.8611111111111094E-2</v>
      </c>
      <c r="AA449" s="6">
        <f>+IF(Tabla2[[#This Row],[Tiempo de degustación]]&lt;0,0,Tabla2[[#This Row],[Tiempo de degustación]])</f>
        <v>9.8611111111111094E-2</v>
      </c>
      <c r="AB449" t="str">
        <f>+IF(Tabla2[[#This Row],[Tiempo de degustación2]]&gt;0,"SI","Impago")</f>
        <v>SI</v>
      </c>
      <c r="AC449">
        <f>+IF(Tabla2[[#This Row],[Orden cobrada]]="Impago",0,Tabla2[[#This Row],[Propina]])</f>
        <v>35.68</v>
      </c>
      <c r="AD449">
        <f>+IF(Tabla2[[#This Row],[Estado de la Mesa]]="Ocupada",15,0)</f>
        <v>15</v>
      </c>
      <c r="AE449">
        <f>+Tabla2[[#This Row],[Columna1]]/60</f>
        <v>0.25</v>
      </c>
      <c r="AF449" t="str">
        <f>+TEXT(Tabla2[[#This Row],[Columna12]]/24, "h:mm")</f>
        <v>0:15</v>
      </c>
      <c r="AG449" s="6">
        <f>+Tabla2[[#This Row],[Columna13]]+Tabla2[[#This Row],[Tiempo de permanencia]]</f>
        <v>30.154861111111114</v>
      </c>
      <c r="AH449" t="str">
        <f>+TEXT(Tabla2[[#This Row],[Hora de Llegada]], "dddd")</f>
        <v>miércoles</v>
      </c>
    </row>
    <row r="450" spans="1:34" x14ac:dyDescent="0.25">
      <c r="A450">
        <v>3</v>
      </c>
      <c r="B450" t="s">
        <v>490</v>
      </c>
      <c r="C450">
        <v>3</v>
      </c>
      <c r="D450" s="3">
        <v>45021.142361111109</v>
      </c>
      <c r="E450" s="3">
        <v>45021.209722222222</v>
      </c>
      <c r="F450" t="s">
        <v>69</v>
      </c>
      <c r="G450" t="s">
        <v>70</v>
      </c>
      <c r="H450" t="s">
        <v>78</v>
      </c>
      <c r="I450" s="13">
        <v>42.25</v>
      </c>
      <c r="J450" t="s">
        <v>100</v>
      </c>
      <c r="K450">
        <v>449</v>
      </c>
      <c r="L450" t="s">
        <v>85</v>
      </c>
      <c r="M450" t="s">
        <v>18</v>
      </c>
      <c r="Q450" s="1">
        <f>+SUMIF(Tabla1[Número de Orden],Tabla2[[#This Row],[Número de Orden]],Tabla1[Ganacia Bruta])</f>
        <v>64</v>
      </c>
      <c r="R450" s="1">
        <f>+Tabla2[[#This Row],[Monto total cuenta]]+Tabla2[[#This Row],[Propina final]]</f>
        <v>106.25</v>
      </c>
      <c r="S450" s="4">
        <f>+Tabla2[[#This Row],[Hora de Salida]]</f>
        <v>45021.209722222222</v>
      </c>
      <c r="T450" s="5" t="str">
        <f>+TEXT(Tabla2[[#This Row],[Hora de Llegada]], "h:mm")</f>
        <v>3:25</v>
      </c>
      <c r="U450" t="str">
        <f>+TEXT(Tabla2[[#This Row],[Hora de Salida]], "h:mm")</f>
        <v>5:02</v>
      </c>
      <c r="V4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30.067361111111111</v>
      </c>
      <c r="W450">
        <f>+SUMIF(cocina!A:A,Tabla2[[#This Row],[Número de Orden]],cocina!H:H)</f>
        <v>33</v>
      </c>
      <c r="X450">
        <f>+Tabla2[[#This Row],[Tiempo de preparación]]/60</f>
        <v>0.55000000000000004</v>
      </c>
      <c r="Y450" t="str">
        <f>+TEXT(Tabla2[[#This Row],[Columna2]]/24, "h:mm")</f>
        <v>0:33</v>
      </c>
      <c r="Z450" s="6">
        <f>+TEXT(Tabla2[[#This Row],[Hora de Salida]]-Tabla2[[#This Row],[Hora de Llegada]], "h:mm")-Tabla2[[#This Row],[Tiempo de preparación2]]</f>
        <v>4.4444444444444439E-2</v>
      </c>
      <c r="AA450" s="6">
        <f>+IF(Tabla2[[#This Row],[Tiempo de degustación]]&lt;0,0,Tabla2[[#This Row],[Tiempo de degustación]])</f>
        <v>4.4444444444444439E-2</v>
      </c>
      <c r="AB450" t="str">
        <f>+IF(Tabla2[[#This Row],[Tiempo de degustación2]]&gt;0,"SI","Impago")</f>
        <v>SI</v>
      </c>
      <c r="AC450">
        <f>+IF(Tabla2[[#This Row],[Orden cobrada]]="Impago",0,Tabla2[[#This Row],[Propina]])</f>
        <v>42.25</v>
      </c>
      <c r="AD450">
        <f>+IF(Tabla2[[#This Row],[Estado de la Mesa]]="Ocupada",15,0)</f>
        <v>15</v>
      </c>
      <c r="AE450">
        <f>+Tabla2[[#This Row],[Columna1]]/60</f>
        <v>0.25</v>
      </c>
      <c r="AF450" t="str">
        <f>+TEXT(Tabla2[[#This Row],[Columna12]]/24, "h:mm")</f>
        <v>0:15</v>
      </c>
      <c r="AG450" s="6">
        <f>+Tabla2[[#This Row],[Columna13]]+Tabla2[[#This Row],[Tiempo de permanencia]]</f>
        <v>30.077777777777779</v>
      </c>
      <c r="AH450" t="str">
        <f>+TEXT(Tabla2[[#This Row],[Hora de Llegada]], "dddd")</f>
        <v>miércoles</v>
      </c>
    </row>
    <row r="451" spans="1:34" x14ac:dyDescent="0.25">
      <c r="A451">
        <v>9</v>
      </c>
      <c r="B451" t="s">
        <v>491</v>
      </c>
      <c r="C451">
        <v>6</v>
      </c>
      <c r="D451" s="3">
        <v>45021.160416666666</v>
      </c>
      <c r="E451" s="3">
        <v>45021.209027777775</v>
      </c>
      <c r="F451" t="s">
        <v>69</v>
      </c>
      <c r="G451" t="s">
        <v>70</v>
      </c>
      <c r="H451" t="s">
        <v>83</v>
      </c>
      <c r="I451" s="13">
        <v>48.9</v>
      </c>
      <c r="J451" t="s">
        <v>100</v>
      </c>
      <c r="K451">
        <v>450</v>
      </c>
      <c r="L451" t="s">
        <v>105</v>
      </c>
      <c r="M451" t="s">
        <v>24</v>
      </c>
      <c r="N451" t="s">
        <v>87</v>
      </c>
      <c r="Q451" s="1">
        <f>+SUMIF(Tabla1[Número de Orden],Tabla2[[#This Row],[Número de Orden]],Tabla1[Ganacia Bruta])</f>
        <v>72</v>
      </c>
      <c r="R451" s="1">
        <f>+Tabla2[[#This Row],[Monto total cuenta]]+Tabla2[[#This Row],[Propina final]]</f>
        <v>120.9</v>
      </c>
      <c r="S451" s="4">
        <f>+Tabla2[[#This Row],[Hora de Salida]]</f>
        <v>45021.209027777775</v>
      </c>
      <c r="T451" s="5" t="str">
        <f>+TEXT(Tabla2[[#This Row],[Hora de Llegada]], "h:mm")</f>
        <v>3:51</v>
      </c>
      <c r="U451" t="str">
        <f>+TEXT(Tabla2[[#This Row],[Hora de Salida]], "h:mm")</f>
        <v>5:01</v>
      </c>
      <c r="V4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30.048611111111111</v>
      </c>
      <c r="W451">
        <f>+SUMIF(cocina!A:A,Tabla2[[#This Row],[Número de Orden]],cocina!H:H)</f>
        <v>34</v>
      </c>
      <c r="X451">
        <f>+Tabla2[[#This Row],[Tiempo de preparación]]/60</f>
        <v>0.56666666666666665</v>
      </c>
      <c r="Y451" t="str">
        <f>+TEXT(Tabla2[[#This Row],[Columna2]]/24, "h:mm")</f>
        <v>0:34</v>
      </c>
      <c r="Z451" s="6">
        <f>+TEXT(Tabla2[[#This Row],[Hora de Salida]]-Tabla2[[#This Row],[Hora de Llegada]], "h:mm")-Tabla2[[#This Row],[Tiempo de preparación2]]</f>
        <v>2.5000000000000001E-2</v>
      </c>
      <c r="AA451" s="6">
        <f>+IF(Tabla2[[#This Row],[Tiempo de degustación]]&lt;0,0,Tabla2[[#This Row],[Tiempo de degustación]])</f>
        <v>2.5000000000000001E-2</v>
      </c>
      <c r="AB451" t="str">
        <f>+IF(Tabla2[[#This Row],[Tiempo de degustación2]]&gt;0,"SI","Impago")</f>
        <v>SI</v>
      </c>
      <c r="AC451">
        <f>+IF(Tabla2[[#This Row],[Orden cobrada]]="Impago",0,Tabla2[[#This Row],[Propina]])</f>
        <v>48.9</v>
      </c>
      <c r="AD451">
        <f>+IF(Tabla2[[#This Row],[Estado de la Mesa]]="Ocupada",15,0)</f>
        <v>15</v>
      </c>
      <c r="AE451">
        <f>+Tabla2[[#This Row],[Columna1]]/60</f>
        <v>0.25</v>
      </c>
      <c r="AF451" t="str">
        <f>+TEXT(Tabla2[[#This Row],[Columna12]]/24, "h:mm")</f>
        <v>0:15</v>
      </c>
      <c r="AG451" s="6">
        <f>+Tabla2[[#This Row],[Columna13]]+Tabla2[[#This Row],[Tiempo de permanencia]]</f>
        <v>30.059027777777779</v>
      </c>
      <c r="AH451" t="str">
        <f>+TEXT(Tabla2[[#This Row],[Hora de Llegada]], "dddd")</f>
        <v>miércoles</v>
      </c>
    </row>
    <row r="452" spans="1:34" x14ac:dyDescent="0.25">
      <c r="A452">
        <v>3</v>
      </c>
      <c r="B452" t="s">
        <v>314</v>
      </c>
      <c r="C452">
        <v>1</v>
      </c>
      <c r="D452" s="3">
        <v>45021.053472222222</v>
      </c>
      <c r="E452" s="3">
        <v>45021.101388888892</v>
      </c>
      <c r="F452" t="s">
        <v>90</v>
      </c>
      <c r="G452" t="s">
        <v>77</v>
      </c>
      <c r="H452" t="s">
        <v>83</v>
      </c>
      <c r="I452" s="13">
        <v>46.37</v>
      </c>
      <c r="J452" t="s">
        <v>84</v>
      </c>
      <c r="K452">
        <v>451</v>
      </c>
      <c r="L452" t="s">
        <v>105</v>
      </c>
      <c r="M452" t="s">
        <v>17</v>
      </c>
      <c r="N452" t="s">
        <v>116</v>
      </c>
      <c r="O452" t="s">
        <v>133</v>
      </c>
      <c r="Q452" s="1">
        <f>+SUMIF(Tabla1[Número de Orden],Tabla2[[#This Row],[Número de Orden]],Tabla1[Ganacia Bruta])</f>
        <v>92</v>
      </c>
      <c r="R452" s="1">
        <f>+Tabla2[[#This Row],[Monto total cuenta]]+Tabla2[[#This Row],[Propina final]]</f>
        <v>92</v>
      </c>
      <c r="S452" s="4">
        <f>+Tabla2[[#This Row],[Hora de Salida]]</f>
        <v>45021.101388888892</v>
      </c>
      <c r="T452" s="5" t="str">
        <f>+TEXT(Tabla2[[#This Row],[Hora de Llegada]], "h:mm")</f>
        <v>1:17</v>
      </c>
      <c r="U452" t="str">
        <f>+TEXT(Tabla2[[#This Row],[Hora de Salida]], "h:mm")</f>
        <v>2:26</v>
      </c>
      <c r="V4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4.791666666666667E-2</v>
      </c>
      <c r="W452">
        <f>+SUMIF(cocina!A:A,Tabla2[[#This Row],[Número de Orden]],cocina!H:H)</f>
        <v>103</v>
      </c>
      <c r="X452">
        <f>+Tabla2[[#This Row],[Tiempo de preparación]]/60</f>
        <v>1.7166666666666666</v>
      </c>
      <c r="Y452" t="str">
        <f>+TEXT(Tabla2[[#This Row],[Columna2]]/24, "h:mm")</f>
        <v>1:43</v>
      </c>
      <c r="Z452" s="6">
        <f>+TEXT(Tabla2[[#This Row],[Hora de Salida]]-Tabla2[[#This Row],[Hora de Llegada]], "h:mm")-Tabla2[[#This Row],[Tiempo de preparación2]]</f>
        <v>-2.3611111111111104E-2</v>
      </c>
      <c r="AA452" s="6">
        <f>+IF(Tabla2[[#This Row],[Tiempo de degustación]]&lt;0,0,Tabla2[[#This Row],[Tiempo de degustación]])</f>
        <v>0</v>
      </c>
      <c r="AB452" t="str">
        <f>+IF(Tabla2[[#This Row],[Tiempo de degustación2]]&gt;0,"SI","Impago")</f>
        <v>Impago</v>
      </c>
      <c r="AC452">
        <f>+IF(Tabla2[[#This Row],[Orden cobrada]]="Impago",0,Tabla2[[#This Row],[Propina]])</f>
        <v>0</v>
      </c>
      <c r="AD452">
        <f>+IF(Tabla2[[#This Row],[Estado de la Mesa]]="Ocupada",15,0)</f>
        <v>0</v>
      </c>
      <c r="AE452">
        <f>+Tabla2[[#This Row],[Columna1]]/60</f>
        <v>0</v>
      </c>
      <c r="AF452" t="str">
        <f>+TEXT(Tabla2[[#This Row],[Columna12]]/24, "h:mm")</f>
        <v>0:00</v>
      </c>
      <c r="AG452" s="6">
        <f>+Tabla2[[#This Row],[Columna13]]+Tabla2[[#This Row],[Tiempo de permanencia]]</f>
        <v>4.791666666666667E-2</v>
      </c>
      <c r="AH452" t="str">
        <f>+TEXT(Tabla2[[#This Row],[Hora de Llegada]], "dddd")</f>
        <v>miércoles</v>
      </c>
    </row>
    <row r="453" spans="1:34" x14ac:dyDescent="0.25">
      <c r="A453">
        <v>9</v>
      </c>
      <c r="B453" t="s">
        <v>492</v>
      </c>
      <c r="C453">
        <v>1</v>
      </c>
      <c r="D453" s="3">
        <v>45021.120138888888</v>
      </c>
      <c r="E453" s="3">
        <v>45021.22152777778</v>
      </c>
      <c r="F453" t="s">
        <v>94</v>
      </c>
      <c r="G453" t="s">
        <v>70</v>
      </c>
      <c r="H453" t="s">
        <v>83</v>
      </c>
      <c r="I453" s="13">
        <v>43.48</v>
      </c>
      <c r="J453" t="s">
        <v>72</v>
      </c>
      <c r="K453">
        <v>452</v>
      </c>
      <c r="L453" t="s">
        <v>109</v>
      </c>
      <c r="M453" t="s">
        <v>9</v>
      </c>
      <c r="N453" t="s">
        <v>123</v>
      </c>
      <c r="O453" t="s">
        <v>118</v>
      </c>
      <c r="Q453" s="1">
        <f>+SUMIF(Tabla1[Número de Orden],Tabla2[[#This Row],[Número de Orden]],Tabla1[Ganacia Bruta])</f>
        <v>158</v>
      </c>
      <c r="R453" s="1">
        <f>+Tabla2[[#This Row],[Monto total cuenta]]+Tabla2[[#This Row],[Propina final]]</f>
        <v>201.48</v>
      </c>
      <c r="S453" s="4">
        <f>+Tabla2[[#This Row],[Hora de Salida]]</f>
        <v>45021.22152777778</v>
      </c>
      <c r="T453" s="5" t="str">
        <f>+TEXT(Tabla2[[#This Row],[Hora de Llegada]], "h:mm")</f>
        <v>2:53</v>
      </c>
      <c r="U453" t="str">
        <f>+TEXT(Tabla2[[#This Row],[Hora de Salida]], "h:mm")</f>
        <v>5:19</v>
      </c>
      <c r="V4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0.10138888888888888</v>
      </c>
      <c r="W453">
        <f>+SUMIF(cocina!A:A,Tabla2[[#This Row],[Número de Orden]],cocina!H:H)</f>
        <v>123</v>
      </c>
      <c r="X453">
        <f>+Tabla2[[#This Row],[Tiempo de preparación]]/60</f>
        <v>2.0499999999999998</v>
      </c>
      <c r="Y453" t="str">
        <f>+TEXT(Tabla2[[#This Row],[Columna2]]/24, "h:mm")</f>
        <v>2:03</v>
      </c>
      <c r="Z453" s="6">
        <f>+TEXT(Tabla2[[#This Row],[Hora de Salida]]-Tabla2[[#This Row],[Hora de Llegada]], "h:mm")-Tabla2[[#This Row],[Tiempo de preparación2]]</f>
        <v>1.5972222222222221E-2</v>
      </c>
      <c r="AA453" s="6">
        <f>+IF(Tabla2[[#This Row],[Tiempo de degustación]]&lt;0,0,Tabla2[[#This Row],[Tiempo de degustación]])</f>
        <v>1.5972222222222221E-2</v>
      </c>
      <c r="AB453" t="str">
        <f>+IF(Tabla2[[#This Row],[Tiempo de degustación2]]&gt;0,"SI","Impago")</f>
        <v>SI</v>
      </c>
      <c r="AC453">
        <f>+IF(Tabla2[[#This Row],[Orden cobrada]]="Impago",0,Tabla2[[#This Row],[Propina]])</f>
        <v>43.48</v>
      </c>
      <c r="AD453">
        <f>+IF(Tabla2[[#This Row],[Estado de la Mesa]]="Ocupada",15,0)</f>
        <v>0</v>
      </c>
      <c r="AE453">
        <f>+Tabla2[[#This Row],[Columna1]]/60</f>
        <v>0</v>
      </c>
      <c r="AF453" t="str">
        <f>+TEXT(Tabla2[[#This Row],[Columna12]]/24, "h:mm")</f>
        <v>0:00</v>
      </c>
      <c r="AG453" s="6">
        <f>+Tabla2[[#This Row],[Columna13]]+Tabla2[[#This Row],[Tiempo de permanencia]]</f>
        <v>0.10138888888888888</v>
      </c>
      <c r="AH453" t="str">
        <f>+TEXT(Tabla2[[#This Row],[Hora de Llegada]], "dddd")</f>
        <v>miércoles</v>
      </c>
    </row>
    <row r="454" spans="1:34" x14ac:dyDescent="0.25">
      <c r="A454">
        <v>6</v>
      </c>
      <c r="B454" t="s">
        <v>493</v>
      </c>
      <c r="C454">
        <v>1</v>
      </c>
      <c r="D454" s="3">
        <v>45021.154166666667</v>
      </c>
      <c r="E454" s="3">
        <v>45021.213194444441</v>
      </c>
      <c r="F454" t="s">
        <v>82</v>
      </c>
      <c r="G454" t="s">
        <v>77</v>
      </c>
      <c r="H454" t="s">
        <v>83</v>
      </c>
      <c r="I454" s="13">
        <v>36.83</v>
      </c>
      <c r="J454" t="s">
        <v>84</v>
      </c>
      <c r="K454">
        <v>453</v>
      </c>
      <c r="L454" t="s">
        <v>127</v>
      </c>
      <c r="M454" t="s">
        <v>20</v>
      </c>
      <c r="N454" t="s">
        <v>107</v>
      </c>
      <c r="Q454" s="1">
        <f>+SUMIF(Tabla1[Número de Orden],Tabla2[[#This Row],[Número de Orden]],Tabla1[Ganacia Bruta])</f>
        <v>130</v>
      </c>
      <c r="R454" s="1">
        <f>+Tabla2[[#This Row],[Monto total cuenta]]+Tabla2[[#This Row],[Propina final]]</f>
        <v>130</v>
      </c>
      <c r="S454" s="4">
        <f>+Tabla2[[#This Row],[Hora de Salida]]</f>
        <v>45021.213194444441</v>
      </c>
      <c r="T454" s="5" t="str">
        <f>+TEXT(Tabla2[[#This Row],[Hora de Llegada]], "h:mm")</f>
        <v>3:42</v>
      </c>
      <c r="U454" t="str">
        <f>+TEXT(Tabla2[[#This Row],[Hora de Salida]], "h:mm")</f>
        <v>5:07</v>
      </c>
      <c r="V4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5.9027777777777762E-2</v>
      </c>
      <c r="W454">
        <f>+SUMIF(cocina!A:A,Tabla2[[#This Row],[Número de Orden]],cocina!H:H)</f>
        <v>100</v>
      </c>
      <c r="X454">
        <f>+Tabla2[[#This Row],[Tiempo de preparación]]/60</f>
        <v>1.6666666666666667</v>
      </c>
      <c r="Y454" t="str">
        <f>+TEXT(Tabla2[[#This Row],[Columna2]]/24, "h:mm")</f>
        <v>1:40</v>
      </c>
      <c r="Z454" s="6">
        <f>+TEXT(Tabla2[[#This Row],[Hora de Salida]]-Tabla2[[#This Row],[Hora de Llegada]], "h:mm")-Tabla2[[#This Row],[Tiempo de preparación2]]</f>
        <v>-1.0416666666666671E-2</v>
      </c>
      <c r="AA454" s="6">
        <f>+IF(Tabla2[[#This Row],[Tiempo de degustación]]&lt;0,0,Tabla2[[#This Row],[Tiempo de degustación]])</f>
        <v>0</v>
      </c>
      <c r="AB454" t="str">
        <f>+IF(Tabla2[[#This Row],[Tiempo de degustación2]]&gt;0,"SI","Impago")</f>
        <v>Impago</v>
      </c>
      <c r="AC454">
        <f>+IF(Tabla2[[#This Row],[Orden cobrada]]="Impago",0,Tabla2[[#This Row],[Propina]])</f>
        <v>0</v>
      </c>
      <c r="AD454">
        <f>+IF(Tabla2[[#This Row],[Estado de la Mesa]]="Ocupada",15,0)</f>
        <v>0</v>
      </c>
      <c r="AE454">
        <f>+Tabla2[[#This Row],[Columna1]]/60</f>
        <v>0</v>
      </c>
      <c r="AF454" t="str">
        <f>+TEXT(Tabla2[[#This Row],[Columna12]]/24, "h:mm")</f>
        <v>0:00</v>
      </c>
      <c r="AG454" s="6">
        <f>+Tabla2[[#This Row],[Columna13]]+Tabla2[[#This Row],[Tiempo de permanencia]]</f>
        <v>5.9027777777777762E-2</v>
      </c>
      <c r="AH454" t="str">
        <f>+TEXT(Tabla2[[#This Row],[Hora de Llegada]], "dddd")</f>
        <v>miércoles</v>
      </c>
    </row>
    <row r="455" spans="1:34" x14ac:dyDescent="0.25">
      <c r="A455">
        <v>1</v>
      </c>
      <c r="B455" t="s">
        <v>473</v>
      </c>
      <c r="C455">
        <v>3</v>
      </c>
      <c r="D455" s="3">
        <v>45021.143055555556</v>
      </c>
      <c r="E455" s="3">
        <v>45021.203472222223</v>
      </c>
      <c r="F455" t="s">
        <v>76</v>
      </c>
      <c r="G455" t="s">
        <v>70</v>
      </c>
      <c r="H455" t="s">
        <v>83</v>
      </c>
      <c r="I455" s="13">
        <v>39.619999999999997</v>
      </c>
      <c r="J455" t="s">
        <v>84</v>
      </c>
      <c r="K455">
        <v>454</v>
      </c>
      <c r="L455" t="s">
        <v>79</v>
      </c>
      <c r="M455" t="s">
        <v>10</v>
      </c>
      <c r="N455" t="s">
        <v>106</v>
      </c>
      <c r="O455" t="s">
        <v>87</v>
      </c>
      <c r="P455" t="s">
        <v>129</v>
      </c>
      <c r="Q455" s="1">
        <f>+SUMIF(Tabla1[Número de Orden],Tabla2[[#This Row],[Número de Orden]],Tabla1[Ganacia Bruta])</f>
        <v>233</v>
      </c>
      <c r="R455" s="1">
        <f>+Tabla2[[#This Row],[Monto total cuenta]]+Tabla2[[#This Row],[Propina final]]</f>
        <v>233</v>
      </c>
      <c r="S455" s="4">
        <f>+Tabla2[[#This Row],[Hora de Salida]]</f>
        <v>45021.203472222223</v>
      </c>
      <c r="T455" s="5" t="str">
        <f>+TEXT(Tabla2[[#This Row],[Hora de Llegada]], "h:mm")</f>
        <v>3:26</v>
      </c>
      <c r="U455" t="str">
        <f>+TEXT(Tabla2[[#This Row],[Hora de Salida]], "h:mm")</f>
        <v>4:53</v>
      </c>
      <c r="V4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6.0416666666666674E-2</v>
      </c>
      <c r="W455">
        <f>+SUMIF(cocina!A:A,Tabla2[[#This Row],[Número de Orden]],cocina!H:H)</f>
        <v>153</v>
      </c>
      <c r="X455">
        <f>+Tabla2[[#This Row],[Tiempo de preparación]]/60</f>
        <v>2.5499999999999998</v>
      </c>
      <c r="Y455" t="str">
        <f>+TEXT(Tabla2[[#This Row],[Columna2]]/24, "h:mm")</f>
        <v>2:33</v>
      </c>
      <c r="Z455" s="6">
        <f>+TEXT(Tabla2[[#This Row],[Hora de Salida]]-Tabla2[[#This Row],[Hora de Llegada]], "h:mm")-Tabla2[[#This Row],[Tiempo de preparación2]]</f>
        <v>-4.583333333333333E-2</v>
      </c>
      <c r="AA455" s="6">
        <f>+IF(Tabla2[[#This Row],[Tiempo de degustación]]&lt;0,0,Tabla2[[#This Row],[Tiempo de degustación]])</f>
        <v>0</v>
      </c>
      <c r="AB455" t="str">
        <f>+IF(Tabla2[[#This Row],[Tiempo de degustación2]]&gt;0,"SI","Impago")</f>
        <v>Impago</v>
      </c>
      <c r="AC455">
        <f>+IF(Tabla2[[#This Row],[Orden cobrada]]="Impago",0,Tabla2[[#This Row],[Propina]])</f>
        <v>0</v>
      </c>
      <c r="AD455">
        <f>+IF(Tabla2[[#This Row],[Estado de la Mesa]]="Ocupada",15,0)</f>
        <v>0</v>
      </c>
      <c r="AE455">
        <f>+Tabla2[[#This Row],[Columna1]]/60</f>
        <v>0</v>
      </c>
      <c r="AF455" t="str">
        <f>+TEXT(Tabla2[[#This Row],[Columna12]]/24, "h:mm")</f>
        <v>0:00</v>
      </c>
      <c r="AG455" s="6">
        <f>+Tabla2[[#This Row],[Columna13]]+Tabla2[[#This Row],[Tiempo de permanencia]]</f>
        <v>6.0416666666666674E-2</v>
      </c>
      <c r="AH455" t="str">
        <f>+TEXT(Tabla2[[#This Row],[Hora de Llegada]], "dddd")</f>
        <v>miércoles</v>
      </c>
    </row>
    <row r="456" spans="1:34" x14ac:dyDescent="0.25">
      <c r="A456">
        <v>12</v>
      </c>
      <c r="B456" t="s">
        <v>342</v>
      </c>
      <c r="C456">
        <v>6</v>
      </c>
      <c r="D456" s="3">
        <v>45021.165277777778</v>
      </c>
      <c r="E456" s="3">
        <v>45021.245833333334</v>
      </c>
      <c r="F456" t="s">
        <v>90</v>
      </c>
      <c r="G456" t="s">
        <v>77</v>
      </c>
      <c r="H456" t="s">
        <v>71</v>
      </c>
      <c r="I456" s="13">
        <v>19.7</v>
      </c>
      <c r="J456" t="s">
        <v>72</v>
      </c>
      <c r="K456">
        <v>455</v>
      </c>
      <c r="L456" t="s">
        <v>79</v>
      </c>
      <c r="M456" t="s">
        <v>5</v>
      </c>
      <c r="Q456" s="1">
        <f>+SUMIF(Tabla1[Número de Orden],Tabla2[[#This Row],[Número de Orden]],Tabla1[Ganacia Bruta])</f>
        <v>48</v>
      </c>
      <c r="R456" s="1">
        <f>+Tabla2[[#This Row],[Monto total cuenta]]+Tabla2[[#This Row],[Propina final]]</f>
        <v>67.7</v>
      </c>
      <c r="S456" s="4">
        <f>+Tabla2[[#This Row],[Hora de Salida]]</f>
        <v>45021.245833333334</v>
      </c>
      <c r="T456" s="5" t="str">
        <f>+TEXT(Tabla2[[#This Row],[Hora de Llegada]], "h:mm")</f>
        <v>3:58</v>
      </c>
      <c r="U456" t="str">
        <f>+TEXT(Tabla2[[#This Row],[Hora de Salida]], "h:mm")</f>
        <v>5:54</v>
      </c>
      <c r="V4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456">
        <f>+SUMIF(cocina!A:A,Tabla2[[#This Row],[Número de Orden]],cocina!H:H)</f>
        <v>11</v>
      </c>
      <c r="X456">
        <f>+Tabla2[[#This Row],[Tiempo de preparación]]/60</f>
        <v>0.18333333333333332</v>
      </c>
      <c r="Y456" t="str">
        <f>+TEXT(Tabla2[[#This Row],[Columna2]]/24, "h:mm")</f>
        <v>0:11</v>
      </c>
      <c r="Z456" s="6">
        <f>+TEXT(Tabla2[[#This Row],[Hora de Salida]]-Tabla2[[#This Row],[Hora de Llegada]], "h:mm")-Tabla2[[#This Row],[Tiempo de preparación2]]</f>
        <v>7.2916666666666671E-2</v>
      </c>
      <c r="AA456" s="6">
        <f>+IF(Tabla2[[#This Row],[Tiempo de degustación]]&lt;0,0,Tabla2[[#This Row],[Tiempo de degustación]])</f>
        <v>7.2916666666666671E-2</v>
      </c>
      <c r="AB456" t="str">
        <f>+IF(Tabla2[[#This Row],[Tiempo de degustación2]]&gt;0,"SI","Impago")</f>
        <v>SI</v>
      </c>
      <c r="AC456">
        <f>+IF(Tabla2[[#This Row],[Orden cobrada]]="Impago",0,Tabla2[[#This Row],[Propina]])</f>
        <v>19.7</v>
      </c>
      <c r="AD456">
        <f>+IF(Tabla2[[#This Row],[Estado de la Mesa]]="Ocupada",15,0)</f>
        <v>0</v>
      </c>
      <c r="AE456">
        <f>+Tabla2[[#This Row],[Columna1]]/60</f>
        <v>0</v>
      </c>
      <c r="AF456" t="str">
        <f>+TEXT(Tabla2[[#This Row],[Columna12]]/24, "h:mm")</f>
        <v>0:00</v>
      </c>
      <c r="AG456" s="6">
        <f>+Tabla2[[#This Row],[Columna13]]+Tabla2[[#This Row],[Tiempo de permanencia]]</f>
        <v>8.0555555555555547E-2</v>
      </c>
      <c r="AH456" t="str">
        <f>+TEXT(Tabla2[[#This Row],[Hora de Llegada]], "dddd")</f>
        <v>miércoles</v>
      </c>
    </row>
    <row r="457" spans="1:34" x14ac:dyDescent="0.25">
      <c r="A457">
        <v>13</v>
      </c>
      <c r="B457" t="s">
        <v>494</v>
      </c>
      <c r="C457">
        <v>6</v>
      </c>
      <c r="D457" s="3">
        <v>45021.091666666667</v>
      </c>
      <c r="E457" s="3">
        <v>45021.21875</v>
      </c>
      <c r="F457" t="s">
        <v>94</v>
      </c>
      <c r="G457" t="s">
        <v>70</v>
      </c>
      <c r="H457" t="s">
        <v>83</v>
      </c>
      <c r="I457" s="13">
        <v>21.94</v>
      </c>
      <c r="J457" t="s">
        <v>84</v>
      </c>
      <c r="K457">
        <v>456</v>
      </c>
      <c r="L457" t="s">
        <v>140</v>
      </c>
      <c r="M457" t="s">
        <v>11</v>
      </c>
      <c r="N457" t="s">
        <v>133</v>
      </c>
      <c r="Q457" s="1">
        <f>+SUMIF(Tabla1[Número de Orden],Tabla2[[#This Row],[Número de Orden]],Tabla1[Ganacia Bruta])</f>
        <v>148</v>
      </c>
      <c r="R457" s="1">
        <f>+Tabla2[[#This Row],[Monto total cuenta]]+Tabla2[[#This Row],[Propina final]]</f>
        <v>169.94</v>
      </c>
      <c r="S457" s="4">
        <f>+Tabla2[[#This Row],[Hora de Salida]]</f>
        <v>45021.21875</v>
      </c>
      <c r="T457" s="5" t="str">
        <f>+TEXT(Tabla2[[#This Row],[Hora de Llegada]], "h:mm")</f>
        <v>2:12</v>
      </c>
      <c r="U457" t="str">
        <f>+TEXT(Tabla2[[#This Row],[Hora de Salida]], "h:mm")</f>
        <v>5:15</v>
      </c>
      <c r="V4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0.12708333333333333</v>
      </c>
      <c r="W457">
        <f>+SUMIF(cocina!A:A,Tabla2[[#This Row],[Número de Orden]],cocina!H:H)</f>
        <v>71</v>
      </c>
      <c r="X457">
        <f>+Tabla2[[#This Row],[Tiempo de preparación]]/60</f>
        <v>1.1833333333333333</v>
      </c>
      <c r="Y457" t="str">
        <f>+TEXT(Tabla2[[#This Row],[Columna2]]/24, "h:mm")</f>
        <v>1:11</v>
      </c>
      <c r="Z457" s="6">
        <f>+TEXT(Tabla2[[#This Row],[Hora de Salida]]-Tabla2[[#This Row],[Hora de Llegada]], "h:mm")-Tabla2[[#This Row],[Tiempo de preparación2]]</f>
        <v>7.7777777777777779E-2</v>
      </c>
      <c r="AA457" s="6">
        <f>+IF(Tabla2[[#This Row],[Tiempo de degustación]]&lt;0,0,Tabla2[[#This Row],[Tiempo de degustación]])</f>
        <v>7.7777777777777779E-2</v>
      </c>
      <c r="AB457" t="str">
        <f>+IF(Tabla2[[#This Row],[Tiempo de degustación2]]&gt;0,"SI","Impago")</f>
        <v>SI</v>
      </c>
      <c r="AC457">
        <f>+IF(Tabla2[[#This Row],[Orden cobrada]]="Impago",0,Tabla2[[#This Row],[Propina]])</f>
        <v>21.94</v>
      </c>
      <c r="AD457">
        <f>+IF(Tabla2[[#This Row],[Estado de la Mesa]]="Ocupada",15,0)</f>
        <v>0</v>
      </c>
      <c r="AE457">
        <f>+Tabla2[[#This Row],[Columna1]]/60</f>
        <v>0</v>
      </c>
      <c r="AF457" t="str">
        <f>+TEXT(Tabla2[[#This Row],[Columna12]]/24, "h:mm")</f>
        <v>0:00</v>
      </c>
      <c r="AG457" s="6">
        <f>+Tabla2[[#This Row],[Columna13]]+Tabla2[[#This Row],[Tiempo de permanencia]]</f>
        <v>0.12708333333333333</v>
      </c>
      <c r="AH457" t="str">
        <f>+TEXT(Tabla2[[#This Row],[Hora de Llegada]], "dddd")</f>
        <v>miércoles</v>
      </c>
    </row>
    <row r="458" spans="1:34" x14ac:dyDescent="0.25">
      <c r="A458">
        <v>18</v>
      </c>
      <c r="B458" t="s">
        <v>495</v>
      </c>
      <c r="C458">
        <v>6</v>
      </c>
      <c r="D458" s="3">
        <v>45021.158333333333</v>
      </c>
      <c r="E458" s="3">
        <v>45021.313888888886</v>
      </c>
      <c r="F458" t="s">
        <v>82</v>
      </c>
      <c r="G458" t="s">
        <v>70</v>
      </c>
      <c r="H458" t="s">
        <v>78</v>
      </c>
      <c r="I458" s="13">
        <v>17.260000000000002</v>
      </c>
      <c r="J458" t="s">
        <v>72</v>
      </c>
      <c r="K458">
        <v>457</v>
      </c>
      <c r="L458" t="s">
        <v>105</v>
      </c>
      <c r="M458" t="s">
        <v>14</v>
      </c>
      <c r="N458" t="s">
        <v>106</v>
      </c>
      <c r="Q458" s="1">
        <f>+SUMIF(Tabla1[Número de Orden],Tabla2[[#This Row],[Número de Orden]],Tabla1[Ganacia Bruta])</f>
        <v>137</v>
      </c>
      <c r="R458" s="1">
        <f>+Tabla2[[#This Row],[Monto total cuenta]]+Tabla2[[#This Row],[Propina final]]</f>
        <v>154.26</v>
      </c>
      <c r="S458" s="4">
        <f>+Tabla2[[#This Row],[Hora de Salida]]</f>
        <v>45021.313888888886</v>
      </c>
      <c r="T458" s="5" t="str">
        <f>+TEXT(Tabla2[[#This Row],[Hora de Llegada]], "h:mm")</f>
        <v>3:48</v>
      </c>
      <c r="U458" t="str">
        <f>+TEXT(Tabla2[[#This Row],[Hora de Salida]], "h:mm")</f>
        <v>7:32</v>
      </c>
      <c r="V4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458">
        <f>+SUMIF(cocina!A:A,Tabla2[[#This Row],[Número de Orden]],cocina!H:H)</f>
        <v>58</v>
      </c>
      <c r="X458">
        <f>+Tabla2[[#This Row],[Tiempo de preparación]]/60</f>
        <v>0.96666666666666667</v>
      </c>
      <c r="Y458" t="str">
        <f>+TEXT(Tabla2[[#This Row],[Columna2]]/24, "h:mm")</f>
        <v>0:58</v>
      </c>
      <c r="Z458" s="6">
        <f>+TEXT(Tabla2[[#This Row],[Hora de Salida]]-Tabla2[[#This Row],[Hora de Llegada]], "h:mm")-Tabla2[[#This Row],[Tiempo de preparación2]]</f>
        <v>0.11527777777777778</v>
      </c>
      <c r="AA458" s="6">
        <f>+IF(Tabla2[[#This Row],[Tiempo de degustación]]&lt;0,0,Tabla2[[#This Row],[Tiempo de degustación]])</f>
        <v>0.11527777777777778</v>
      </c>
      <c r="AB458" t="str">
        <f>+IF(Tabla2[[#This Row],[Tiempo de degustación2]]&gt;0,"SI","Impago")</f>
        <v>SI</v>
      </c>
      <c r="AC458">
        <f>+IF(Tabla2[[#This Row],[Orden cobrada]]="Impago",0,Tabla2[[#This Row],[Propina]])</f>
        <v>17.260000000000002</v>
      </c>
      <c r="AD458">
        <f>+IF(Tabla2[[#This Row],[Estado de la Mesa]]="Ocupada",15,0)</f>
        <v>0</v>
      </c>
      <c r="AE458">
        <f>+Tabla2[[#This Row],[Columna1]]/60</f>
        <v>0</v>
      </c>
      <c r="AF458" t="str">
        <f>+TEXT(Tabla2[[#This Row],[Columna12]]/24, "h:mm")</f>
        <v>0:00</v>
      </c>
      <c r="AG458" s="6">
        <f>+Tabla2[[#This Row],[Columna13]]+Tabla2[[#This Row],[Tiempo de permanencia]]</f>
        <v>0.15555555555555556</v>
      </c>
      <c r="AH458" t="str">
        <f>+TEXT(Tabla2[[#This Row],[Hora de Llegada]], "dddd")</f>
        <v>miércoles</v>
      </c>
    </row>
    <row r="459" spans="1:34" x14ac:dyDescent="0.25">
      <c r="A459">
        <v>4</v>
      </c>
      <c r="B459" t="s">
        <v>496</v>
      </c>
      <c r="C459">
        <v>3</v>
      </c>
      <c r="D459" s="3">
        <v>45021.111805555556</v>
      </c>
      <c r="E459" s="3">
        <v>45021.181250000001</v>
      </c>
      <c r="F459" t="s">
        <v>94</v>
      </c>
      <c r="G459" t="s">
        <v>70</v>
      </c>
      <c r="H459" t="s">
        <v>83</v>
      </c>
      <c r="I459" s="13">
        <v>15.21</v>
      </c>
      <c r="J459" t="s">
        <v>100</v>
      </c>
      <c r="K459">
        <v>458</v>
      </c>
      <c r="L459" t="s">
        <v>105</v>
      </c>
      <c r="M459" t="s">
        <v>15</v>
      </c>
      <c r="N459" t="s">
        <v>133</v>
      </c>
      <c r="O459" t="s">
        <v>115</v>
      </c>
      <c r="P459" t="s">
        <v>123</v>
      </c>
      <c r="Q459" s="1">
        <f>+SUMIF(Tabla1[Número de Orden],Tabla2[[#This Row],[Número de Orden]],Tabla1[Ganacia Bruta])</f>
        <v>268</v>
      </c>
      <c r="R459" s="1">
        <f>+Tabla2[[#This Row],[Monto total cuenta]]+Tabla2[[#This Row],[Propina final]]</f>
        <v>283.20999999999998</v>
      </c>
      <c r="S459" s="4">
        <f>+Tabla2[[#This Row],[Hora de Salida]]</f>
        <v>45021.181250000001</v>
      </c>
      <c r="T459" s="5" t="str">
        <f>+TEXT(Tabla2[[#This Row],[Hora de Llegada]], "h:mm")</f>
        <v>2:41</v>
      </c>
      <c r="U459" t="str">
        <f>+TEXT(Tabla2[[#This Row],[Hora de Salida]], "h:mm")</f>
        <v>4:21</v>
      </c>
      <c r="V4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30.069444444444443</v>
      </c>
      <c r="W459">
        <f>+SUMIF(cocina!A:A,Tabla2[[#This Row],[Número de Orden]],cocina!H:H)</f>
        <v>89</v>
      </c>
      <c r="X459">
        <f>+Tabla2[[#This Row],[Tiempo de preparación]]/60</f>
        <v>1.4833333333333334</v>
      </c>
      <c r="Y459" t="str">
        <f>+TEXT(Tabla2[[#This Row],[Columna2]]/24, "h:mm")</f>
        <v>1:29</v>
      </c>
      <c r="Z459" s="6">
        <f>+TEXT(Tabla2[[#This Row],[Hora de Salida]]-Tabla2[[#This Row],[Hora de Llegada]], "h:mm")-Tabla2[[#This Row],[Tiempo de preparación2]]</f>
        <v>7.6388888888888895E-3</v>
      </c>
      <c r="AA459" s="6">
        <f>+IF(Tabla2[[#This Row],[Tiempo de degustación]]&lt;0,0,Tabla2[[#This Row],[Tiempo de degustación]])</f>
        <v>7.6388888888888895E-3</v>
      </c>
      <c r="AB459" t="str">
        <f>+IF(Tabla2[[#This Row],[Tiempo de degustación2]]&gt;0,"SI","Impago")</f>
        <v>SI</v>
      </c>
      <c r="AC459">
        <f>+IF(Tabla2[[#This Row],[Orden cobrada]]="Impago",0,Tabla2[[#This Row],[Propina]])</f>
        <v>15.21</v>
      </c>
      <c r="AD459">
        <f>+IF(Tabla2[[#This Row],[Estado de la Mesa]]="Ocupada",15,0)</f>
        <v>15</v>
      </c>
      <c r="AE459">
        <f>+Tabla2[[#This Row],[Columna1]]/60</f>
        <v>0.25</v>
      </c>
      <c r="AF459" t="str">
        <f>+TEXT(Tabla2[[#This Row],[Columna12]]/24, "h:mm")</f>
        <v>0:15</v>
      </c>
      <c r="AG459" s="6">
        <f>+Tabla2[[#This Row],[Columna13]]+Tabla2[[#This Row],[Tiempo de permanencia]]</f>
        <v>30.079861111111111</v>
      </c>
      <c r="AH459" t="str">
        <f>+TEXT(Tabla2[[#This Row],[Hora de Llegada]], "dddd")</f>
        <v>miércoles</v>
      </c>
    </row>
    <row r="460" spans="1:34" x14ac:dyDescent="0.25">
      <c r="A460">
        <v>20</v>
      </c>
      <c r="B460" t="s">
        <v>497</v>
      </c>
      <c r="C460">
        <v>1</v>
      </c>
      <c r="D460" s="3">
        <v>45021.01666666667</v>
      </c>
      <c r="E460" s="3">
        <v>45021.091666666667</v>
      </c>
      <c r="F460" t="s">
        <v>76</v>
      </c>
      <c r="G460" t="s">
        <v>70</v>
      </c>
      <c r="H460" t="s">
        <v>83</v>
      </c>
      <c r="I460" s="13">
        <v>32.770000000000003</v>
      </c>
      <c r="J460" t="s">
        <v>100</v>
      </c>
      <c r="K460">
        <v>459</v>
      </c>
      <c r="L460" t="s">
        <v>140</v>
      </c>
      <c r="M460" t="s">
        <v>15</v>
      </c>
      <c r="Q460" s="1">
        <f>+SUMIF(Tabla1[Número de Orden],Tabla2[[#This Row],[Número de Orden]],Tabla1[Ganacia Bruta])</f>
        <v>84</v>
      </c>
      <c r="R460" s="1">
        <f>+Tabla2[[#This Row],[Monto total cuenta]]+Tabla2[[#This Row],[Propina final]]</f>
        <v>116.77000000000001</v>
      </c>
      <c r="S460" s="4">
        <f>+Tabla2[[#This Row],[Hora de Salida]]</f>
        <v>45021.091666666667</v>
      </c>
      <c r="T460" s="5" t="str">
        <f>+TEXT(Tabla2[[#This Row],[Hora de Llegada]], "h:mm")</f>
        <v>0:24</v>
      </c>
      <c r="U460" t="str">
        <f>+TEXT(Tabla2[[#This Row],[Hora de Salida]], "h:mm")</f>
        <v>2:12</v>
      </c>
      <c r="V4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30.074999999999999</v>
      </c>
      <c r="W460">
        <f>+SUMIF(cocina!A:A,Tabla2[[#This Row],[Número de Orden]],cocina!H:H)</f>
        <v>30</v>
      </c>
      <c r="X460">
        <f>+Tabla2[[#This Row],[Tiempo de preparación]]/60</f>
        <v>0.5</v>
      </c>
      <c r="Y460" t="str">
        <f>+TEXT(Tabla2[[#This Row],[Columna2]]/24, "h:mm")</f>
        <v>0:30</v>
      </c>
      <c r="Z460" s="6">
        <f>+TEXT(Tabla2[[#This Row],[Hora de Salida]]-Tabla2[[#This Row],[Hora de Llegada]], "h:mm")-Tabla2[[#This Row],[Tiempo de preparación2]]</f>
        <v>5.4166666666666669E-2</v>
      </c>
      <c r="AA460" s="6">
        <f>+IF(Tabla2[[#This Row],[Tiempo de degustación]]&lt;0,0,Tabla2[[#This Row],[Tiempo de degustación]])</f>
        <v>5.4166666666666669E-2</v>
      </c>
      <c r="AB460" t="str">
        <f>+IF(Tabla2[[#This Row],[Tiempo de degustación2]]&gt;0,"SI","Impago")</f>
        <v>SI</v>
      </c>
      <c r="AC460">
        <f>+IF(Tabla2[[#This Row],[Orden cobrada]]="Impago",0,Tabla2[[#This Row],[Propina]])</f>
        <v>32.770000000000003</v>
      </c>
      <c r="AD460">
        <f>+IF(Tabla2[[#This Row],[Estado de la Mesa]]="Ocupada",15,0)</f>
        <v>15</v>
      </c>
      <c r="AE460">
        <f>+Tabla2[[#This Row],[Columna1]]/60</f>
        <v>0.25</v>
      </c>
      <c r="AF460" t="str">
        <f>+TEXT(Tabla2[[#This Row],[Columna12]]/24, "h:mm")</f>
        <v>0:15</v>
      </c>
      <c r="AG460" s="6">
        <f>+Tabla2[[#This Row],[Columna13]]+Tabla2[[#This Row],[Tiempo de permanencia]]</f>
        <v>30.085416666666667</v>
      </c>
      <c r="AH460" t="str">
        <f>+TEXT(Tabla2[[#This Row],[Hora de Llegada]], "dddd")</f>
        <v>miércoles</v>
      </c>
    </row>
    <row r="461" spans="1:34" x14ac:dyDescent="0.25">
      <c r="A461">
        <v>19</v>
      </c>
      <c r="B461" t="s">
        <v>257</v>
      </c>
      <c r="C461">
        <v>6</v>
      </c>
      <c r="D461" s="3">
        <v>45021.143750000003</v>
      </c>
      <c r="E461" s="3">
        <v>45021.288888888892</v>
      </c>
      <c r="F461" t="s">
        <v>94</v>
      </c>
      <c r="G461" t="s">
        <v>98</v>
      </c>
      <c r="H461" t="s">
        <v>83</v>
      </c>
      <c r="I461" s="13">
        <v>49.6</v>
      </c>
      <c r="J461" t="s">
        <v>84</v>
      </c>
      <c r="K461">
        <v>460</v>
      </c>
      <c r="L461" t="s">
        <v>121</v>
      </c>
      <c r="M461" t="s">
        <v>15</v>
      </c>
      <c r="N461" t="s">
        <v>125</v>
      </c>
      <c r="O461" t="s">
        <v>129</v>
      </c>
      <c r="P461" t="s">
        <v>96</v>
      </c>
      <c r="Q461" s="1">
        <f>+SUMIF(Tabla1[Número de Orden],Tabla2[[#This Row],[Número de Orden]],Tabla1[Ganacia Bruta])</f>
        <v>176</v>
      </c>
      <c r="R461" s="1">
        <f>+Tabla2[[#This Row],[Monto total cuenta]]+Tabla2[[#This Row],[Propina final]]</f>
        <v>225.6</v>
      </c>
      <c r="S461" s="4">
        <f>+Tabla2[[#This Row],[Hora de Salida]]</f>
        <v>45021.288888888892</v>
      </c>
      <c r="T461" s="5" t="str">
        <f>+TEXT(Tabla2[[#This Row],[Hora de Llegada]], "h:mm")</f>
        <v>3:27</v>
      </c>
      <c r="U461" t="str">
        <f>+TEXT(Tabla2[[#This Row],[Hora de Salida]], "h:mm")</f>
        <v>6:56</v>
      </c>
      <c r="V4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461">
        <f>+SUMIF(cocina!A:A,Tabla2[[#This Row],[Número de Orden]],cocina!H:H)</f>
        <v>124</v>
      </c>
      <c r="X461">
        <f>+Tabla2[[#This Row],[Tiempo de preparación]]/60</f>
        <v>2.0666666666666669</v>
      </c>
      <c r="Y461" t="str">
        <f>+TEXT(Tabla2[[#This Row],[Columna2]]/24, "h:mm")</f>
        <v>2:04</v>
      </c>
      <c r="Z461" s="6">
        <f>+TEXT(Tabla2[[#This Row],[Hora de Salida]]-Tabla2[[#This Row],[Hora de Llegada]], "h:mm")-Tabla2[[#This Row],[Tiempo de preparación2]]</f>
        <v>5.902777777777779E-2</v>
      </c>
      <c r="AA461" s="6">
        <f>+IF(Tabla2[[#This Row],[Tiempo de degustación]]&lt;0,0,Tabla2[[#This Row],[Tiempo de degustación]])</f>
        <v>5.902777777777779E-2</v>
      </c>
      <c r="AB461" t="str">
        <f>+IF(Tabla2[[#This Row],[Tiempo de degustación2]]&gt;0,"SI","Impago")</f>
        <v>SI</v>
      </c>
      <c r="AC461">
        <f>+IF(Tabla2[[#This Row],[Orden cobrada]]="Impago",0,Tabla2[[#This Row],[Propina]])</f>
        <v>49.6</v>
      </c>
      <c r="AD461">
        <f>+IF(Tabla2[[#This Row],[Estado de la Mesa]]="Ocupada",15,0)</f>
        <v>0</v>
      </c>
      <c r="AE461">
        <f>+Tabla2[[#This Row],[Columna1]]/60</f>
        <v>0</v>
      </c>
      <c r="AF461" t="str">
        <f>+TEXT(Tabla2[[#This Row],[Columna12]]/24, "h:mm")</f>
        <v>0:00</v>
      </c>
      <c r="AG461" s="6">
        <f>+Tabla2[[#This Row],[Columna13]]+Tabla2[[#This Row],[Tiempo de permanencia]]</f>
        <v>0.14513888888888887</v>
      </c>
      <c r="AH461" t="str">
        <f>+TEXT(Tabla2[[#This Row],[Hora de Llegada]], "dddd")</f>
        <v>miércoles</v>
      </c>
    </row>
    <row r="462" spans="1:34" x14ac:dyDescent="0.25">
      <c r="A462">
        <v>4</v>
      </c>
      <c r="B462" t="s">
        <v>498</v>
      </c>
      <c r="C462">
        <v>3</v>
      </c>
      <c r="D462" s="3">
        <v>45021.113194444442</v>
      </c>
      <c r="E462" s="3">
        <v>45021.246527777781</v>
      </c>
      <c r="F462" t="s">
        <v>90</v>
      </c>
      <c r="G462" t="s">
        <v>98</v>
      </c>
      <c r="H462" t="s">
        <v>78</v>
      </c>
      <c r="I462" s="13">
        <v>21.51</v>
      </c>
      <c r="J462" t="s">
        <v>84</v>
      </c>
      <c r="K462">
        <v>461</v>
      </c>
      <c r="L462" t="s">
        <v>95</v>
      </c>
      <c r="M462" t="s">
        <v>17</v>
      </c>
      <c r="N462" t="s">
        <v>88</v>
      </c>
      <c r="Q462" s="1">
        <f>+SUMIF(Tabla1[Número de Orden],Tabla2[[#This Row],[Número de Orden]],Tabla1[Ganacia Bruta])</f>
        <v>99</v>
      </c>
      <c r="R462" s="1">
        <f>+Tabla2[[#This Row],[Monto total cuenta]]+Tabla2[[#This Row],[Propina final]]</f>
        <v>120.51</v>
      </c>
      <c r="S462" s="4">
        <f>+Tabla2[[#This Row],[Hora de Salida]]</f>
        <v>45021.246527777781</v>
      </c>
      <c r="T462" s="5" t="str">
        <f>+TEXT(Tabla2[[#This Row],[Hora de Llegada]], "h:mm")</f>
        <v>2:43</v>
      </c>
      <c r="U462" t="str">
        <f>+TEXT(Tabla2[[#This Row],[Hora de Salida]], "h:mm")</f>
        <v>5:55</v>
      </c>
      <c r="V4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0.13333333333333336</v>
      </c>
      <c r="W462">
        <f>+SUMIF(cocina!A:A,Tabla2[[#This Row],[Número de Orden]],cocina!H:H)</f>
        <v>66</v>
      </c>
      <c r="X462">
        <f>+Tabla2[[#This Row],[Tiempo de preparación]]/60</f>
        <v>1.1000000000000001</v>
      </c>
      <c r="Y462" t="str">
        <f>+TEXT(Tabla2[[#This Row],[Columna2]]/24, "h:mm")</f>
        <v>1:06</v>
      </c>
      <c r="Z462" s="6">
        <f>+TEXT(Tabla2[[#This Row],[Hora de Salida]]-Tabla2[[#This Row],[Hora de Llegada]], "h:mm")-Tabla2[[#This Row],[Tiempo de preparación2]]</f>
        <v>8.7499999999999994E-2</v>
      </c>
      <c r="AA462" s="6">
        <f>+IF(Tabla2[[#This Row],[Tiempo de degustación]]&lt;0,0,Tabla2[[#This Row],[Tiempo de degustación]])</f>
        <v>8.7499999999999994E-2</v>
      </c>
      <c r="AB462" t="str">
        <f>+IF(Tabla2[[#This Row],[Tiempo de degustación2]]&gt;0,"SI","Impago")</f>
        <v>SI</v>
      </c>
      <c r="AC462">
        <f>+IF(Tabla2[[#This Row],[Orden cobrada]]="Impago",0,Tabla2[[#This Row],[Propina]])</f>
        <v>21.51</v>
      </c>
      <c r="AD462">
        <f>+IF(Tabla2[[#This Row],[Estado de la Mesa]]="Ocupada",15,0)</f>
        <v>0</v>
      </c>
      <c r="AE462">
        <f>+Tabla2[[#This Row],[Columna1]]/60</f>
        <v>0</v>
      </c>
      <c r="AF462" t="str">
        <f>+TEXT(Tabla2[[#This Row],[Columna12]]/24, "h:mm")</f>
        <v>0:00</v>
      </c>
      <c r="AG462" s="6">
        <f>+Tabla2[[#This Row],[Columna13]]+Tabla2[[#This Row],[Tiempo de permanencia]]</f>
        <v>0.13333333333333336</v>
      </c>
      <c r="AH462" t="str">
        <f>+TEXT(Tabla2[[#This Row],[Hora de Llegada]], "dddd")</f>
        <v>miércoles</v>
      </c>
    </row>
    <row r="463" spans="1:34" x14ac:dyDescent="0.25">
      <c r="A463">
        <v>9</v>
      </c>
      <c r="B463" t="s">
        <v>144</v>
      </c>
      <c r="C463">
        <v>2</v>
      </c>
      <c r="D463" s="3">
        <v>45021.091666666667</v>
      </c>
      <c r="E463" s="3">
        <v>45021.185416666667</v>
      </c>
      <c r="F463" t="s">
        <v>82</v>
      </c>
      <c r="G463" t="s">
        <v>70</v>
      </c>
      <c r="H463" t="s">
        <v>83</v>
      </c>
      <c r="I463" s="13">
        <v>21.17</v>
      </c>
      <c r="J463" t="s">
        <v>72</v>
      </c>
      <c r="K463">
        <v>462</v>
      </c>
      <c r="L463" t="s">
        <v>73</v>
      </c>
      <c r="M463" t="s">
        <v>14</v>
      </c>
      <c r="Q463" s="1">
        <f>+SUMIF(Tabla1[Número de Orden],Tabla2[[#This Row],[Número de Orden]],Tabla1[Ganacia Bruta])</f>
        <v>99</v>
      </c>
      <c r="R463" s="1">
        <f>+Tabla2[[#This Row],[Monto total cuenta]]+Tabla2[[#This Row],[Propina final]]</f>
        <v>120.17</v>
      </c>
      <c r="S463" s="4">
        <f>+Tabla2[[#This Row],[Hora de Salida]]</f>
        <v>45021.185416666667</v>
      </c>
      <c r="T463" s="5" t="str">
        <f>+TEXT(Tabla2[[#This Row],[Hora de Llegada]], "h:mm")</f>
        <v>2:12</v>
      </c>
      <c r="U463" t="str">
        <f>+TEXT(Tabla2[[#This Row],[Hora de Salida]], "h:mm")</f>
        <v>4:27</v>
      </c>
      <c r="V4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9.3750000000000014E-2</v>
      </c>
      <c r="W463">
        <f>+SUMIF(cocina!A:A,Tabla2[[#This Row],[Número de Orden]],cocina!H:H)</f>
        <v>11</v>
      </c>
      <c r="X463">
        <f>+Tabla2[[#This Row],[Tiempo de preparación]]/60</f>
        <v>0.18333333333333332</v>
      </c>
      <c r="Y463" t="str">
        <f>+TEXT(Tabla2[[#This Row],[Columna2]]/24, "h:mm")</f>
        <v>0:11</v>
      </c>
      <c r="Z463" s="6">
        <f>+TEXT(Tabla2[[#This Row],[Hora de Salida]]-Tabla2[[#This Row],[Hora de Llegada]], "h:mm")-Tabla2[[#This Row],[Tiempo de preparación2]]</f>
        <v>8.611111111111111E-2</v>
      </c>
      <c r="AA463" s="6">
        <f>+IF(Tabla2[[#This Row],[Tiempo de degustación]]&lt;0,0,Tabla2[[#This Row],[Tiempo de degustación]])</f>
        <v>8.611111111111111E-2</v>
      </c>
      <c r="AB463" t="str">
        <f>+IF(Tabla2[[#This Row],[Tiempo de degustación2]]&gt;0,"SI","Impago")</f>
        <v>SI</v>
      </c>
      <c r="AC463">
        <f>+IF(Tabla2[[#This Row],[Orden cobrada]]="Impago",0,Tabla2[[#This Row],[Propina]])</f>
        <v>21.17</v>
      </c>
      <c r="AD463">
        <f>+IF(Tabla2[[#This Row],[Estado de la Mesa]]="Ocupada",15,0)</f>
        <v>0</v>
      </c>
      <c r="AE463">
        <f>+Tabla2[[#This Row],[Columna1]]/60</f>
        <v>0</v>
      </c>
      <c r="AF463" t="str">
        <f>+TEXT(Tabla2[[#This Row],[Columna12]]/24, "h:mm")</f>
        <v>0:00</v>
      </c>
      <c r="AG463" s="6">
        <f>+Tabla2[[#This Row],[Columna13]]+Tabla2[[#This Row],[Tiempo de permanencia]]</f>
        <v>9.3750000000000014E-2</v>
      </c>
      <c r="AH463" t="str">
        <f>+TEXT(Tabla2[[#This Row],[Hora de Llegada]], "dddd")</f>
        <v>miércoles</v>
      </c>
    </row>
    <row r="464" spans="1:34" x14ac:dyDescent="0.25">
      <c r="A464">
        <v>7</v>
      </c>
      <c r="B464" t="s">
        <v>499</v>
      </c>
      <c r="C464">
        <v>2</v>
      </c>
      <c r="D464" s="3">
        <v>45021.036805555559</v>
      </c>
      <c r="E464" s="3">
        <v>45021.134027777778</v>
      </c>
      <c r="F464" t="s">
        <v>82</v>
      </c>
      <c r="G464" t="s">
        <v>70</v>
      </c>
      <c r="H464" t="s">
        <v>71</v>
      </c>
      <c r="I464" s="13">
        <v>17.07</v>
      </c>
      <c r="J464" t="s">
        <v>100</v>
      </c>
      <c r="K464">
        <v>463</v>
      </c>
      <c r="L464" t="s">
        <v>91</v>
      </c>
      <c r="M464" t="s">
        <v>9</v>
      </c>
      <c r="Q464" s="1">
        <f>+SUMIF(Tabla1[Número de Orden],Tabla2[[#This Row],[Número de Orden]],Tabla1[Ganacia Bruta])</f>
        <v>93</v>
      </c>
      <c r="R464" s="1">
        <f>+Tabla2[[#This Row],[Monto total cuenta]]+Tabla2[[#This Row],[Propina final]]</f>
        <v>110.07</v>
      </c>
      <c r="S464" s="4">
        <f>+Tabla2[[#This Row],[Hora de Salida]]</f>
        <v>45021.134027777778</v>
      </c>
      <c r="T464" s="5" t="str">
        <f>+TEXT(Tabla2[[#This Row],[Hora de Llegada]], "h:mm")</f>
        <v>0:53</v>
      </c>
      <c r="U464" t="str">
        <f>+TEXT(Tabla2[[#This Row],[Hora de Salida]], "h:mm")</f>
        <v>3:13</v>
      </c>
      <c r="V4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30.097222222222221</v>
      </c>
      <c r="W464">
        <f>+SUMIF(cocina!A:A,Tabla2[[#This Row],[Número de Orden]],cocina!H:H)</f>
        <v>14</v>
      </c>
      <c r="X464">
        <f>+Tabla2[[#This Row],[Tiempo de preparación]]/60</f>
        <v>0.23333333333333334</v>
      </c>
      <c r="Y464" t="str">
        <f>+TEXT(Tabla2[[#This Row],[Columna2]]/24, "h:mm")</f>
        <v>0:14</v>
      </c>
      <c r="Z464" s="6">
        <f>+TEXT(Tabla2[[#This Row],[Hora de Salida]]-Tabla2[[#This Row],[Hora de Llegada]], "h:mm")-Tabla2[[#This Row],[Tiempo de preparación2]]</f>
        <v>8.7499999999999994E-2</v>
      </c>
      <c r="AA464" s="6">
        <f>+IF(Tabla2[[#This Row],[Tiempo de degustación]]&lt;0,0,Tabla2[[#This Row],[Tiempo de degustación]])</f>
        <v>8.7499999999999994E-2</v>
      </c>
      <c r="AB464" t="str">
        <f>+IF(Tabla2[[#This Row],[Tiempo de degustación2]]&gt;0,"SI","Impago")</f>
        <v>SI</v>
      </c>
      <c r="AC464">
        <f>+IF(Tabla2[[#This Row],[Orden cobrada]]="Impago",0,Tabla2[[#This Row],[Propina]])</f>
        <v>17.07</v>
      </c>
      <c r="AD464">
        <f>+IF(Tabla2[[#This Row],[Estado de la Mesa]]="Ocupada",15,0)</f>
        <v>15</v>
      </c>
      <c r="AE464">
        <f>+Tabla2[[#This Row],[Columna1]]/60</f>
        <v>0.25</v>
      </c>
      <c r="AF464" t="str">
        <f>+TEXT(Tabla2[[#This Row],[Columna12]]/24, "h:mm")</f>
        <v>0:15</v>
      </c>
      <c r="AG464" s="6">
        <f>+Tabla2[[#This Row],[Columna13]]+Tabla2[[#This Row],[Tiempo de permanencia]]</f>
        <v>30.107638888888889</v>
      </c>
      <c r="AH464" t="str">
        <f>+TEXT(Tabla2[[#This Row],[Hora de Llegada]], "dddd")</f>
        <v>miércoles</v>
      </c>
    </row>
    <row r="465" spans="1:34" x14ac:dyDescent="0.25">
      <c r="A465">
        <v>16</v>
      </c>
      <c r="B465" t="s">
        <v>180</v>
      </c>
      <c r="C465">
        <v>1</v>
      </c>
      <c r="D465" s="3">
        <v>45021.056250000001</v>
      </c>
      <c r="E465" s="3">
        <v>45021.193749999999</v>
      </c>
      <c r="F465" t="s">
        <v>94</v>
      </c>
      <c r="G465" t="s">
        <v>70</v>
      </c>
      <c r="H465" t="s">
        <v>83</v>
      </c>
      <c r="I465" s="13">
        <v>48.5</v>
      </c>
      <c r="J465" t="s">
        <v>72</v>
      </c>
      <c r="K465">
        <v>464</v>
      </c>
      <c r="L465" t="s">
        <v>127</v>
      </c>
      <c r="M465" t="s">
        <v>25</v>
      </c>
      <c r="N465" t="s">
        <v>80</v>
      </c>
      <c r="O465" t="s">
        <v>123</v>
      </c>
      <c r="Q465" s="1">
        <f>+SUMIF(Tabla1[Número de Orden],Tabla2[[#This Row],[Número de Orden]],Tabla1[Ganacia Bruta])</f>
        <v>154</v>
      </c>
      <c r="R465" s="1">
        <f>+Tabla2[[#This Row],[Monto total cuenta]]+Tabla2[[#This Row],[Propina final]]</f>
        <v>202.5</v>
      </c>
      <c r="S465" s="4">
        <f>+Tabla2[[#This Row],[Hora de Salida]]</f>
        <v>45021.193749999999</v>
      </c>
      <c r="T465" s="5" t="str">
        <f>+TEXT(Tabla2[[#This Row],[Hora de Llegada]], "h:mm")</f>
        <v>1:21</v>
      </c>
      <c r="U465" t="str">
        <f>+TEXT(Tabla2[[#This Row],[Hora de Salida]], "h:mm")</f>
        <v>4:39</v>
      </c>
      <c r="V4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0.13750000000000001</v>
      </c>
      <c r="W465">
        <f>+SUMIF(cocina!A:A,Tabla2[[#This Row],[Número de Orden]],cocina!H:H)</f>
        <v>84</v>
      </c>
      <c r="X465">
        <f>+Tabla2[[#This Row],[Tiempo de preparación]]/60</f>
        <v>1.4</v>
      </c>
      <c r="Y465" t="str">
        <f>+TEXT(Tabla2[[#This Row],[Columna2]]/24, "h:mm")</f>
        <v>1:24</v>
      </c>
      <c r="Z465" s="6">
        <f>+TEXT(Tabla2[[#This Row],[Hora de Salida]]-Tabla2[[#This Row],[Hora de Llegada]], "h:mm")-Tabla2[[#This Row],[Tiempo de preparación2]]</f>
        <v>7.9166666666666677E-2</v>
      </c>
      <c r="AA465" s="6">
        <f>+IF(Tabla2[[#This Row],[Tiempo de degustación]]&lt;0,0,Tabla2[[#This Row],[Tiempo de degustación]])</f>
        <v>7.9166666666666677E-2</v>
      </c>
      <c r="AB465" t="str">
        <f>+IF(Tabla2[[#This Row],[Tiempo de degustación2]]&gt;0,"SI","Impago")</f>
        <v>SI</v>
      </c>
      <c r="AC465">
        <f>+IF(Tabla2[[#This Row],[Orden cobrada]]="Impago",0,Tabla2[[#This Row],[Propina]])</f>
        <v>48.5</v>
      </c>
      <c r="AD465">
        <f>+IF(Tabla2[[#This Row],[Estado de la Mesa]]="Ocupada",15,0)</f>
        <v>0</v>
      </c>
      <c r="AE465">
        <f>+Tabla2[[#This Row],[Columna1]]/60</f>
        <v>0</v>
      </c>
      <c r="AF465" t="str">
        <f>+TEXT(Tabla2[[#This Row],[Columna12]]/24, "h:mm")</f>
        <v>0:00</v>
      </c>
      <c r="AG465" s="6">
        <f>+Tabla2[[#This Row],[Columna13]]+Tabla2[[#This Row],[Tiempo de permanencia]]</f>
        <v>0.13750000000000001</v>
      </c>
      <c r="AH465" t="str">
        <f>+TEXT(Tabla2[[#This Row],[Hora de Llegada]], "dddd")</f>
        <v>miércoles</v>
      </c>
    </row>
    <row r="466" spans="1:34" x14ac:dyDescent="0.25">
      <c r="A466">
        <v>4</v>
      </c>
      <c r="B466" t="s">
        <v>500</v>
      </c>
      <c r="C466">
        <v>2</v>
      </c>
      <c r="D466" s="3">
        <v>45021.049305555556</v>
      </c>
      <c r="E466" s="3">
        <v>45021.151388888888</v>
      </c>
      <c r="F466" t="s">
        <v>76</v>
      </c>
      <c r="G466" t="s">
        <v>70</v>
      </c>
      <c r="H466" t="s">
        <v>83</v>
      </c>
      <c r="I466" s="13">
        <v>44.9</v>
      </c>
      <c r="J466" t="s">
        <v>100</v>
      </c>
      <c r="K466">
        <v>465</v>
      </c>
      <c r="L466" t="s">
        <v>109</v>
      </c>
      <c r="M466" t="s">
        <v>26</v>
      </c>
      <c r="N466" t="s">
        <v>116</v>
      </c>
      <c r="Q466" s="1">
        <f>+SUMIF(Tabla1[Número de Orden],Tabla2[[#This Row],[Número de Orden]],Tabla1[Ganacia Bruta])</f>
        <v>121</v>
      </c>
      <c r="R466" s="1">
        <f>+Tabla2[[#This Row],[Monto total cuenta]]+Tabla2[[#This Row],[Propina final]]</f>
        <v>165.9</v>
      </c>
      <c r="S466" s="4">
        <f>+Tabla2[[#This Row],[Hora de Salida]]</f>
        <v>45021.151388888888</v>
      </c>
      <c r="T466" s="5" t="str">
        <f>+TEXT(Tabla2[[#This Row],[Hora de Llegada]], "h:mm")</f>
        <v>1:11</v>
      </c>
      <c r="U466" t="str">
        <f>+TEXT(Tabla2[[#This Row],[Hora de Salida]], "h:mm")</f>
        <v>3:38</v>
      </c>
      <c r="V4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30.102083333333333</v>
      </c>
      <c r="W466">
        <f>+SUMIF(cocina!A:A,Tabla2[[#This Row],[Número de Orden]],cocina!H:H)</f>
        <v>60</v>
      </c>
      <c r="X466">
        <f>+Tabla2[[#This Row],[Tiempo de preparación]]/60</f>
        <v>1</v>
      </c>
      <c r="Y466" t="str">
        <f>+TEXT(Tabla2[[#This Row],[Columna2]]/24, "h:mm")</f>
        <v>1:00</v>
      </c>
      <c r="Z466" s="6">
        <f>+TEXT(Tabla2[[#This Row],[Hora de Salida]]-Tabla2[[#This Row],[Hora de Llegada]], "h:mm")-Tabla2[[#This Row],[Tiempo de preparación2]]</f>
        <v>6.0416666666666667E-2</v>
      </c>
      <c r="AA466" s="6">
        <f>+IF(Tabla2[[#This Row],[Tiempo de degustación]]&lt;0,0,Tabla2[[#This Row],[Tiempo de degustación]])</f>
        <v>6.0416666666666667E-2</v>
      </c>
      <c r="AB466" t="str">
        <f>+IF(Tabla2[[#This Row],[Tiempo de degustación2]]&gt;0,"SI","Impago")</f>
        <v>SI</v>
      </c>
      <c r="AC466">
        <f>+IF(Tabla2[[#This Row],[Orden cobrada]]="Impago",0,Tabla2[[#This Row],[Propina]])</f>
        <v>44.9</v>
      </c>
      <c r="AD466">
        <f>+IF(Tabla2[[#This Row],[Estado de la Mesa]]="Ocupada",15,0)</f>
        <v>15</v>
      </c>
      <c r="AE466">
        <f>+Tabla2[[#This Row],[Columna1]]/60</f>
        <v>0.25</v>
      </c>
      <c r="AF466" t="str">
        <f>+TEXT(Tabla2[[#This Row],[Columna12]]/24, "h:mm")</f>
        <v>0:15</v>
      </c>
      <c r="AG466" s="6">
        <f>+Tabla2[[#This Row],[Columna13]]+Tabla2[[#This Row],[Tiempo de permanencia]]</f>
        <v>30.112500000000001</v>
      </c>
      <c r="AH466" t="str">
        <f>+TEXT(Tabla2[[#This Row],[Hora de Llegada]], "dddd")</f>
        <v>miércoles</v>
      </c>
    </row>
    <row r="467" spans="1:34" x14ac:dyDescent="0.25">
      <c r="A467">
        <v>4</v>
      </c>
      <c r="B467" t="s">
        <v>501</v>
      </c>
      <c r="C467">
        <v>1</v>
      </c>
      <c r="D467" s="3">
        <v>45021.07916666667</v>
      </c>
      <c r="E467" s="3">
        <v>45021.180555555555</v>
      </c>
      <c r="F467" t="s">
        <v>76</v>
      </c>
      <c r="G467" t="s">
        <v>70</v>
      </c>
      <c r="H467" t="s">
        <v>83</v>
      </c>
      <c r="I467" s="13">
        <v>26.63</v>
      </c>
      <c r="J467" t="s">
        <v>84</v>
      </c>
      <c r="K467">
        <v>466</v>
      </c>
      <c r="L467" t="s">
        <v>105</v>
      </c>
      <c r="M467" t="s">
        <v>19</v>
      </c>
      <c r="N467" t="s">
        <v>74</v>
      </c>
      <c r="O467" t="s">
        <v>92</v>
      </c>
      <c r="Q467" s="1">
        <f>+SUMIF(Tabla1[Número de Orden],Tabla2[[#This Row],[Número de Orden]],Tabla1[Ganacia Bruta])</f>
        <v>140</v>
      </c>
      <c r="R467" s="1">
        <f>+Tabla2[[#This Row],[Monto total cuenta]]+Tabla2[[#This Row],[Propina final]]</f>
        <v>166.63</v>
      </c>
      <c r="S467" s="4">
        <f>+Tabla2[[#This Row],[Hora de Salida]]</f>
        <v>45021.180555555555</v>
      </c>
      <c r="T467" s="5" t="str">
        <f>+TEXT(Tabla2[[#This Row],[Hora de Llegada]], "h:mm")</f>
        <v>1:54</v>
      </c>
      <c r="U467" t="str">
        <f>+TEXT(Tabla2[[#This Row],[Hora de Salida]], "h:mm")</f>
        <v>4:20</v>
      </c>
      <c r="V4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0.10138888888888889</v>
      </c>
      <c r="W467">
        <f>+SUMIF(cocina!A:A,Tabla2[[#This Row],[Número de Orden]],cocina!H:H)</f>
        <v>145</v>
      </c>
      <c r="X467">
        <f>+Tabla2[[#This Row],[Tiempo de preparación]]/60</f>
        <v>2.4166666666666665</v>
      </c>
      <c r="Y467" t="str">
        <f>+TEXT(Tabla2[[#This Row],[Columna2]]/24, "h:mm")</f>
        <v>2:25</v>
      </c>
      <c r="Z467" s="6">
        <f>+TEXT(Tabla2[[#This Row],[Hora de Salida]]-Tabla2[[#This Row],[Hora de Llegada]], "h:mm")-Tabla2[[#This Row],[Tiempo de preparación2]]</f>
        <v>6.9444444444444198E-4</v>
      </c>
      <c r="AA467" s="6">
        <f>+IF(Tabla2[[#This Row],[Tiempo de degustación]]&lt;0,0,Tabla2[[#This Row],[Tiempo de degustación]])</f>
        <v>6.9444444444444198E-4</v>
      </c>
      <c r="AB467" t="str">
        <f>+IF(Tabla2[[#This Row],[Tiempo de degustación2]]&gt;0,"SI","Impago")</f>
        <v>SI</v>
      </c>
      <c r="AC467">
        <f>+IF(Tabla2[[#This Row],[Orden cobrada]]="Impago",0,Tabla2[[#This Row],[Propina]])</f>
        <v>26.63</v>
      </c>
      <c r="AD467">
        <f>+IF(Tabla2[[#This Row],[Estado de la Mesa]]="Ocupada",15,0)</f>
        <v>0</v>
      </c>
      <c r="AE467">
        <f>+Tabla2[[#This Row],[Columna1]]/60</f>
        <v>0</v>
      </c>
      <c r="AF467" t="str">
        <f>+TEXT(Tabla2[[#This Row],[Columna12]]/24, "h:mm")</f>
        <v>0:00</v>
      </c>
      <c r="AG467" s="6">
        <f>+Tabla2[[#This Row],[Columna13]]+Tabla2[[#This Row],[Tiempo de permanencia]]</f>
        <v>0.10138888888888889</v>
      </c>
      <c r="AH467" t="str">
        <f>+TEXT(Tabla2[[#This Row],[Hora de Llegada]], "dddd")</f>
        <v>miércoles</v>
      </c>
    </row>
    <row r="468" spans="1:34" x14ac:dyDescent="0.25">
      <c r="A468">
        <v>15</v>
      </c>
      <c r="B468" t="s">
        <v>502</v>
      </c>
      <c r="C468">
        <v>3</v>
      </c>
      <c r="D468" s="3">
        <v>45021.112500000003</v>
      </c>
      <c r="E468" s="3">
        <v>45021.176388888889</v>
      </c>
      <c r="F468" t="s">
        <v>76</v>
      </c>
      <c r="G468" t="s">
        <v>70</v>
      </c>
      <c r="H468" t="s">
        <v>71</v>
      </c>
      <c r="I468" s="13">
        <v>42.31</v>
      </c>
      <c r="J468" t="s">
        <v>72</v>
      </c>
      <c r="K468">
        <v>467</v>
      </c>
      <c r="L468" t="s">
        <v>95</v>
      </c>
      <c r="M468" t="s">
        <v>14</v>
      </c>
      <c r="N468" t="s">
        <v>123</v>
      </c>
      <c r="Q468" s="1">
        <f>+SUMIF(Tabla1[Número de Orden],Tabla2[[#This Row],[Número de Orden]],Tabla1[Ganacia Bruta])</f>
        <v>143</v>
      </c>
      <c r="R468" s="1">
        <f>+Tabla2[[#This Row],[Monto total cuenta]]+Tabla2[[#This Row],[Propina final]]</f>
        <v>185.31</v>
      </c>
      <c r="S468" s="4">
        <f>+Tabla2[[#This Row],[Hora de Salida]]</f>
        <v>45021.176388888889</v>
      </c>
      <c r="T468" s="5" t="str">
        <f>+TEXT(Tabla2[[#This Row],[Hora de Llegada]], "h:mm")</f>
        <v>2:42</v>
      </c>
      <c r="U468" t="str">
        <f>+TEXT(Tabla2[[#This Row],[Hora de Salida]], "h:mm")</f>
        <v>4:14</v>
      </c>
      <c r="V4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6.3888888888888898E-2</v>
      </c>
      <c r="W468">
        <f>+SUMIF(cocina!A:A,Tabla2[[#This Row],[Número de Orden]],cocina!H:H)</f>
        <v>72</v>
      </c>
      <c r="X468">
        <f>+Tabla2[[#This Row],[Tiempo de preparación]]/60</f>
        <v>1.2</v>
      </c>
      <c r="Y468" t="str">
        <f>+TEXT(Tabla2[[#This Row],[Columna2]]/24, "h:mm")</f>
        <v>1:12</v>
      </c>
      <c r="Z468" s="6">
        <f>+TEXT(Tabla2[[#This Row],[Hora de Salida]]-Tabla2[[#This Row],[Hora de Llegada]], "h:mm")-Tabla2[[#This Row],[Tiempo de preparación2]]</f>
        <v>1.3888888888888881E-2</v>
      </c>
      <c r="AA468" s="6">
        <f>+IF(Tabla2[[#This Row],[Tiempo de degustación]]&lt;0,0,Tabla2[[#This Row],[Tiempo de degustación]])</f>
        <v>1.3888888888888881E-2</v>
      </c>
      <c r="AB468" t="str">
        <f>+IF(Tabla2[[#This Row],[Tiempo de degustación2]]&gt;0,"SI","Impago")</f>
        <v>SI</v>
      </c>
      <c r="AC468">
        <f>+IF(Tabla2[[#This Row],[Orden cobrada]]="Impago",0,Tabla2[[#This Row],[Propina]])</f>
        <v>42.31</v>
      </c>
      <c r="AD468">
        <f>+IF(Tabla2[[#This Row],[Estado de la Mesa]]="Ocupada",15,0)</f>
        <v>0</v>
      </c>
      <c r="AE468">
        <f>+Tabla2[[#This Row],[Columna1]]/60</f>
        <v>0</v>
      </c>
      <c r="AF468" t="str">
        <f>+TEXT(Tabla2[[#This Row],[Columna12]]/24, "h:mm")</f>
        <v>0:00</v>
      </c>
      <c r="AG468" s="6">
        <f>+Tabla2[[#This Row],[Columna13]]+Tabla2[[#This Row],[Tiempo de permanencia]]</f>
        <v>6.3888888888888898E-2</v>
      </c>
      <c r="AH468" t="str">
        <f>+TEXT(Tabla2[[#This Row],[Hora de Llegada]], "dddd")</f>
        <v>miércoles</v>
      </c>
    </row>
    <row r="469" spans="1:34" x14ac:dyDescent="0.25">
      <c r="A469">
        <v>14</v>
      </c>
      <c r="B469" t="s">
        <v>503</v>
      </c>
      <c r="C469">
        <v>6</v>
      </c>
      <c r="D469" s="3">
        <v>45021.124305555553</v>
      </c>
      <c r="E469" s="3">
        <v>45021.239583333336</v>
      </c>
      <c r="F469" t="s">
        <v>82</v>
      </c>
      <c r="G469" t="s">
        <v>77</v>
      </c>
      <c r="H469" t="s">
        <v>83</v>
      </c>
      <c r="I469" s="13">
        <v>14.28</v>
      </c>
      <c r="J469" t="s">
        <v>72</v>
      </c>
      <c r="K469">
        <v>468</v>
      </c>
      <c r="L469" t="s">
        <v>140</v>
      </c>
      <c r="M469" t="s">
        <v>16</v>
      </c>
      <c r="N469" t="s">
        <v>131</v>
      </c>
      <c r="O469" t="s">
        <v>92</v>
      </c>
      <c r="Q469" s="1">
        <f>+SUMIF(Tabla1[Número de Orden],Tabla2[[#This Row],[Número de Orden]],Tabla1[Ganacia Bruta])</f>
        <v>106</v>
      </c>
      <c r="R469" s="1">
        <f>+Tabla2[[#This Row],[Monto total cuenta]]+Tabla2[[#This Row],[Propina final]]</f>
        <v>120.28</v>
      </c>
      <c r="S469" s="4">
        <f>+Tabla2[[#This Row],[Hora de Salida]]</f>
        <v>45021.239583333336</v>
      </c>
      <c r="T469" s="5" t="str">
        <f>+TEXT(Tabla2[[#This Row],[Hora de Llegada]], "h:mm")</f>
        <v>2:59</v>
      </c>
      <c r="U469" t="str">
        <f>+TEXT(Tabla2[[#This Row],[Hora de Salida]], "h:mm")</f>
        <v>5:45</v>
      </c>
      <c r="V4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0.11527777777777778</v>
      </c>
      <c r="W469">
        <f>+SUMIF(cocina!A:A,Tabla2[[#This Row],[Número de Orden]],cocina!H:H)</f>
        <v>63</v>
      </c>
      <c r="X469">
        <f>+Tabla2[[#This Row],[Tiempo de preparación]]/60</f>
        <v>1.05</v>
      </c>
      <c r="Y469" t="str">
        <f>+TEXT(Tabla2[[#This Row],[Columna2]]/24, "h:mm")</f>
        <v>1:03</v>
      </c>
      <c r="Z469" s="6">
        <f>+TEXT(Tabla2[[#This Row],[Hora de Salida]]-Tabla2[[#This Row],[Hora de Llegada]], "h:mm")-Tabla2[[#This Row],[Tiempo de preparación2]]</f>
        <v>7.1527777777777787E-2</v>
      </c>
      <c r="AA469" s="6">
        <f>+IF(Tabla2[[#This Row],[Tiempo de degustación]]&lt;0,0,Tabla2[[#This Row],[Tiempo de degustación]])</f>
        <v>7.1527777777777787E-2</v>
      </c>
      <c r="AB469" t="str">
        <f>+IF(Tabla2[[#This Row],[Tiempo de degustación2]]&gt;0,"SI","Impago")</f>
        <v>SI</v>
      </c>
      <c r="AC469">
        <f>+IF(Tabla2[[#This Row],[Orden cobrada]]="Impago",0,Tabla2[[#This Row],[Propina]])</f>
        <v>14.28</v>
      </c>
      <c r="AD469">
        <f>+IF(Tabla2[[#This Row],[Estado de la Mesa]]="Ocupada",15,0)</f>
        <v>0</v>
      </c>
      <c r="AE469">
        <f>+Tabla2[[#This Row],[Columna1]]/60</f>
        <v>0</v>
      </c>
      <c r="AF469" t="str">
        <f>+TEXT(Tabla2[[#This Row],[Columna12]]/24, "h:mm")</f>
        <v>0:00</v>
      </c>
      <c r="AG469" s="6">
        <f>+Tabla2[[#This Row],[Columna13]]+Tabla2[[#This Row],[Tiempo de permanencia]]</f>
        <v>0.11527777777777778</v>
      </c>
      <c r="AH469" t="str">
        <f>+TEXT(Tabla2[[#This Row],[Hora de Llegada]], "dddd")</f>
        <v>miércoles</v>
      </c>
    </row>
    <row r="470" spans="1:34" x14ac:dyDescent="0.25">
      <c r="A470">
        <v>1</v>
      </c>
      <c r="B470" t="s">
        <v>504</v>
      </c>
      <c r="C470">
        <v>2</v>
      </c>
      <c r="D470" s="3">
        <v>45021.122916666667</v>
      </c>
      <c r="E470" s="3">
        <v>45021.223611111112</v>
      </c>
      <c r="F470" t="s">
        <v>76</v>
      </c>
      <c r="G470" t="s">
        <v>98</v>
      </c>
      <c r="H470" t="s">
        <v>83</v>
      </c>
      <c r="I470" s="13">
        <v>25.26</v>
      </c>
      <c r="J470" t="s">
        <v>72</v>
      </c>
      <c r="K470">
        <v>469</v>
      </c>
      <c r="L470" t="s">
        <v>79</v>
      </c>
      <c r="M470" t="s">
        <v>17</v>
      </c>
      <c r="N470" t="s">
        <v>107</v>
      </c>
      <c r="Q470" s="1">
        <f>+SUMIF(Tabla1[Número de Orden],Tabla2[[#This Row],[Número de Orden]],Tabla1[Ganacia Bruta])</f>
        <v>137</v>
      </c>
      <c r="R470" s="1">
        <f>+Tabla2[[#This Row],[Monto total cuenta]]+Tabla2[[#This Row],[Propina final]]</f>
        <v>162.26</v>
      </c>
      <c r="S470" s="4">
        <f>+Tabla2[[#This Row],[Hora de Salida]]</f>
        <v>45021.223611111112</v>
      </c>
      <c r="T470" s="5" t="str">
        <f>+TEXT(Tabla2[[#This Row],[Hora de Llegada]], "h:mm")</f>
        <v>2:57</v>
      </c>
      <c r="U470" t="str">
        <f>+TEXT(Tabla2[[#This Row],[Hora de Salida]], "h:mm")</f>
        <v>5:22</v>
      </c>
      <c r="V4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0.10069444444444446</v>
      </c>
      <c r="W470">
        <f>+SUMIF(cocina!A:A,Tabla2[[#This Row],[Número de Orden]],cocina!H:H)</f>
        <v>66</v>
      </c>
      <c r="X470">
        <f>+Tabla2[[#This Row],[Tiempo de preparación]]/60</f>
        <v>1.1000000000000001</v>
      </c>
      <c r="Y470" t="str">
        <f>+TEXT(Tabla2[[#This Row],[Columna2]]/24, "h:mm")</f>
        <v>1:06</v>
      </c>
      <c r="Z470" s="6">
        <f>+TEXT(Tabla2[[#This Row],[Hora de Salida]]-Tabla2[[#This Row],[Hora de Llegada]], "h:mm")-Tabla2[[#This Row],[Tiempo de preparación2]]</f>
        <v>5.4861111111111117E-2</v>
      </c>
      <c r="AA470" s="6">
        <f>+IF(Tabla2[[#This Row],[Tiempo de degustación]]&lt;0,0,Tabla2[[#This Row],[Tiempo de degustación]])</f>
        <v>5.4861111111111117E-2</v>
      </c>
      <c r="AB470" t="str">
        <f>+IF(Tabla2[[#This Row],[Tiempo de degustación2]]&gt;0,"SI","Impago")</f>
        <v>SI</v>
      </c>
      <c r="AC470">
        <f>+IF(Tabla2[[#This Row],[Orden cobrada]]="Impago",0,Tabla2[[#This Row],[Propina]])</f>
        <v>25.26</v>
      </c>
      <c r="AD470">
        <f>+IF(Tabla2[[#This Row],[Estado de la Mesa]]="Ocupada",15,0)</f>
        <v>0</v>
      </c>
      <c r="AE470">
        <f>+Tabla2[[#This Row],[Columna1]]/60</f>
        <v>0</v>
      </c>
      <c r="AF470" t="str">
        <f>+TEXT(Tabla2[[#This Row],[Columna12]]/24, "h:mm")</f>
        <v>0:00</v>
      </c>
      <c r="AG470" s="6">
        <f>+Tabla2[[#This Row],[Columna13]]+Tabla2[[#This Row],[Tiempo de permanencia]]</f>
        <v>0.10069444444444446</v>
      </c>
      <c r="AH470" t="str">
        <f>+TEXT(Tabla2[[#This Row],[Hora de Llegada]], "dddd")</f>
        <v>miércoles</v>
      </c>
    </row>
    <row r="471" spans="1:34" x14ac:dyDescent="0.25">
      <c r="A471">
        <v>17</v>
      </c>
      <c r="B471" t="s">
        <v>505</v>
      </c>
      <c r="C471">
        <v>3</v>
      </c>
      <c r="D471" s="3">
        <v>45021.070138888892</v>
      </c>
      <c r="E471" s="3">
        <v>45021.178472222222</v>
      </c>
      <c r="F471" t="s">
        <v>94</v>
      </c>
      <c r="G471" t="s">
        <v>70</v>
      </c>
      <c r="H471" t="s">
        <v>83</v>
      </c>
      <c r="I471" s="13">
        <v>47.46</v>
      </c>
      <c r="J471" t="s">
        <v>100</v>
      </c>
      <c r="K471">
        <v>470</v>
      </c>
      <c r="L471" t="s">
        <v>109</v>
      </c>
      <c r="M471" t="s">
        <v>5</v>
      </c>
      <c r="N471" t="s">
        <v>122</v>
      </c>
      <c r="Q471" s="1">
        <f>+SUMIF(Tabla1[Número de Orden],Tabla2[[#This Row],[Número de Orden]],Tabla1[Ganacia Bruta])</f>
        <v>78</v>
      </c>
      <c r="R471" s="1">
        <f>+Tabla2[[#This Row],[Monto total cuenta]]+Tabla2[[#This Row],[Propina final]]</f>
        <v>125.46000000000001</v>
      </c>
      <c r="S471" s="4">
        <f>+Tabla2[[#This Row],[Hora de Salida]]</f>
        <v>45021.178472222222</v>
      </c>
      <c r="T471" s="5" t="str">
        <f>+TEXT(Tabla2[[#This Row],[Hora de Llegada]], "h:mm")</f>
        <v>1:41</v>
      </c>
      <c r="U471" t="str">
        <f>+TEXT(Tabla2[[#This Row],[Hora de Salida]], "h:mm")</f>
        <v>4:17</v>
      </c>
      <c r="V4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30.108333333333334</v>
      </c>
      <c r="W471">
        <f>+SUMIF(cocina!A:A,Tabla2[[#This Row],[Número de Orden]],cocina!H:H)</f>
        <v>72</v>
      </c>
      <c r="X471">
        <f>+Tabla2[[#This Row],[Tiempo de preparación]]/60</f>
        <v>1.2</v>
      </c>
      <c r="Y471" t="str">
        <f>+TEXT(Tabla2[[#This Row],[Columna2]]/24, "h:mm")</f>
        <v>1:12</v>
      </c>
      <c r="Z471" s="6">
        <f>+TEXT(Tabla2[[#This Row],[Hora de Salida]]-Tabla2[[#This Row],[Hora de Llegada]], "h:mm")-Tabla2[[#This Row],[Tiempo de preparación2]]</f>
        <v>5.8333333333333334E-2</v>
      </c>
      <c r="AA471" s="6">
        <f>+IF(Tabla2[[#This Row],[Tiempo de degustación]]&lt;0,0,Tabla2[[#This Row],[Tiempo de degustación]])</f>
        <v>5.8333333333333334E-2</v>
      </c>
      <c r="AB471" t="str">
        <f>+IF(Tabla2[[#This Row],[Tiempo de degustación2]]&gt;0,"SI","Impago")</f>
        <v>SI</v>
      </c>
      <c r="AC471">
        <f>+IF(Tabla2[[#This Row],[Orden cobrada]]="Impago",0,Tabla2[[#This Row],[Propina]])</f>
        <v>47.46</v>
      </c>
      <c r="AD471">
        <f>+IF(Tabla2[[#This Row],[Estado de la Mesa]]="Ocupada",15,0)</f>
        <v>15</v>
      </c>
      <c r="AE471">
        <f>+Tabla2[[#This Row],[Columna1]]/60</f>
        <v>0.25</v>
      </c>
      <c r="AF471" t="str">
        <f>+TEXT(Tabla2[[#This Row],[Columna12]]/24, "h:mm")</f>
        <v>0:15</v>
      </c>
      <c r="AG471" s="6">
        <f>+Tabla2[[#This Row],[Columna13]]+Tabla2[[#This Row],[Tiempo de permanencia]]</f>
        <v>30.118750000000002</v>
      </c>
      <c r="AH471" t="str">
        <f>+TEXT(Tabla2[[#This Row],[Hora de Llegada]], "dddd")</f>
        <v>miércoles</v>
      </c>
    </row>
    <row r="472" spans="1:34" x14ac:dyDescent="0.25">
      <c r="A472">
        <v>7</v>
      </c>
      <c r="B472" t="s">
        <v>506</v>
      </c>
      <c r="C472">
        <v>6</v>
      </c>
      <c r="D472" s="3">
        <v>45021.15</v>
      </c>
      <c r="E472" s="3">
        <v>45021.234722222223</v>
      </c>
      <c r="F472" t="s">
        <v>94</v>
      </c>
      <c r="G472" t="s">
        <v>77</v>
      </c>
      <c r="H472" t="s">
        <v>71</v>
      </c>
      <c r="I472" s="13">
        <v>28.49</v>
      </c>
      <c r="J472" t="s">
        <v>72</v>
      </c>
      <c r="K472">
        <v>471</v>
      </c>
      <c r="L472" t="s">
        <v>95</v>
      </c>
      <c r="M472" t="s">
        <v>17</v>
      </c>
      <c r="Q472" s="1">
        <f>+SUMIF(Tabla1[Número de Orden],Tabla2[[#This Row],[Número de Orden]],Tabla1[Ganacia Bruta])</f>
        <v>105</v>
      </c>
      <c r="R472" s="1">
        <f>+Tabla2[[#This Row],[Monto total cuenta]]+Tabla2[[#This Row],[Propina final]]</f>
        <v>133.49</v>
      </c>
      <c r="S472" s="4">
        <f>+Tabla2[[#This Row],[Hora de Salida]]</f>
        <v>45021.234722222223</v>
      </c>
      <c r="T472" s="5" t="str">
        <f>+TEXT(Tabla2[[#This Row],[Hora de Llegada]], "h:mm")</f>
        <v>3:36</v>
      </c>
      <c r="U472" t="str">
        <f>+TEXT(Tabla2[[#This Row],[Hora de Salida]], "h:mm")</f>
        <v>5:38</v>
      </c>
      <c r="V4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8.4722222222222227E-2</v>
      </c>
      <c r="W472">
        <f>+SUMIF(cocina!A:A,Tabla2[[#This Row],[Número de Orden]],cocina!H:H)</f>
        <v>57</v>
      </c>
      <c r="X472">
        <f>+Tabla2[[#This Row],[Tiempo de preparación]]/60</f>
        <v>0.95</v>
      </c>
      <c r="Y472" t="str">
        <f>+TEXT(Tabla2[[#This Row],[Columna2]]/24, "h:mm")</f>
        <v>0:57</v>
      </c>
      <c r="Z472" s="6">
        <f>+TEXT(Tabla2[[#This Row],[Hora de Salida]]-Tabla2[[#This Row],[Hora de Llegada]], "h:mm")-Tabla2[[#This Row],[Tiempo de preparación2]]</f>
        <v>4.5138888888888895E-2</v>
      </c>
      <c r="AA472" s="6">
        <f>+IF(Tabla2[[#This Row],[Tiempo de degustación]]&lt;0,0,Tabla2[[#This Row],[Tiempo de degustación]])</f>
        <v>4.5138888888888895E-2</v>
      </c>
      <c r="AB472" t="str">
        <f>+IF(Tabla2[[#This Row],[Tiempo de degustación2]]&gt;0,"SI","Impago")</f>
        <v>SI</v>
      </c>
      <c r="AC472">
        <f>+IF(Tabla2[[#This Row],[Orden cobrada]]="Impago",0,Tabla2[[#This Row],[Propina]])</f>
        <v>28.49</v>
      </c>
      <c r="AD472">
        <f>+IF(Tabla2[[#This Row],[Estado de la Mesa]]="Ocupada",15,0)</f>
        <v>0</v>
      </c>
      <c r="AE472">
        <f>+Tabla2[[#This Row],[Columna1]]/60</f>
        <v>0</v>
      </c>
      <c r="AF472" t="str">
        <f>+TEXT(Tabla2[[#This Row],[Columna12]]/24, "h:mm")</f>
        <v>0:00</v>
      </c>
      <c r="AG472" s="6">
        <f>+Tabla2[[#This Row],[Columna13]]+Tabla2[[#This Row],[Tiempo de permanencia]]</f>
        <v>8.4722222222222227E-2</v>
      </c>
      <c r="AH472" t="str">
        <f>+TEXT(Tabla2[[#This Row],[Hora de Llegada]], "dddd")</f>
        <v>miércoles</v>
      </c>
    </row>
    <row r="473" spans="1:34" x14ac:dyDescent="0.25">
      <c r="A473">
        <v>20</v>
      </c>
      <c r="B473" t="s">
        <v>507</v>
      </c>
      <c r="C473">
        <v>2</v>
      </c>
      <c r="D473" s="3">
        <v>45021.164583333331</v>
      </c>
      <c r="E473" s="3">
        <v>45021.286111111112</v>
      </c>
      <c r="F473" t="s">
        <v>82</v>
      </c>
      <c r="G473" t="s">
        <v>70</v>
      </c>
      <c r="H473" t="s">
        <v>78</v>
      </c>
      <c r="I473" s="13">
        <v>36.79</v>
      </c>
      <c r="J473" t="s">
        <v>100</v>
      </c>
      <c r="K473">
        <v>472</v>
      </c>
      <c r="L473" t="s">
        <v>109</v>
      </c>
      <c r="M473" t="s">
        <v>17</v>
      </c>
      <c r="N473" t="s">
        <v>123</v>
      </c>
      <c r="Q473" s="1">
        <f>+SUMIF(Tabla1[Número de Orden],Tabla2[[#This Row],[Número de Orden]],Tabla1[Ganacia Bruta])</f>
        <v>114</v>
      </c>
      <c r="R473" s="1">
        <f>+Tabla2[[#This Row],[Monto total cuenta]]+Tabla2[[#This Row],[Propina final]]</f>
        <v>150.79</v>
      </c>
      <c r="S473" s="4">
        <f>+Tabla2[[#This Row],[Hora de Salida]]</f>
        <v>45021.286111111112</v>
      </c>
      <c r="T473" s="5" t="str">
        <f>+TEXT(Tabla2[[#This Row],[Hora de Llegada]], "h:mm")</f>
        <v>3:57</v>
      </c>
      <c r="U473" t="str">
        <f>+TEXT(Tabla2[[#This Row],[Hora de Salida]], "h:mm")</f>
        <v>6:52</v>
      </c>
      <c r="V4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30.121527777777779</v>
      </c>
      <c r="W473">
        <f>+SUMIF(cocina!A:A,Tabla2[[#This Row],[Número de Orden]],cocina!H:H)</f>
        <v>73</v>
      </c>
      <c r="X473">
        <f>+Tabla2[[#This Row],[Tiempo de preparación]]/60</f>
        <v>1.2166666666666666</v>
      </c>
      <c r="Y473" t="str">
        <f>+TEXT(Tabla2[[#This Row],[Columna2]]/24, "h:mm")</f>
        <v>1:13</v>
      </c>
      <c r="Z473" s="6">
        <f>+TEXT(Tabla2[[#This Row],[Hora de Salida]]-Tabla2[[#This Row],[Hora de Llegada]], "h:mm")-Tabla2[[#This Row],[Tiempo de preparación2]]</f>
        <v>7.0833333333333331E-2</v>
      </c>
      <c r="AA473" s="6">
        <f>+IF(Tabla2[[#This Row],[Tiempo de degustación]]&lt;0,0,Tabla2[[#This Row],[Tiempo de degustación]])</f>
        <v>7.0833333333333331E-2</v>
      </c>
      <c r="AB473" t="str">
        <f>+IF(Tabla2[[#This Row],[Tiempo de degustación2]]&gt;0,"SI","Impago")</f>
        <v>SI</v>
      </c>
      <c r="AC473">
        <f>+IF(Tabla2[[#This Row],[Orden cobrada]]="Impago",0,Tabla2[[#This Row],[Propina]])</f>
        <v>36.79</v>
      </c>
      <c r="AD473">
        <f>+IF(Tabla2[[#This Row],[Estado de la Mesa]]="Ocupada",15,0)</f>
        <v>15</v>
      </c>
      <c r="AE473">
        <f>+Tabla2[[#This Row],[Columna1]]/60</f>
        <v>0.25</v>
      </c>
      <c r="AF473" t="str">
        <f>+TEXT(Tabla2[[#This Row],[Columna12]]/24, "h:mm")</f>
        <v>0:15</v>
      </c>
      <c r="AG473" s="6">
        <f>+Tabla2[[#This Row],[Columna13]]+Tabla2[[#This Row],[Tiempo de permanencia]]</f>
        <v>30.131944444444446</v>
      </c>
      <c r="AH473" t="str">
        <f>+TEXT(Tabla2[[#This Row],[Hora de Llegada]], "dddd")</f>
        <v>miércoles</v>
      </c>
    </row>
    <row r="474" spans="1:34" x14ac:dyDescent="0.25">
      <c r="A474">
        <v>13</v>
      </c>
      <c r="B474" t="s">
        <v>508</v>
      </c>
      <c r="C474">
        <v>4</v>
      </c>
      <c r="D474" s="3">
        <v>45022.15</v>
      </c>
      <c r="E474" s="3">
        <v>45022.294444444444</v>
      </c>
      <c r="F474" t="s">
        <v>82</v>
      </c>
      <c r="G474" t="s">
        <v>70</v>
      </c>
      <c r="H474" t="s">
        <v>71</v>
      </c>
      <c r="I474" s="13">
        <v>15.63</v>
      </c>
      <c r="J474" t="s">
        <v>100</v>
      </c>
      <c r="K474">
        <v>473</v>
      </c>
      <c r="L474" t="s">
        <v>91</v>
      </c>
      <c r="M474" t="s">
        <v>19</v>
      </c>
      <c r="N474" t="s">
        <v>112</v>
      </c>
      <c r="Q474" s="1">
        <f>+SUMIF(Tabla1[Número de Orden],Tabla2[[#This Row],[Número de Orden]],Tabla1[Ganacia Bruta])</f>
        <v>79</v>
      </c>
      <c r="R474" s="1">
        <f>+Tabla2[[#This Row],[Monto total cuenta]]+Tabla2[[#This Row],[Propina final]]</f>
        <v>94.63</v>
      </c>
      <c r="S474" s="4">
        <f>+Tabla2[[#This Row],[Hora de Salida]]</f>
        <v>45022.294444444444</v>
      </c>
      <c r="T474" s="5" t="str">
        <f>+TEXT(Tabla2[[#This Row],[Hora de Llegada]], "h:mm")</f>
        <v>3:36</v>
      </c>
      <c r="U474" t="str">
        <f>+TEXT(Tabla2[[#This Row],[Hora de Salida]], "h:mm")</f>
        <v>7:04</v>
      </c>
      <c r="V4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30.144444444444446</v>
      </c>
      <c r="W474">
        <f>+SUMIF(cocina!A:A,Tabla2[[#This Row],[Número de Orden]],cocina!H:H)</f>
        <v>61</v>
      </c>
      <c r="X474">
        <f>+Tabla2[[#This Row],[Tiempo de preparación]]/60</f>
        <v>1.0166666666666666</v>
      </c>
      <c r="Y474" t="str">
        <f>+TEXT(Tabla2[[#This Row],[Columna2]]/24, "h:mm")</f>
        <v>1:01</v>
      </c>
      <c r="Z474" s="6">
        <f>+TEXT(Tabla2[[#This Row],[Hora de Salida]]-Tabla2[[#This Row],[Hora de Llegada]], "h:mm")-Tabla2[[#This Row],[Tiempo de preparación2]]</f>
        <v>0.10208333333333332</v>
      </c>
      <c r="AA474" s="6">
        <f>+IF(Tabla2[[#This Row],[Tiempo de degustación]]&lt;0,0,Tabla2[[#This Row],[Tiempo de degustación]])</f>
        <v>0.10208333333333332</v>
      </c>
      <c r="AB474" t="str">
        <f>+IF(Tabla2[[#This Row],[Tiempo de degustación2]]&gt;0,"SI","Impago")</f>
        <v>SI</v>
      </c>
      <c r="AC474">
        <f>+IF(Tabla2[[#This Row],[Orden cobrada]]="Impago",0,Tabla2[[#This Row],[Propina]])</f>
        <v>15.63</v>
      </c>
      <c r="AD474">
        <f>+IF(Tabla2[[#This Row],[Estado de la Mesa]]="Ocupada",15,0)</f>
        <v>15</v>
      </c>
      <c r="AE474">
        <f>+Tabla2[[#This Row],[Columna1]]/60</f>
        <v>0.25</v>
      </c>
      <c r="AF474" t="str">
        <f>+TEXT(Tabla2[[#This Row],[Columna12]]/24, "h:mm")</f>
        <v>0:15</v>
      </c>
      <c r="AG474" s="6">
        <f>+Tabla2[[#This Row],[Columna13]]+Tabla2[[#This Row],[Tiempo de permanencia]]</f>
        <v>30.154861111111114</v>
      </c>
      <c r="AH474" t="str">
        <f>+TEXT(Tabla2[[#This Row],[Hora de Llegada]], "dddd")</f>
        <v>jueves</v>
      </c>
    </row>
    <row r="475" spans="1:34" x14ac:dyDescent="0.25">
      <c r="A475">
        <v>2</v>
      </c>
      <c r="B475" t="s">
        <v>509</v>
      </c>
      <c r="C475">
        <v>6</v>
      </c>
      <c r="D475" s="3">
        <v>45022.077777777777</v>
      </c>
      <c r="E475" s="3">
        <v>45022.147222222222</v>
      </c>
      <c r="F475" t="s">
        <v>94</v>
      </c>
      <c r="G475" t="s">
        <v>70</v>
      </c>
      <c r="H475" t="s">
        <v>83</v>
      </c>
      <c r="I475" s="13">
        <v>21.66</v>
      </c>
      <c r="J475" t="s">
        <v>84</v>
      </c>
      <c r="K475">
        <v>474</v>
      </c>
      <c r="L475" t="s">
        <v>95</v>
      </c>
      <c r="M475" t="s">
        <v>20</v>
      </c>
      <c r="N475" t="s">
        <v>88</v>
      </c>
      <c r="O475" t="s">
        <v>86</v>
      </c>
      <c r="P475" t="s">
        <v>92</v>
      </c>
      <c r="Q475" s="1">
        <f>+SUMIF(Tabla1[Número de Orden],Tabla2[[#This Row],[Número de Orden]],Tabla1[Ganacia Bruta])</f>
        <v>178</v>
      </c>
      <c r="R475" s="1">
        <f>+Tabla2[[#This Row],[Monto total cuenta]]+Tabla2[[#This Row],[Propina final]]</f>
        <v>178</v>
      </c>
      <c r="S475" s="4">
        <f>+Tabla2[[#This Row],[Hora de Salida]]</f>
        <v>45022.147222222222</v>
      </c>
      <c r="T475" s="5" t="str">
        <f>+TEXT(Tabla2[[#This Row],[Hora de Llegada]], "h:mm")</f>
        <v>1:52</v>
      </c>
      <c r="U475" t="str">
        <f>+TEXT(Tabla2[[#This Row],[Hora de Salida]], "h:mm")</f>
        <v>3:32</v>
      </c>
      <c r="V4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6.9444444444444448E-2</v>
      </c>
      <c r="W475">
        <f>+SUMIF(cocina!A:A,Tabla2[[#This Row],[Número de Orden]],cocina!H:H)</f>
        <v>161</v>
      </c>
      <c r="X475">
        <f>+Tabla2[[#This Row],[Tiempo de preparación]]/60</f>
        <v>2.6833333333333331</v>
      </c>
      <c r="Y475" t="str">
        <f>+TEXT(Tabla2[[#This Row],[Columna2]]/24, "h:mm")</f>
        <v>2:41</v>
      </c>
      <c r="Z475" s="6">
        <f>+TEXT(Tabla2[[#This Row],[Hora de Salida]]-Tabla2[[#This Row],[Hora de Llegada]], "h:mm")-Tabla2[[#This Row],[Tiempo de preparación2]]</f>
        <v>-4.2361111111111113E-2</v>
      </c>
      <c r="AA475" s="6">
        <f>+IF(Tabla2[[#This Row],[Tiempo de degustación]]&lt;0,0,Tabla2[[#This Row],[Tiempo de degustación]])</f>
        <v>0</v>
      </c>
      <c r="AB475" t="str">
        <f>+IF(Tabla2[[#This Row],[Tiempo de degustación2]]&gt;0,"SI","Impago")</f>
        <v>Impago</v>
      </c>
      <c r="AC475">
        <f>+IF(Tabla2[[#This Row],[Orden cobrada]]="Impago",0,Tabla2[[#This Row],[Propina]])</f>
        <v>0</v>
      </c>
      <c r="AD475">
        <f>+IF(Tabla2[[#This Row],[Estado de la Mesa]]="Ocupada",15,0)</f>
        <v>0</v>
      </c>
      <c r="AE475">
        <f>+Tabla2[[#This Row],[Columna1]]/60</f>
        <v>0</v>
      </c>
      <c r="AF475" t="str">
        <f>+TEXT(Tabla2[[#This Row],[Columna12]]/24, "h:mm")</f>
        <v>0:00</v>
      </c>
      <c r="AG475" s="6">
        <f>+Tabla2[[#This Row],[Columna13]]+Tabla2[[#This Row],[Tiempo de permanencia]]</f>
        <v>6.9444444444444448E-2</v>
      </c>
      <c r="AH475" t="str">
        <f>+TEXT(Tabla2[[#This Row],[Hora de Llegada]], "dddd")</f>
        <v>jueves</v>
      </c>
    </row>
    <row r="476" spans="1:34" x14ac:dyDescent="0.25">
      <c r="A476">
        <v>18</v>
      </c>
      <c r="B476" t="s">
        <v>416</v>
      </c>
      <c r="C476">
        <v>4</v>
      </c>
      <c r="D476" s="3">
        <v>45022.136805555558</v>
      </c>
      <c r="E476" s="3">
        <v>45022.243055555555</v>
      </c>
      <c r="F476" t="s">
        <v>90</v>
      </c>
      <c r="G476" t="s">
        <v>98</v>
      </c>
      <c r="H476" t="s">
        <v>71</v>
      </c>
      <c r="I476" s="13">
        <v>19.55</v>
      </c>
      <c r="J476" t="s">
        <v>100</v>
      </c>
      <c r="K476">
        <v>475</v>
      </c>
      <c r="L476" t="s">
        <v>91</v>
      </c>
      <c r="M476" t="s">
        <v>5</v>
      </c>
      <c r="N476" t="s">
        <v>133</v>
      </c>
      <c r="Q476" s="1">
        <f>+SUMIF(Tabla1[Número de Orden],Tabla2[[#This Row],[Número de Orden]],Tabla1[Ganacia Bruta])</f>
        <v>174</v>
      </c>
      <c r="R476" s="1">
        <f>+Tabla2[[#This Row],[Monto total cuenta]]+Tabla2[[#This Row],[Propina final]]</f>
        <v>193.55</v>
      </c>
      <c r="S476" s="4">
        <f>+Tabla2[[#This Row],[Hora de Salida]]</f>
        <v>45022.243055555555</v>
      </c>
      <c r="T476" s="5" t="str">
        <f>+TEXT(Tabla2[[#This Row],[Hora de Llegada]], "h:mm")</f>
        <v>3:17</v>
      </c>
      <c r="U476" t="str">
        <f>+TEXT(Tabla2[[#This Row],[Hora de Salida]], "h:mm")</f>
        <v>5:50</v>
      </c>
      <c r="V4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30.106249999999999</v>
      </c>
      <c r="W476">
        <f>+SUMIF(cocina!A:A,Tabla2[[#This Row],[Número de Orden]],cocina!H:H)</f>
        <v>35</v>
      </c>
      <c r="X476">
        <f>+Tabla2[[#This Row],[Tiempo de preparación]]/60</f>
        <v>0.58333333333333337</v>
      </c>
      <c r="Y476" t="str">
        <f>+TEXT(Tabla2[[#This Row],[Columna2]]/24, "h:mm")</f>
        <v>0:35</v>
      </c>
      <c r="Z476" s="6">
        <f>+TEXT(Tabla2[[#This Row],[Hora de Salida]]-Tabla2[[#This Row],[Hora de Llegada]], "h:mm")-Tabla2[[#This Row],[Tiempo de preparación2]]</f>
        <v>8.1944444444444445E-2</v>
      </c>
      <c r="AA476" s="6">
        <f>+IF(Tabla2[[#This Row],[Tiempo de degustación]]&lt;0,0,Tabla2[[#This Row],[Tiempo de degustación]])</f>
        <v>8.1944444444444445E-2</v>
      </c>
      <c r="AB476" t="str">
        <f>+IF(Tabla2[[#This Row],[Tiempo de degustación2]]&gt;0,"SI","Impago")</f>
        <v>SI</v>
      </c>
      <c r="AC476">
        <f>+IF(Tabla2[[#This Row],[Orden cobrada]]="Impago",0,Tabla2[[#This Row],[Propina]])</f>
        <v>19.55</v>
      </c>
      <c r="AD476">
        <f>+IF(Tabla2[[#This Row],[Estado de la Mesa]]="Ocupada",15,0)</f>
        <v>15</v>
      </c>
      <c r="AE476">
        <f>+Tabla2[[#This Row],[Columna1]]/60</f>
        <v>0.25</v>
      </c>
      <c r="AF476" t="str">
        <f>+TEXT(Tabla2[[#This Row],[Columna12]]/24, "h:mm")</f>
        <v>0:15</v>
      </c>
      <c r="AG476" s="6">
        <f>+Tabla2[[#This Row],[Columna13]]+Tabla2[[#This Row],[Tiempo de permanencia]]</f>
        <v>30.116666666666667</v>
      </c>
      <c r="AH476" t="str">
        <f>+TEXT(Tabla2[[#This Row],[Hora de Llegada]], "dddd")</f>
        <v>jueves</v>
      </c>
    </row>
    <row r="477" spans="1:34" x14ac:dyDescent="0.25">
      <c r="A477">
        <v>13</v>
      </c>
      <c r="B477" t="s">
        <v>510</v>
      </c>
      <c r="C477">
        <v>2</v>
      </c>
      <c r="D477" s="3">
        <v>45022.002083333333</v>
      </c>
      <c r="E477" s="3">
        <v>45022.074305555558</v>
      </c>
      <c r="F477" t="s">
        <v>69</v>
      </c>
      <c r="G477" t="s">
        <v>77</v>
      </c>
      <c r="H477" t="s">
        <v>71</v>
      </c>
      <c r="I477" s="13">
        <v>43.53</v>
      </c>
      <c r="J477" t="s">
        <v>100</v>
      </c>
      <c r="K477">
        <v>476</v>
      </c>
      <c r="L477" t="s">
        <v>91</v>
      </c>
      <c r="M477" t="s">
        <v>5</v>
      </c>
      <c r="N477" t="s">
        <v>133</v>
      </c>
      <c r="O477" t="s">
        <v>107</v>
      </c>
      <c r="P477" t="s">
        <v>103</v>
      </c>
      <c r="Q477" s="1">
        <f>+SUMIF(Tabla1[Número de Orden],Tabla2[[#This Row],[Número de Orden]],Tabla1[Ganacia Bruta])</f>
        <v>218</v>
      </c>
      <c r="R477" s="1">
        <f>+Tabla2[[#This Row],[Monto total cuenta]]+Tabla2[[#This Row],[Propina final]]</f>
        <v>218</v>
      </c>
      <c r="S477" s="4">
        <f>+Tabla2[[#This Row],[Hora de Salida]]</f>
        <v>45022.074305555558</v>
      </c>
      <c r="T477" s="5" t="str">
        <f>+TEXT(Tabla2[[#This Row],[Hora de Llegada]], "h:mm")</f>
        <v>0:03</v>
      </c>
      <c r="U477" t="str">
        <f>+TEXT(Tabla2[[#This Row],[Hora de Salida]], "h:mm")</f>
        <v>1:47</v>
      </c>
      <c r="V4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30.072222222222223</v>
      </c>
      <c r="W477">
        <f>+SUMIF(cocina!A:A,Tabla2[[#This Row],[Número de Orden]],cocina!H:H)</f>
        <v>115</v>
      </c>
      <c r="X477">
        <f>+Tabla2[[#This Row],[Tiempo de preparación]]/60</f>
        <v>1.9166666666666667</v>
      </c>
      <c r="Y477" t="str">
        <f>+TEXT(Tabla2[[#This Row],[Columna2]]/24, "h:mm")</f>
        <v>1:55</v>
      </c>
      <c r="Z477" s="6">
        <f>+TEXT(Tabla2[[#This Row],[Hora de Salida]]-Tabla2[[#This Row],[Hora de Llegada]], "h:mm")-Tabla2[[#This Row],[Tiempo de preparación2]]</f>
        <v>-7.6388888888888895E-3</v>
      </c>
      <c r="AA477" s="6">
        <f>+IF(Tabla2[[#This Row],[Tiempo de degustación]]&lt;0,0,Tabla2[[#This Row],[Tiempo de degustación]])</f>
        <v>0</v>
      </c>
      <c r="AB477" t="str">
        <f>+IF(Tabla2[[#This Row],[Tiempo de degustación2]]&gt;0,"SI","Impago")</f>
        <v>Impago</v>
      </c>
      <c r="AC477">
        <f>+IF(Tabla2[[#This Row],[Orden cobrada]]="Impago",0,Tabla2[[#This Row],[Propina]])</f>
        <v>0</v>
      </c>
      <c r="AD477">
        <f>+IF(Tabla2[[#This Row],[Estado de la Mesa]]="Ocupada",15,0)</f>
        <v>15</v>
      </c>
      <c r="AE477">
        <f>+Tabla2[[#This Row],[Columna1]]/60</f>
        <v>0.25</v>
      </c>
      <c r="AF477" t="str">
        <f>+TEXT(Tabla2[[#This Row],[Columna12]]/24, "h:mm")</f>
        <v>0:15</v>
      </c>
      <c r="AG477" s="6">
        <f>+Tabla2[[#This Row],[Columna13]]+Tabla2[[#This Row],[Tiempo de permanencia]]</f>
        <v>30.082638888888891</v>
      </c>
      <c r="AH477" t="str">
        <f>+TEXT(Tabla2[[#This Row],[Hora de Llegada]], "dddd")</f>
        <v>jueves</v>
      </c>
    </row>
    <row r="478" spans="1:34" x14ac:dyDescent="0.25">
      <c r="A478">
        <v>8</v>
      </c>
      <c r="B478" t="s">
        <v>511</v>
      </c>
      <c r="C478">
        <v>6</v>
      </c>
      <c r="D478" s="3">
        <v>45022.068749999999</v>
      </c>
      <c r="E478" s="3">
        <v>45022.123611111114</v>
      </c>
      <c r="F478" t="s">
        <v>94</v>
      </c>
      <c r="G478" t="s">
        <v>77</v>
      </c>
      <c r="H478" t="s">
        <v>83</v>
      </c>
      <c r="I478" s="13">
        <v>33.85</v>
      </c>
      <c r="J478" t="s">
        <v>72</v>
      </c>
      <c r="K478">
        <v>477</v>
      </c>
      <c r="L478" t="s">
        <v>79</v>
      </c>
      <c r="M478" t="s">
        <v>20</v>
      </c>
      <c r="N478" t="s">
        <v>116</v>
      </c>
      <c r="O478" t="s">
        <v>96</v>
      </c>
      <c r="P478" t="s">
        <v>118</v>
      </c>
      <c r="Q478" s="1">
        <f>+SUMIF(Tabla1[Número de Orden],Tabla2[[#This Row],[Número de Orden]],Tabla1[Ganacia Bruta])</f>
        <v>204</v>
      </c>
      <c r="R478" s="1">
        <f>+Tabla2[[#This Row],[Monto total cuenta]]+Tabla2[[#This Row],[Propina final]]</f>
        <v>204</v>
      </c>
      <c r="S478" s="4">
        <f>+Tabla2[[#This Row],[Hora de Salida]]</f>
        <v>45022.123611111114</v>
      </c>
      <c r="T478" s="5" t="str">
        <f>+TEXT(Tabla2[[#This Row],[Hora de Llegada]], "h:mm")</f>
        <v>1:39</v>
      </c>
      <c r="U478" t="str">
        <f>+TEXT(Tabla2[[#This Row],[Hora de Salida]], "h:mm")</f>
        <v>2:58</v>
      </c>
      <c r="V4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5.486111111111111E-2</v>
      </c>
      <c r="W478">
        <f>+SUMIF(cocina!A:A,Tabla2[[#This Row],[Número de Orden]],cocina!H:H)</f>
        <v>115</v>
      </c>
      <c r="X478">
        <f>+Tabla2[[#This Row],[Tiempo de preparación]]/60</f>
        <v>1.9166666666666667</v>
      </c>
      <c r="Y478" t="str">
        <f>+TEXT(Tabla2[[#This Row],[Columna2]]/24, "h:mm")</f>
        <v>1:55</v>
      </c>
      <c r="Z478" s="6">
        <f>+TEXT(Tabla2[[#This Row],[Hora de Salida]]-Tabla2[[#This Row],[Hora de Llegada]], "h:mm")-Tabla2[[#This Row],[Tiempo de preparación2]]</f>
        <v>-2.4999999999999994E-2</v>
      </c>
      <c r="AA478" s="6">
        <f>+IF(Tabla2[[#This Row],[Tiempo de degustación]]&lt;0,0,Tabla2[[#This Row],[Tiempo de degustación]])</f>
        <v>0</v>
      </c>
      <c r="AB478" t="str">
        <f>+IF(Tabla2[[#This Row],[Tiempo de degustación2]]&gt;0,"SI","Impago")</f>
        <v>Impago</v>
      </c>
      <c r="AC478">
        <f>+IF(Tabla2[[#This Row],[Orden cobrada]]="Impago",0,Tabla2[[#This Row],[Propina]])</f>
        <v>0</v>
      </c>
      <c r="AD478">
        <f>+IF(Tabla2[[#This Row],[Estado de la Mesa]]="Ocupada",15,0)</f>
        <v>0</v>
      </c>
      <c r="AE478">
        <f>+Tabla2[[#This Row],[Columna1]]/60</f>
        <v>0</v>
      </c>
      <c r="AF478" t="str">
        <f>+TEXT(Tabla2[[#This Row],[Columna12]]/24, "h:mm")</f>
        <v>0:00</v>
      </c>
      <c r="AG478" s="6">
        <f>+Tabla2[[#This Row],[Columna13]]+Tabla2[[#This Row],[Tiempo de permanencia]]</f>
        <v>5.486111111111111E-2</v>
      </c>
      <c r="AH478" t="str">
        <f>+TEXT(Tabla2[[#This Row],[Hora de Llegada]], "dddd")</f>
        <v>jueves</v>
      </c>
    </row>
    <row r="479" spans="1:34" x14ac:dyDescent="0.25">
      <c r="A479">
        <v>7</v>
      </c>
      <c r="B479" t="s">
        <v>206</v>
      </c>
      <c r="C479">
        <v>5</v>
      </c>
      <c r="D479" s="3">
        <v>45022.000694444447</v>
      </c>
      <c r="E479" s="3">
        <v>45022.144444444442</v>
      </c>
      <c r="F479" t="s">
        <v>76</v>
      </c>
      <c r="G479" t="s">
        <v>70</v>
      </c>
      <c r="H479" t="s">
        <v>78</v>
      </c>
      <c r="I479" s="13">
        <v>32.78</v>
      </c>
      <c r="J479" t="s">
        <v>100</v>
      </c>
      <c r="K479">
        <v>478</v>
      </c>
      <c r="L479" t="s">
        <v>105</v>
      </c>
      <c r="M479" t="s">
        <v>7</v>
      </c>
      <c r="N479" t="s">
        <v>88</v>
      </c>
      <c r="Q479" s="1">
        <f>+SUMIF(Tabla1[Número de Orden],Tabla2[[#This Row],[Número de Orden]],Tabla1[Ganacia Bruta])</f>
        <v>118</v>
      </c>
      <c r="R479" s="1">
        <f>+Tabla2[[#This Row],[Monto total cuenta]]+Tabla2[[#This Row],[Propina final]]</f>
        <v>150.78</v>
      </c>
      <c r="S479" s="4">
        <f>+Tabla2[[#This Row],[Hora de Salida]]</f>
        <v>45022.144444444442</v>
      </c>
      <c r="T479" s="5" t="str">
        <f>+TEXT(Tabla2[[#This Row],[Hora de Llegada]], "h:mm")</f>
        <v>0:01</v>
      </c>
      <c r="U479" t="str">
        <f>+TEXT(Tabla2[[#This Row],[Hora de Salida]], "h:mm")</f>
        <v>3:28</v>
      </c>
      <c r="V4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30.143750000000001</v>
      </c>
      <c r="W479">
        <f>+SUMIF(cocina!A:A,Tabla2[[#This Row],[Número de Orden]],cocina!H:H)</f>
        <v>90</v>
      </c>
      <c r="X479">
        <f>+Tabla2[[#This Row],[Tiempo de preparación]]/60</f>
        <v>1.5</v>
      </c>
      <c r="Y479" t="str">
        <f>+TEXT(Tabla2[[#This Row],[Columna2]]/24, "h:mm")</f>
        <v>1:30</v>
      </c>
      <c r="Z479" s="6">
        <f>+TEXT(Tabla2[[#This Row],[Hora de Salida]]-Tabla2[[#This Row],[Hora de Llegada]], "h:mm")-Tabla2[[#This Row],[Tiempo de preparación2]]</f>
        <v>8.1249999999999989E-2</v>
      </c>
      <c r="AA479" s="6">
        <f>+IF(Tabla2[[#This Row],[Tiempo de degustación]]&lt;0,0,Tabla2[[#This Row],[Tiempo de degustación]])</f>
        <v>8.1249999999999989E-2</v>
      </c>
      <c r="AB479" t="str">
        <f>+IF(Tabla2[[#This Row],[Tiempo de degustación2]]&gt;0,"SI","Impago")</f>
        <v>SI</v>
      </c>
      <c r="AC479">
        <f>+IF(Tabla2[[#This Row],[Orden cobrada]]="Impago",0,Tabla2[[#This Row],[Propina]])</f>
        <v>32.78</v>
      </c>
      <c r="AD479">
        <f>+IF(Tabla2[[#This Row],[Estado de la Mesa]]="Ocupada",15,0)</f>
        <v>15</v>
      </c>
      <c r="AE479">
        <f>+Tabla2[[#This Row],[Columna1]]/60</f>
        <v>0.25</v>
      </c>
      <c r="AF479" t="str">
        <f>+TEXT(Tabla2[[#This Row],[Columna12]]/24, "h:mm")</f>
        <v>0:15</v>
      </c>
      <c r="AG479" s="6">
        <f>+Tabla2[[#This Row],[Columna13]]+Tabla2[[#This Row],[Tiempo de permanencia]]</f>
        <v>30.154166666666669</v>
      </c>
      <c r="AH479" t="str">
        <f>+TEXT(Tabla2[[#This Row],[Hora de Llegada]], "dddd")</f>
        <v>jueves</v>
      </c>
    </row>
    <row r="480" spans="1:34" x14ac:dyDescent="0.25">
      <c r="A480">
        <v>1</v>
      </c>
      <c r="B480" t="s">
        <v>161</v>
      </c>
      <c r="C480">
        <v>3</v>
      </c>
      <c r="D480" s="3">
        <v>45022.029166666667</v>
      </c>
      <c r="E480" s="3">
        <v>45022.1875</v>
      </c>
      <c r="F480" t="s">
        <v>69</v>
      </c>
      <c r="G480" t="s">
        <v>70</v>
      </c>
      <c r="H480" t="s">
        <v>71</v>
      </c>
      <c r="I480" s="13">
        <v>39.58</v>
      </c>
      <c r="J480" t="s">
        <v>72</v>
      </c>
      <c r="K480">
        <v>479</v>
      </c>
      <c r="L480" t="s">
        <v>140</v>
      </c>
      <c r="M480" t="s">
        <v>24</v>
      </c>
      <c r="N480" t="s">
        <v>133</v>
      </c>
      <c r="Q480" s="1">
        <f>+SUMIF(Tabla1[Número de Orden],Tabla2[[#This Row],[Número de Orden]],Tabla1[Ganacia Bruta])</f>
        <v>52</v>
      </c>
      <c r="R480" s="1">
        <f>+Tabla2[[#This Row],[Monto total cuenta]]+Tabla2[[#This Row],[Propina final]]</f>
        <v>91.58</v>
      </c>
      <c r="S480" s="4">
        <f>+Tabla2[[#This Row],[Hora de Salida]]</f>
        <v>45022.1875</v>
      </c>
      <c r="T480" s="5" t="str">
        <f>+TEXT(Tabla2[[#This Row],[Hora de Llegada]], "h:mm")</f>
        <v>0:42</v>
      </c>
      <c r="U480" t="str">
        <f>+TEXT(Tabla2[[#This Row],[Hora de Salida]], "h:mm")</f>
        <v>4:30</v>
      </c>
      <c r="V4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480">
        <f>+SUMIF(cocina!A:A,Tabla2[[#This Row],[Número de Orden]],cocina!H:H)</f>
        <v>83</v>
      </c>
      <c r="X480">
        <f>+Tabla2[[#This Row],[Tiempo de preparación]]/60</f>
        <v>1.3833333333333333</v>
      </c>
      <c r="Y480" t="str">
        <f>+TEXT(Tabla2[[#This Row],[Columna2]]/24, "h:mm")</f>
        <v>1:23</v>
      </c>
      <c r="Z480" s="6">
        <f>+TEXT(Tabla2[[#This Row],[Hora de Salida]]-Tabla2[[#This Row],[Hora de Llegada]], "h:mm")-Tabla2[[#This Row],[Tiempo de preparación2]]</f>
        <v>0.10069444444444443</v>
      </c>
      <c r="AA480" s="6">
        <f>+IF(Tabla2[[#This Row],[Tiempo de degustación]]&lt;0,0,Tabla2[[#This Row],[Tiempo de degustación]])</f>
        <v>0.10069444444444443</v>
      </c>
      <c r="AB480" t="str">
        <f>+IF(Tabla2[[#This Row],[Tiempo de degustación2]]&gt;0,"SI","Impago")</f>
        <v>SI</v>
      </c>
      <c r="AC480">
        <f>+IF(Tabla2[[#This Row],[Orden cobrada]]="Impago",0,Tabla2[[#This Row],[Propina]])</f>
        <v>39.58</v>
      </c>
      <c r="AD480">
        <f>+IF(Tabla2[[#This Row],[Estado de la Mesa]]="Ocupada",15,0)</f>
        <v>0</v>
      </c>
      <c r="AE480">
        <f>+Tabla2[[#This Row],[Columna1]]/60</f>
        <v>0</v>
      </c>
      <c r="AF480" t="str">
        <f>+TEXT(Tabla2[[#This Row],[Columna12]]/24, "h:mm")</f>
        <v>0:00</v>
      </c>
      <c r="AG480" s="6">
        <f>+Tabla2[[#This Row],[Columna13]]+Tabla2[[#This Row],[Tiempo de permanencia]]</f>
        <v>0.15833333333333333</v>
      </c>
      <c r="AH480" t="str">
        <f>+TEXT(Tabla2[[#This Row],[Hora de Llegada]], "dddd")</f>
        <v>jueves</v>
      </c>
    </row>
    <row r="481" spans="1:34" x14ac:dyDescent="0.25">
      <c r="A481">
        <v>1</v>
      </c>
      <c r="B481" t="s">
        <v>512</v>
      </c>
      <c r="C481">
        <v>5</v>
      </c>
      <c r="D481" s="3">
        <v>45022.143055555556</v>
      </c>
      <c r="E481" s="3">
        <v>45022.304861111108</v>
      </c>
      <c r="F481" t="s">
        <v>90</v>
      </c>
      <c r="G481" t="s">
        <v>77</v>
      </c>
      <c r="H481" t="s">
        <v>78</v>
      </c>
      <c r="I481" s="13">
        <v>18.63</v>
      </c>
      <c r="J481" t="s">
        <v>72</v>
      </c>
      <c r="K481">
        <v>480</v>
      </c>
      <c r="L481" t="s">
        <v>109</v>
      </c>
      <c r="M481" t="s">
        <v>17</v>
      </c>
      <c r="N481" t="s">
        <v>80</v>
      </c>
      <c r="Q481" s="1">
        <f>+SUMIF(Tabla1[Número de Orden],Tabla2[[#This Row],[Número de Orden]],Tabla1[Ganacia Bruta])</f>
        <v>159</v>
      </c>
      <c r="R481" s="1">
        <f>+Tabla2[[#This Row],[Monto total cuenta]]+Tabla2[[#This Row],[Propina final]]</f>
        <v>177.63</v>
      </c>
      <c r="S481" s="4">
        <f>+Tabla2[[#This Row],[Hora de Salida]]</f>
        <v>45022.304861111108</v>
      </c>
      <c r="T481" s="5" t="str">
        <f>+TEXT(Tabla2[[#This Row],[Hora de Llegada]], "h:mm")</f>
        <v>3:26</v>
      </c>
      <c r="U481" t="str">
        <f>+TEXT(Tabla2[[#This Row],[Hora de Salida]], "h:mm")</f>
        <v>7:19</v>
      </c>
      <c r="V4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0.16180555555555559</v>
      </c>
      <c r="W481">
        <f>+SUMIF(cocina!A:A,Tabla2[[#This Row],[Número de Orden]],cocina!H:H)</f>
        <v>65</v>
      </c>
      <c r="X481">
        <f>+Tabla2[[#This Row],[Tiempo de preparación]]/60</f>
        <v>1.0833333333333333</v>
      </c>
      <c r="Y481" t="str">
        <f>+TEXT(Tabla2[[#This Row],[Columna2]]/24, "h:mm")</f>
        <v>1:05</v>
      </c>
      <c r="Z481" s="6">
        <f>+TEXT(Tabla2[[#This Row],[Hora de Salida]]-Tabla2[[#This Row],[Hora de Llegada]], "h:mm")-Tabla2[[#This Row],[Tiempo de preparación2]]</f>
        <v>0.11666666666666667</v>
      </c>
      <c r="AA481" s="6">
        <f>+IF(Tabla2[[#This Row],[Tiempo de degustación]]&lt;0,0,Tabla2[[#This Row],[Tiempo de degustación]])</f>
        <v>0.11666666666666667</v>
      </c>
      <c r="AB481" t="str">
        <f>+IF(Tabla2[[#This Row],[Tiempo de degustación2]]&gt;0,"SI","Impago")</f>
        <v>SI</v>
      </c>
      <c r="AC481">
        <f>+IF(Tabla2[[#This Row],[Orden cobrada]]="Impago",0,Tabla2[[#This Row],[Propina]])</f>
        <v>18.63</v>
      </c>
      <c r="AD481">
        <f>+IF(Tabla2[[#This Row],[Estado de la Mesa]]="Ocupada",15,0)</f>
        <v>0</v>
      </c>
      <c r="AE481">
        <f>+Tabla2[[#This Row],[Columna1]]/60</f>
        <v>0</v>
      </c>
      <c r="AF481" t="str">
        <f>+TEXT(Tabla2[[#This Row],[Columna12]]/24, "h:mm")</f>
        <v>0:00</v>
      </c>
      <c r="AG481" s="6">
        <f>+Tabla2[[#This Row],[Columna13]]+Tabla2[[#This Row],[Tiempo de permanencia]]</f>
        <v>0.16180555555555559</v>
      </c>
      <c r="AH481" t="str">
        <f>+TEXT(Tabla2[[#This Row],[Hora de Llegada]], "dddd")</f>
        <v>jueves</v>
      </c>
    </row>
    <row r="482" spans="1:34" x14ac:dyDescent="0.25">
      <c r="A482">
        <v>9</v>
      </c>
      <c r="B482" t="s">
        <v>513</v>
      </c>
      <c r="C482">
        <v>4</v>
      </c>
      <c r="D482" s="3">
        <v>45022.081250000003</v>
      </c>
      <c r="E482" s="3">
        <v>45022.196527777778</v>
      </c>
      <c r="F482" t="s">
        <v>76</v>
      </c>
      <c r="G482" t="s">
        <v>70</v>
      </c>
      <c r="H482" t="s">
        <v>83</v>
      </c>
      <c r="I482" s="13">
        <v>42.02</v>
      </c>
      <c r="J482" t="s">
        <v>72</v>
      </c>
      <c r="K482">
        <v>481</v>
      </c>
      <c r="L482" t="s">
        <v>95</v>
      </c>
      <c r="M482" t="s">
        <v>25</v>
      </c>
      <c r="Q482" s="1">
        <f>+SUMIF(Tabla1[Número de Orden],Tabla2[[#This Row],[Número de Orden]],Tabla1[Ganacia Bruta])</f>
        <v>52</v>
      </c>
      <c r="R482" s="1">
        <f>+Tabla2[[#This Row],[Monto total cuenta]]+Tabla2[[#This Row],[Propina final]]</f>
        <v>94.02000000000001</v>
      </c>
      <c r="S482" s="4">
        <f>+Tabla2[[#This Row],[Hora de Salida]]</f>
        <v>45022.196527777778</v>
      </c>
      <c r="T482" s="5" t="str">
        <f>+TEXT(Tabla2[[#This Row],[Hora de Llegada]], "h:mm")</f>
        <v>1:57</v>
      </c>
      <c r="U482" t="str">
        <f>+TEXT(Tabla2[[#This Row],[Hora de Salida]], "h:mm")</f>
        <v>4:43</v>
      </c>
      <c r="V4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0.11527777777777777</v>
      </c>
      <c r="W482">
        <f>+SUMIF(cocina!A:A,Tabla2[[#This Row],[Número de Orden]],cocina!H:H)</f>
        <v>58</v>
      </c>
      <c r="X482">
        <f>+Tabla2[[#This Row],[Tiempo de preparación]]/60</f>
        <v>0.96666666666666667</v>
      </c>
      <c r="Y482" t="str">
        <f>+TEXT(Tabla2[[#This Row],[Columna2]]/24, "h:mm")</f>
        <v>0:58</v>
      </c>
      <c r="Z482" s="6">
        <f>+TEXT(Tabla2[[#This Row],[Hora de Salida]]-Tabla2[[#This Row],[Hora de Llegada]], "h:mm")-Tabla2[[#This Row],[Tiempo de preparación2]]</f>
        <v>7.5000000000000011E-2</v>
      </c>
      <c r="AA482" s="6">
        <f>+IF(Tabla2[[#This Row],[Tiempo de degustación]]&lt;0,0,Tabla2[[#This Row],[Tiempo de degustación]])</f>
        <v>7.5000000000000011E-2</v>
      </c>
      <c r="AB482" t="str">
        <f>+IF(Tabla2[[#This Row],[Tiempo de degustación2]]&gt;0,"SI","Impago")</f>
        <v>SI</v>
      </c>
      <c r="AC482">
        <f>+IF(Tabla2[[#This Row],[Orden cobrada]]="Impago",0,Tabla2[[#This Row],[Propina]])</f>
        <v>42.02</v>
      </c>
      <c r="AD482">
        <f>+IF(Tabla2[[#This Row],[Estado de la Mesa]]="Ocupada",15,0)</f>
        <v>0</v>
      </c>
      <c r="AE482">
        <f>+Tabla2[[#This Row],[Columna1]]/60</f>
        <v>0</v>
      </c>
      <c r="AF482" t="str">
        <f>+TEXT(Tabla2[[#This Row],[Columna12]]/24, "h:mm")</f>
        <v>0:00</v>
      </c>
      <c r="AG482" s="6">
        <f>+Tabla2[[#This Row],[Columna13]]+Tabla2[[#This Row],[Tiempo de permanencia]]</f>
        <v>0.11527777777777777</v>
      </c>
      <c r="AH482" t="str">
        <f>+TEXT(Tabla2[[#This Row],[Hora de Llegada]], "dddd")</f>
        <v>jueves</v>
      </c>
    </row>
    <row r="483" spans="1:34" x14ac:dyDescent="0.25">
      <c r="A483">
        <v>9</v>
      </c>
      <c r="B483" t="s">
        <v>261</v>
      </c>
      <c r="C483">
        <v>4</v>
      </c>
      <c r="D483" s="3">
        <v>45022.02847222222</v>
      </c>
      <c r="E483" s="3">
        <v>45022.124305555553</v>
      </c>
      <c r="F483" t="s">
        <v>69</v>
      </c>
      <c r="G483" t="s">
        <v>77</v>
      </c>
      <c r="H483" t="s">
        <v>83</v>
      </c>
      <c r="I483" s="13">
        <v>18.84</v>
      </c>
      <c r="J483" t="s">
        <v>84</v>
      </c>
      <c r="K483">
        <v>482</v>
      </c>
      <c r="L483" t="s">
        <v>79</v>
      </c>
      <c r="M483" t="s">
        <v>23</v>
      </c>
      <c r="Q483" s="1">
        <f>+SUMIF(Tabla1[Número de Orden],Tabla2[[#This Row],[Número de Orden]],Tabla1[Ganacia Bruta])</f>
        <v>63</v>
      </c>
      <c r="R483" s="1">
        <f>+Tabla2[[#This Row],[Monto total cuenta]]+Tabla2[[#This Row],[Propina final]]</f>
        <v>81.84</v>
      </c>
      <c r="S483" s="4">
        <f>+Tabla2[[#This Row],[Hora de Salida]]</f>
        <v>45022.124305555553</v>
      </c>
      <c r="T483" s="5" t="str">
        <f>+TEXT(Tabla2[[#This Row],[Hora de Llegada]], "h:mm")</f>
        <v>0:41</v>
      </c>
      <c r="U483" t="str">
        <f>+TEXT(Tabla2[[#This Row],[Hora de Salida]], "h:mm")</f>
        <v>2:59</v>
      </c>
      <c r="V4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9.583333333333334E-2</v>
      </c>
      <c r="W483">
        <f>+SUMIF(cocina!A:A,Tabla2[[#This Row],[Número de Orden]],cocina!H:H)</f>
        <v>21</v>
      </c>
      <c r="X483">
        <f>+Tabla2[[#This Row],[Tiempo de preparación]]/60</f>
        <v>0.35</v>
      </c>
      <c r="Y483" t="str">
        <f>+TEXT(Tabla2[[#This Row],[Columna2]]/24, "h:mm")</f>
        <v>0:21</v>
      </c>
      <c r="Z483" s="6">
        <f>+TEXT(Tabla2[[#This Row],[Hora de Salida]]-Tabla2[[#This Row],[Hora de Llegada]], "h:mm")-Tabla2[[#This Row],[Tiempo de preparación2]]</f>
        <v>8.1250000000000003E-2</v>
      </c>
      <c r="AA483" s="6">
        <f>+IF(Tabla2[[#This Row],[Tiempo de degustación]]&lt;0,0,Tabla2[[#This Row],[Tiempo de degustación]])</f>
        <v>8.1250000000000003E-2</v>
      </c>
      <c r="AB483" t="str">
        <f>+IF(Tabla2[[#This Row],[Tiempo de degustación2]]&gt;0,"SI","Impago")</f>
        <v>SI</v>
      </c>
      <c r="AC483">
        <f>+IF(Tabla2[[#This Row],[Orden cobrada]]="Impago",0,Tabla2[[#This Row],[Propina]])</f>
        <v>18.84</v>
      </c>
      <c r="AD483">
        <f>+IF(Tabla2[[#This Row],[Estado de la Mesa]]="Ocupada",15,0)</f>
        <v>0</v>
      </c>
      <c r="AE483">
        <f>+Tabla2[[#This Row],[Columna1]]/60</f>
        <v>0</v>
      </c>
      <c r="AF483" t="str">
        <f>+TEXT(Tabla2[[#This Row],[Columna12]]/24, "h:mm")</f>
        <v>0:00</v>
      </c>
      <c r="AG483" s="6">
        <f>+Tabla2[[#This Row],[Columna13]]+Tabla2[[#This Row],[Tiempo de permanencia]]</f>
        <v>9.583333333333334E-2</v>
      </c>
      <c r="AH483" t="str">
        <f>+TEXT(Tabla2[[#This Row],[Hora de Llegada]], "dddd")</f>
        <v>jueves</v>
      </c>
    </row>
    <row r="484" spans="1:34" x14ac:dyDescent="0.25">
      <c r="A484">
        <v>2</v>
      </c>
      <c r="B484" t="s">
        <v>514</v>
      </c>
      <c r="C484">
        <v>4</v>
      </c>
      <c r="D484" s="3">
        <v>45022.159722222219</v>
      </c>
      <c r="E484" s="3">
        <v>45022.292361111111</v>
      </c>
      <c r="F484" t="s">
        <v>76</v>
      </c>
      <c r="G484" t="s">
        <v>70</v>
      </c>
      <c r="H484" t="s">
        <v>83</v>
      </c>
      <c r="I484" s="13">
        <v>12.74</v>
      </c>
      <c r="J484" t="s">
        <v>72</v>
      </c>
      <c r="K484">
        <v>483</v>
      </c>
      <c r="L484" t="s">
        <v>121</v>
      </c>
      <c r="M484" t="s">
        <v>10</v>
      </c>
      <c r="Q484" s="1">
        <f>+SUMIF(Tabla1[Número de Orden],Tabla2[[#This Row],[Número de Orden]],Tabla1[Ganacia Bruta])</f>
        <v>81</v>
      </c>
      <c r="R484" s="1">
        <f>+Tabla2[[#This Row],[Monto total cuenta]]+Tabla2[[#This Row],[Propina final]]</f>
        <v>93.74</v>
      </c>
      <c r="S484" s="4">
        <f>+Tabla2[[#This Row],[Hora de Salida]]</f>
        <v>45022.292361111111</v>
      </c>
      <c r="T484" s="5" t="str">
        <f>+TEXT(Tabla2[[#This Row],[Hora de Llegada]], "h:mm")</f>
        <v>3:50</v>
      </c>
      <c r="U484" t="str">
        <f>+TEXT(Tabla2[[#This Row],[Hora de Salida]], "h:mm")</f>
        <v>7:01</v>
      </c>
      <c r="V4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0.13263888888888892</v>
      </c>
      <c r="W484">
        <f>+SUMIF(cocina!A:A,Tabla2[[#This Row],[Número de Orden]],cocina!H:H)</f>
        <v>53</v>
      </c>
      <c r="X484">
        <f>+Tabla2[[#This Row],[Tiempo de preparación]]/60</f>
        <v>0.8833333333333333</v>
      </c>
      <c r="Y484" t="str">
        <f>+TEXT(Tabla2[[#This Row],[Columna2]]/24, "h:mm")</f>
        <v>0:53</v>
      </c>
      <c r="Z484" s="6">
        <f>+TEXT(Tabla2[[#This Row],[Hora de Salida]]-Tabla2[[#This Row],[Hora de Llegada]], "h:mm")-Tabla2[[#This Row],[Tiempo de preparación2]]</f>
        <v>9.5833333333333326E-2</v>
      </c>
      <c r="AA484" s="6">
        <f>+IF(Tabla2[[#This Row],[Tiempo de degustación]]&lt;0,0,Tabla2[[#This Row],[Tiempo de degustación]])</f>
        <v>9.5833333333333326E-2</v>
      </c>
      <c r="AB484" t="str">
        <f>+IF(Tabla2[[#This Row],[Tiempo de degustación2]]&gt;0,"SI","Impago")</f>
        <v>SI</v>
      </c>
      <c r="AC484">
        <f>+IF(Tabla2[[#This Row],[Orden cobrada]]="Impago",0,Tabla2[[#This Row],[Propina]])</f>
        <v>12.74</v>
      </c>
      <c r="AD484">
        <f>+IF(Tabla2[[#This Row],[Estado de la Mesa]]="Ocupada",15,0)</f>
        <v>0</v>
      </c>
      <c r="AE484">
        <f>+Tabla2[[#This Row],[Columna1]]/60</f>
        <v>0</v>
      </c>
      <c r="AF484" t="str">
        <f>+TEXT(Tabla2[[#This Row],[Columna12]]/24, "h:mm")</f>
        <v>0:00</v>
      </c>
      <c r="AG484" s="6">
        <f>+Tabla2[[#This Row],[Columna13]]+Tabla2[[#This Row],[Tiempo de permanencia]]</f>
        <v>0.13263888888888892</v>
      </c>
      <c r="AH484" t="str">
        <f>+TEXT(Tabla2[[#This Row],[Hora de Llegada]], "dddd")</f>
        <v>jueves</v>
      </c>
    </row>
    <row r="485" spans="1:34" x14ac:dyDescent="0.25">
      <c r="A485">
        <v>18</v>
      </c>
      <c r="B485" t="s">
        <v>515</v>
      </c>
      <c r="C485">
        <v>2</v>
      </c>
      <c r="D485" s="3">
        <v>45022.064583333333</v>
      </c>
      <c r="E485" s="3">
        <v>45022.188194444447</v>
      </c>
      <c r="F485" t="s">
        <v>94</v>
      </c>
      <c r="G485" t="s">
        <v>70</v>
      </c>
      <c r="H485" t="s">
        <v>83</v>
      </c>
      <c r="I485" s="13">
        <v>22.76</v>
      </c>
      <c r="J485" t="s">
        <v>84</v>
      </c>
      <c r="K485">
        <v>484</v>
      </c>
      <c r="L485" t="s">
        <v>127</v>
      </c>
      <c r="M485" t="s">
        <v>26</v>
      </c>
      <c r="Q485" s="1">
        <f>+SUMIF(Tabla1[Número de Orden],Tabla2[[#This Row],[Número de Orden]],Tabla1[Ganacia Bruta])</f>
        <v>75</v>
      </c>
      <c r="R485" s="1">
        <f>+Tabla2[[#This Row],[Monto total cuenta]]+Tabla2[[#This Row],[Propina final]]</f>
        <v>97.76</v>
      </c>
      <c r="S485" s="4">
        <f>+Tabla2[[#This Row],[Hora de Salida]]</f>
        <v>45022.188194444447</v>
      </c>
      <c r="T485" s="5" t="str">
        <f>+TEXT(Tabla2[[#This Row],[Hora de Llegada]], "h:mm")</f>
        <v>1:33</v>
      </c>
      <c r="U485" t="str">
        <f>+TEXT(Tabla2[[#This Row],[Hora de Salida]], "h:mm")</f>
        <v>4:31</v>
      </c>
      <c r="V4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</v>
      </c>
      <c r="W485">
        <f>+SUMIF(cocina!A:A,Tabla2[[#This Row],[Número de Orden]],cocina!H:H)</f>
        <v>34</v>
      </c>
      <c r="X485">
        <f>+Tabla2[[#This Row],[Tiempo de preparación]]/60</f>
        <v>0.56666666666666665</v>
      </c>
      <c r="Y485" t="str">
        <f>+TEXT(Tabla2[[#This Row],[Columna2]]/24, "h:mm")</f>
        <v>0:34</v>
      </c>
      <c r="Z485" s="6">
        <f>+TEXT(Tabla2[[#This Row],[Hora de Salida]]-Tabla2[[#This Row],[Hora de Llegada]], "h:mm")-Tabla2[[#This Row],[Tiempo de preparación2]]</f>
        <v>0.1</v>
      </c>
      <c r="AA485" s="6">
        <f>+IF(Tabla2[[#This Row],[Tiempo de degustación]]&lt;0,0,Tabla2[[#This Row],[Tiempo de degustación]])</f>
        <v>0.1</v>
      </c>
      <c r="AB485" t="str">
        <f>+IF(Tabla2[[#This Row],[Tiempo de degustación2]]&gt;0,"SI","Impago")</f>
        <v>SI</v>
      </c>
      <c r="AC485">
        <f>+IF(Tabla2[[#This Row],[Orden cobrada]]="Impago",0,Tabla2[[#This Row],[Propina]])</f>
        <v>22.76</v>
      </c>
      <c r="AD485">
        <f>+IF(Tabla2[[#This Row],[Estado de la Mesa]]="Ocupada",15,0)</f>
        <v>0</v>
      </c>
      <c r="AE485">
        <f>+Tabla2[[#This Row],[Columna1]]/60</f>
        <v>0</v>
      </c>
      <c r="AF485" t="str">
        <f>+TEXT(Tabla2[[#This Row],[Columna12]]/24, "h:mm")</f>
        <v>0:00</v>
      </c>
      <c r="AG485" s="6">
        <f>+Tabla2[[#This Row],[Columna13]]+Tabla2[[#This Row],[Tiempo de permanencia]]</f>
        <v>0.1236111111111111</v>
      </c>
      <c r="AH485" t="str">
        <f>+TEXT(Tabla2[[#This Row],[Hora de Llegada]], "dddd")</f>
        <v>jueves</v>
      </c>
    </row>
    <row r="486" spans="1:34" x14ac:dyDescent="0.25">
      <c r="A486">
        <v>6</v>
      </c>
      <c r="B486" t="s">
        <v>406</v>
      </c>
      <c r="C486">
        <v>5</v>
      </c>
      <c r="D486" s="3">
        <v>45022.041666666664</v>
      </c>
      <c r="E486" s="3">
        <v>45022.119444444441</v>
      </c>
      <c r="F486" t="s">
        <v>90</v>
      </c>
      <c r="G486" t="s">
        <v>98</v>
      </c>
      <c r="H486" t="s">
        <v>83</v>
      </c>
      <c r="I486" s="13">
        <v>39.07</v>
      </c>
      <c r="J486" t="s">
        <v>72</v>
      </c>
      <c r="K486">
        <v>485</v>
      </c>
      <c r="L486" t="s">
        <v>105</v>
      </c>
      <c r="M486" t="s">
        <v>5</v>
      </c>
      <c r="N486" t="s">
        <v>87</v>
      </c>
      <c r="Q486" s="1">
        <f>+SUMIF(Tabla1[Número de Orden],Tabla2[[#This Row],[Número de Orden]],Tabla1[Ganacia Bruta])</f>
        <v>144</v>
      </c>
      <c r="R486" s="1">
        <f>+Tabla2[[#This Row],[Monto total cuenta]]+Tabla2[[#This Row],[Propina final]]</f>
        <v>183.07</v>
      </c>
      <c r="S486" s="4">
        <f>+Tabla2[[#This Row],[Hora de Salida]]</f>
        <v>45022.119444444441</v>
      </c>
      <c r="T486" s="5" t="str">
        <f>+TEXT(Tabla2[[#This Row],[Hora de Llegada]], "h:mm")</f>
        <v>1:00</v>
      </c>
      <c r="U486" t="str">
        <f>+TEXT(Tabla2[[#This Row],[Hora de Salida]], "h:mm")</f>
        <v>2:52</v>
      </c>
      <c r="V4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486">
        <f>+SUMIF(cocina!A:A,Tabla2[[#This Row],[Número de Orden]],cocina!H:H)</f>
        <v>79</v>
      </c>
      <c r="X486">
        <f>+Tabla2[[#This Row],[Tiempo de preparación]]/60</f>
        <v>1.3166666666666667</v>
      </c>
      <c r="Y486" t="str">
        <f>+TEXT(Tabla2[[#This Row],[Columna2]]/24, "h:mm")</f>
        <v>1:19</v>
      </c>
      <c r="Z486" s="6">
        <f>+TEXT(Tabla2[[#This Row],[Hora de Salida]]-Tabla2[[#This Row],[Hora de Llegada]], "h:mm")-Tabla2[[#This Row],[Tiempo de preparación2]]</f>
        <v>2.2916666666666669E-2</v>
      </c>
      <c r="AA486" s="6">
        <f>+IF(Tabla2[[#This Row],[Tiempo de degustación]]&lt;0,0,Tabla2[[#This Row],[Tiempo de degustación]])</f>
        <v>2.2916666666666669E-2</v>
      </c>
      <c r="AB486" t="str">
        <f>+IF(Tabla2[[#This Row],[Tiempo de degustación2]]&gt;0,"SI","Impago")</f>
        <v>SI</v>
      </c>
      <c r="AC486">
        <f>+IF(Tabla2[[#This Row],[Orden cobrada]]="Impago",0,Tabla2[[#This Row],[Propina]])</f>
        <v>39.07</v>
      </c>
      <c r="AD486">
        <f>+IF(Tabla2[[#This Row],[Estado de la Mesa]]="Ocupada",15,0)</f>
        <v>0</v>
      </c>
      <c r="AE486">
        <f>+Tabla2[[#This Row],[Columna1]]/60</f>
        <v>0</v>
      </c>
      <c r="AF486" t="str">
        <f>+TEXT(Tabla2[[#This Row],[Columna12]]/24, "h:mm")</f>
        <v>0:00</v>
      </c>
      <c r="AG486" s="6">
        <f>+Tabla2[[#This Row],[Columna13]]+Tabla2[[#This Row],[Tiempo de permanencia]]</f>
        <v>7.7777777777777779E-2</v>
      </c>
      <c r="AH486" t="str">
        <f>+TEXT(Tabla2[[#This Row],[Hora de Llegada]], "dddd")</f>
        <v>jueves</v>
      </c>
    </row>
    <row r="487" spans="1:34" x14ac:dyDescent="0.25">
      <c r="A487">
        <v>15</v>
      </c>
      <c r="B487" t="s">
        <v>516</v>
      </c>
      <c r="C487">
        <v>3</v>
      </c>
      <c r="D487" s="3">
        <v>45022.115972222222</v>
      </c>
      <c r="E487" s="3">
        <v>45022.258333333331</v>
      </c>
      <c r="F487" t="s">
        <v>76</v>
      </c>
      <c r="G487" t="s">
        <v>77</v>
      </c>
      <c r="H487" t="s">
        <v>71</v>
      </c>
      <c r="I487" s="13">
        <v>12.66</v>
      </c>
      <c r="J487" t="s">
        <v>100</v>
      </c>
      <c r="K487">
        <v>486</v>
      </c>
      <c r="L487" t="s">
        <v>79</v>
      </c>
      <c r="M487" t="s">
        <v>12</v>
      </c>
      <c r="N487" t="s">
        <v>131</v>
      </c>
      <c r="O487" t="s">
        <v>133</v>
      </c>
      <c r="P487" t="s">
        <v>96</v>
      </c>
      <c r="Q487" s="1">
        <f>+SUMIF(Tabla1[Número de Orden],Tabla2[[#This Row],[Número de Orden]],Tabla1[Ganacia Bruta])</f>
        <v>150</v>
      </c>
      <c r="R487" s="1">
        <f>+Tabla2[[#This Row],[Monto total cuenta]]+Tabla2[[#This Row],[Propina final]]</f>
        <v>162.66</v>
      </c>
      <c r="S487" s="4">
        <f>+Tabla2[[#This Row],[Hora de Salida]]</f>
        <v>45022.258333333331</v>
      </c>
      <c r="T487" s="5" t="str">
        <f>+TEXT(Tabla2[[#This Row],[Hora de Llegada]], "h:mm")</f>
        <v>2:47</v>
      </c>
      <c r="U487" t="str">
        <f>+TEXT(Tabla2[[#This Row],[Hora de Salida]], "h:mm")</f>
        <v>6:12</v>
      </c>
      <c r="V4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30.142361111111111</v>
      </c>
      <c r="W487">
        <f>+SUMIF(cocina!A:A,Tabla2[[#This Row],[Número de Orden]],cocina!H:H)</f>
        <v>59</v>
      </c>
      <c r="X487">
        <f>+Tabla2[[#This Row],[Tiempo de preparación]]/60</f>
        <v>0.98333333333333328</v>
      </c>
      <c r="Y487" t="str">
        <f>+TEXT(Tabla2[[#This Row],[Columna2]]/24, "h:mm")</f>
        <v>0:59</v>
      </c>
      <c r="Z487" s="6">
        <f>+TEXT(Tabla2[[#This Row],[Hora de Salida]]-Tabla2[[#This Row],[Hora de Llegada]], "h:mm")-Tabla2[[#This Row],[Tiempo de preparación2]]</f>
        <v>0.10138888888888889</v>
      </c>
      <c r="AA487" s="6">
        <f>+IF(Tabla2[[#This Row],[Tiempo de degustación]]&lt;0,0,Tabla2[[#This Row],[Tiempo de degustación]])</f>
        <v>0.10138888888888889</v>
      </c>
      <c r="AB487" t="str">
        <f>+IF(Tabla2[[#This Row],[Tiempo de degustación2]]&gt;0,"SI","Impago")</f>
        <v>SI</v>
      </c>
      <c r="AC487">
        <f>+IF(Tabla2[[#This Row],[Orden cobrada]]="Impago",0,Tabla2[[#This Row],[Propina]])</f>
        <v>12.66</v>
      </c>
      <c r="AD487">
        <f>+IF(Tabla2[[#This Row],[Estado de la Mesa]]="Ocupada",15,0)</f>
        <v>15</v>
      </c>
      <c r="AE487">
        <f>+Tabla2[[#This Row],[Columna1]]/60</f>
        <v>0.25</v>
      </c>
      <c r="AF487" t="str">
        <f>+TEXT(Tabla2[[#This Row],[Columna12]]/24, "h:mm")</f>
        <v>0:15</v>
      </c>
      <c r="AG487" s="6">
        <f>+Tabla2[[#This Row],[Columna13]]+Tabla2[[#This Row],[Tiempo de permanencia]]</f>
        <v>30.152777777777779</v>
      </c>
      <c r="AH487" t="str">
        <f>+TEXT(Tabla2[[#This Row],[Hora de Llegada]], "dddd")</f>
        <v>jueves</v>
      </c>
    </row>
    <row r="488" spans="1:34" x14ac:dyDescent="0.25">
      <c r="A488">
        <v>17</v>
      </c>
      <c r="B488" t="s">
        <v>174</v>
      </c>
      <c r="C488">
        <v>1</v>
      </c>
      <c r="D488" s="3">
        <v>45022.06527777778</v>
      </c>
      <c r="E488" s="3">
        <v>45022.159722222219</v>
      </c>
      <c r="F488" t="s">
        <v>76</v>
      </c>
      <c r="G488" t="s">
        <v>70</v>
      </c>
      <c r="H488" t="s">
        <v>83</v>
      </c>
      <c r="I488" s="13">
        <v>45.76</v>
      </c>
      <c r="J488" t="s">
        <v>100</v>
      </c>
      <c r="K488">
        <v>487</v>
      </c>
      <c r="L488" t="s">
        <v>91</v>
      </c>
      <c r="M488" t="s">
        <v>20</v>
      </c>
      <c r="N488" t="s">
        <v>86</v>
      </c>
      <c r="O488" t="s">
        <v>123</v>
      </c>
      <c r="Q488" s="1">
        <f>+SUMIF(Tabla1[Número de Orden],Tabla2[[#This Row],[Número de Orden]],Tabla1[Ganacia Bruta])</f>
        <v>152</v>
      </c>
      <c r="R488" s="1">
        <f>+Tabla2[[#This Row],[Monto total cuenta]]+Tabla2[[#This Row],[Propina final]]</f>
        <v>197.76</v>
      </c>
      <c r="S488" s="4">
        <f>+Tabla2[[#This Row],[Hora de Salida]]</f>
        <v>45022.159722222219</v>
      </c>
      <c r="T488" s="5" t="str">
        <f>+TEXT(Tabla2[[#This Row],[Hora de Llegada]], "h:mm")</f>
        <v>1:34</v>
      </c>
      <c r="U488" t="str">
        <f>+TEXT(Tabla2[[#This Row],[Hora de Salida]], "h:mm")</f>
        <v>3:50</v>
      </c>
      <c r="V4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30.094444444444445</v>
      </c>
      <c r="W488">
        <f>+SUMIF(cocina!A:A,Tabla2[[#This Row],[Número de Orden]],cocina!H:H)</f>
        <v>92</v>
      </c>
      <c r="X488">
        <f>+Tabla2[[#This Row],[Tiempo de preparación]]/60</f>
        <v>1.5333333333333334</v>
      </c>
      <c r="Y488" t="str">
        <f>+TEXT(Tabla2[[#This Row],[Columna2]]/24, "h:mm")</f>
        <v>1:32</v>
      </c>
      <c r="Z488" s="6">
        <f>+TEXT(Tabla2[[#This Row],[Hora de Salida]]-Tabla2[[#This Row],[Hora de Llegada]], "h:mm")-Tabla2[[#This Row],[Tiempo de preparación2]]</f>
        <v>3.0555555555555558E-2</v>
      </c>
      <c r="AA488" s="6">
        <f>+IF(Tabla2[[#This Row],[Tiempo de degustación]]&lt;0,0,Tabla2[[#This Row],[Tiempo de degustación]])</f>
        <v>3.0555555555555558E-2</v>
      </c>
      <c r="AB488" t="str">
        <f>+IF(Tabla2[[#This Row],[Tiempo de degustación2]]&gt;0,"SI","Impago")</f>
        <v>SI</v>
      </c>
      <c r="AC488">
        <f>+IF(Tabla2[[#This Row],[Orden cobrada]]="Impago",0,Tabla2[[#This Row],[Propina]])</f>
        <v>45.76</v>
      </c>
      <c r="AD488">
        <f>+IF(Tabla2[[#This Row],[Estado de la Mesa]]="Ocupada",15,0)</f>
        <v>15</v>
      </c>
      <c r="AE488">
        <f>+Tabla2[[#This Row],[Columna1]]/60</f>
        <v>0.25</v>
      </c>
      <c r="AF488" t="str">
        <f>+TEXT(Tabla2[[#This Row],[Columna12]]/24, "h:mm")</f>
        <v>0:15</v>
      </c>
      <c r="AG488" s="6">
        <f>+Tabla2[[#This Row],[Columna13]]+Tabla2[[#This Row],[Tiempo de permanencia]]</f>
        <v>30.104861111111113</v>
      </c>
      <c r="AH488" t="str">
        <f>+TEXT(Tabla2[[#This Row],[Hora de Llegada]], "dddd")</f>
        <v>jueves</v>
      </c>
    </row>
    <row r="489" spans="1:34" x14ac:dyDescent="0.25">
      <c r="A489">
        <v>10</v>
      </c>
      <c r="B489" t="s">
        <v>517</v>
      </c>
      <c r="C489">
        <v>4</v>
      </c>
      <c r="D489" s="3">
        <v>45022</v>
      </c>
      <c r="E489" s="3">
        <v>45022.081944444442</v>
      </c>
      <c r="F489" t="s">
        <v>69</v>
      </c>
      <c r="G489" t="s">
        <v>70</v>
      </c>
      <c r="H489" t="s">
        <v>71</v>
      </c>
      <c r="I489" s="13">
        <v>37.380000000000003</v>
      </c>
      <c r="J489" t="s">
        <v>84</v>
      </c>
      <c r="K489">
        <v>488</v>
      </c>
      <c r="L489" t="s">
        <v>140</v>
      </c>
      <c r="M489" t="s">
        <v>24</v>
      </c>
      <c r="N489" t="s">
        <v>116</v>
      </c>
      <c r="O489" t="s">
        <v>86</v>
      </c>
      <c r="Q489" s="1">
        <f>+SUMIF(Tabla1[Número de Orden],Tabla2[[#This Row],[Número de Orden]],Tabla1[Ganacia Bruta])</f>
        <v>185</v>
      </c>
      <c r="R489" s="1">
        <f>+Tabla2[[#This Row],[Monto total cuenta]]+Tabla2[[#This Row],[Propina final]]</f>
        <v>185</v>
      </c>
      <c r="S489" s="4">
        <f>+Tabla2[[#This Row],[Hora de Salida]]</f>
        <v>45022.081944444442</v>
      </c>
      <c r="T489" s="5" t="str">
        <f>+TEXT(Tabla2[[#This Row],[Hora de Llegada]], "h:mm")</f>
        <v>0:00</v>
      </c>
      <c r="U489" t="str">
        <f>+TEXT(Tabla2[[#This Row],[Hora de Salida]], "h:mm")</f>
        <v>1:58</v>
      </c>
      <c r="V4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8.1944444444444445E-2</v>
      </c>
      <c r="W489">
        <f>+SUMIF(cocina!A:A,Tabla2[[#This Row],[Número de Orden]],cocina!H:H)</f>
        <v>124</v>
      </c>
      <c r="X489">
        <f>+Tabla2[[#This Row],[Tiempo de preparación]]/60</f>
        <v>2.0666666666666669</v>
      </c>
      <c r="Y489" t="str">
        <f>+TEXT(Tabla2[[#This Row],[Columna2]]/24, "h:mm")</f>
        <v>2:04</v>
      </c>
      <c r="Z489" s="6">
        <f>+TEXT(Tabla2[[#This Row],[Hora de Salida]]-Tabla2[[#This Row],[Hora de Llegada]], "h:mm")-Tabla2[[#This Row],[Tiempo de preparación2]]</f>
        <v>-4.1666666666666657E-3</v>
      </c>
      <c r="AA489" s="6">
        <f>+IF(Tabla2[[#This Row],[Tiempo de degustación]]&lt;0,0,Tabla2[[#This Row],[Tiempo de degustación]])</f>
        <v>0</v>
      </c>
      <c r="AB489" t="str">
        <f>+IF(Tabla2[[#This Row],[Tiempo de degustación2]]&gt;0,"SI","Impago")</f>
        <v>Impago</v>
      </c>
      <c r="AC489">
        <f>+IF(Tabla2[[#This Row],[Orden cobrada]]="Impago",0,Tabla2[[#This Row],[Propina]])</f>
        <v>0</v>
      </c>
      <c r="AD489">
        <f>+IF(Tabla2[[#This Row],[Estado de la Mesa]]="Ocupada",15,0)</f>
        <v>0</v>
      </c>
      <c r="AE489">
        <f>+Tabla2[[#This Row],[Columna1]]/60</f>
        <v>0</v>
      </c>
      <c r="AF489" t="str">
        <f>+TEXT(Tabla2[[#This Row],[Columna12]]/24, "h:mm")</f>
        <v>0:00</v>
      </c>
      <c r="AG489" s="6">
        <f>+Tabla2[[#This Row],[Columna13]]+Tabla2[[#This Row],[Tiempo de permanencia]]</f>
        <v>8.1944444444444445E-2</v>
      </c>
      <c r="AH489" t="str">
        <f>+TEXT(Tabla2[[#This Row],[Hora de Llegada]], "dddd")</f>
        <v>jueves</v>
      </c>
    </row>
    <row r="490" spans="1:34" x14ac:dyDescent="0.25">
      <c r="A490">
        <v>3</v>
      </c>
      <c r="B490" t="s">
        <v>518</v>
      </c>
      <c r="C490">
        <v>1</v>
      </c>
      <c r="D490" s="3">
        <v>45022.122916666667</v>
      </c>
      <c r="E490" s="3">
        <v>45022.227083333331</v>
      </c>
      <c r="F490" t="s">
        <v>69</v>
      </c>
      <c r="G490" t="s">
        <v>77</v>
      </c>
      <c r="H490" t="s">
        <v>83</v>
      </c>
      <c r="I490" s="13">
        <v>22.27</v>
      </c>
      <c r="J490" t="s">
        <v>100</v>
      </c>
      <c r="K490">
        <v>489</v>
      </c>
      <c r="L490" t="s">
        <v>140</v>
      </c>
      <c r="M490" t="s">
        <v>11</v>
      </c>
      <c r="N490" t="s">
        <v>116</v>
      </c>
      <c r="Q490" s="1">
        <f>+SUMIF(Tabla1[Número de Orden],Tabla2[[#This Row],[Número de Orden]],Tabla1[Ganacia Bruta])</f>
        <v>149</v>
      </c>
      <c r="R490" s="1">
        <f>+Tabla2[[#This Row],[Monto total cuenta]]+Tabla2[[#This Row],[Propina final]]</f>
        <v>171.27</v>
      </c>
      <c r="S490" s="4">
        <f>+Tabla2[[#This Row],[Hora de Salida]]</f>
        <v>45022.227083333331</v>
      </c>
      <c r="T490" s="5" t="str">
        <f>+TEXT(Tabla2[[#This Row],[Hora de Llegada]], "h:mm")</f>
        <v>2:57</v>
      </c>
      <c r="U490" t="str">
        <f>+TEXT(Tabla2[[#This Row],[Hora de Salida]], "h:mm")</f>
        <v>5:27</v>
      </c>
      <c r="V4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490">
        <f>+SUMIF(cocina!A:A,Tabla2[[#This Row],[Número de Orden]],cocina!H:H)</f>
        <v>34</v>
      </c>
      <c r="X490">
        <f>+Tabla2[[#This Row],[Tiempo de preparación]]/60</f>
        <v>0.56666666666666665</v>
      </c>
      <c r="Y490" t="str">
        <f>+TEXT(Tabla2[[#This Row],[Columna2]]/24, "h:mm")</f>
        <v>0:34</v>
      </c>
      <c r="Z490" s="6">
        <f>+TEXT(Tabla2[[#This Row],[Hora de Salida]]-Tabla2[[#This Row],[Hora de Llegada]], "h:mm")-Tabla2[[#This Row],[Tiempo de preparación2]]</f>
        <v>8.0555555555555561E-2</v>
      </c>
      <c r="AA490" s="6">
        <f>+IF(Tabla2[[#This Row],[Tiempo de degustación]]&lt;0,0,Tabla2[[#This Row],[Tiempo de degustación]])</f>
        <v>8.0555555555555561E-2</v>
      </c>
      <c r="AB490" t="str">
        <f>+IF(Tabla2[[#This Row],[Tiempo de degustación2]]&gt;0,"SI","Impago")</f>
        <v>SI</v>
      </c>
      <c r="AC490">
        <f>+IF(Tabla2[[#This Row],[Orden cobrada]]="Impago",0,Tabla2[[#This Row],[Propina]])</f>
        <v>22.27</v>
      </c>
      <c r="AD490">
        <f>+IF(Tabla2[[#This Row],[Estado de la Mesa]]="Ocupada",15,0)</f>
        <v>15</v>
      </c>
      <c r="AE490">
        <f>+Tabla2[[#This Row],[Columna1]]/60</f>
        <v>0.25</v>
      </c>
      <c r="AF490" t="str">
        <f>+TEXT(Tabla2[[#This Row],[Columna12]]/24, "h:mm")</f>
        <v>0:15</v>
      </c>
      <c r="AG490" s="6">
        <f>+Tabla2[[#This Row],[Columna13]]+Tabla2[[#This Row],[Tiempo de permanencia]]</f>
        <v>30.114583333333332</v>
      </c>
      <c r="AH490" t="str">
        <f>+TEXT(Tabla2[[#This Row],[Hora de Llegada]], "dddd")</f>
        <v>jueves</v>
      </c>
    </row>
    <row r="491" spans="1:34" x14ac:dyDescent="0.25">
      <c r="A491">
        <v>1</v>
      </c>
      <c r="B491" t="s">
        <v>499</v>
      </c>
      <c r="C491">
        <v>2</v>
      </c>
      <c r="D491" s="3">
        <v>45022.138888888891</v>
      </c>
      <c r="E491" s="3">
        <v>45022.206250000003</v>
      </c>
      <c r="F491" t="s">
        <v>90</v>
      </c>
      <c r="G491" t="s">
        <v>70</v>
      </c>
      <c r="H491" t="s">
        <v>83</v>
      </c>
      <c r="I491" s="13">
        <v>26.79</v>
      </c>
      <c r="J491" t="s">
        <v>84</v>
      </c>
      <c r="K491">
        <v>490</v>
      </c>
      <c r="L491" t="s">
        <v>79</v>
      </c>
      <c r="M491" t="s">
        <v>25</v>
      </c>
      <c r="N491" t="s">
        <v>107</v>
      </c>
      <c r="O491" t="s">
        <v>133</v>
      </c>
      <c r="Q491" s="1">
        <f>+SUMIF(Tabla1[Número de Orden],Tabla2[[#This Row],[Número de Orden]],Tabla1[Ganacia Bruta])</f>
        <v>212</v>
      </c>
      <c r="R491" s="1">
        <f>+Tabla2[[#This Row],[Monto total cuenta]]+Tabla2[[#This Row],[Propina final]]</f>
        <v>212</v>
      </c>
      <c r="S491" s="4">
        <f>+Tabla2[[#This Row],[Hora de Salida]]</f>
        <v>45022.206250000003</v>
      </c>
      <c r="T491" s="5" t="str">
        <f>+TEXT(Tabla2[[#This Row],[Hora de Llegada]], "h:mm")</f>
        <v>3:20</v>
      </c>
      <c r="U491" t="str">
        <f>+TEXT(Tabla2[[#This Row],[Hora de Salida]], "h:mm")</f>
        <v>4:57</v>
      </c>
      <c r="V4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6.7361111111111094E-2</v>
      </c>
      <c r="W491">
        <f>+SUMIF(cocina!A:A,Tabla2[[#This Row],[Número de Orden]],cocina!H:H)</f>
        <v>131</v>
      </c>
      <c r="X491">
        <f>+Tabla2[[#This Row],[Tiempo de preparación]]/60</f>
        <v>2.1833333333333331</v>
      </c>
      <c r="Y491" t="str">
        <f>+TEXT(Tabla2[[#This Row],[Columna2]]/24, "h:mm")</f>
        <v>2:11</v>
      </c>
      <c r="Z491" s="6">
        <f>+TEXT(Tabla2[[#This Row],[Hora de Salida]]-Tabla2[[#This Row],[Hora de Llegada]], "h:mm")-Tabla2[[#This Row],[Tiempo de preparación2]]</f>
        <v>-2.361111111111111E-2</v>
      </c>
      <c r="AA491" s="6">
        <f>+IF(Tabla2[[#This Row],[Tiempo de degustación]]&lt;0,0,Tabla2[[#This Row],[Tiempo de degustación]])</f>
        <v>0</v>
      </c>
      <c r="AB491" t="str">
        <f>+IF(Tabla2[[#This Row],[Tiempo de degustación2]]&gt;0,"SI","Impago")</f>
        <v>Impago</v>
      </c>
      <c r="AC491">
        <f>+IF(Tabla2[[#This Row],[Orden cobrada]]="Impago",0,Tabla2[[#This Row],[Propina]])</f>
        <v>0</v>
      </c>
      <c r="AD491">
        <f>+IF(Tabla2[[#This Row],[Estado de la Mesa]]="Ocupada",15,0)</f>
        <v>0</v>
      </c>
      <c r="AE491">
        <f>+Tabla2[[#This Row],[Columna1]]/60</f>
        <v>0</v>
      </c>
      <c r="AF491" t="str">
        <f>+TEXT(Tabla2[[#This Row],[Columna12]]/24, "h:mm")</f>
        <v>0:00</v>
      </c>
      <c r="AG491" s="6">
        <f>+Tabla2[[#This Row],[Columna13]]+Tabla2[[#This Row],[Tiempo de permanencia]]</f>
        <v>6.7361111111111094E-2</v>
      </c>
      <c r="AH491" t="str">
        <f>+TEXT(Tabla2[[#This Row],[Hora de Llegada]], "dddd")</f>
        <v>jueves</v>
      </c>
    </row>
    <row r="492" spans="1:34" x14ac:dyDescent="0.25">
      <c r="A492">
        <v>7</v>
      </c>
      <c r="B492" t="s">
        <v>471</v>
      </c>
      <c r="C492">
        <v>4</v>
      </c>
      <c r="D492" s="3">
        <v>45022.004861111112</v>
      </c>
      <c r="E492" s="3">
        <v>45022.109027777777</v>
      </c>
      <c r="F492" t="s">
        <v>94</v>
      </c>
      <c r="G492" t="s">
        <v>77</v>
      </c>
      <c r="H492" t="s">
        <v>83</v>
      </c>
      <c r="I492" s="13">
        <v>34.68</v>
      </c>
      <c r="J492" t="s">
        <v>100</v>
      </c>
      <c r="K492">
        <v>491</v>
      </c>
      <c r="L492" t="s">
        <v>73</v>
      </c>
      <c r="M492" t="s">
        <v>13</v>
      </c>
      <c r="N492" t="s">
        <v>74</v>
      </c>
      <c r="Q492" s="1">
        <f>+SUMIF(Tabla1[Número de Orden],Tabla2[[#This Row],[Número de Orden]],Tabla1[Ganacia Bruta])</f>
        <v>118</v>
      </c>
      <c r="R492" s="1">
        <f>+Tabla2[[#This Row],[Monto total cuenta]]+Tabla2[[#This Row],[Propina final]]</f>
        <v>152.68</v>
      </c>
      <c r="S492" s="4">
        <f>+Tabla2[[#This Row],[Hora de Salida]]</f>
        <v>45022.109027777777</v>
      </c>
      <c r="T492" s="5" t="str">
        <f>+TEXT(Tabla2[[#This Row],[Hora de Llegada]], "h:mm")</f>
        <v>0:07</v>
      </c>
      <c r="U492" t="str">
        <f>+TEXT(Tabla2[[#This Row],[Hora de Salida]], "h:mm")</f>
        <v>2:37</v>
      </c>
      <c r="V4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492">
        <f>+SUMIF(cocina!A:A,Tabla2[[#This Row],[Número de Orden]],cocina!H:H)</f>
        <v>41</v>
      </c>
      <c r="X492">
        <f>+Tabla2[[#This Row],[Tiempo de preparación]]/60</f>
        <v>0.68333333333333335</v>
      </c>
      <c r="Y492" t="str">
        <f>+TEXT(Tabla2[[#This Row],[Columna2]]/24, "h:mm")</f>
        <v>0:41</v>
      </c>
      <c r="Z492" s="6">
        <f>+TEXT(Tabla2[[#This Row],[Hora de Salida]]-Tabla2[[#This Row],[Hora de Llegada]], "h:mm")-Tabla2[[#This Row],[Tiempo de preparación2]]</f>
        <v>7.5694444444444453E-2</v>
      </c>
      <c r="AA492" s="6">
        <f>+IF(Tabla2[[#This Row],[Tiempo de degustación]]&lt;0,0,Tabla2[[#This Row],[Tiempo de degustación]])</f>
        <v>7.5694444444444453E-2</v>
      </c>
      <c r="AB492" t="str">
        <f>+IF(Tabla2[[#This Row],[Tiempo de degustación2]]&gt;0,"SI","Impago")</f>
        <v>SI</v>
      </c>
      <c r="AC492">
        <f>+IF(Tabla2[[#This Row],[Orden cobrada]]="Impago",0,Tabla2[[#This Row],[Propina]])</f>
        <v>34.68</v>
      </c>
      <c r="AD492">
        <f>+IF(Tabla2[[#This Row],[Estado de la Mesa]]="Ocupada",15,0)</f>
        <v>15</v>
      </c>
      <c r="AE492">
        <f>+Tabla2[[#This Row],[Columna1]]/60</f>
        <v>0.25</v>
      </c>
      <c r="AF492" t="str">
        <f>+TEXT(Tabla2[[#This Row],[Columna12]]/24, "h:mm")</f>
        <v>0:15</v>
      </c>
      <c r="AG492" s="6">
        <f>+Tabla2[[#This Row],[Columna13]]+Tabla2[[#This Row],[Tiempo de permanencia]]</f>
        <v>30.114583333333332</v>
      </c>
      <c r="AH492" t="str">
        <f>+TEXT(Tabla2[[#This Row],[Hora de Llegada]], "dddd")</f>
        <v>jueves</v>
      </c>
    </row>
    <row r="493" spans="1:34" x14ac:dyDescent="0.25">
      <c r="A493">
        <v>4</v>
      </c>
      <c r="B493" t="s">
        <v>519</v>
      </c>
      <c r="C493">
        <v>4</v>
      </c>
      <c r="D493" s="3">
        <v>45022.043749999997</v>
      </c>
      <c r="E493" s="3">
        <v>45022.191666666666</v>
      </c>
      <c r="F493" t="s">
        <v>76</v>
      </c>
      <c r="G493" t="s">
        <v>70</v>
      </c>
      <c r="H493" t="s">
        <v>83</v>
      </c>
      <c r="I493" s="13">
        <v>16.62</v>
      </c>
      <c r="J493" t="s">
        <v>72</v>
      </c>
      <c r="K493">
        <v>492</v>
      </c>
      <c r="L493" t="s">
        <v>79</v>
      </c>
      <c r="M493" t="s">
        <v>14</v>
      </c>
      <c r="N493" t="s">
        <v>118</v>
      </c>
      <c r="O493" t="s">
        <v>96</v>
      </c>
      <c r="Q493" s="1">
        <f>+SUMIF(Tabla1[Número de Orden],Tabla2[[#This Row],[Número de Orden]],Tabla1[Ganacia Bruta])</f>
        <v>210</v>
      </c>
      <c r="R493" s="1">
        <f>+Tabla2[[#This Row],[Monto total cuenta]]+Tabla2[[#This Row],[Propina final]]</f>
        <v>226.62</v>
      </c>
      <c r="S493" s="4">
        <f>+Tabla2[[#This Row],[Hora de Salida]]</f>
        <v>45022.191666666666</v>
      </c>
      <c r="T493" s="5" t="str">
        <f>+TEXT(Tabla2[[#This Row],[Hora de Llegada]], "h:mm")</f>
        <v>1:03</v>
      </c>
      <c r="U493" t="str">
        <f>+TEXT(Tabla2[[#This Row],[Hora de Salida]], "h:mm")</f>
        <v>4:36</v>
      </c>
      <c r="V4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0.1479166666666667</v>
      </c>
      <c r="W493">
        <f>+SUMIF(cocina!A:A,Tabla2[[#This Row],[Número de Orden]],cocina!H:H)</f>
        <v>49</v>
      </c>
      <c r="X493">
        <f>+Tabla2[[#This Row],[Tiempo de preparación]]/60</f>
        <v>0.81666666666666665</v>
      </c>
      <c r="Y493" t="str">
        <f>+TEXT(Tabla2[[#This Row],[Columna2]]/24, "h:mm")</f>
        <v>0:49</v>
      </c>
      <c r="Z493" s="6">
        <f>+TEXT(Tabla2[[#This Row],[Hora de Salida]]-Tabla2[[#This Row],[Hora de Llegada]], "h:mm")-Tabla2[[#This Row],[Tiempo de preparación2]]</f>
        <v>0.1138888888888889</v>
      </c>
      <c r="AA493" s="6">
        <f>+IF(Tabla2[[#This Row],[Tiempo de degustación]]&lt;0,0,Tabla2[[#This Row],[Tiempo de degustación]])</f>
        <v>0.1138888888888889</v>
      </c>
      <c r="AB493" t="str">
        <f>+IF(Tabla2[[#This Row],[Tiempo de degustación2]]&gt;0,"SI","Impago")</f>
        <v>SI</v>
      </c>
      <c r="AC493">
        <f>+IF(Tabla2[[#This Row],[Orden cobrada]]="Impago",0,Tabla2[[#This Row],[Propina]])</f>
        <v>16.62</v>
      </c>
      <c r="AD493">
        <f>+IF(Tabla2[[#This Row],[Estado de la Mesa]]="Ocupada",15,0)</f>
        <v>0</v>
      </c>
      <c r="AE493">
        <f>+Tabla2[[#This Row],[Columna1]]/60</f>
        <v>0</v>
      </c>
      <c r="AF493" t="str">
        <f>+TEXT(Tabla2[[#This Row],[Columna12]]/24, "h:mm")</f>
        <v>0:00</v>
      </c>
      <c r="AG493" s="6">
        <f>+Tabla2[[#This Row],[Columna13]]+Tabla2[[#This Row],[Tiempo de permanencia]]</f>
        <v>0.1479166666666667</v>
      </c>
      <c r="AH493" t="str">
        <f>+TEXT(Tabla2[[#This Row],[Hora de Llegada]], "dddd")</f>
        <v>jueves</v>
      </c>
    </row>
    <row r="494" spans="1:34" x14ac:dyDescent="0.25">
      <c r="A494">
        <v>2</v>
      </c>
      <c r="B494" t="s">
        <v>223</v>
      </c>
      <c r="C494">
        <v>2</v>
      </c>
      <c r="D494" s="3">
        <v>45022.021527777775</v>
      </c>
      <c r="E494" s="3">
        <v>45022.073611111111</v>
      </c>
      <c r="F494" t="s">
        <v>90</v>
      </c>
      <c r="G494" t="s">
        <v>70</v>
      </c>
      <c r="H494" t="s">
        <v>83</v>
      </c>
      <c r="I494" s="13">
        <v>32.67</v>
      </c>
      <c r="J494" t="s">
        <v>100</v>
      </c>
      <c r="K494">
        <v>493</v>
      </c>
      <c r="L494" t="s">
        <v>95</v>
      </c>
      <c r="M494" t="s">
        <v>24</v>
      </c>
      <c r="Q494" s="1">
        <f>+SUMIF(Tabla1[Número de Orden],Tabla2[[#This Row],[Número de Orden]],Tabla1[Ganacia Bruta])</f>
        <v>54</v>
      </c>
      <c r="R494" s="1">
        <f>+Tabla2[[#This Row],[Monto total cuenta]]+Tabla2[[#This Row],[Propina final]]</f>
        <v>86.67</v>
      </c>
      <c r="S494" s="4">
        <f>+Tabla2[[#This Row],[Hora de Salida]]</f>
        <v>45022.073611111111</v>
      </c>
      <c r="T494" s="5" t="str">
        <f>+TEXT(Tabla2[[#This Row],[Hora de Llegada]], "h:mm")</f>
        <v>0:31</v>
      </c>
      <c r="U494" t="str">
        <f>+TEXT(Tabla2[[#This Row],[Hora de Salida]], "h:mm")</f>
        <v>1:46</v>
      </c>
      <c r="V4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30.052083333333336</v>
      </c>
      <c r="W494">
        <f>+SUMIF(cocina!A:A,Tabla2[[#This Row],[Número de Orden]],cocina!H:H)</f>
        <v>8</v>
      </c>
      <c r="X494">
        <f>+Tabla2[[#This Row],[Tiempo de preparación]]/60</f>
        <v>0.13333333333333333</v>
      </c>
      <c r="Y494" t="str">
        <f>+TEXT(Tabla2[[#This Row],[Columna2]]/24, "h:mm")</f>
        <v>0:08</v>
      </c>
      <c r="Z494" s="6">
        <f>+TEXT(Tabla2[[#This Row],[Hora de Salida]]-Tabla2[[#This Row],[Hora de Llegada]], "h:mm")-Tabla2[[#This Row],[Tiempo de preparación2]]</f>
        <v>4.6527777777777779E-2</v>
      </c>
      <c r="AA494" s="6">
        <f>+IF(Tabla2[[#This Row],[Tiempo de degustación]]&lt;0,0,Tabla2[[#This Row],[Tiempo de degustación]])</f>
        <v>4.6527777777777779E-2</v>
      </c>
      <c r="AB494" t="str">
        <f>+IF(Tabla2[[#This Row],[Tiempo de degustación2]]&gt;0,"SI","Impago")</f>
        <v>SI</v>
      </c>
      <c r="AC494">
        <f>+IF(Tabla2[[#This Row],[Orden cobrada]]="Impago",0,Tabla2[[#This Row],[Propina]])</f>
        <v>32.67</v>
      </c>
      <c r="AD494">
        <f>+IF(Tabla2[[#This Row],[Estado de la Mesa]]="Ocupada",15,0)</f>
        <v>15</v>
      </c>
      <c r="AE494">
        <f>+Tabla2[[#This Row],[Columna1]]/60</f>
        <v>0.25</v>
      </c>
      <c r="AF494" t="str">
        <f>+TEXT(Tabla2[[#This Row],[Columna12]]/24, "h:mm")</f>
        <v>0:15</v>
      </c>
      <c r="AG494" s="6">
        <f>+Tabla2[[#This Row],[Columna13]]+Tabla2[[#This Row],[Tiempo de permanencia]]</f>
        <v>30.062500000000004</v>
      </c>
      <c r="AH494" t="str">
        <f>+TEXT(Tabla2[[#This Row],[Hora de Llegada]], "dddd")</f>
        <v>jueves</v>
      </c>
    </row>
    <row r="495" spans="1:34" x14ac:dyDescent="0.25">
      <c r="A495">
        <v>20</v>
      </c>
      <c r="B495" t="s">
        <v>405</v>
      </c>
      <c r="C495">
        <v>5</v>
      </c>
      <c r="D495" s="3">
        <v>45022.061111111114</v>
      </c>
      <c r="E495" s="3">
        <v>45022.200694444444</v>
      </c>
      <c r="F495" t="s">
        <v>76</v>
      </c>
      <c r="G495" t="s">
        <v>77</v>
      </c>
      <c r="H495" t="s">
        <v>83</v>
      </c>
      <c r="I495" s="13">
        <v>11.85</v>
      </c>
      <c r="J495" t="s">
        <v>72</v>
      </c>
      <c r="K495">
        <v>494</v>
      </c>
      <c r="L495" t="s">
        <v>91</v>
      </c>
      <c r="M495" t="s">
        <v>18</v>
      </c>
      <c r="N495" t="s">
        <v>87</v>
      </c>
      <c r="Q495" s="1">
        <f>+SUMIF(Tabla1[Número de Orden],Tabla2[[#This Row],[Número de Orden]],Tabla1[Ganacia Bruta])</f>
        <v>172</v>
      </c>
      <c r="R495" s="1">
        <f>+Tabla2[[#This Row],[Monto total cuenta]]+Tabla2[[#This Row],[Propina final]]</f>
        <v>183.85</v>
      </c>
      <c r="S495" s="4">
        <f>+Tabla2[[#This Row],[Hora de Salida]]</f>
        <v>45022.200694444444</v>
      </c>
      <c r="T495" s="5" t="str">
        <f>+TEXT(Tabla2[[#This Row],[Hora de Llegada]], "h:mm")</f>
        <v>1:28</v>
      </c>
      <c r="U495" t="str">
        <f>+TEXT(Tabla2[[#This Row],[Hora de Salida]], "h:mm")</f>
        <v>4:49</v>
      </c>
      <c r="V4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0.13958333333333334</v>
      </c>
      <c r="W495">
        <f>+SUMIF(cocina!A:A,Tabla2[[#This Row],[Número de Orden]],cocina!H:H)</f>
        <v>31</v>
      </c>
      <c r="X495">
        <f>+Tabla2[[#This Row],[Tiempo de preparación]]/60</f>
        <v>0.51666666666666672</v>
      </c>
      <c r="Y495" t="str">
        <f>+TEXT(Tabla2[[#This Row],[Columna2]]/24, "h:mm")</f>
        <v>0:31</v>
      </c>
      <c r="Z495" s="6">
        <f>+TEXT(Tabla2[[#This Row],[Hora de Salida]]-Tabla2[[#This Row],[Hora de Llegada]], "h:mm")-Tabla2[[#This Row],[Tiempo de preparación2]]</f>
        <v>0.11805555555555555</v>
      </c>
      <c r="AA495" s="6">
        <f>+IF(Tabla2[[#This Row],[Tiempo de degustación]]&lt;0,0,Tabla2[[#This Row],[Tiempo de degustación]])</f>
        <v>0.11805555555555555</v>
      </c>
      <c r="AB495" t="str">
        <f>+IF(Tabla2[[#This Row],[Tiempo de degustación2]]&gt;0,"SI","Impago")</f>
        <v>SI</v>
      </c>
      <c r="AC495">
        <f>+IF(Tabla2[[#This Row],[Orden cobrada]]="Impago",0,Tabla2[[#This Row],[Propina]])</f>
        <v>11.85</v>
      </c>
      <c r="AD495">
        <f>+IF(Tabla2[[#This Row],[Estado de la Mesa]]="Ocupada",15,0)</f>
        <v>0</v>
      </c>
      <c r="AE495">
        <f>+Tabla2[[#This Row],[Columna1]]/60</f>
        <v>0</v>
      </c>
      <c r="AF495" t="str">
        <f>+TEXT(Tabla2[[#This Row],[Columna12]]/24, "h:mm")</f>
        <v>0:00</v>
      </c>
      <c r="AG495" s="6">
        <f>+Tabla2[[#This Row],[Columna13]]+Tabla2[[#This Row],[Tiempo de permanencia]]</f>
        <v>0.13958333333333334</v>
      </c>
      <c r="AH495" t="str">
        <f>+TEXT(Tabla2[[#This Row],[Hora de Llegada]], "dddd")</f>
        <v>jueves</v>
      </c>
    </row>
    <row r="496" spans="1:34" x14ac:dyDescent="0.25">
      <c r="A496">
        <v>11</v>
      </c>
      <c r="B496" t="s">
        <v>520</v>
      </c>
      <c r="C496">
        <v>6</v>
      </c>
      <c r="D496" s="3">
        <v>45022.125694444447</v>
      </c>
      <c r="E496" s="3">
        <v>45022.284722222219</v>
      </c>
      <c r="F496" t="s">
        <v>82</v>
      </c>
      <c r="G496" t="s">
        <v>77</v>
      </c>
      <c r="H496" t="s">
        <v>83</v>
      </c>
      <c r="I496" s="13">
        <v>33.96</v>
      </c>
      <c r="J496" t="s">
        <v>84</v>
      </c>
      <c r="K496">
        <v>495</v>
      </c>
      <c r="L496" t="s">
        <v>101</v>
      </c>
      <c r="M496" t="s">
        <v>11</v>
      </c>
      <c r="N496" t="s">
        <v>80</v>
      </c>
      <c r="O496" t="s">
        <v>92</v>
      </c>
      <c r="P496" t="s">
        <v>115</v>
      </c>
      <c r="Q496" s="1">
        <f>+SUMIF(Tabla1[Número de Orden],Tabla2[[#This Row],[Número de Orden]],Tabla1[Ganacia Bruta])</f>
        <v>263</v>
      </c>
      <c r="R496" s="1">
        <f>+Tabla2[[#This Row],[Monto total cuenta]]+Tabla2[[#This Row],[Propina final]]</f>
        <v>296.95999999999998</v>
      </c>
      <c r="S496" s="4">
        <f>+Tabla2[[#This Row],[Hora de Salida]]</f>
        <v>45022.284722222219</v>
      </c>
      <c r="T496" s="5" t="str">
        <f>+TEXT(Tabla2[[#This Row],[Hora de Llegada]], "h:mm")</f>
        <v>3:01</v>
      </c>
      <c r="U496" t="str">
        <f>+TEXT(Tabla2[[#This Row],[Hora de Salida]], "h:mm")</f>
        <v>6:50</v>
      </c>
      <c r="V4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0.15902777777777777</v>
      </c>
      <c r="W496">
        <f>+SUMIF(cocina!A:A,Tabla2[[#This Row],[Número de Orden]],cocina!H:H)</f>
        <v>102</v>
      </c>
      <c r="X496">
        <f>+Tabla2[[#This Row],[Tiempo de preparación]]/60</f>
        <v>1.7</v>
      </c>
      <c r="Y496" t="str">
        <f>+TEXT(Tabla2[[#This Row],[Columna2]]/24, "h:mm")</f>
        <v>1:42</v>
      </c>
      <c r="Z496" s="6">
        <f>+TEXT(Tabla2[[#This Row],[Hora de Salida]]-Tabla2[[#This Row],[Hora de Llegada]], "h:mm")-Tabla2[[#This Row],[Tiempo de preparación2]]</f>
        <v>8.8194444444444436E-2</v>
      </c>
      <c r="AA496" s="6">
        <f>+IF(Tabla2[[#This Row],[Tiempo de degustación]]&lt;0,0,Tabla2[[#This Row],[Tiempo de degustación]])</f>
        <v>8.8194444444444436E-2</v>
      </c>
      <c r="AB496" t="str">
        <f>+IF(Tabla2[[#This Row],[Tiempo de degustación2]]&gt;0,"SI","Impago")</f>
        <v>SI</v>
      </c>
      <c r="AC496">
        <f>+IF(Tabla2[[#This Row],[Orden cobrada]]="Impago",0,Tabla2[[#This Row],[Propina]])</f>
        <v>33.96</v>
      </c>
      <c r="AD496">
        <f>+IF(Tabla2[[#This Row],[Estado de la Mesa]]="Ocupada",15,0)</f>
        <v>0</v>
      </c>
      <c r="AE496">
        <f>+Tabla2[[#This Row],[Columna1]]/60</f>
        <v>0</v>
      </c>
      <c r="AF496" t="str">
        <f>+TEXT(Tabla2[[#This Row],[Columna12]]/24, "h:mm")</f>
        <v>0:00</v>
      </c>
      <c r="AG496" s="6">
        <f>+Tabla2[[#This Row],[Columna13]]+Tabla2[[#This Row],[Tiempo de permanencia]]</f>
        <v>0.15902777777777777</v>
      </c>
      <c r="AH496" t="str">
        <f>+TEXT(Tabla2[[#This Row],[Hora de Llegada]], "dddd")</f>
        <v>jueves</v>
      </c>
    </row>
    <row r="497" spans="1:34" x14ac:dyDescent="0.25">
      <c r="A497">
        <v>1</v>
      </c>
      <c r="B497" t="s">
        <v>252</v>
      </c>
      <c r="C497">
        <v>3</v>
      </c>
      <c r="D497" s="3">
        <v>45022.106944444444</v>
      </c>
      <c r="E497" s="3">
        <v>45022.265277777777</v>
      </c>
      <c r="F497" t="s">
        <v>76</v>
      </c>
      <c r="G497" t="s">
        <v>70</v>
      </c>
      <c r="H497" t="s">
        <v>83</v>
      </c>
      <c r="I497" s="13">
        <v>39.42</v>
      </c>
      <c r="J497" t="s">
        <v>72</v>
      </c>
      <c r="K497">
        <v>496</v>
      </c>
      <c r="L497" t="s">
        <v>140</v>
      </c>
      <c r="M497" t="s">
        <v>14</v>
      </c>
      <c r="N497" t="s">
        <v>133</v>
      </c>
      <c r="O497" t="s">
        <v>106</v>
      </c>
      <c r="P497" t="s">
        <v>86</v>
      </c>
      <c r="Q497" s="1">
        <f>+SUMIF(Tabla1[Número de Orden],Tabla2[[#This Row],[Número de Orden]],Tabla1[Ganacia Bruta])</f>
        <v>223</v>
      </c>
      <c r="R497" s="1">
        <f>+Tabla2[[#This Row],[Monto total cuenta]]+Tabla2[[#This Row],[Propina final]]</f>
        <v>262.42</v>
      </c>
      <c r="S497" s="4">
        <f>+Tabla2[[#This Row],[Hora de Salida]]</f>
        <v>45022.265277777777</v>
      </c>
      <c r="T497" s="5" t="str">
        <f>+TEXT(Tabla2[[#This Row],[Hora de Llegada]], "h:mm")</f>
        <v>2:34</v>
      </c>
      <c r="U497" t="str">
        <f>+TEXT(Tabla2[[#This Row],[Hora de Salida]], "h:mm")</f>
        <v>6:22</v>
      </c>
      <c r="V4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497">
        <f>+SUMIF(cocina!A:A,Tabla2[[#This Row],[Número de Orden]],cocina!H:H)</f>
        <v>133</v>
      </c>
      <c r="X497">
        <f>+Tabla2[[#This Row],[Tiempo de preparación]]/60</f>
        <v>2.2166666666666668</v>
      </c>
      <c r="Y497" t="str">
        <f>+TEXT(Tabla2[[#This Row],[Columna2]]/24, "h:mm")</f>
        <v>2:13</v>
      </c>
      <c r="Z497" s="6">
        <f>+TEXT(Tabla2[[#This Row],[Hora de Salida]]-Tabla2[[#This Row],[Hora de Llegada]], "h:mm")-Tabla2[[#This Row],[Tiempo de preparación2]]</f>
        <v>6.597222222222221E-2</v>
      </c>
      <c r="AA497" s="6">
        <f>+IF(Tabla2[[#This Row],[Tiempo de degustación]]&lt;0,0,Tabla2[[#This Row],[Tiempo de degustación]])</f>
        <v>6.597222222222221E-2</v>
      </c>
      <c r="AB497" t="str">
        <f>+IF(Tabla2[[#This Row],[Tiempo de degustación2]]&gt;0,"SI","Impago")</f>
        <v>SI</v>
      </c>
      <c r="AC497">
        <f>+IF(Tabla2[[#This Row],[Orden cobrada]]="Impago",0,Tabla2[[#This Row],[Propina]])</f>
        <v>39.42</v>
      </c>
      <c r="AD497">
        <f>+IF(Tabla2[[#This Row],[Estado de la Mesa]]="Ocupada",15,0)</f>
        <v>0</v>
      </c>
      <c r="AE497">
        <f>+Tabla2[[#This Row],[Columna1]]/60</f>
        <v>0</v>
      </c>
      <c r="AF497" t="str">
        <f>+TEXT(Tabla2[[#This Row],[Columna12]]/24, "h:mm")</f>
        <v>0:00</v>
      </c>
      <c r="AG497" s="6">
        <f>+Tabla2[[#This Row],[Columna13]]+Tabla2[[#This Row],[Tiempo de permanencia]]</f>
        <v>0.15833333333333333</v>
      </c>
      <c r="AH497" t="str">
        <f>+TEXT(Tabla2[[#This Row],[Hora de Llegada]], "dddd")</f>
        <v>jueves</v>
      </c>
    </row>
    <row r="498" spans="1:34" x14ac:dyDescent="0.25">
      <c r="A498">
        <v>13</v>
      </c>
      <c r="B498" t="s">
        <v>177</v>
      </c>
      <c r="C498">
        <v>6</v>
      </c>
      <c r="D498" s="3">
        <v>45022.145833333336</v>
      </c>
      <c r="E498" s="3">
        <v>45022.290277777778</v>
      </c>
      <c r="F498" t="s">
        <v>69</v>
      </c>
      <c r="G498" t="s">
        <v>70</v>
      </c>
      <c r="H498" t="s">
        <v>71</v>
      </c>
      <c r="I498" s="13">
        <v>29.93</v>
      </c>
      <c r="J498" t="s">
        <v>72</v>
      </c>
      <c r="K498">
        <v>497</v>
      </c>
      <c r="L498" t="s">
        <v>140</v>
      </c>
      <c r="M498" t="s">
        <v>7</v>
      </c>
      <c r="N498" t="s">
        <v>103</v>
      </c>
      <c r="Q498" s="1">
        <f>+SUMIF(Tabla1[Número de Orden],Tabla2[[#This Row],[Número de Orden]],Tabla1[Ganacia Bruta])</f>
        <v>150</v>
      </c>
      <c r="R498" s="1">
        <f>+Tabla2[[#This Row],[Monto total cuenta]]+Tabla2[[#This Row],[Propina final]]</f>
        <v>179.93</v>
      </c>
      <c r="S498" s="4">
        <f>+Tabla2[[#This Row],[Hora de Salida]]</f>
        <v>45022.290277777778</v>
      </c>
      <c r="T498" s="5" t="str">
        <f>+TEXT(Tabla2[[#This Row],[Hora de Llegada]], "h:mm")</f>
        <v>3:30</v>
      </c>
      <c r="U498" t="str">
        <f>+TEXT(Tabla2[[#This Row],[Hora de Salida]], "h:mm")</f>
        <v>6:58</v>
      </c>
      <c r="V4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498">
        <f>+SUMIF(cocina!A:A,Tabla2[[#This Row],[Número de Orden]],cocina!H:H)</f>
        <v>38</v>
      </c>
      <c r="X498">
        <f>+Tabla2[[#This Row],[Tiempo de preparación]]/60</f>
        <v>0.6333333333333333</v>
      </c>
      <c r="Y498" t="str">
        <f>+TEXT(Tabla2[[#This Row],[Columna2]]/24, "h:mm")</f>
        <v>0:38</v>
      </c>
      <c r="Z498" s="6">
        <f>+TEXT(Tabla2[[#This Row],[Hora de Salida]]-Tabla2[[#This Row],[Hora de Llegada]], "h:mm")-Tabla2[[#This Row],[Tiempo de preparación2]]</f>
        <v>0.11805555555555554</v>
      </c>
      <c r="AA498" s="6">
        <f>+IF(Tabla2[[#This Row],[Tiempo de degustación]]&lt;0,0,Tabla2[[#This Row],[Tiempo de degustación]])</f>
        <v>0.11805555555555554</v>
      </c>
      <c r="AB498" t="str">
        <f>+IF(Tabla2[[#This Row],[Tiempo de degustación2]]&gt;0,"SI","Impago")</f>
        <v>SI</v>
      </c>
      <c r="AC498">
        <f>+IF(Tabla2[[#This Row],[Orden cobrada]]="Impago",0,Tabla2[[#This Row],[Propina]])</f>
        <v>29.93</v>
      </c>
      <c r="AD498">
        <f>+IF(Tabla2[[#This Row],[Estado de la Mesa]]="Ocupada",15,0)</f>
        <v>0</v>
      </c>
      <c r="AE498">
        <f>+Tabla2[[#This Row],[Columna1]]/60</f>
        <v>0</v>
      </c>
      <c r="AF498" t="str">
        <f>+TEXT(Tabla2[[#This Row],[Columna12]]/24, "h:mm")</f>
        <v>0:00</v>
      </c>
      <c r="AG498" s="6">
        <f>+Tabla2[[#This Row],[Columna13]]+Tabla2[[#This Row],[Tiempo de permanencia]]</f>
        <v>0.14444444444444446</v>
      </c>
      <c r="AH498" t="str">
        <f>+TEXT(Tabla2[[#This Row],[Hora de Llegada]], "dddd")</f>
        <v>jueves</v>
      </c>
    </row>
    <row r="499" spans="1:34" x14ac:dyDescent="0.25">
      <c r="A499">
        <v>20</v>
      </c>
      <c r="B499" t="s">
        <v>478</v>
      </c>
      <c r="C499">
        <v>3</v>
      </c>
      <c r="D499" s="3">
        <v>45022.011805555558</v>
      </c>
      <c r="E499" s="3">
        <v>45022.156944444447</v>
      </c>
      <c r="F499" t="s">
        <v>69</v>
      </c>
      <c r="G499" t="s">
        <v>70</v>
      </c>
      <c r="H499" t="s">
        <v>83</v>
      </c>
      <c r="I499" s="13">
        <v>21.99</v>
      </c>
      <c r="J499" t="s">
        <v>84</v>
      </c>
      <c r="K499">
        <v>498</v>
      </c>
      <c r="L499" t="s">
        <v>73</v>
      </c>
      <c r="M499" t="s">
        <v>16</v>
      </c>
      <c r="Q499" s="1">
        <f>+SUMIF(Tabla1[Número de Orden],Tabla2[[#This Row],[Número de Orden]],Tabla1[Ganacia Bruta])</f>
        <v>19</v>
      </c>
      <c r="R499" s="1">
        <f>+Tabla2[[#This Row],[Monto total cuenta]]+Tabla2[[#This Row],[Propina final]]</f>
        <v>40.989999999999995</v>
      </c>
      <c r="S499" s="4">
        <f>+Tabla2[[#This Row],[Hora de Salida]]</f>
        <v>45022.156944444447</v>
      </c>
      <c r="T499" s="5" t="str">
        <f>+TEXT(Tabla2[[#This Row],[Hora de Llegada]], "h:mm")</f>
        <v>0:17</v>
      </c>
      <c r="U499" t="str">
        <f>+TEXT(Tabla2[[#This Row],[Hora de Salida]], "h:mm")</f>
        <v>3:46</v>
      </c>
      <c r="V4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499">
        <f>+SUMIF(cocina!A:A,Tabla2[[#This Row],[Número de Orden]],cocina!H:H)</f>
        <v>32</v>
      </c>
      <c r="X499">
        <f>+Tabla2[[#This Row],[Tiempo de preparación]]/60</f>
        <v>0.53333333333333333</v>
      </c>
      <c r="Y499" t="str">
        <f>+TEXT(Tabla2[[#This Row],[Columna2]]/24, "h:mm")</f>
        <v>0:32</v>
      </c>
      <c r="Z499" s="6">
        <f>+TEXT(Tabla2[[#This Row],[Hora de Salida]]-Tabla2[[#This Row],[Hora de Llegada]], "h:mm")-Tabla2[[#This Row],[Tiempo de preparación2]]</f>
        <v>0.12291666666666667</v>
      </c>
      <c r="AA499" s="6">
        <f>+IF(Tabla2[[#This Row],[Tiempo de degustación]]&lt;0,0,Tabla2[[#This Row],[Tiempo de degustación]])</f>
        <v>0.12291666666666667</v>
      </c>
      <c r="AB499" t="str">
        <f>+IF(Tabla2[[#This Row],[Tiempo de degustación2]]&gt;0,"SI","Impago")</f>
        <v>SI</v>
      </c>
      <c r="AC499">
        <f>+IF(Tabla2[[#This Row],[Orden cobrada]]="Impago",0,Tabla2[[#This Row],[Propina]])</f>
        <v>21.99</v>
      </c>
      <c r="AD499">
        <f>+IF(Tabla2[[#This Row],[Estado de la Mesa]]="Ocupada",15,0)</f>
        <v>0</v>
      </c>
      <c r="AE499">
        <f>+Tabla2[[#This Row],[Columna1]]/60</f>
        <v>0</v>
      </c>
      <c r="AF499" t="str">
        <f>+TEXT(Tabla2[[#This Row],[Columna12]]/24, "h:mm")</f>
        <v>0:00</v>
      </c>
      <c r="AG499" s="6">
        <f>+Tabla2[[#This Row],[Columna13]]+Tabla2[[#This Row],[Tiempo de permanencia]]</f>
        <v>0.14513888888888887</v>
      </c>
      <c r="AH499" t="str">
        <f>+TEXT(Tabla2[[#This Row],[Hora de Llegada]], "dddd")</f>
        <v>jueves</v>
      </c>
    </row>
    <row r="500" spans="1:34" x14ac:dyDescent="0.25">
      <c r="A500">
        <v>5</v>
      </c>
      <c r="B500" t="s">
        <v>466</v>
      </c>
      <c r="C500">
        <v>5</v>
      </c>
      <c r="D500" s="3">
        <v>45022.056250000001</v>
      </c>
      <c r="E500" s="3">
        <v>45022.186111111114</v>
      </c>
      <c r="F500" t="s">
        <v>82</v>
      </c>
      <c r="G500" t="s">
        <v>98</v>
      </c>
      <c r="H500" t="s">
        <v>71</v>
      </c>
      <c r="I500" s="13">
        <v>22.69</v>
      </c>
      <c r="J500" t="s">
        <v>72</v>
      </c>
      <c r="K500">
        <v>499</v>
      </c>
      <c r="L500" t="s">
        <v>85</v>
      </c>
      <c r="M500" t="s">
        <v>25</v>
      </c>
      <c r="N500" t="s">
        <v>74</v>
      </c>
      <c r="O500" t="s">
        <v>129</v>
      </c>
      <c r="Q500" s="1">
        <f>+SUMIF(Tabla1[Número de Orden],Tabla2[[#This Row],[Número de Orden]],Tabla1[Ganacia Bruta])</f>
        <v>158</v>
      </c>
      <c r="R500" s="1">
        <f>+Tabla2[[#This Row],[Monto total cuenta]]+Tabla2[[#This Row],[Propina final]]</f>
        <v>180.69</v>
      </c>
      <c r="S500" s="4">
        <f>+Tabla2[[#This Row],[Hora de Salida]]</f>
        <v>45022.186111111114</v>
      </c>
      <c r="T500" s="5" t="str">
        <f>+TEXT(Tabla2[[#This Row],[Hora de Llegada]], "h:mm")</f>
        <v>1:21</v>
      </c>
      <c r="U500" t="str">
        <f>+TEXT(Tabla2[[#This Row],[Hora de Salida]], "h:mm")</f>
        <v>4:28</v>
      </c>
      <c r="V5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0.12986111111111112</v>
      </c>
      <c r="W500">
        <f>+SUMIF(cocina!A:A,Tabla2[[#This Row],[Número de Orden]],cocina!H:H)</f>
        <v>130</v>
      </c>
      <c r="X500">
        <f>+Tabla2[[#This Row],[Tiempo de preparación]]/60</f>
        <v>2.1666666666666665</v>
      </c>
      <c r="Y500" t="str">
        <f>+TEXT(Tabla2[[#This Row],[Columna2]]/24, "h:mm")</f>
        <v>2:10</v>
      </c>
      <c r="Z500" s="6">
        <f>+TEXT(Tabla2[[#This Row],[Hora de Salida]]-Tabla2[[#This Row],[Hora de Llegada]], "h:mm")-Tabla2[[#This Row],[Tiempo de preparación2]]</f>
        <v>3.9583333333333345E-2</v>
      </c>
      <c r="AA500" s="6">
        <f>+IF(Tabla2[[#This Row],[Tiempo de degustación]]&lt;0,0,Tabla2[[#This Row],[Tiempo de degustación]])</f>
        <v>3.9583333333333345E-2</v>
      </c>
      <c r="AB500" t="str">
        <f>+IF(Tabla2[[#This Row],[Tiempo de degustación2]]&gt;0,"SI","Impago")</f>
        <v>SI</v>
      </c>
      <c r="AC500">
        <f>+IF(Tabla2[[#This Row],[Orden cobrada]]="Impago",0,Tabla2[[#This Row],[Propina]])</f>
        <v>22.69</v>
      </c>
      <c r="AD500">
        <f>+IF(Tabla2[[#This Row],[Estado de la Mesa]]="Ocupada",15,0)</f>
        <v>0</v>
      </c>
      <c r="AE500">
        <f>+Tabla2[[#This Row],[Columna1]]/60</f>
        <v>0</v>
      </c>
      <c r="AF500" t="str">
        <f>+TEXT(Tabla2[[#This Row],[Columna12]]/24, "h:mm")</f>
        <v>0:00</v>
      </c>
      <c r="AG500" s="6">
        <f>+Tabla2[[#This Row],[Columna13]]+Tabla2[[#This Row],[Tiempo de permanencia]]</f>
        <v>0.12986111111111112</v>
      </c>
      <c r="AH500" t="str">
        <f>+TEXT(Tabla2[[#This Row],[Hora de Llegada]], "dddd")</f>
        <v>jueves</v>
      </c>
    </row>
    <row r="501" spans="1:34" x14ac:dyDescent="0.25">
      <c r="A501">
        <v>4</v>
      </c>
      <c r="B501" t="s">
        <v>518</v>
      </c>
      <c r="C501">
        <v>5</v>
      </c>
      <c r="D501" s="3">
        <v>45022.053472222222</v>
      </c>
      <c r="E501" s="3">
        <v>45022.21875</v>
      </c>
      <c r="F501" t="s">
        <v>94</v>
      </c>
      <c r="G501" t="s">
        <v>77</v>
      </c>
      <c r="H501" t="s">
        <v>71</v>
      </c>
      <c r="I501" s="13">
        <v>37.619999999999997</v>
      </c>
      <c r="J501" t="s">
        <v>100</v>
      </c>
      <c r="K501">
        <v>500</v>
      </c>
      <c r="L501" t="s">
        <v>140</v>
      </c>
      <c r="M501" t="s">
        <v>10</v>
      </c>
      <c r="N501" t="s">
        <v>123</v>
      </c>
      <c r="Q501" s="1">
        <f>+SUMIF(Tabla1[Número de Orden],Tabla2[[#This Row],[Número de Orden]],Tabla1[Ganacia Bruta])</f>
        <v>93</v>
      </c>
      <c r="R501" s="1">
        <f>+Tabla2[[#This Row],[Monto total cuenta]]+Tabla2[[#This Row],[Propina final]]</f>
        <v>130.62</v>
      </c>
      <c r="S501" s="4">
        <f>+Tabla2[[#This Row],[Hora de Salida]]</f>
        <v>45022.21875</v>
      </c>
      <c r="T501" s="5" t="str">
        <f>+TEXT(Tabla2[[#This Row],[Hora de Llegada]], "h:mm")</f>
        <v>1:17</v>
      </c>
      <c r="U501" t="str">
        <f>+TEXT(Tabla2[[#This Row],[Hora de Salida]], "h:mm")</f>
        <v>5:15</v>
      </c>
      <c r="V5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501">
        <f>+SUMIF(cocina!A:A,Tabla2[[#This Row],[Número de Orden]],cocina!H:H)</f>
        <v>42</v>
      </c>
      <c r="X501">
        <f>+Tabla2[[#This Row],[Tiempo de preparación]]/60</f>
        <v>0.7</v>
      </c>
      <c r="Y501" t="str">
        <f>+TEXT(Tabla2[[#This Row],[Columna2]]/24, "h:mm")</f>
        <v>0:42</v>
      </c>
      <c r="Z501" s="6">
        <f>+TEXT(Tabla2[[#This Row],[Hora de Salida]]-Tabla2[[#This Row],[Hora de Llegada]], "h:mm")-Tabla2[[#This Row],[Tiempo de preparación2]]</f>
        <v>0.1361111111111111</v>
      </c>
      <c r="AA501" s="6">
        <f>+IF(Tabla2[[#This Row],[Tiempo de degustación]]&lt;0,0,Tabla2[[#This Row],[Tiempo de degustación]])</f>
        <v>0.1361111111111111</v>
      </c>
      <c r="AB501" t="str">
        <f>+IF(Tabla2[[#This Row],[Tiempo de degustación2]]&gt;0,"SI","Impago")</f>
        <v>SI</v>
      </c>
      <c r="AC501">
        <f>+IF(Tabla2[[#This Row],[Orden cobrada]]="Impago",0,Tabla2[[#This Row],[Propina]])</f>
        <v>37.619999999999997</v>
      </c>
      <c r="AD501">
        <f>+IF(Tabla2[[#This Row],[Estado de la Mesa]]="Ocupada",15,0)</f>
        <v>15</v>
      </c>
      <c r="AE501">
        <f>+Tabla2[[#This Row],[Columna1]]/60</f>
        <v>0.25</v>
      </c>
      <c r="AF501" t="str">
        <f>+TEXT(Tabla2[[#This Row],[Columna12]]/24, "h:mm")</f>
        <v>0:15</v>
      </c>
      <c r="AG501" s="6">
        <f>+Tabla2[[#This Row],[Columna13]]+Tabla2[[#This Row],[Tiempo de permanencia]]</f>
        <v>30.175694444444446</v>
      </c>
      <c r="AH501" t="str">
        <f>+TEXT(Tabla2[[#This Row],[Hora de Llegada]], "dddd")</f>
        <v>jueves</v>
      </c>
    </row>
    <row r="502" spans="1:34" x14ac:dyDescent="0.25">
      <c r="A502">
        <v>7</v>
      </c>
      <c r="B502" t="s">
        <v>521</v>
      </c>
      <c r="C502">
        <v>1</v>
      </c>
      <c r="D502" s="3">
        <v>45022.155555555553</v>
      </c>
      <c r="E502" s="3">
        <v>45022.271527777775</v>
      </c>
      <c r="F502" t="s">
        <v>76</v>
      </c>
      <c r="G502" t="s">
        <v>98</v>
      </c>
      <c r="H502" t="s">
        <v>83</v>
      </c>
      <c r="I502" s="13">
        <v>28.38</v>
      </c>
      <c r="J502" t="s">
        <v>100</v>
      </c>
      <c r="K502">
        <v>501</v>
      </c>
      <c r="L502" t="s">
        <v>101</v>
      </c>
      <c r="M502" t="s">
        <v>11</v>
      </c>
      <c r="N502" t="s">
        <v>118</v>
      </c>
      <c r="O502" t="s">
        <v>92</v>
      </c>
      <c r="Q502" s="1">
        <f>+SUMIF(Tabla1[Número de Orden],Tabla2[[#This Row],[Número de Orden]],Tabla1[Ganacia Bruta])</f>
        <v>138</v>
      </c>
      <c r="R502" s="1">
        <f>+Tabla2[[#This Row],[Monto total cuenta]]+Tabla2[[#This Row],[Propina final]]</f>
        <v>166.38</v>
      </c>
      <c r="S502" s="4">
        <f>+Tabla2[[#This Row],[Hora de Salida]]</f>
        <v>45022.271527777775</v>
      </c>
      <c r="T502" s="5" t="str">
        <f>+TEXT(Tabla2[[#This Row],[Hora de Llegada]], "h:mm")</f>
        <v>3:44</v>
      </c>
      <c r="U502" t="str">
        <f>+TEXT(Tabla2[[#This Row],[Hora de Salida]], "h:mm")</f>
        <v>6:31</v>
      </c>
      <c r="V5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30.115972222222222</v>
      </c>
      <c r="W502">
        <f>+SUMIF(cocina!A:A,Tabla2[[#This Row],[Número de Orden]],cocina!H:H)</f>
        <v>39</v>
      </c>
      <c r="X502">
        <f>+Tabla2[[#This Row],[Tiempo de preparación]]/60</f>
        <v>0.65</v>
      </c>
      <c r="Y502" t="str">
        <f>+TEXT(Tabla2[[#This Row],[Columna2]]/24, "h:mm")</f>
        <v>0:39</v>
      </c>
      <c r="Z502" s="6">
        <f>+TEXT(Tabla2[[#This Row],[Hora de Salida]]-Tabla2[[#This Row],[Hora de Llegada]], "h:mm")-Tabla2[[#This Row],[Tiempo de preparación2]]</f>
        <v>8.8888888888888892E-2</v>
      </c>
      <c r="AA502" s="6">
        <f>+IF(Tabla2[[#This Row],[Tiempo de degustación]]&lt;0,0,Tabla2[[#This Row],[Tiempo de degustación]])</f>
        <v>8.8888888888888892E-2</v>
      </c>
      <c r="AB502" t="str">
        <f>+IF(Tabla2[[#This Row],[Tiempo de degustación2]]&gt;0,"SI","Impago")</f>
        <v>SI</v>
      </c>
      <c r="AC502">
        <f>+IF(Tabla2[[#This Row],[Orden cobrada]]="Impago",0,Tabla2[[#This Row],[Propina]])</f>
        <v>28.38</v>
      </c>
      <c r="AD502">
        <f>+IF(Tabla2[[#This Row],[Estado de la Mesa]]="Ocupada",15,0)</f>
        <v>15</v>
      </c>
      <c r="AE502">
        <f>+Tabla2[[#This Row],[Columna1]]/60</f>
        <v>0.25</v>
      </c>
      <c r="AF502" t="str">
        <f>+TEXT(Tabla2[[#This Row],[Columna12]]/24, "h:mm")</f>
        <v>0:15</v>
      </c>
      <c r="AG502" s="6">
        <f>+Tabla2[[#This Row],[Columna13]]+Tabla2[[#This Row],[Tiempo de permanencia]]</f>
        <v>30.12638888888889</v>
      </c>
      <c r="AH502" t="str">
        <f>+TEXT(Tabla2[[#This Row],[Hora de Llegada]], "dddd")</f>
        <v>jueves</v>
      </c>
    </row>
    <row r="503" spans="1:34" x14ac:dyDescent="0.25">
      <c r="A503">
        <v>5</v>
      </c>
      <c r="B503" t="s">
        <v>315</v>
      </c>
      <c r="C503">
        <v>2</v>
      </c>
      <c r="D503" s="3">
        <v>45022.03125</v>
      </c>
      <c r="E503" s="3">
        <v>45022.081250000003</v>
      </c>
      <c r="F503" t="s">
        <v>90</v>
      </c>
      <c r="G503" t="s">
        <v>70</v>
      </c>
      <c r="H503" t="s">
        <v>83</v>
      </c>
      <c r="I503" s="13">
        <v>32.9</v>
      </c>
      <c r="J503" t="s">
        <v>72</v>
      </c>
      <c r="K503">
        <v>502</v>
      </c>
      <c r="L503" t="s">
        <v>105</v>
      </c>
      <c r="M503" t="s">
        <v>19</v>
      </c>
      <c r="N503" t="s">
        <v>122</v>
      </c>
      <c r="O503" t="s">
        <v>115</v>
      </c>
      <c r="Q503" s="1">
        <f>+SUMIF(Tabla1[Número de Orden],Tabla2[[#This Row],[Número de Orden]],Tabla1[Ganacia Bruta])</f>
        <v>139</v>
      </c>
      <c r="R503" s="1">
        <f>+Tabla2[[#This Row],[Monto total cuenta]]+Tabla2[[#This Row],[Propina final]]</f>
        <v>139</v>
      </c>
      <c r="S503" s="4">
        <f>+Tabla2[[#This Row],[Hora de Salida]]</f>
        <v>45022.081250000003</v>
      </c>
      <c r="T503" s="5" t="str">
        <f>+TEXT(Tabla2[[#This Row],[Hora de Llegada]], "h:mm")</f>
        <v>0:45</v>
      </c>
      <c r="U503" t="str">
        <f>+TEXT(Tabla2[[#This Row],[Hora de Salida]], "h:mm")</f>
        <v>1:57</v>
      </c>
      <c r="V5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0.05</v>
      </c>
      <c r="W503">
        <f>+SUMIF(cocina!A:A,Tabla2[[#This Row],[Número de Orden]],cocina!H:H)</f>
        <v>73</v>
      </c>
      <c r="X503">
        <f>+Tabla2[[#This Row],[Tiempo de preparación]]/60</f>
        <v>1.2166666666666666</v>
      </c>
      <c r="Y503" t="str">
        <f>+TEXT(Tabla2[[#This Row],[Columna2]]/24, "h:mm")</f>
        <v>1:13</v>
      </c>
      <c r="Z503" s="6">
        <f>+TEXT(Tabla2[[#This Row],[Hora de Salida]]-Tabla2[[#This Row],[Hora de Llegada]], "h:mm")-Tabla2[[#This Row],[Tiempo de preparación2]]</f>
        <v>-6.9444444444444198E-4</v>
      </c>
      <c r="AA503" s="6">
        <f>+IF(Tabla2[[#This Row],[Tiempo de degustación]]&lt;0,0,Tabla2[[#This Row],[Tiempo de degustación]])</f>
        <v>0</v>
      </c>
      <c r="AB503" t="str">
        <f>+IF(Tabla2[[#This Row],[Tiempo de degustación2]]&gt;0,"SI","Impago")</f>
        <v>Impago</v>
      </c>
      <c r="AC503">
        <f>+IF(Tabla2[[#This Row],[Orden cobrada]]="Impago",0,Tabla2[[#This Row],[Propina]])</f>
        <v>0</v>
      </c>
      <c r="AD503">
        <f>+IF(Tabla2[[#This Row],[Estado de la Mesa]]="Ocupada",15,0)</f>
        <v>0</v>
      </c>
      <c r="AE503">
        <f>+Tabla2[[#This Row],[Columna1]]/60</f>
        <v>0</v>
      </c>
      <c r="AF503" t="str">
        <f>+TEXT(Tabla2[[#This Row],[Columna12]]/24, "h:mm")</f>
        <v>0:00</v>
      </c>
      <c r="AG503" s="6">
        <f>+Tabla2[[#This Row],[Columna13]]+Tabla2[[#This Row],[Tiempo de permanencia]]</f>
        <v>0.05</v>
      </c>
      <c r="AH503" t="str">
        <f>+TEXT(Tabla2[[#This Row],[Hora de Llegada]], "dddd")</f>
        <v>jueves</v>
      </c>
    </row>
    <row r="504" spans="1:34" x14ac:dyDescent="0.25">
      <c r="A504">
        <v>3</v>
      </c>
      <c r="B504" t="s">
        <v>522</v>
      </c>
      <c r="C504">
        <v>1</v>
      </c>
      <c r="D504" s="3">
        <v>45022.097222222219</v>
      </c>
      <c r="E504" s="3">
        <v>45022.168055555558</v>
      </c>
      <c r="F504" t="s">
        <v>69</v>
      </c>
      <c r="G504" t="s">
        <v>70</v>
      </c>
      <c r="H504" t="s">
        <v>83</v>
      </c>
      <c r="I504" s="13">
        <v>35.840000000000003</v>
      </c>
      <c r="J504" t="s">
        <v>72</v>
      </c>
      <c r="K504">
        <v>503</v>
      </c>
      <c r="L504" t="s">
        <v>73</v>
      </c>
      <c r="M504" t="s">
        <v>11</v>
      </c>
      <c r="N504" t="s">
        <v>106</v>
      </c>
      <c r="Q504" s="1">
        <f>+SUMIF(Tabla1[Número de Orden],Tabla2[[#This Row],[Número de Orden]],Tabla1[Ganacia Bruta])</f>
        <v>137</v>
      </c>
      <c r="R504" s="1">
        <f>+Tabla2[[#This Row],[Monto total cuenta]]+Tabla2[[#This Row],[Propina final]]</f>
        <v>172.84</v>
      </c>
      <c r="S504" s="4">
        <f>+Tabla2[[#This Row],[Hora de Salida]]</f>
        <v>45022.168055555558</v>
      </c>
      <c r="T504" s="5" t="str">
        <f>+TEXT(Tabla2[[#This Row],[Hora de Llegada]], "h:mm")</f>
        <v>2:20</v>
      </c>
      <c r="U504" t="str">
        <f>+TEXT(Tabla2[[#This Row],[Hora de Salida]], "h:mm")</f>
        <v>4:02</v>
      </c>
      <c r="V5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7.0833333333333345E-2</v>
      </c>
      <c r="W504">
        <f>+SUMIF(cocina!A:A,Tabla2[[#This Row],[Número de Orden]],cocina!H:H)</f>
        <v>85</v>
      </c>
      <c r="X504">
        <f>+Tabla2[[#This Row],[Tiempo de preparación]]/60</f>
        <v>1.4166666666666667</v>
      </c>
      <c r="Y504" t="str">
        <f>+TEXT(Tabla2[[#This Row],[Columna2]]/24, "h:mm")</f>
        <v>1:25</v>
      </c>
      <c r="Z504" s="6">
        <f>+TEXT(Tabla2[[#This Row],[Hora de Salida]]-Tabla2[[#This Row],[Hora de Llegada]], "h:mm")-Tabla2[[#This Row],[Tiempo de preparación2]]</f>
        <v>1.1805555555555555E-2</v>
      </c>
      <c r="AA504" s="6">
        <f>+IF(Tabla2[[#This Row],[Tiempo de degustación]]&lt;0,0,Tabla2[[#This Row],[Tiempo de degustación]])</f>
        <v>1.1805555555555555E-2</v>
      </c>
      <c r="AB504" t="str">
        <f>+IF(Tabla2[[#This Row],[Tiempo de degustación2]]&gt;0,"SI","Impago")</f>
        <v>SI</v>
      </c>
      <c r="AC504">
        <f>+IF(Tabla2[[#This Row],[Orden cobrada]]="Impago",0,Tabla2[[#This Row],[Propina]])</f>
        <v>35.840000000000003</v>
      </c>
      <c r="AD504">
        <f>+IF(Tabla2[[#This Row],[Estado de la Mesa]]="Ocupada",15,0)</f>
        <v>0</v>
      </c>
      <c r="AE504">
        <f>+Tabla2[[#This Row],[Columna1]]/60</f>
        <v>0</v>
      </c>
      <c r="AF504" t="str">
        <f>+TEXT(Tabla2[[#This Row],[Columna12]]/24, "h:mm")</f>
        <v>0:00</v>
      </c>
      <c r="AG504" s="6">
        <f>+Tabla2[[#This Row],[Columna13]]+Tabla2[[#This Row],[Tiempo de permanencia]]</f>
        <v>7.0833333333333345E-2</v>
      </c>
      <c r="AH504" t="str">
        <f>+TEXT(Tabla2[[#This Row],[Hora de Llegada]], "dddd")</f>
        <v>jueves</v>
      </c>
    </row>
    <row r="505" spans="1:34" x14ac:dyDescent="0.25">
      <c r="A505">
        <v>2</v>
      </c>
      <c r="B505" t="s">
        <v>523</v>
      </c>
      <c r="C505">
        <v>5</v>
      </c>
      <c r="D505" s="3">
        <v>45022.090277777781</v>
      </c>
      <c r="E505" s="3">
        <v>45022.2</v>
      </c>
      <c r="F505" t="s">
        <v>90</v>
      </c>
      <c r="G505" t="s">
        <v>98</v>
      </c>
      <c r="H505" t="s">
        <v>78</v>
      </c>
      <c r="I505" s="13">
        <v>31.31</v>
      </c>
      <c r="J505" t="s">
        <v>72</v>
      </c>
      <c r="K505">
        <v>504</v>
      </c>
      <c r="L505" t="s">
        <v>85</v>
      </c>
      <c r="M505" t="s">
        <v>10</v>
      </c>
      <c r="Q505" s="1">
        <f>+SUMIF(Tabla1[Número de Orden],Tabla2[[#This Row],[Número de Orden]],Tabla1[Ganacia Bruta])</f>
        <v>54</v>
      </c>
      <c r="R505" s="1">
        <f>+Tabla2[[#This Row],[Monto total cuenta]]+Tabla2[[#This Row],[Propina final]]</f>
        <v>85.31</v>
      </c>
      <c r="S505" s="4">
        <f>+Tabla2[[#This Row],[Hora de Salida]]</f>
        <v>45022.2</v>
      </c>
      <c r="T505" s="5" t="str">
        <f>+TEXT(Tabla2[[#This Row],[Hora de Llegada]], "h:mm")</f>
        <v>2:10</v>
      </c>
      <c r="U505" t="str">
        <f>+TEXT(Tabla2[[#This Row],[Hora de Salida]], "h:mm")</f>
        <v>4:48</v>
      </c>
      <c r="V5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0.10972222222222223</v>
      </c>
      <c r="W505">
        <f>+SUMIF(cocina!A:A,Tabla2[[#This Row],[Número de Orden]],cocina!H:H)</f>
        <v>19</v>
      </c>
      <c r="X505">
        <f>+Tabla2[[#This Row],[Tiempo de preparación]]/60</f>
        <v>0.31666666666666665</v>
      </c>
      <c r="Y505" t="str">
        <f>+TEXT(Tabla2[[#This Row],[Columna2]]/24, "h:mm")</f>
        <v>0:19</v>
      </c>
      <c r="Z505" s="6">
        <f>+TEXT(Tabla2[[#This Row],[Hora de Salida]]-Tabla2[[#This Row],[Hora de Llegada]], "h:mm")-Tabla2[[#This Row],[Tiempo de preparación2]]</f>
        <v>9.6527777777777782E-2</v>
      </c>
      <c r="AA505" s="6">
        <f>+IF(Tabla2[[#This Row],[Tiempo de degustación]]&lt;0,0,Tabla2[[#This Row],[Tiempo de degustación]])</f>
        <v>9.6527777777777782E-2</v>
      </c>
      <c r="AB505" t="str">
        <f>+IF(Tabla2[[#This Row],[Tiempo de degustación2]]&gt;0,"SI","Impago")</f>
        <v>SI</v>
      </c>
      <c r="AC505">
        <f>+IF(Tabla2[[#This Row],[Orden cobrada]]="Impago",0,Tabla2[[#This Row],[Propina]])</f>
        <v>31.31</v>
      </c>
      <c r="AD505">
        <f>+IF(Tabla2[[#This Row],[Estado de la Mesa]]="Ocupada",15,0)</f>
        <v>0</v>
      </c>
      <c r="AE505">
        <f>+Tabla2[[#This Row],[Columna1]]/60</f>
        <v>0</v>
      </c>
      <c r="AF505" t="str">
        <f>+TEXT(Tabla2[[#This Row],[Columna12]]/24, "h:mm")</f>
        <v>0:00</v>
      </c>
      <c r="AG505" s="6">
        <f>+Tabla2[[#This Row],[Columna13]]+Tabla2[[#This Row],[Tiempo de permanencia]]</f>
        <v>0.10972222222222223</v>
      </c>
      <c r="AH505" t="str">
        <f>+TEXT(Tabla2[[#This Row],[Hora de Llegada]], "dddd")</f>
        <v>jueves</v>
      </c>
    </row>
    <row r="506" spans="1:34" x14ac:dyDescent="0.25">
      <c r="A506">
        <v>5</v>
      </c>
      <c r="B506" t="s">
        <v>524</v>
      </c>
      <c r="C506">
        <v>1</v>
      </c>
      <c r="D506" s="3">
        <v>45022.109722222223</v>
      </c>
      <c r="E506" s="3">
        <v>45022.254861111112</v>
      </c>
      <c r="F506" t="s">
        <v>82</v>
      </c>
      <c r="G506" t="s">
        <v>98</v>
      </c>
      <c r="H506" t="s">
        <v>83</v>
      </c>
      <c r="I506" s="13">
        <v>25.76</v>
      </c>
      <c r="J506" t="s">
        <v>72</v>
      </c>
      <c r="K506">
        <v>505</v>
      </c>
      <c r="L506" t="s">
        <v>79</v>
      </c>
      <c r="M506" t="s">
        <v>11</v>
      </c>
      <c r="N506" t="s">
        <v>129</v>
      </c>
      <c r="Q506" s="1">
        <f>+SUMIF(Tabla1[Número de Orden],Tabla2[[#This Row],[Número de Orden]],Tabla1[Ganacia Bruta])</f>
        <v>155</v>
      </c>
      <c r="R506" s="1">
        <f>+Tabla2[[#This Row],[Monto total cuenta]]+Tabla2[[#This Row],[Propina final]]</f>
        <v>180.76</v>
      </c>
      <c r="S506" s="4">
        <f>+Tabla2[[#This Row],[Hora de Salida]]</f>
        <v>45022.254861111112</v>
      </c>
      <c r="T506" s="5" t="str">
        <f>+TEXT(Tabla2[[#This Row],[Hora de Llegada]], "h:mm")</f>
        <v>2:38</v>
      </c>
      <c r="U506" t="str">
        <f>+TEXT(Tabla2[[#This Row],[Hora de Salida]], "h:mm")</f>
        <v>6:07</v>
      </c>
      <c r="V5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506">
        <f>+SUMIF(cocina!A:A,Tabla2[[#This Row],[Número de Orden]],cocina!H:H)</f>
        <v>115</v>
      </c>
      <c r="X506">
        <f>+Tabla2[[#This Row],[Tiempo de preparación]]/60</f>
        <v>1.9166666666666667</v>
      </c>
      <c r="Y506" t="str">
        <f>+TEXT(Tabla2[[#This Row],[Columna2]]/24, "h:mm")</f>
        <v>1:55</v>
      </c>
      <c r="Z506" s="6">
        <f>+TEXT(Tabla2[[#This Row],[Hora de Salida]]-Tabla2[[#This Row],[Hora de Llegada]], "h:mm")-Tabla2[[#This Row],[Tiempo de preparación2]]</f>
        <v>6.5277777777777796E-2</v>
      </c>
      <c r="AA506" s="6">
        <f>+IF(Tabla2[[#This Row],[Tiempo de degustación]]&lt;0,0,Tabla2[[#This Row],[Tiempo de degustación]])</f>
        <v>6.5277777777777796E-2</v>
      </c>
      <c r="AB506" t="str">
        <f>+IF(Tabla2[[#This Row],[Tiempo de degustación2]]&gt;0,"SI","Impago")</f>
        <v>SI</v>
      </c>
      <c r="AC506">
        <f>+IF(Tabla2[[#This Row],[Orden cobrada]]="Impago",0,Tabla2[[#This Row],[Propina]])</f>
        <v>25.76</v>
      </c>
      <c r="AD506">
        <f>+IF(Tabla2[[#This Row],[Estado de la Mesa]]="Ocupada",15,0)</f>
        <v>0</v>
      </c>
      <c r="AE506">
        <f>+Tabla2[[#This Row],[Columna1]]/60</f>
        <v>0</v>
      </c>
      <c r="AF506" t="str">
        <f>+TEXT(Tabla2[[#This Row],[Columna12]]/24, "h:mm")</f>
        <v>0:00</v>
      </c>
      <c r="AG506" s="6">
        <f>+Tabla2[[#This Row],[Columna13]]+Tabla2[[#This Row],[Tiempo de permanencia]]</f>
        <v>0.14513888888888887</v>
      </c>
      <c r="AH506" t="str">
        <f>+TEXT(Tabla2[[#This Row],[Hora de Llegada]], "dddd")</f>
        <v>jueves</v>
      </c>
    </row>
    <row r="507" spans="1:34" x14ac:dyDescent="0.25">
      <c r="A507">
        <v>18</v>
      </c>
      <c r="B507" t="s">
        <v>525</v>
      </c>
      <c r="C507">
        <v>2</v>
      </c>
      <c r="D507" s="3">
        <v>45022.084027777775</v>
      </c>
      <c r="E507" s="3">
        <v>45022.168055555558</v>
      </c>
      <c r="F507" t="s">
        <v>69</v>
      </c>
      <c r="G507" t="s">
        <v>98</v>
      </c>
      <c r="H507" t="s">
        <v>83</v>
      </c>
      <c r="I507" s="13">
        <v>11.65</v>
      </c>
      <c r="J507" t="s">
        <v>100</v>
      </c>
      <c r="K507">
        <v>506</v>
      </c>
      <c r="L507" t="s">
        <v>91</v>
      </c>
      <c r="M507" t="s">
        <v>17</v>
      </c>
      <c r="Q507" s="1">
        <f>+SUMIF(Tabla1[Número de Orden],Tabla2[[#This Row],[Número de Orden]],Tabla1[Ganacia Bruta])</f>
        <v>70</v>
      </c>
      <c r="R507" s="1">
        <f>+Tabla2[[#This Row],[Monto total cuenta]]+Tabla2[[#This Row],[Propina final]]</f>
        <v>81.650000000000006</v>
      </c>
      <c r="S507" s="4">
        <f>+Tabla2[[#This Row],[Hora de Salida]]</f>
        <v>45022.168055555558</v>
      </c>
      <c r="T507" s="5" t="str">
        <f>+TEXT(Tabla2[[#This Row],[Hora de Llegada]], "h:mm")</f>
        <v>2:01</v>
      </c>
      <c r="U507" t="str">
        <f>+TEXT(Tabla2[[#This Row],[Hora de Salida]], "h:mm")</f>
        <v>4:02</v>
      </c>
      <c r="V5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30.084027777777777</v>
      </c>
      <c r="W507">
        <f>+SUMIF(cocina!A:A,Tabla2[[#This Row],[Número de Orden]],cocina!H:H)</f>
        <v>5</v>
      </c>
      <c r="X507">
        <f>+Tabla2[[#This Row],[Tiempo de preparación]]/60</f>
        <v>8.3333333333333329E-2</v>
      </c>
      <c r="Y507" t="str">
        <f>+TEXT(Tabla2[[#This Row],[Columna2]]/24, "h:mm")</f>
        <v>0:05</v>
      </c>
      <c r="Z507" s="6">
        <f>+TEXT(Tabla2[[#This Row],[Hora de Salida]]-Tabla2[[#This Row],[Hora de Llegada]], "h:mm")-Tabla2[[#This Row],[Tiempo de preparación2]]</f>
        <v>8.0555555555555561E-2</v>
      </c>
      <c r="AA507" s="6">
        <f>+IF(Tabla2[[#This Row],[Tiempo de degustación]]&lt;0,0,Tabla2[[#This Row],[Tiempo de degustación]])</f>
        <v>8.0555555555555561E-2</v>
      </c>
      <c r="AB507" t="str">
        <f>+IF(Tabla2[[#This Row],[Tiempo de degustación2]]&gt;0,"SI","Impago")</f>
        <v>SI</v>
      </c>
      <c r="AC507">
        <f>+IF(Tabla2[[#This Row],[Orden cobrada]]="Impago",0,Tabla2[[#This Row],[Propina]])</f>
        <v>11.65</v>
      </c>
      <c r="AD507">
        <f>+IF(Tabla2[[#This Row],[Estado de la Mesa]]="Ocupada",15,0)</f>
        <v>15</v>
      </c>
      <c r="AE507">
        <f>+Tabla2[[#This Row],[Columna1]]/60</f>
        <v>0.25</v>
      </c>
      <c r="AF507" t="str">
        <f>+TEXT(Tabla2[[#This Row],[Columna12]]/24, "h:mm")</f>
        <v>0:15</v>
      </c>
      <c r="AG507" s="6">
        <f>+Tabla2[[#This Row],[Columna13]]+Tabla2[[#This Row],[Tiempo de permanencia]]</f>
        <v>30.094444444444445</v>
      </c>
      <c r="AH507" t="str">
        <f>+TEXT(Tabla2[[#This Row],[Hora de Llegada]], "dddd")</f>
        <v>jueves</v>
      </c>
    </row>
    <row r="508" spans="1:34" x14ac:dyDescent="0.25">
      <c r="A508">
        <v>18</v>
      </c>
      <c r="B508" t="s">
        <v>497</v>
      </c>
      <c r="C508">
        <v>4</v>
      </c>
      <c r="D508" s="3">
        <v>45022.143055555556</v>
      </c>
      <c r="E508" s="3">
        <v>45022.1875</v>
      </c>
      <c r="F508" t="s">
        <v>82</v>
      </c>
      <c r="G508" t="s">
        <v>77</v>
      </c>
      <c r="H508" t="s">
        <v>83</v>
      </c>
      <c r="I508" s="13">
        <v>43.42</v>
      </c>
      <c r="J508" t="s">
        <v>84</v>
      </c>
      <c r="K508">
        <v>507</v>
      </c>
      <c r="L508" t="s">
        <v>105</v>
      </c>
      <c r="M508" t="s">
        <v>20</v>
      </c>
      <c r="N508" t="s">
        <v>87</v>
      </c>
      <c r="Q508" s="1">
        <f>+SUMIF(Tabla1[Número de Orden],Tabla2[[#This Row],[Número de Orden]],Tabla1[Ganacia Bruta])</f>
        <v>210</v>
      </c>
      <c r="R508" s="1">
        <f>+Tabla2[[#This Row],[Monto total cuenta]]+Tabla2[[#This Row],[Propina final]]</f>
        <v>210</v>
      </c>
      <c r="S508" s="4">
        <f>+Tabla2[[#This Row],[Hora de Salida]]</f>
        <v>45022.1875</v>
      </c>
      <c r="T508" s="5" t="str">
        <f>+TEXT(Tabla2[[#This Row],[Hora de Llegada]], "h:mm")</f>
        <v>3:26</v>
      </c>
      <c r="U508" t="str">
        <f>+TEXT(Tabla2[[#This Row],[Hora de Salida]], "h:mm")</f>
        <v>4:30</v>
      </c>
      <c r="V5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4.4444444444444453E-2</v>
      </c>
      <c r="W508">
        <f>+SUMIF(cocina!A:A,Tabla2[[#This Row],[Número de Orden]],cocina!H:H)</f>
        <v>69</v>
      </c>
      <c r="X508">
        <f>+Tabla2[[#This Row],[Tiempo de preparación]]/60</f>
        <v>1.1499999999999999</v>
      </c>
      <c r="Y508" t="str">
        <f>+TEXT(Tabla2[[#This Row],[Columna2]]/24, "h:mm")</f>
        <v>1:09</v>
      </c>
      <c r="Z508" s="6">
        <f>+TEXT(Tabla2[[#This Row],[Hora de Salida]]-Tabla2[[#This Row],[Hora de Llegada]], "h:mm")-Tabla2[[#This Row],[Tiempo de preparación2]]</f>
        <v>-3.4722222222222238E-3</v>
      </c>
      <c r="AA508" s="6">
        <f>+IF(Tabla2[[#This Row],[Tiempo de degustación]]&lt;0,0,Tabla2[[#This Row],[Tiempo de degustación]])</f>
        <v>0</v>
      </c>
      <c r="AB508" t="str">
        <f>+IF(Tabla2[[#This Row],[Tiempo de degustación2]]&gt;0,"SI","Impago")</f>
        <v>Impago</v>
      </c>
      <c r="AC508">
        <f>+IF(Tabla2[[#This Row],[Orden cobrada]]="Impago",0,Tabla2[[#This Row],[Propina]])</f>
        <v>0</v>
      </c>
      <c r="AD508">
        <f>+IF(Tabla2[[#This Row],[Estado de la Mesa]]="Ocupada",15,0)</f>
        <v>0</v>
      </c>
      <c r="AE508">
        <f>+Tabla2[[#This Row],[Columna1]]/60</f>
        <v>0</v>
      </c>
      <c r="AF508" t="str">
        <f>+TEXT(Tabla2[[#This Row],[Columna12]]/24, "h:mm")</f>
        <v>0:00</v>
      </c>
      <c r="AG508" s="6">
        <f>+Tabla2[[#This Row],[Columna13]]+Tabla2[[#This Row],[Tiempo de permanencia]]</f>
        <v>4.4444444444444453E-2</v>
      </c>
      <c r="AH508" t="str">
        <f>+TEXT(Tabla2[[#This Row],[Hora de Llegada]], "dddd")</f>
        <v>jueves</v>
      </c>
    </row>
    <row r="509" spans="1:34" x14ac:dyDescent="0.25">
      <c r="A509">
        <v>6</v>
      </c>
      <c r="B509" t="s">
        <v>526</v>
      </c>
      <c r="C509">
        <v>1</v>
      </c>
      <c r="D509" s="3">
        <v>45022.118055555555</v>
      </c>
      <c r="E509" s="3">
        <v>45022.274305555555</v>
      </c>
      <c r="F509" t="s">
        <v>90</v>
      </c>
      <c r="G509" t="s">
        <v>70</v>
      </c>
      <c r="H509" t="s">
        <v>83</v>
      </c>
      <c r="I509" s="13">
        <v>42.8</v>
      </c>
      <c r="J509" t="s">
        <v>72</v>
      </c>
      <c r="K509">
        <v>508</v>
      </c>
      <c r="L509" t="s">
        <v>85</v>
      </c>
      <c r="M509" t="s">
        <v>18</v>
      </c>
      <c r="Q509" s="1">
        <f>+SUMIF(Tabla1[Número de Orden],Tabla2[[#This Row],[Número de Orden]],Tabla1[Ganacia Bruta])</f>
        <v>32</v>
      </c>
      <c r="R509" s="1">
        <f>+Tabla2[[#This Row],[Monto total cuenta]]+Tabla2[[#This Row],[Propina final]]</f>
        <v>74.8</v>
      </c>
      <c r="S509" s="4">
        <f>+Tabla2[[#This Row],[Hora de Salida]]</f>
        <v>45022.274305555555</v>
      </c>
      <c r="T509" s="5" t="str">
        <f>+TEXT(Tabla2[[#This Row],[Hora de Llegada]], "h:mm")</f>
        <v>2:50</v>
      </c>
      <c r="U509" t="str">
        <f>+TEXT(Tabla2[[#This Row],[Hora de Salida]], "h:mm")</f>
        <v>6:35</v>
      </c>
      <c r="V5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0.15625000000000003</v>
      </c>
      <c r="W509">
        <f>+SUMIF(cocina!A:A,Tabla2[[#This Row],[Número de Orden]],cocina!H:H)</f>
        <v>34</v>
      </c>
      <c r="X509">
        <f>+Tabla2[[#This Row],[Tiempo de preparación]]/60</f>
        <v>0.56666666666666665</v>
      </c>
      <c r="Y509" t="str">
        <f>+TEXT(Tabla2[[#This Row],[Columna2]]/24, "h:mm")</f>
        <v>0:34</v>
      </c>
      <c r="Z509" s="6">
        <f>+TEXT(Tabla2[[#This Row],[Hora de Salida]]-Tabla2[[#This Row],[Hora de Llegada]], "h:mm")-Tabla2[[#This Row],[Tiempo de preparación2]]</f>
        <v>0.13263888888888889</v>
      </c>
      <c r="AA509" s="6">
        <f>+IF(Tabla2[[#This Row],[Tiempo de degustación]]&lt;0,0,Tabla2[[#This Row],[Tiempo de degustación]])</f>
        <v>0.13263888888888889</v>
      </c>
      <c r="AB509" t="str">
        <f>+IF(Tabla2[[#This Row],[Tiempo de degustación2]]&gt;0,"SI","Impago")</f>
        <v>SI</v>
      </c>
      <c r="AC509">
        <f>+IF(Tabla2[[#This Row],[Orden cobrada]]="Impago",0,Tabla2[[#This Row],[Propina]])</f>
        <v>42.8</v>
      </c>
      <c r="AD509">
        <f>+IF(Tabla2[[#This Row],[Estado de la Mesa]]="Ocupada",15,0)</f>
        <v>0</v>
      </c>
      <c r="AE509">
        <f>+Tabla2[[#This Row],[Columna1]]/60</f>
        <v>0</v>
      </c>
      <c r="AF509" t="str">
        <f>+TEXT(Tabla2[[#This Row],[Columna12]]/24, "h:mm")</f>
        <v>0:00</v>
      </c>
      <c r="AG509" s="6">
        <f>+Tabla2[[#This Row],[Columna13]]+Tabla2[[#This Row],[Tiempo de permanencia]]</f>
        <v>0.15625000000000003</v>
      </c>
      <c r="AH509" t="str">
        <f>+TEXT(Tabla2[[#This Row],[Hora de Llegada]], "dddd")</f>
        <v>jueves</v>
      </c>
    </row>
    <row r="510" spans="1:34" x14ac:dyDescent="0.25">
      <c r="A510">
        <v>5</v>
      </c>
      <c r="B510" t="s">
        <v>170</v>
      </c>
      <c r="C510">
        <v>3</v>
      </c>
      <c r="D510" s="3">
        <v>45022.133333333331</v>
      </c>
      <c r="E510" s="3">
        <v>45022.251388888886</v>
      </c>
      <c r="F510" t="s">
        <v>76</v>
      </c>
      <c r="G510" t="s">
        <v>77</v>
      </c>
      <c r="H510" t="s">
        <v>83</v>
      </c>
      <c r="I510" s="13">
        <v>16.260000000000002</v>
      </c>
      <c r="J510" t="s">
        <v>100</v>
      </c>
      <c r="K510">
        <v>509</v>
      </c>
      <c r="L510" t="s">
        <v>85</v>
      </c>
      <c r="M510" t="s">
        <v>11</v>
      </c>
      <c r="Q510" s="1">
        <f>+SUMIF(Tabla1[Número de Orden],Tabla2[[#This Row],[Número de Orden]],Tabla1[Ganacia Bruta])</f>
        <v>80</v>
      </c>
      <c r="R510" s="1">
        <f>+Tabla2[[#This Row],[Monto total cuenta]]+Tabla2[[#This Row],[Propina final]]</f>
        <v>96.26</v>
      </c>
      <c r="S510" s="4">
        <f>+Tabla2[[#This Row],[Hora de Salida]]</f>
        <v>45022.251388888886</v>
      </c>
      <c r="T510" s="5" t="str">
        <f>+TEXT(Tabla2[[#This Row],[Hora de Llegada]], "h:mm")</f>
        <v>3:12</v>
      </c>
      <c r="U510" t="str">
        <f>+TEXT(Tabla2[[#This Row],[Hora de Salida]], "h:mm")</f>
        <v>6:02</v>
      </c>
      <c r="V5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510">
        <f>+SUMIF(cocina!A:A,Tabla2[[#This Row],[Número de Orden]],cocina!H:H)</f>
        <v>47</v>
      </c>
      <c r="X510">
        <f>+Tabla2[[#This Row],[Tiempo de preparación]]/60</f>
        <v>0.78333333333333333</v>
      </c>
      <c r="Y510" t="str">
        <f>+TEXT(Tabla2[[#This Row],[Columna2]]/24, "h:mm")</f>
        <v>0:47</v>
      </c>
      <c r="Z510" s="6">
        <f>+TEXT(Tabla2[[#This Row],[Hora de Salida]]-Tabla2[[#This Row],[Hora de Llegada]], "h:mm")-Tabla2[[#This Row],[Tiempo de preparación2]]</f>
        <v>8.5416666666666669E-2</v>
      </c>
      <c r="AA510" s="6">
        <f>+IF(Tabla2[[#This Row],[Tiempo de degustación]]&lt;0,0,Tabla2[[#This Row],[Tiempo de degustación]])</f>
        <v>8.5416666666666669E-2</v>
      </c>
      <c r="AB510" t="str">
        <f>+IF(Tabla2[[#This Row],[Tiempo de degustación2]]&gt;0,"SI","Impago")</f>
        <v>SI</v>
      </c>
      <c r="AC510">
        <f>+IF(Tabla2[[#This Row],[Orden cobrada]]="Impago",0,Tabla2[[#This Row],[Propina]])</f>
        <v>16.260000000000002</v>
      </c>
      <c r="AD510">
        <f>+IF(Tabla2[[#This Row],[Estado de la Mesa]]="Ocupada",15,0)</f>
        <v>15</v>
      </c>
      <c r="AE510">
        <f>+Tabla2[[#This Row],[Columna1]]/60</f>
        <v>0.25</v>
      </c>
      <c r="AF510" t="str">
        <f>+TEXT(Tabla2[[#This Row],[Columna12]]/24, "h:mm")</f>
        <v>0:15</v>
      </c>
      <c r="AG510" s="6">
        <f>+Tabla2[[#This Row],[Columna13]]+Tabla2[[#This Row],[Tiempo de permanencia]]</f>
        <v>30.128472222222225</v>
      </c>
      <c r="AH510" t="str">
        <f>+TEXT(Tabla2[[#This Row],[Hora de Llegada]], "dddd")</f>
        <v>jueves</v>
      </c>
    </row>
    <row r="511" spans="1:34" x14ac:dyDescent="0.25">
      <c r="A511">
        <v>6</v>
      </c>
      <c r="B511" t="s">
        <v>527</v>
      </c>
      <c r="C511">
        <v>4</v>
      </c>
      <c r="D511" s="3">
        <v>45022.147222222222</v>
      </c>
      <c r="E511" s="3">
        <v>45022.189583333333</v>
      </c>
      <c r="F511" t="s">
        <v>94</v>
      </c>
      <c r="G511" t="s">
        <v>70</v>
      </c>
      <c r="H511" t="s">
        <v>83</v>
      </c>
      <c r="I511" s="13">
        <v>14.97</v>
      </c>
      <c r="J511" t="s">
        <v>84</v>
      </c>
      <c r="K511">
        <v>510</v>
      </c>
      <c r="L511" t="s">
        <v>91</v>
      </c>
      <c r="M511" t="s">
        <v>12</v>
      </c>
      <c r="Q511" s="1">
        <f>+SUMIF(Tabla1[Número de Orden],Tabla2[[#This Row],[Número de Orden]],Tabla1[Ganacia Bruta])</f>
        <v>36</v>
      </c>
      <c r="R511" s="1">
        <f>+Tabla2[[#This Row],[Monto total cuenta]]+Tabla2[[#This Row],[Propina final]]</f>
        <v>50.97</v>
      </c>
      <c r="S511" s="4">
        <f>+Tabla2[[#This Row],[Hora de Salida]]</f>
        <v>45022.189583333333</v>
      </c>
      <c r="T511" s="5" t="str">
        <f>+TEXT(Tabla2[[#This Row],[Hora de Llegada]], "h:mm")</f>
        <v>3:32</v>
      </c>
      <c r="U511" t="str">
        <f>+TEXT(Tabla2[[#This Row],[Hora de Salida]], "h:mm")</f>
        <v>4:33</v>
      </c>
      <c r="V5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4.2361111111111099E-2</v>
      </c>
      <c r="W511">
        <f>+SUMIF(cocina!A:A,Tabla2[[#This Row],[Número de Orden]],cocina!H:H)</f>
        <v>48</v>
      </c>
      <c r="X511">
        <f>+Tabla2[[#This Row],[Tiempo de preparación]]/60</f>
        <v>0.8</v>
      </c>
      <c r="Y511" t="str">
        <f>+TEXT(Tabla2[[#This Row],[Columna2]]/24, "h:mm")</f>
        <v>0:48</v>
      </c>
      <c r="Z511" s="6">
        <f>+TEXT(Tabla2[[#This Row],[Hora de Salida]]-Tabla2[[#This Row],[Hora de Llegada]], "h:mm")-Tabla2[[#This Row],[Tiempo de preparación2]]</f>
        <v>9.0277777777777804E-3</v>
      </c>
      <c r="AA511" s="6">
        <f>+IF(Tabla2[[#This Row],[Tiempo de degustación]]&lt;0,0,Tabla2[[#This Row],[Tiempo de degustación]])</f>
        <v>9.0277777777777804E-3</v>
      </c>
      <c r="AB511" t="str">
        <f>+IF(Tabla2[[#This Row],[Tiempo de degustación2]]&gt;0,"SI","Impago")</f>
        <v>SI</v>
      </c>
      <c r="AC511">
        <f>+IF(Tabla2[[#This Row],[Orden cobrada]]="Impago",0,Tabla2[[#This Row],[Propina]])</f>
        <v>14.97</v>
      </c>
      <c r="AD511">
        <f>+IF(Tabla2[[#This Row],[Estado de la Mesa]]="Ocupada",15,0)</f>
        <v>0</v>
      </c>
      <c r="AE511">
        <f>+Tabla2[[#This Row],[Columna1]]/60</f>
        <v>0</v>
      </c>
      <c r="AF511" t="str">
        <f>+TEXT(Tabla2[[#This Row],[Columna12]]/24, "h:mm")</f>
        <v>0:00</v>
      </c>
      <c r="AG511" s="6">
        <f>+Tabla2[[#This Row],[Columna13]]+Tabla2[[#This Row],[Tiempo de permanencia]]</f>
        <v>4.2361111111111099E-2</v>
      </c>
      <c r="AH511" t="str">
        <f>+TEXT(Tabla2[[#This Row],[Hora de Llegada]], "dddd")</f>
        <v>jueves</v>
      </c>
    </row>
    <row r="512" spans="1:34" x14ac:dyDescent="0.25">
      <c r="A512">
        <v>2</v>
      </c>
      <c r="B512" t="s">
        <v>528</v>
      </c>
      <c r="C512">
        <v>1</v>
      </c>
      <c r="D512" s="3">
        <v>45022.068055555559</v>
      </c>
      <c r="E512" s="3">
        <v>45022.140972222223</v>
      </c>
      <c r="F512" t="s">
        <v>76</v>
      </c>
      <c r="G512" t="s">
        <v>70</v>
      </c>
      <c r="H512" t="s">
        <v>83</v>
      </c>
      <c r="I512" s="13">
        <v>35.950000000000003</v>
      </c>
      <c r="J512" t="s">
        <v>84</v>
      </c>
      <c r="K512">
        <v>511</v>
      </c>
      <c r="L512" t="s">
        <v>140</v>
      </c>
      <c r="M512" t="s">
        <v>22</v>
      </c>
      <c r="N512" t="s">
        <v>133</v>
      </c>
      <c r="Q512" s="1">
        <f>+SUMIF(Tabla1[Número de Orden],Tabla2[[#This Row],[Número de Orden]],Tabla1[Ganacia Bruta])</f>
        <v>137</v>
      </c>
      <c r="R512" s="1">
        <f>+Tabla2[[#This Row],[Monto total cuenta]]+Tabla2[[#This Row],[Propina final]]</f>
        <v>172.95</v>
      </c>
      <c r="S512" s="4">
        <f>+Tabla2[[#This Row],[Hora de Salida]]</f>
        <v>45022.140972222223</v>
      </c>
      <c r="T512" s="5" t="str">
        <f>+TEXT(Tabla2[[#This Row],[Hora de Llegada]], "h:mm")</f>
        <v>1:38</v>
      </c>
      <c r="U512" t="str">
        <f>+TEXT(Tabla2[[#This Row],[Hora de Salida]], "h:mm")</f>
        <v>3:23</v>
      </c>
      <c r="V5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7.2916666666666671E-2</v>
      </c>
      <c r="W512">
        <f>+SUMIF(cocina!A:A,Tabla2[[#This Row],[Número de Orden]],cocina!H:H)</f>
        <v>38</v>
      </c>
      <c r="X512">
        <f>+Tabla2[[#This Row],[Tiempo de preparación]]/60</f>
        <v>0.6333333333333333</v>
      </c>
      <c r="Y512" t="str">
        <f>+TEXT(Tabla2[[#This Row],[Columna2]]/24, "h:mm")</f>
        <v>0:38</v>
      </c>
      <c r="Z512" s="6">
        <f>+TEXT(Tabla2[[#This Row],[Hora de Salida]]-Tabla2[[#This Row],[Hora de Llegada]], "h:mm")-Tabla2[[#This Row],[Tiempo de preparación2]]</f>
        <v>4.6527777777777779E-2</v>
      </c>
      <c r="AA512" s="6">
        <f>+IF(Tabla2[[#This Row],[Tiempo de degustación]]&lt;0,0,Tabla2[[#This Row],[Tiempo de degustación]])</f>
        <v>4.6527777777777779E-2</v>
      </c>
      <c r="AB512" t="str">
        <f>+IF(Tabla2[[#This Row],[Tiempo de degustación2]]&gt;0,"SI","Impago")</f>
        <v>SI</v>
      </c>
      <c r="AC512">
        <f>+IF(Tabla2[[#This Row],[Orden cobrada]]="Impago",0,Tabla2[[#This Row],[Propina]])</f>
        <v>35.950000000000003</v>
      </c>
      <c r="AD512">
        <f>+IF(Tabla2[[#This Row],[Estado de la Mesa]]="Ocupada",15,0)</f>
        <v>0</v>
      </c>
      <c r="AE512">
        <f>+Tabla2[[#This Row],[Columna1]]/60</f>
        <v>0</v>
      </c>
      <c r="AF512" t="str">
        <f>+TEXT(Tabla2[[#This Row],[Columna12]]/24, "h:mm")</f>
        <v>0:00</v>
      </c>
      <c r="AG512" s="6">
        <f>+Tabla2[[#This Row],[Columna13]]+Tabla2[[#This Row],[Tiempo de permanencia]]</f>
        <v>7.2916666666666671E-2</v>
      </c>
      <c r="AH512" t="str">
        <f>+TEXT(Tabla2[[#This Row],[Hora de Llegada]], "dddd")</f>
        <v>jueves</v>
      </c>
    </row>
    <row r="513" spans="1:34" x14ac:dyDescent="0.25">
      <c r="A513">
        <v>2</v>
      </c>
      <c r="B513" t="s">
        <v>456</v>
      </c>
      <c r="C513">
        <v>1</v>
      </c>
      <c r="D513" s="3">
        <v>45022.054861111108</v>
      </c>
      <c r="E513" s="3">
        <v>45022.101388888892</v>
      </c>
      <c r="F513" t="s">
        <v>90</v>
      </c>
      <c r="G513" t="s">
        <v>70</v>
      </c>
      <c r="H513" t="s">
        <v>83</v>
      </c>
      <c r="I513" s="13">
        <v>37.369999999999997</v>
      </c>
      <c r="J513" t="s">
        <v>100</v>
      </c>
      <c r="K513">
        <v>512</v>
      </c>
      <c r="L513" t="s">
        <v>73</v>
      </c>
      <c r="M513" t="s">
        <v>21</v>
      </c>
      <c r="N513" t="s">
        <v>87</v>
      </c>
      <c r="Q513" s="1">
        <f>+SUMIF(Tabla1[Número de Orden],Tabla2[[#This Row],[Número de Orden]],Tabla1[Ganacia Bruta])</f>
        <v>128</v>
      </c>
      <c r="R513" s="1">
        <f>+Tabla2[[#This Row],[Monto total cuenta]]+Tabla2[[#This Row],[Propina final]]</f>
        <v>165.37</v>
      </c>
      <c r="S513" s="4">
        <f>+Tabla2[[#This Row],[Hora de Salida]]</f>
        <v>45022.101388888892</v>
      </c>
      <c r="T513" s="5" t="str">
        <f>+TEXT(Tabla2[[#This Row],[Hora de Llegada]], "h:mm")</f>
        <v>1:19</v>
      </c>
      <c r="U513" t="str">
        <f>+TEXT(Tabla2[[#This Row],[Hora de Salida]], "h:mm")</f>
        <v>2:26</v>
      </c>
      <c r="V5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30.046527777777776</v>
      </c>
      <c r="W513">
        <f>+SUMIF(cocina!A:A,Tabla2[[#This Row],[Número de Orden]],cocina!H:H)</f>
        <v>59</v>
      </c>
      <c r="X513">
        <f>+Tabla2[[#This Row],[Tiempo de preparación]]/60</f>
        <v>0.98333333333333328</v>
      </c>
      <c r="Y513" t="str">
        <f>+TEXT(Tabla2[[#This Row],[Columna2]]/24, "h:mm")</f>
        <v>0:59</v>
      </c>
      <c r="Z513" s="6">
        <f>+TEXT(Tabla2[[#This Row],[Hora de Salida]]-Tabla2[[#This Row],[Hora de Llegada]], "h:mm")-Tabla2[[#This Row],[Tiempo de preparación2]]</f>
        <v>5.5555555555555566E-3</v>
      </c>
      <c r="AA513" s="6">
        <f>+IF(Tabla2[[#This Row],[Tiempo de degustación]]&lt;0,0,Tabla2[[#This Row],[Tiempo de degustación]])</f>
        <v>5.5555555555555566E-3</v>
      </c>
      <c r="AB513" t="str">
        <f>+IF(Tabla2[[#This Row],[Tiempo de degustación2]]&gt;0,"SI","Impago")</f>
        <v>SI</v>
      </c>
      <c r="AC513">
        <f>+IF(Tabla2[[#This Row],[Orden cobrada]]="Impago",0,Tabla2[[#This Row],[Propina]])</f>
        <v>37.369999999999997</v>
      </c>
      <c r="AD513">
        <f>+IF(Tabla2[[#This Row],[Estado de la Mesa]]="Ocupada",15,0)</f>
        <v>15</v>
      </c>
      <c r="AE513">
        <f>+Tabla2[[#This Row],[Columna1]]/60</f>
        <v>0.25</v>
      </c>
      <c r="AF513" t="str">
        <f>+TEXT(Tabla2[[#This Row],[Columna12]]/24, "h:mm")</f>
        <v>0:15</v>
      </c>
      <c r="AG513" s="6">
        <f>+Tabla2[[#This Row],[Columna13]]+Tabla2[[#This Row],[Tiempo de permanencia]]</f>
        <v>30.056944444444444</v>
      </c>
      <c r="AH513" t="str">
        <f>+TEXT(Tabla2[[#This Row],[Hora de Llegada]], "dddd")</f>
        <v>jueves</v>
      </c>
    </row>
    <row r="514" spans="1:34" x14ac:dyDescent="0.25">
      <c r="A514">
        <v>8</v>
      </c>
      <c r="B514" t="s">
        <v>113</v>
      </c>
      <c r="C514">
        <v>6</v>
      </c>
      <c r="D514" s="3">
        <v>45022.061111111114</v>
      </c>
      <c r="E514" s="3">
        <v>45022.20208333333</v>
      </c>
      <c r="F514" t="s">
        <v>69</v>
      </c>
      <c r="G514" t="s">
        <v>77</v>
      </c>
      <c r="H514" t="s">
        <v>83</v>
      </c>
      <c r="I514" s="13">
        <v>22.74</v>
      </c>
      <c r="J514" t="s">
        <v>100</v>
      </c>
      <c r="K514">
        <v>513</v>
      </c>
      <c r="L514" t="s">
        <v>105</v>
      </c>
      <c r="M514" t="s">
        <v>24</v>
      </c>
      <c r="Q514" s="1">
        <f>+SUMIF(Tabla1[Número de Orden],Tabla2[[#This Row],[Número de Orden]],Tabla1[Ganacia Bruta])</f>
        <v>54</v>
      </c>
      <c r="R514" s="1">
        <f>+Tabla2[[#This Row],[Monto total cuenta]]+Tabla2[[#This Row],[Propina final]]</f>
        <v>76.739999999999995</v>
      </c>
      <c r="S514" s="4">
        <f>+Tabla2[[#This Row],[Hora de Salida]]</f>
        <v>45022.20208333333</v>
      </c>
      <c r="T514" s="5" t="str">
        <f>+TEXT(Tabla2[[#This Row],[Hora de Llegada]], "h:mm")</f>
        <v>1:28</v>
      </c>
      <c r="U514" t="str">
        <f>+TEXT(Tabla2[[#This Row],[Hora de Salida]], "h:mm")</f>
        <v>4:51</v>
      </c>
      <c r="V5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30.140972222222224</v>
      </c>
      <c r="W514">
        <f>+SUMIF(cocina!A:A,Tabla2[[#This Row],[Número de Orden]],cocina!H:H)</f>
        <v>56</v>
      </c>
      <c r="X514">
        <f>+Tabla2[[#This Row],[Tiempo de preparación]]/60</f>
        <v>0.93333333333333335</v>
      </c>
      <c r="Y514" t="str">
        <f>+TEXT(Tabla2[[#This Row],[Columna2]]/24, "h:mm")</f>
        <v>0:56</v>
      </c>
      <c r="Z514" s="6">
        <f>+TEXT(Tabla2[[#This Row],[Hora de Salida]]-Tabla2[[#This Row],[Hora de Llegada]], "h:mm")-Tabla2[[#This Row],[Tiempo de preparación2]]</f>
        <v>0.10208333333333333</v>
      </c>
      <c r="AA514" s="6">
        <f>+IF(Tabla2[[#This Row],[Tiempo de degustación]]&lt;0,0,Tabla2[[#This Row],[Tiempo de degustación]])</f>
        <v>0.10208333333333333</v>
      </c>
      <c r="AB514" t="str">
        <f>+IF(Tabla2[[#This Row],[Tiempo de degustación2]]&gt;0,"SI","Impago")</f>
        <v>SI</v>
      </c>
      <c r="AC514">
        <f>+IF(Tabla2[[#This Row],[Orden cobrada]]="Impago",0,Tabla2[[#This Row],[Propina]])</f>
        <v>22.74</v>
      </c>
      <c r="AD514">
        <f>+IF(Tabla2[[#This Row],[Estado de la Mesa]]="Ocupada",15,0)</f>
        <v>15</v>
      </c>
      <c r="AE514">
        <f>+Tabla2[[#This Row],[Columna1]]/60</f>
        <v>0.25</v>
      </c>
      <c r="AF514" t="str">
        <f>+TEXT(Tabla2[[#This Row],[Columna12]]/24, "h:mm")</f>
        <v>0:15</v>
      </c>
      <c r="AG514" s="6">
        <f>+Tabla2[[#This Row],[Columna13]]+Tabla2[[#This Row],[Tiempo de permanencia]]</f>
        <v>30.151388888888892</v>
      </c>
      <c r="AH514" t="str">
        <f>+TEXT(Tabla2[[#This Row],[Hora de Llegada]], "dddd")</f>
        <v>jueves</v>
      </c>
    </row>
    <row r="515" spans="1:34" x14ac:dyDescent="0.25">
      <c r="A515">
        <v>18</v>
      </c>
      <c r="B515" t="s">
        <v>529</v>
      </c>
      <c r="C515">
        <v>5</v>
      </c>
      <c r="D515" s="3">
        <v>45022.054861111108</v>
      </c>
      <c r="E515" s="3">
        <v>45022.191666666666</v>
      </c>
      <c r="F515" t="s">
        <v>94</v>
      </c>
      <c r="G515" t="s">
        <v>70</v>
      </c>
      <c r="H515" t="s">
        <v>83</v>
      </c>
      <c r="I515" s="13">
        <v>38.840000000000003</v>
      </c>
      <c r="J515" t="s">
        <v>84</v>
      </c>
      <c r="K515">
        <v>514</v>
      </c>
      <c r="L515" t="s">
        <v>127</v>
      </c>
      <c r="M515" t="s">
        <v>25</v>
      </c>
      <c r="N515" t="s">
        <v>106</v>
      </c>
      <c r="O515" t="s">
        <v>131</v>
      </c>
      <c r="P515" t="s">
        <v>107</v>
      </c>
      <c r="Q515" s="1">
        <f>+SUMIF(Tabla1[Número de Orden],Tabla2[[#This Row],[Número de Orden]],Tabla1[Ganacia Bruta])</f>
        <v>174</v>
      </c>
      <c r="R515" s="1">
        <f>+Tabla2[[#This Row],[Monto total cuenta]]+Tabla2[[#This Row],[Propina final]]</f>
        <v>212.84</v>
      </c>
      <c r="S515" s="4">
        <f>+Tabla2[[#This Row],[Hora de Salida]]</f>
        <v>45022.191666666666</v>
      </c>
      <c r="T515" s="5" t="str">
        <f>+TEXT(Tabla2[[#This Row],[Hora de Llegada]], "h:mm")</f>
        <v>1:19</v>
      </c>
      <c r="U515" t="str">
        <f>+TEXT(Tabla2[[#This Row],[Hora de Salida]], "h:mm")</f>
        <v>4:36</v>
      </c>
      <c r="V5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0.13680555555555557</v>
      </c>
      <c r="W515">
        <f>+SUMIF(cocina!A:A,Tabla2[[#This Row],[Número de Orden]],cocina!H:H)</f>
        <v>112</v>
      </c>
      <c r="X515">
        <f>+Tabla2[[#This Row],[Tiempo de preparación]]/60</f>
        <v>1.8666666666666667</v>
      </c>
      <c r="Y515" t="str">
        <f>+TEXT(Tabla2[[#This Row],[Columna2]]/24, "h:mm")</f>
        <v>1:52</v>
      </c>
      <c r="Z515" s="6">
        <f>+TEXT(Tabla2[[#This Row],[Hora de Salida]]-Tabla2[[#This Row],[Hora de Llegada]], "h:mm")-Tabla2[[#This Row],[Tiempo de preparación2]]</f>
        <v>5.902777777777779E-2</v>
      </c>
      <c r="AA515" s="6">
        <f>+IF(Tabla2[[#This Row],[Tiempo de degustación]]&lt;0,0,Tabla2[[#This Row],[Tiempo de degustación]])</f>
        <v>5.902777777777779E-2</v>
      </c>
      <c r="AB515" t="str">
        <f>+IF(Tabla2[[#This Row],[Tiempo de degustación2]]&gt;0,"SI","Impago")</f>
        <v>SI</v>
      </c>
      <c r="AC515">
        <f>+IF(Tabla2[[#This Row],[Orden cobrada]]="Impago",0,Tabla2[[#This Row],[Propina]])</f>
        <v>38.840000000000003</v>
      </c>
      <c r="AD515">
        <f>+IF(Tabla2[[#This Row],[Estado de la Mesa]]="Ocupada",15,0)</f>
        <v>0</v>
      </c>
      <c r="AE515">
        <f>+Tabla2[[#This Row],[Columna1]]/60</f>
        <v>0</v>
      </c>
      <c r="AF515" t="str">
        <f>+TEXT(Tabla2[[#This Row],[Columna12]]/24, "h:mm")</f>
        <v>0:00</v>
      </c>
      <c r="AG515" s="6">
        <f>+Tabla2[[#This Row],[Columna13]]+Tabla2[[#This Row],[Tiempo de permanencia]]</f>
        <v>0.13680555555555557</v>
      </c>
      <c r="AH515" t="str">
        <f>+TEXT(Tabla2[[#This Row],[Hora de Llegada]], "dddd")</f>
        <v>jueves</v>
      </c>
    </row>
    <row r="516" spans="1:34" x14ac:dyDescent="0.25">
      <c r="A516">
        <v>19</v>
      </c>
      <c r="B516" t="s">
        <v>403</v>
      </c>
      <c r="C516">
        <v>2</v>
      </c>
      <c r="D516" s="3">
        <v>45022.040277777778</v>
      </c>
      <c r="E516" s="3">
        <v>45022.085416666669</v>
      </c>
      <c r="F516" t="s">
        <v>82</v>
      </c>
      <c r="G516" t="s">
        <v>70</v>
      </c>
      <c r="H516" t="s">
        <v>83</v>
      </c>
      <c r="I516" s="13">
        <v>43.79</v>
      </c>
      <c r="J516" t="s">
        <v>100</v>
      </c>
      <c r="K516">
        <v>515</v>
      </c>
      <c r="L516" t="s">
        <v>127</v>
      </c>
      <c r="M516" t="s">
        <v>24</v>
      </c>
      <c r="Q516" s="1">
        <f>+SUMIF(Tabla1[Número de Orden],Tabla2[[#This Row],[Número de Orden]],Tabla1[Ganacia Bruta])</f>
        <v>18</v>
      </c>
      <c r="R516" s="1">
        <f>+Tabla2[[#This Row],[Monto total cuenta]]+Tabla2[[#This Row],[Propina final]]</f>
        <v>61.79</v>
      </c>
      <c r="S516" s="4">
        <f>+Tabla2[[#This Row],[Hora de Salida]]</f>
        <v>45022.085416666669</v>
      </c>
      <c r="T516" s="5" t="str">
        <f>+TEXT(Tabla2[[#This Row],[Hora de Llegada]], "h:mm")</f>
        <v>0:58</v>
      </c>
      <c r="U516" t="str">
        <f>+TEXT(Tabla2[[#This Row],[Hora de Salida]], "h:mm")</f>
        <v>2:03</v>
      </c>
      <c r="V5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516">
        <f>+SUMIF(cocina!A:A,Tabla2[[#This Row],[Número de Orden]],cocina!H:H)</f>
        <v>13</v>
      </c>
      <c r="X516">
        <f>+Tabla2[[#This Row],[Tiempo de preparación]]/60</f>
        <v>0.21666666666666667</v>
      </c>
      <c r="Y516" t="str">
        <f>+TEXT(Tabla2[[#This Row],[Columna2]]/24, "h:mm")</f>
        <v>0:13</v>
      </c>
      <c r="Z516" s="6">
        <f>+TEXT(Tabla2[[#This Row],[Hora de Salida]]-Tabla2[[#This Row],[Hora de Llegada]], "h:mm")-Tabla2[[#This Row],[Tiempo de preparación2]]</f>
        <v>3.6111111111111108E-2</v>
      </c>
      <c r="AA516" s="6">
        <f>+IF(Tabla2[[#This Row],[Tiempo de degustación]]&lt;0,0,Tabla2[[#This Row],[Tiempo de degustación]])</f>
        <v>3.6111111111111108E-2</v>
      </c>
      <c r="AB516" t="str">
        <f>+IF(Tabla2[[#This Row],[Tiempo de degustación2]]&gt;0,"SI","Impago")</f>
        <v>SI</v>
      </c>
      <c r="AC516">
        <f>+IF(Tabla2[[#This Row],[Orden cobrada]]="Impago",0,Tabla2[[#This Row],[Propina]])</f>
        <v>43.79</v>
      </c>
      <c r="AD516">
        <f>+IF(Tabla2[[#This Row],[Estado de la Mesa]]="Ocupada",15,0)</f>
        <v>15</v>
      </c>
      <c r="AE516">
        <f>+Tabla2[[#This Row],[Columna1]]/60</f>
        <v>0.25</v>
      </c>
      <c r="AF516" t="str">
        <f>+TEXT(Tabla2[[#This Row],[Columna12]]/24, "h:mm")</f>
        <v>0:15</v>
      </c>
      <c r="AG516" s="6">
        <f>+Tabla2[[#This Row],[Columna13]]+Tabla2[[#This Row],[Tiempo de permanencia]]</f>
        <v>30.055555555555557</v>
      </c>
      <c r="AH516" t="str">
        <f>+TEXT(Tabla2[[#This Row],[Hora de Llegada]], "dddd")</f>
        <v>jueves</v>
      </c>
    </row>
    <row r="517" spans="1:34" x14ac:dyDescent="0.25">
      <c r="A517">
        <v>7</v>
      </c>
      <c r="B517" t="s">
        <v>530</v>
      </c>
      <c r="C517">
        <v>2</v>
      </c>
      <c r="D517" s="3">
        <v>45022.163194444445</v>
      </c>
      <c r="E517" s="3">
        <v>45022.207638888889</v>
      </c>
      <c r="F517" t="s">
        <v>94</v>
      </c>
      <c r="G517" t="s">
        <v>70</v>
      </c>
      <c r="H517" t="s">
        <v>83</v>
      </c>
      <c r="I517" s="13">
        <v>20.85</v>
      </c>
      <c r="J517" t="s">
        <v>72</v>
      </c>
      <c r="K517">
        <v>516</v>
      </c>
      <c r="L517" t="s">
        <v>91</v>
      </c>
      <c r="M517" t="s">
        <v>16</v>
      </c>
      <c r="N517" t="s">
        <v>116</v>
      </c>
      <c r="O517" t="s">
        <v>131</v>
      </c>
      <c r="Q517" s="1">
        <f>+SUMIF(Tabla1[Número de Orden],Tabla2[[#This Row],[Número de Orden]],Tabla1[Ganacia Bruta])</f>
        <v>146</v>
      </c>
      <c r="R517" s="1">
        <f>+Tabla2[[#This Row],[Monto total cuenta]]+Tabla2[[#This Row],[Propina final]]</f>
        <v>146</v>
      </c>
      <c r="S517" s="4">
        <f>+Tabla2[[#This Row],[Hora de Salida]]</f>
        <v>45022.207638888889</v>
      </c>
      <c r="T517" s="5" t="str">
        <f>+TEXT(Tabla2[[#This Row],[Hora de Llegada]], "h:mm")</f>
        <v>3:55</v>
      </c>
      <c r="U517" t="str">
        <f>+TEXT(Tabla2[[#This Row],[Hora de Salida]], "h:mm")</f>
        <v>4:59</v>
      </c>
      <c r="V5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4.4444444444444453E-2</v>
      </c>
      <c r="W517">
        <f>+SUMIF(cocina!A:A,Tabla2[[#This Row],[Número de Orden]],cocina!H:H)</f>
        <v>97</v>
      </c>
      <c r="X517">
        <f>+Tabla2[[#This Row],[Tiempo de preparación]]/60</f>
        <v>1.6166666666666667</v>
      </c>
      <c r="Y517" t="str">
        <f>+TEXT(Tabla2[[#This Row],[Columna2]]/24, "h:mm")</f>
        <v>1:37</v>
      </c>
      <c r="Z517" s="6">
        <f>+TEXT(Tabla2[[#This Row],[Hora de Salida]]-Tabla2[[#This Row],[Hora de Llegada]], "h:mm")-Tabla2[[#This Row],[Tiempo de preparación2]]</f>
        <v>-2.2916666666666662E-2</v>
      </c>
      <c r="AA517" s="6">
        <f>+IF(Tabla2[[#This Row],[Tiempo de degustación]]&lt;0,0,Tabla2[[#This Row],[Tiempo de degustación]])</f>
        <v>0</v>
      </c>
      <c r="AB517" t="str">
        <f>+IF(Tabla2[[#This Row],[Tiempo de degustación2]]&gt;0,"SI","Impago")</f>
        <v>Impago</v>
      </c>
      <c r="AC517">
        <f>+IF(Tabla2[[#This Row],[Orden cobrada]]="Impago",0,Tabla2[[#This Row],[Propina]])</f>
        <v>0</v>
      </c>
      <c r="AD517">
        <f>+IF(Tabla2[[#This Row],[Estado de la Mesa]]="Ocupada",15,0)</f>
        <v>0</v>
      </c>
      <c r="AE517">
        <f>+Tabla2[[#This Row],[Columna1]]/60</f>
        <v>0</v>
      </c>
      <c r="AF517" t="str">
        <f>+TEXT(Tabla2[[#This Row],[Columna12]]/24, "h:mm")</f>
        <v>0:00</v>
      </c>
      <c r="AG517" s="6">
        <f>+Tabla2[[#This Row],[Columna13]]+Tabla2[[#This Row],[Tiempo de permanencia]]</f>
        <v>4.4444444444444453E-2</v>
      </c>
      <c r="AH517" t="str">
        <f>+TEXT(Tabla2[[#This Row],[Hora de Llegada]], "dddd")</f>
        <v>jueves</v>
      </c>
    </row>
    <row r="518" spans="1:34" x14ac:dyDescent="0.25">
      <c r="A518">
        <v>4</v>
      </c>
      <c r="B518" t="s">
        <v>446</v>
      </c>
      <c r="C518">
        <v>5</v>
      </c>
      <c r="D518" s="3">
        <v>45022.065972222219</v>
      </c>
      <c r="E518" s="3">
        <v>45022.229166666664</v>
      </c>
      <c r="F518" t="s">
        <v>94</v>
      </c>
      <c r="G518" t="s">
        <v>70</v>
      </c>
      <c r="H518" t="s">
        <v>78</v>
      </c>
      <c r="I518" s="13">
        <v>23.92</v>
      </c>
      <c r="J518" t="s">
        <v>72</v>
      </c>
      <c r="K518">
        <v>517</v>
      </c>
      <c r="L518" t="s">
        <v>121</v>
      </c>
      <c r="M518" t="s">
        <v>5</v>
      </c>
      <c r="N518" t="s">
        <v>106</v>
      </c>
      <c r="O518" t="s">
        <v>123</v>
      </c>
      <c r="Q518" s="1">
        <f>+SUMIF(Tabla1[Número de Orden],Tabla2[[#This Row],[Número de Orden]],Tabla1[Ganacia Bruta])</f>
        <v>103</v>
      </c>
      <c r="R518" s="1">
        <f>+Tabla2[[#This Row],[Monto total cuenta]]+Tabla2[[#This Row],[Propina final]]</f>
        <v>126.92</v>
      </c>
      <c r="S518" s="4">
        <f>+Tabla2[[#This Row],[Hora de Salida]]</f>
        <v>45022.229166666664</v>
      </c>
      <c r="T518" s="5" t="str">
        <f>+TEXT(Tabla2[[#This Row],[Hora de Llegada]], "h:mm")</f>
        <v>1:35</v>
      </c>
      <c r="U518" t="str">
        <f>+TEXT(Tabla2[[#This Row],[Hora de Salida]], "h:mm")</f>
        <v>5:30</v>
      </c>
      <c r="V5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0.16319444444444442</v>
      </c>
      <c r="W518">
        <f>+SUMIF(cocina!A:A,Tabla2[[#This Row],[Número de Orden]],cocina!H:H)</f>
        <v>65</v>
      </c>
      <c r="X518">
        <f>+Tabla2[[#This Row],[Tiempo de preparación]]/60</f>
        <v>1.0833333333333333</v>
      </c>
      <c r="Y518" t="str">
        <f>+TEXT(Tabla2[[#This Row],[Columna2]]/24, "h:mm")</f>
        <v>1:05</v>
      </c>
      <c r="Z518" s="6">
        <f>+TEXT(Tabla2[[#This Row],[Hora de Salida]]-Tabla2[[#This Row],[Hora de Llegada]], "h:mm")-Tabla2[[#This Row],[Tiempo de preparación2]]</f>
        <v>0.11805555555555555</v>
      </c>
      <c r="AA518" s="6">
        <f>+IF(Tabla2[[#This Row],[Tiempo de degustación]]&lt;0,0,Tabla2[[#This Row],[Tiempo de degustación]])</f>
        <v>0.11805555555555555</v>
      </c>
      <c r="AB518" t="str">
        <f>+IF(Tabla2[[#This Row],[Tiempo de degustación2]]&gt;0,"SI","Impago")</f>
        <v>SI</v>
      </c>
      <c r="AC518">
        <f>+IF(Tabla2[[#This Row],[Orden cobrada]]="Impago",0,Tabla2[[#This Row],[Propina]])</f>
        <v>23.92</v>
      </c>
      <c r="AD518">
        <f>+IF(Tabla2[[#This Row],[Estado de la Mesa]]="Ocupada",15,0)</f>
        <v>0</v>
      </c>
      <c r="AE518">
        <f>+Tabla2[[#This Row],[Columna1]]/60</f>
        <v>0</v>
      </c>
      <c r="AF518" t="str">
        <f>+TEXT(Tabla2[[#This Row],[Columna12]]/24, "h:mm")</f>
        <v>0:00</v>
      </c>
      <c r="AG518" s="6">
        <f>+Tabla2[[#This Row],[Columna13]]+Tabla2[[#This Row],[Tiempo de permanencia]]</f>
        <v>0.16319444444444442</v>
      </c>
      <c r="AH518" t="str">
        <f>+TEXT(Tabla2[[#This Row],[Hora de Llegada]], "dddd")</f>
        <v>jueves</v>
      </c>
    </row>
    <row r="519" spans="1:34" x14ac:dyDescent="0.25">
      <c r="A519">
        <v>5</v>
      </c>
      <c r="B519" t="s">
        <v>233</v>
      </c>
      <c r="C519">
        <v>6</v>
      </c>
      <c r="D519" s="3">
        <v>45022.088888888888</v>
      </c>
      <c r="E519" s="3">
        <v>45022.251388888886</v>
      </c>
      <c r="F519" t="s">
        <v>94</v>
      </c>
      <c r="G519" t="s">
        <v>77</v>
      </c>
      <c r="H519" t="s">
        <v>83</v>
      </c>
      <c r="I519" s="13">
        <v>18.48</v>
      </c>
      <c r="J519" t="s">
        <v>100</v>
      </c>
      <c r="K519">
        <v>518</v>
      </c>
      <c r="L519" t="s">
        <v>79</v>
      </c>
      <c r="M519" t="s">
        <v>14</v>
      </c>
      <c r="N519" t="s">
        <v>123</v>
      </c>
      <c r="Q519" s="1">
        <f>+SUMIF(Tabla1[Número de Orden],Tabla2[[#This Row],[Número de Orden]],Tabla1[Ganacia Bruta])</f>
        <v>77</v>
      </c>
      <c r="R519" s="1">
        <f>+Tabla2[[#This Row],[Monto total cuenta]]+Tabla2[[#This Row],[Propina final]]</f>
        <v>95.48</v>
      </c>
      <c r="S519" s="4">
        <f>+Tabla2[[#This Row],[Hora de Salida]]</f>
        <v>45022.251388888886</v>
      </c>
      <c r="T519" s="5" t="str">
        <f>+TEXT(Tabla2[[#This Row],[Hora de Llegada]], "h:mm")</f>
        <v>2:08</v>
      </c>
      <c r="U519" t="str">
        <f>+TEXT(Tabla2[[#This Row],[Hora de Salida]], "h:mm")</f>
        <v>6:02</v>
      </c>
      <c r="V5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30.162500000000001</v>
      </c>
      <c r="W519">
        <f>+SUMIF(cocina!A:A,Tabla2[[#This Row],[Número de Orden]],cocina!H:H)</f>
        <v>53</v>
      </c>
      <c r="X519">
        <f>+Tabla2[[#This Row],[Tiempo de preparación]]/60</f>
        <v>0.8833333333333333</v>
      </c>
      <c r="Y519" t="str">
        <f>+TEXT(Tabla2[[#This Row],[Columna2]]/24, "h:mm")</f>
        <v>0:53</v>
      </c>
      <c r="Z519" s="6">
        <f>+TEXT(Tabla2[[#This Row],[Hora de Salida]]-Tabla2[[#This Row],[Hora de Llegada]], "h:mm")-Tabla2[[#This Row],[Tiempo de preparación2]]</f>
        <v>0.12569444444444444</v>
      </c>
      <c r="AA519" s="6">
        <f>+IF(Tabla2[[#This Row],[Tiempo de degustación]]&lt;0,0,Tabla2[[#This Row],[Tiempo de degustación]])</f>
        <v>0.12569444444444444</v>
      </c>
      <c r="AB519" t="str">
        <f>+IF(Tabla2[[#This Row],[Tiempo de degustación2]]&gt;0,"SI","Impago")</f>
        <v>SI</v>
      </c>
      <c r="AC519">
        <f>+IF(Tabla2[[#This Row],[Orden cobrada]]="Impago",0,Tabla2[[#This Row],[Propina]])</f>
        <v>18.48</v>
      </c>
      <c r="AD519">
        <f>+IF(Tabla2[[#This Row],[Estado de la Mesa]]="Ocupada",15,0)</f>
        <v>15</v>
      </c>
      <c r="AE519">
        <f>+Tabla2[[#This Row],[Columna1]]/60</f>
        <v>0.25</v>
      </c>
      <c r="AF519" t="str">
        <f>+TEXT(Tabla2[[#This Row],[Columna12]]/24, "h:mm")</f>
        <v>0:15</v>
      </c>
      <c r="AG519" s="6">
        <f>+Tabla2[[#This Row],[Columna13]]+Tabla2[[#This Row],[Tiempo de permanencia]]</f>
        <v>30.172916666666669</v>
      </c>
      <c r="AH519" t="str">
        <f>+TEXT(Tabla2[[#This Row],[Hora de Llegada]], "dddd")</f>
        <v>jueves</v>
      </c>
    </row>
    <row r="520" spans="1:34" x14ac:dyDescent="0.25">
      <c r="A520">
        <v>6</v>
      </c>
      <c r="B520" t="s">
        <v>531</v>
      </c>
      <c r="C520">
        <v>2</v>
      </c>
      <c r="D520" s="3">
        <v>45022.033333333333</v>
      </c>
      <c r="E520" s="3">
        <v>45022.15902777778</v>
      </c>
      <c r="F520" t="s">
        <v>90</v>
      </c>
      <c r="G520" t="s">
        <v>70</v>
      </c>
      <c r="H520" t="s">
        <v>83</v>
      </c>
      <c r="I520" s="13">
        <v>34.590000000000003</v>
      </c>
      <c r="J520" t="s">
        <v>84</v>
      </c>
      <c r="K520">
        <v>519</v>
      </c>
      <c r="L520" t="s">
        <v>91</v>
      </c>
      <c r="M520" t="s">
        <v>10</v>
      </c>
      <c r="N520" t="s">
        <v>103</v>
      </c>
      <c r="O520" t="s">
        <v>123</v>
      </c>
      <c r="Q520" s="1">
        <f>+SUMIF(Tabla1[Número de Orden],Tabla2[[#This Row],[Número de Orden]],Tabla1[Ganacia Bruta])</f>
        <v>245</v>
      </c>
      <c r="R520" s="1">
        <f>+Tabla2[[#This Row],[Monto total cuenta]]+Tabla2[[#This Row],[Propina final]]</f>
        <v>279.59000000000003</v>
      </c>
      <c r="S520" s="4">
        <f>+Tabla2[[#This Row],[Hora de Salida]]</f>
        <v>45022.15902777778</v>
      </c>
      <c r="T520" s="5" t="str">
        <f>+TEXT(Tabla2[[#This Row],[Hora de Llegada]], "h:mm")</f>
        <v>0:48</v>
      </c>
      <c r="U520" t="str">
        <f>+TEXT(Tabla2[[#This Row],[Hora de Salida]], "h:mm")</f>
        <v>3:49</v>
      </c>
      <c r="V5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0.12569444444444444</v>
      </c>
      <c r="W520">
        <f>+SUMIF(cocina!A:A,Tabla2[[#This Row],[Número de Orden]],cocina!H:H)</f>
        <v>156</v>
      </c>
      <c r="X520">
        <f>+Tabla2[[#This Row],[Tiempo de preparación]]/60</f>
        <v>2.6</v>
      </c>
      <c r="Y520" t="str">
        <f>+TEXT(Tabla2[[#This Row],[Columna2]]/24, "h:mm")</f>
        <v>2:36</v>
      </c>
      <c r="Z520" s="6">
        <f>+TEXT(Tabla2[[#This Row],[Hora de Salida]]-Tabla2[[#This Row],[Hora de Llegada]], "h:mm")-Tabla2[[#This Row],[Tiempo de preparación2]]</f>
        <v>1.7361111111111105E-2</v>
      </c>
      <c r="AA520" s="6">
        <f>+IF(Tabla2[[#This Row],[Tiempo de degustación]]&lt;0,0,Tabla2[[#This Row],[Tiempo de degustación]])</f>
        <v>1.7361111111111105E-2</v>
      </c>
      <c r="AB520" t="str">
        <f>+IF(Tabla2[[#This Row],[Tiempo de degustación2]]&gt;0,"SI","Impago")</f>
        <v>SI</v>
      </c>
      <c r="AC520">
        <f>+IF(Tabla2[[#This Row],[Orden cobrada]]="Impago",0,Tabla2[[#This Row],[Propina]])</f>
        <v>34.590000000000003</v>
      </c>
      <c r="AD520">
        <f>+IF(Tabla2[[#This Row],[Estado de la Mesa]]="Ocupada",15,0)</f>
        <v>0</v>
      </c>
      <c r="AE520">
        <f>+Tabla2[[#This Row],[Columna1]]/60</f>
        <v>0</v>
      </c>
      <c r="AF520" t="str">
        <f>+TEXT(Tabla2[[#This Row],[Columna12]]/24, "h:mm")</f>
        <v>0:00</v>
      </c>
      <c r="AG520" s="6">
        <f>+Tabla2[[#This Row],[Columna13]]+Tabla2[[#This Row],[Tiempo de permanencia]]</f>
        <v>0.12569444444444444</v>
      </c>
      <c r="AH520" t="str">
        <f>+TEXT(Tabla2[[#This Row],[Hora de Llegada]], "dddd")</f>
        <v>jueves</v>
      </c>
    </row>
    <row r="521" spans="1:34" x14ac:dyDescent="0.25">
      <c r="A521">
        <v>4</v>
      </c>
      <c r="B521" t="s">
        <v>532</v>
      </c>
      <c r="C521">
        <v>4</v>
      </c>
      <c r="D521" s="3">
        <v>45022.149305555555</v>
      </c>
      <c r="E521" s="3">
        <v>45022.265972222223</v>
      </c>
      <c r="F521" t="s">
        <v>94</v>
      </c>
      <c r="G521" t="s">
        <v>98</v>
      </c>
      <c r="H521" t="s">
        <v>83</v>
      </c>
      <c r="I521" s="13">
        <v>43.99</v>
      </c>
      <c r="J521" t="s">
        <v>84</v>
      </c>
      <c r="K521">
        <v>520</v>
      </c>
      <c r="L521" t="s">
        <v>79</v>
      </c>
      <c r="M521" t="s">
        <v>13</v>
      </c>
      <c r="N521" t="s">
        <v>133</v>
      </c>
      <c r="O521" t="s">
        <v>86</v>
      </c>
      <c r="P521" t="s">
        <v>74</v>
      </c>
      <c r="Q521" s="1">
        <f>+SUMIF(Tabla1[Número de Orden],Tabla2[[#This Row],[Número de Orden]],Tabla1[Ganacia Bruta])</f>
        <v>280</v>
      </c>
      <c r="R521" s="1">
        <f>+Tabla2[[#This Row],[Monto total cuenta]]+Tabla2[[#This Row],[Propina final]]</f>
        <v>323.99</v>
      </c>
      <c r="S521" s="4">
        <f>+Tabla2[[#This Row],[Hora de Salida]]</f>
        <v>45022.265972222223</v>
      </c>
      <c r="T521" s="5" t="str">
        <f>+TEXT(Tabla2[[#This Row],[Hora de Llegada]], "h:mm")</f>
        <v>3:35</v>
      </c>
      <c r="U521" t="str">
        <f>+TEXT(Tabla2[[#This Row],[Hora de Salida]], "h:mm")</f>
        <v>6:23</v>
      </c>
      <c r="V5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0.11666666666666667</v>
      </c>
      <c r="W521">
        <f>+SUMIF(cocina!A:A,Tabla2[[#This Row],[Número de Orden]],cocina!H:H)</f>
        <v>121</v>
      </c>
      <c r="X521">
        <f>+Tabla2[[#This Row],[Tiempo de preparación]]/60</f>
        <v>2.0166666666666666</v>
      </c>
      <c r="Y521" t="str">
        <f>+TEXT(Tabla2[[#This Row],[Columna2]]/24, "h:mm")</f>
        <v>2:01</v>
      </c>
      <c r="Z521" s="6">
        <f>+TEXT(Tabla2[[#This Row],[Hora de Salida]]-Tabla2[[#This Row],[Hora de Llegada]], "h:mm")-Tabla2[[#This Row],[Tiempo de preparación2]]</f>
        <v>3.2638888888888884E-2</v>
      </c>
      <c r="AA521" s="6">
        <f>+IF(Tabla2[[#This Row],[Tiempo de degustación]]&lt;0,0,Tabla2[[#This Row],[Tiempo de degustación]])</f>
        <v>3.2638888888888884E-2</v>
      </c>
      <c r="AB521" t="str">
        <f>+IF(Tabla2[[#This Row],[Tiempo de degustación2]]&gt;0,"SI","Impago")</f>
        <v>SI</v>
      </c>
      <c r="AC521">
        <f>+IF(Tabla2[[#This Row],[Orden cobrada]]="Impago",0,Tabla2[[#This Row],[Propina]])</f>
        <v>43.99</v>
      </c>
      <c r="AD521">
        <f>+IF(Tabla2[[#This Row],[Estado de la Mesa]]="Ocupada",15,0)</f>
        <v>0</v>
      </c>
      <c r="AE521">
        <f>+Tabla2[[#This Row],[Columna1]]/60</f>
        <v>0</v>
      </c>
      <c r="AF521" t="str">
        <f>+TEXT(Tabla2[[#This Row],[Columna12]]/24, "h:mm")</f>
        <v>0:00</v>
      </c>
      <c r="AG521" s="6">
        <f>+Tabla2[[#This Row],[Columna13]]+Tabla2[[#This Row],[Tiempo de permanencia]]</f>
        <v>0.11666666666666667</v>
      </c>
      <c r="AH521" t="str">
        <f>+TEXT(Tabla2[[#This Row],[Hora de Llegada]], "dddd")</f>
        <v>jueves</v>
      </c>
    </row>
    <row r="522" spans="1:34" x14ac:dyDescent="0.25">
      <c r="A522">
        <v>18</v>
      </c>
      <c r="B522" t="s">
        <v>533</v>
      </c>
      <c r="C522">
        <v>2</v>
      </c>
      <c r="D522" s="3">
        <v>45022.029861111114</v>
      </c>
      <c r="E522" s="3">
        <v>45022.120833333334</v>
      </c>
      <c r="F522" t="s">
        <v>94</v>
      </c>
      <c r="G522" t="s">
        <v>70</v>
      </c>
      <c r="H522" t="s">
        <v>83</v>
      </c>
      <c r="I522" s="13">
        <v>15.18</v>
      </c>
      <c r="J522" t="s">
        <v>84</v>
      </c>
      <c r="K522">
        <v>521</v>
      </c>
      <c r="L522" t="s">
        <v>105</v>
      </c>
      <c r="M522" t="s">
        <v>26</v>
      </c>
      <c r="N522" t="s">
        <v>88</v>
      </c>
      <c r="O522" t="s">
        <v>133</v>
      </c>
      <c r="Q522" s="1">
        <f>+SUMIF(Tabla1[Número de Orden],Tabla2[[#This Row],[Número de Orden]],Tabla1[Ganacia Bruta])</f>
        <v>210</v>
      </c>
      <c r="R522" s="1">
        <f>+Tabla2[[#This Row],[Monto total cuenta]]+Tabla2[[#This Row],[Propina final]]</f>
        <v>225.18</v>
      </c>
      <c r="S522" s="4">
        <f>+Tabla2[[#This Row],[Hora de Salida]]</f>
        <v>45022.120833333334</v>
      </c>
      <c r="T522" s="5" t="str">
        <f>+TEXT(Tabla2[[#This Row],[Hora de Llegada]], "h:mm")</f>
        <v>0:43</v>
      </c>
      <c r="U522" t="str">
        <f>+TEXT(Tabla2[[#This Row],[Hora de Salida]], "h:mm")</f>
        <v>2:54</v>
      </c>
      <c r="V5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9.0972222222222218E-2</v>
      </c>
      <c r="W522">
        <f>+SUMIF(cocina!A:A,Tabla2[[#This Row],[Número de Orden]],cocina!H:H)</f>
        <v>91</v>
      </c>
      <c r="X522">
        <f>+Tabla2[[#This Row],[Tiempo de preparación]]/60</f>
        <v>1.5166666666666666</v>
      </c>
      <c r="Y522" t="str">
        <f>+TEXT(Tabla2[[#This Row],[Columna2]]/24, "h:mm")</f>
        <v>1:31</v>
      </c>
      <c r="Z522" s="6">
        <f>+TEXT(Tabla2[[#This Row],[Hora de Salida]]-Tabla2[[#This Row],[Hora de Llegada]], "h:mm")-Tabla2[[#This Row],[Tiempo de preparación2]]</f>
        <v>2.7777777777777776E-2</v>
      </c>
      <c r="AA522" s="6">
        <f>+IF(Tabla2[[#This Row],[Tiempo de degustación]]&lt;0,0,Tabla2[[#This Row],[Tiempo de degustación]])</f>
        <v>2.7777777777777776E-2</v>
      </c>
      <c r="AB522" t="str">
        <f>+IF(Tabla2[[#This Row],[Tiempo de degustación2]]&gt;0,"SI","Impago")</f>
        <v>SI</v>
      </c>
      <c r="AC522">
        <f>+IF(Tabla2[[#This Row],[Orden cobrada]]="Impago",0,Tabla2[[#This Row],[Propina]])</f>
        <v>15.18</v>
      </c>
      <c r="AD522">
        <f>+IF(Tabla2[[#This Row],[Estado de la Mesa]]="Ocupada",15,0)</f>
        <v>0</v>
      </c>
      <c r="AE522">
        <f>+Tabla2[[#This Row],[Columna1]]/60</f>
        <v>0</v>
      </c>
      <c r="AF522" t="str">
        <f>+TEXT(Tabla2[[#This Row],[Columna12]]/24, "h:mm")</f>
        <v>0:00</v>
      </c>
      <c r="AG522" s="6">
        <f>+Tabla2[[#This Row],[Columna13]]+Tabla2[[#This Row],[Tiempo de permanencia]]</f>
        <v>9.0972222222222218E-2</v>
      </c>
      <c r="AH522" t="str">
        <f>+TEXT(Tabla2[[#This Row],[Hora de Llegada]], "dddd")</f>
        <v>jueves</v>
      </c>
    </row>
    <row r="523" spans="1:34" x14ac:dyDescent="0.25">
      <c r="A523">
        <v>2</v>
      </c>
      <c r="B523" t="s">
        <v>104</v>
      </c>
      <c r="C523">
        <v>5</v>
      </c>
      <c r="D523" s="3">
        <v>45022.068055555559</v>
      </c>
      <c r="E523" s="3">
        <v>45022.18472222222</v>
      </c>
      <c r="F523" t="s">
        <v>94</v>
      </c>
      <c r="G523" t="s">
        <v>70</v>
      </c>
      <c r="H523" t="s">
        <v>78</v>
      </c>
      <c r="I523" s="13">
        <v>35.35</v>
      </c>
      <c r="J523" t="s">
        <v>84</v>
      </c>
      <c r="K523">
        <v>522</v>
      </c>
      <c r="L523" t="s">
        <v>109</v>
      </c>
      <c r="M523" t="s">
        <v>15</v>
      </c>
      <c r="Q523" s="1">
        <f>+SUMIF(Tabla1[Número de Orden],Tabla2[[#This Row],[Número de Orden]],Tabla1[Ganacia Bruta])</f>
        <v>84</v>
      </c>
      <c r="R523" s="1">
        <f>+Tabla2[[#This Row],[Monto total cuenta]]+Tabla2[[#This Row],[Propina final]]</f>
        <v>119.35</v>
      </c>
      <c r="S523" s="4">
        <f>+Tabla2[[#This Row],[Hora de Salida]]</f>
        <v>45022.18472222222</v>
      </c>
      <c r="T523" s="5" t="str">
        <f>+TEXT(Tabla2[[#This Row],[Hora de Llegada]], "h:mm")</f>
        <v>1:38</v>
      </c>
      <c r="U523" t="str">
        <f>+TEXT(Tabla2[[#This Row],[Hora de Salida]], "h:mm")</f>
        <v>4:26</v>
      </c>
      <c r="V5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0.11666666666666668</v>
      </c>
      <c r="W523">
        <f>+SUMIF(cocina!A:A,Tabla2[[#This Row],[Número de Orden]],cocina!H:H)</f>
        <v>47</v>
      </c>
      <c r="X523">
        <f>+Tabla2[[#This Row],[Tiempo de preparación]]/60</f>
        <v>0.78333333333333333</v>
      </c>
      <c r="Y523" t="str">
        <f>+TEXT(Tabla2[[#This Row],[Columna2]]/24, "h:mm")</f>
        <v>0:47</v>
      </c>
      <c r="Z523" s="6">
        <f>+TEXT(Tabla2[[#This Row],[Hora de Salida]]-Tabla2[[#This Row],[Hora de Llegada]], "h:mm")-Tabla2[[#This Row],[Tiempo de preparación2]]</f>
        <v>8.4027777777777785E-2</v>
      </c>
      <c r="AA523" s="6">
        <f>+IF(Tabla2[[#This Row],[Tiempo de degustación]]&lt;0,0,Tabla2[[#This Row],[Tiempo de degustación]])</f>
        <v>8.4027777777777785E-2</v>
      </c>
      <c r="AB523" t="str">
        <f>+IF(Tabla2[[#This Row],[Tiempo de degustación2]]&gt;0,"SI","Impago")</f>
        <v>SI</v>
      </c>
      <c r="AC523">
        <f>+IF(Tabla2[[#This Row],[Orden cobrada]]="Impago",0,Tabla2[[#This Row],[Propina]])</f>
        <v>35.35</v>
      </c>
      <c r="AD523">
        <f>+IF(Tabla2[[#This Row],[Estado de la Mesa]]="Ocupada",15,0)</f>
        <v>0</v>
      </c>
      <c r="AE523">
        <f>+Tabla2[[#This Row],[Columna1]]/60</f>
        <v>0</v>
      </c>
      <c r="AF523" t="str">
        <f>+TEXT(Tabla2[[#This Row],[Columna12]]/24, "h:mm")</f>
        <v>0:00</v>
      </c>
      <c r="AG523" s="6">
        <f>+Tabla2[[#This Row],[Columna13]]+Tabla2[[#This Row],[Tiempo de permanencia]]</f>
        <v>0.11666666666666668</v>
      </c>
      <c r="AH523" t="str">
        <f>+TEXT(Tabla2[[#This Row],[Hora de Llegada]], "dddd")</f>
        <v>jueves</v>
      </c>
    </row>
    <row r="524" spans="1:34" x14ac:dyDescent="0.25">
      <c r="A524">
        <v>4</v>
      </c>
      <c r="B524" t="s">
        <v>534</v>
      </c>
      <c r="C524">
        <v>3</v>
      </c>
      <c r="D524" s="3">
        <v>45022.068749999999</v>
      </c>
      <c r="E524" s="3">
        <v>45022.195833333331</v>
      </c>
      <c r="F524" t="s">
        <v>90</v>
      </c>
      <c r="G524" t="s">
        <v>70</v>
      </c>
      <c r="H524" t="s">
        <v>83</v>
      </c>
      <c r="I524" s="13">
        <v>45.41</v>
      </c>
      <c r="J524" t="s">
        <v>100</v>
      </c>
      <c r="K524">
        <v>523</v>
      </c>
      <c r="L524" t="s">
        <v>140</v>
      </c>
      <c r="M524" t="s">
        <v>10</v>
      </c>
      <c r="Q524" s="1">
        <f>+SUMIF(Tabla1[Número de Orden],Tabla2[[#This Row],[Número de Orden]],Tabla1[Ganacia Bruta])</f>
        <v>81</v>
      </c>
      <c r="R524" s="1">
        <f>+Tabla2[[#This Row],[Monto total cuenta]]+Tabla2[[#This Row],[Propina final]]</f>
        <v>126.41</v>
      </c>
      <c r="S524" s="4">
        <f>+Tabla2[[#This Row],[Hora de Salida]]</f>
        <v>45022.195833333331</v>
      </c>
      <c r="T524" s="5" t="str">
        <f>+TEXT(Tabla2[[#This Row],[Hora de Llegada]], "h:mm")</f>
        <v>1:39</v>
      </c>
      <c r="U524" t="str">
        <f>+TEXT(Tabla2[[#This Row],[Hora de Salida]], "h:mm")</f>
        <v>4:42</v>
      </c>
      <c r="V5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30.127083333333331</v>
      </c>
      <c r="W524">
        <f>+SUMIF(cocina!A:A,Tabla2[[#This Row],[Número de Orden]],cocina!H:H)</f>
        <v>51</v>
      </c>
      <c r="X524">
        <f>+Tabla2[[#This Row],[Tiempo de preparación]]/60</f>
        <v>0.85</v>
      </c>
      <c r="Y524" t="str">
        <f>+TEXT(Tabla2[[#This Row],[Columna2]]/24, "h:mm")</f>
        <v>0:51</v>
      </c>
      <c r="Z524" s="6">
        <f>+TEXT(Tabla2[[#This Row],[Hora de Salida]]-Tabla2[[#This Row],[Hora de Llegada]], "h:mm")-Tabla2[[#This Row],[Tiempo de preparación2]]</f>
        <v>9.166666666666666E-2</v>
      </c>
      <c r="AA524" s="6">
        <f>+IF(Tabla2[[#This Row],[Tiempo de degustación]]&lt;0,0,Tabla2[[#This Row],[Tiempo de degustación]])</f>
        <v>9.166666666666666E-2</v>
      </c>
      <c r="AB524" t="str">
        <f>+IF(Tabla2[[#This Row],[Tiempo de degustación2]]&gt;0,"SI","Impago")</f>
        <v>SI</v>
      </c>
      <c r="AC524">
        <f>+IF(Tabla2[[#This Row],[Orden cobrada]]="Impago",0,Tabla2[[#This Row],[Propina]])</f>
        <v>45.41</v>
      </c>
      <c r="AD524">
        <f>+IF(Tabla2[[#This Row],[Estado de la Mesa]]="Ocupada",15,0)</f>
        <v>15</v>
      </c>
      <c r="AE524">
        <f>+Tabla2[[#This Row],[Columna1]]/60</f>
        <v>0.25</v>
      </c>
      <c r="AF524" t="str">
        <f>+TEXT(Tabla2[[#This Row],[Columna12]]/24, "h:mm")</f>
        <v>0:15</v>
      </c>
      <c r="AG524" s="6">
        <f>+Tabla2[[#This Row],[Columna13]]+Tabla2[[#This Row],[Tiempo de permanencia]]</f>
        <v>30.137499999999999</v>
      </c>
      <c r="AH524" t="str">
        <f>+TEXT(Tabla2[[#This Row],[Hora de Llegada]], "dddd")</f>
        <v>jueves</v>
      </c>
    </row>
    <row r="525" spans="1:34" x14ac:dyDescent="0.25">
      <c r="A525">
        <v>16</v>
      </c>
      <c r="B525" t="s">
        <v>535</v>
      </c>
      <c r="C525">
        <v>4</v>
      </c>
      <c r="D525" s="3">
        <v>45022.002083333333</v>
      </c>
      <c r="E525" s="3">
        <v>45022.105555555558</v>
      </c>
      <c r="F525" t="s">
        <v>69</v>
      </c>
      <c r="G525" t="s">
        <v>70</v>
      </c>
      <c r="H525" t="s">
        <v>83</v>
      </c>
      <c r="I525" s="13">
        <v>26.91</v>
      </c>
      <c r="J525" t="s">
        <v>100</v>
      </c>
      <c r="K525">
        <v>524</v>
      </c>
      <c r="L525" t="s">
        <v>95</v>
      </c>
      <c r="M525" t="s">
        <v>19</v>
      </c>
      <c r="N525" t="s">
        <v>80</v>
      </c>
      <c r="Q525" s="1">
        <f>+SUMIF(Tabla1[Número de Orden],Tabla2[[#This Row],[Número de Orden]],Tabla1[Ganacia Bruta])</f>
        <v>76</v>
      </c>
      <c r="R525" s="1">
        <f>+Tabla2[[#This Row],[Monto total cuenta]]+Tabla2[[#This Row],[Propina final]]</f>
        <v>102.91</v>
      </c>
      <c r="S525" s="4">
        <f>+Tabla2[[#This Row],[Hora de Salida]]</f>
        <v>45022.105555555558</v>
      </c>
      <c r="T525" s="5" t="str">
        <f>+TEXT(Tabla2[[#This Row],[Hora de Llegada]], "h:mm")</f>
        <v>0:03</v>
      </c>
      <c r="U525" t="str">
        <f>+TEXT(Tabla2[[#This Row],[Hora de Salida]], "h:mm")</f>
        <v>2:32</v>
      </c>
      <c r="V5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30.103472222222223</v>
      </c>
      <c r="W525">
        <f>+SUMIF(cocina!A:A,Tabla2[[#This Row],[Número de Orden]],cocina!H:H)</f>
        <v>61</v>
      </c>
      <c r="X525">
        <f>+Tabla2[[#This Row],[Tiempo de preparación]]/60</f>
        <v>1.0166666666666666</v>
      </c>
      <c r="Y525" t="str">
        <f>+TEXT(Tabla2[[#This Row],[Columna2]]/24, "h:mm")</f>
        <v>1:01</v>
      </c>
      <c r="Z525" s="6">
        <f>+TEXT(Tabla2[[#This Row],[Hora de Salida]]-Tabla2[[#This Row],[Hora de Llegada]], "h:mm")-Tabla2[[#This Row],[Tiempo de preparación2]]</f>
        <v>6.1111111111111102E-2</v>
      </c>
      <c r="AA525" s="6">
        <f>+IF(Tabla2[[#This Row],[Tiempo de degustación]]&lt;0,0,Tabla2[[#This Row],[Tiempo de degustación]])</f>
        <v>6.1111111111111102E-2</v>
      </c>
      <c r="AB525" t="str">
        <f>+IF(Tabla2[[#This Row],[Tiempo de degustación2]]&gt;0,"SI","Impago")</f>
        <v>SI</v>
      </c>
      <c r="AC525">
        <f>+IF(Tabla2[[#This Row],[Orden cobrada]]="Impago",0,Tabla2[[#This Row],[Propina]])</f>
        <v>26.91</v>
      </c>
      <c r="AD525">
        <f>+IF(Tabla2[[#This Row],[Estado de la Mesa]]="Ocupada",15,0)</f>
        <v>15</v>
      </c>
      <c r="AE525">
        <f>+Tabla2[[#This Row],[Columna1]]/60</f>
        <v>0.25</v>
      </c>
      <c r="AF525" t="str">
        <f>+TEXT(Tabla2[[#This Row],[Columna12]]/24, "h:mm")</f>
        <v>0:15</v>
      </c>
      <c r="AG525" s="6">
        <f>+Tabla2[[#This Row],[Columna13]]+Tabla2[[#This Row],[Tiempo de permanencia]]</f>
        <v>30.113888888888891</v>
      </c>
      <c r="AH525" t="str">
        <f>+TEXT(Tabla2[[#This Row],[Hora de Llegada]], "dddd")</f>
        <v>jueves</v>
      </c>
    </row>
    <row r="526" spans="1:34" x14ac:dyDescent="0.25">
      <c r="A526">
        <v>16</v>
      </c>
      <c r="B526" t="s">
        <v>295</v>
      </c>
      <c r="C526">
        <v>3</v>
      </c>
      <c r="D526" s="3">
        <v>45022.143750000003</v>
      </c>
      <c r="E526" s="3">
        <v>45022.301388888889</v>
      </c>
      <c r="F526" t="s">
        <v>69</v>
      </c>
      <c r="G526" t="s">
        <v>70</v>
      </c>
      <c r="H526" t="s">
        <v>83</v>
      </c>
      <c r="I526" s="13">
        <v>32.869999999999997</v>
      </c>
      <c r="J526" t="s">
        <v>100</v>
      </c>
      <c r="K526">
        <v>525</v>
      </c>
      <c r="L526" t="s">
        <v>101</v>
      </c>
      <c r="M526" t="s">
        <v>22</v>
      </c>
      <c r="N526" t="s">
        <v>112</v>
      </c>
      <c r="O526" t="s">
        <v>86</v>
      </c>
      <c r="Q526" s="1">
        <f>+SUMIF(Tabla1[Número de Orden],Tabla2[[#This Row],[Número de Orden]],Tabla1[Ganacia Bruta])</f>
        <v>197</v>
      </c>
      <c r="R526" s="1">
        <f>+Tabla2[[#This Row],[Monto total cuenta]]+Tabla2[[#This Row],[Propina final]]</f>
        <v>229.87</v>
      </c>
      <c r="S526" s="4">
        <f>+Tabla2[[#This Row],[Hora de Salida]]</f>
        <v>45022.301388888889</v>
      </c>
      <c r="T526" s="5" t="str">
        <f>+TEXT(Tabla2[[#This Row],[Hora de Llegada]], "h:mm")</f>
        <v>3:27</v>
      </c>
      <c r="U526" t="str">
        <f>+TEXT(Tabla2[[#This Row],[Hora de Salida]], "h:mm")</f>
        <v>7:14</v>
      </c>
      <c r="V5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30.15763888888889</v>
      </c>
      <c r="W526">
        <f>+SUMIF(cocina!A:A,Tabla2[[#This Row],[Número de Orden]],cocina!H:H)</f>
        <v>77</v>
      </c>
      <c r="X526">
        <f>+Tabla2[[#This Row],[Tiempo de preparación]]/60</f>
        <v>1.2833333333333334</v>
      </c>
      <c r="Y526" t="str">
        <f>+TEXT(Tabla2[[#This Row],[Columna2]]/24, "h:mm")</f>
        <v>1:17</v>
      </c>
      <c r="Z526" s="6">
        <f>+TEXT(Tabla2[[#This Row],[Hora de Salida]]-Tabla2[[#This Row],[Hora de Llegada]], "h:mm")-Tabla2[[#This Row],[Tiempo de preparación2]]</f>
        <v>0.10416666666666666</v>
      </c>
      <c r="AA526" s="6">
        <f>+IF(Tabla2[[#This Row],[Tiempo de degustación]]&lt;0,0,Tabla2[[#This Row],[Tiempo de degustación]])</f>
        <v>0.10416666666666666</v>
      </c>
      <c r="AB526" t="str">
        <f>+IF(Tabla2[[#This Row],[Tiempo de degustación2]]&gt;0,"SI","Impago")</f>
        <v>SI</v>
      </c>
      <c r="AC526">
        <f>+IF(Tabla2[[#This Row],[Orden cobrada]]="Impago",0,Tabla2[[#This Row],[Propina]])</f>
        <v>32.869999999999997</v>
      </c>
      <c r="AD526">
        <f>+IF(Tabla2[[#This Row],[Estado de la Mesa]]="Ocupada",15,0)</f>
        <v>15</v>
      </c>
      <c r="AE526">
        <f>+Tabla2[[#This Row],[Columna1]]/60</f>
        <v>0.25</v>
      </c>
      <c r="AF526" t="str">
        <f>+TEXT(Tabla2[[#This Row],[Columna12]]/24, "h:mm")</f>
        <v>0:15</v>
      </c>
      <c r="AG526" s="6">
        <f>+Tabla2[[#This Row],[Columna13]]+Tabla2[[#This Row],[Tiempo de permanencia]]</f>
        <v>30.168055555555558</v>
      </c>
      <c r="AH526" t="str">
        <f>+TEXT(Tabla2[[#This Row],[Hora de Llegada]], "dddd")</f>
        <v>jueves</v>
      </c>
    </row>
    <row r="527" spans="1:34" x14ac:dyDescent="0.25">
      <c r="A527">
        <v>4</v>
      </c>
      <c r="B527" t="s">
        <v>536</v>
      </c>
      <c r="C527">
        <v>6</v>
      </c>
      <c r="D527" s="3">
        <v>45022.155555555553</v>
      </c>
      <c r="E527" s="3">
        <v>45022.236805555556</v>
      </c>
      <c r="F527" t="s">
        <v>94</v>
      </c>
      <c r="G527" t="s">
        <v>98</v>
      </c>
      <c r="H527" t="s">
        <v>71</v>
      </c>
      <c r="I527" s="13">
        <v>43.02</v>
      </c>
      <c r="J527" t="s">
        <v>84</v>
      </c>
      <c r="K527">
        <v>526</v>
      </c>
      <c r="L527" t="s">
        <v>105</v>
      </c>
      <c r="M527" t="s">
        <v>14</v>
      </c>
      <c r="Q527" s="1">
        <f>+SUMIF(Tabla1[Número de Orden],Tabla2[[#This Row],[Número de Orden]],Tabla1[Ganacia Bruta])</f>
        <v>33</v>
      </c>
      <c r="R527" s="1">
        <f>+Tabla2[[#This Row],[Monto total cuenta]]+Tabla2[[#This Row],[Propina final]]</f>
        <v>76.02000000000001</v>
      </c>
      <c r="S527" s="4">
        <f>+Tabla2[[#This Row],[Hora de Salida]]</f>
        <v>45022.236805555556</v>
      </c>
      <c r="T527" s="5" t="str">
        <f>+TEXT(Tabla2[[#This Row],[Hora de Llegada]], "h:mm")</f>
        <v>3:44</v>
      </c>
      <c r="U527" t="str">
        <f>+TEXT(Tabla2[[#This Row],[Hora de Salida]], "h:mm")</f>
        <v>5:41</v>
      </c>
      <c r="V5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8.1249999999999989E-2</v>
      </c>
      <c r="W527">
        <f>+SUMIF(cocina!A:A,Tabla2[[#This Row],[Número de Orden]],cocina!H:H)</f>
        <v>22</v>
      </c>
      <c r="X527">
        <f>+Tabla2[[#This Row],[Tiempo de preparación]]/60</f>
        <v>0.36666666666666664</v>
      </c>
      <c r="Y527" t="str">
        <f>+TEXT(Tabla2[[#This Row],[Columna2]]/24, "h:mm")</f>
        <v>0:22</v>
      </c>
      <c r="Z527" s="6">
        <f>+TEXT(Tabla2[[#This Row],[Hora de Salida]]-Tabla2[[#This Row],[Hora de Llegada]], "h:mm")-Tabla2[[#This Row],[Tiempo de preparación2]]</f>
        <v>6.5972222222222224E-2</v>
      </c>
      <c r="AA527" s="6">
        <f>+IF(Tabla2[[#This Row],[Tiempo de degustación]]&lt;0,0,Tabla2[[#This Row],[Tiempo de degustación]])</f>
        <v>6.5972222222222224E-2</v>
      </c>
      <c r="AB527" t="str">
        <f>+IF(Tabla2[[#This Row],[Tiempo de degustación2]]&gt;0,"SI","Impago")</f>
        <v>SI</v>
      </c>
      <c r="AC527">
        <f>+IF(Tabla2[[#This Row],[Orden cobrada]]="Impago",0,Tabla2[[#This Row],[Propina]])</f>
        <v>43.02</v>
      </c>
      <c r="AD527">
        <f>+IF(Tabla2[[#This Row],[Estado de la Mesa]]="Ocupada",15,0)</f>
        <v>0</v>
      </c>
      <c r="AE527">
        <f>+Tabla2[[#This Row],[Columna1]]/60</f>
        <v>0</v>
      </c>
      <c r="AF527" t="str">
        <f>+TEXT(Tabla2[[#This Row],[Columna12]]/24, "h:mm")</f>
        <v>0:00</v>
      </c>
      <c r="AG527" s="6">
        <f>+Tabla2[[#This Row],[Columna13]]+Tabla2[[#This Row],[Tiempo de permanencia]]</f>
        <v>8.1249999999999989E-2</v>
      </c>
      <c r="AH527" t="str">
        <f>+TEXT(Tabla2[[#This Row],[Hora de Llegada]], "dddd")</f>
        <v>jueves</v>
      </c>
    </row>
    <row r="528" spans="1:34" x14ac:dyDescent="0.25">
      <c r="A528">
        <v>19</v>
      </c>
      <c r="B528" t="s">
        <v>537</v>
      </c>
      <c r="C528">
        <v>4</v>
      </c>
      <c r="D528" s="3">
        <v>45022.15347222222</v>
      </c>
      <c r="E528" s="3">
        <v>45022.246527777781</v>
      </c>
      <c r="F528" t="s">
        <v>76</v>
      </c>
      <c r="G528" t="s">
        <v>77</v>
      </c>
      <c r="H528" t="s">
        <v>78</v>
      </c>
      <c r="I528" s="13">
        <v>22.95</v>
      </c>
      <c r="J528" t="s">
        <v>100</v>
      </c>
      <c r="K528">
        <v>527</v>
      </c>
      <c r="L528" t="s">
        <v>73</v>
      </c>
      <c r="M528" t="s">
        <v>10</v>
      </c>
      <c r="Q528" s="1">
        <f>+SUMIF(Tabla1[Número de Orden],Tabla2[[#This Row],[Número de Orden]],Tabla1[Ganacia Bruta])</f>
        <v>54</v>
      </c>
      <c r="R528" s="1">
        <f>+Tabla2[[#This Row],[Monto total cuenta]]+Tabla2[[#This Row],[Propina final]]</f>
        <v>76.95</v>
      </c>
      <c r="S528" s="4">
        <f>+Tabla2[[#This Row],[Hora de Salida]]</f>
        <v>45022.246527777781</v>
      </c>
      <c r="T528" s="5" t="str">
        <f>+TEXT(Tabla2[[#This Row],[Hora de Llegada]], "h:mm")</f>
        <v>3:41</v>
      </c>
      <c r="U528" t="str">
        <f>+TEXT(Tabla2[[#This Row],[Hora de Salida]], "h:mm")</f>
        <v>5:55</v>
      </c>
      <c r="V5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30.093055555555555</v>
      </c>
      <c r="W528">
        <f>+SUMIF(cocina!A:A,Tabla2[[#This Row],[Número de Orden]],cocina!H:H)</f>
        <v>31</v>
      </c>
      <c r="X528">
        <f>+Tabla2[[#This Row],[Tiempo de preparación]]/60</f>
        <v>0.51666666666666672</v>
      </c>
      <c r="Y528" t="str">
        <f>+TEXT(Tabla2[[#This Row],[Columna2]]/24, "h:mm")</f>
        <v>0:31</v>
      </c>
      <c r="Z528" s="6">
        <f>+TEXT(Tabla2[[#This Row],[Hora de Salida]]-Tabla2[[#This Row],[Hora de Llegada]], "h:mm")-Tabla2[[#This Row],[Tiempo de preparación2]]</f>
        <v>7.1527777777777773E-2</v>
      </c>
      <c r="AA528" s="6">
        <f>+IF(Tabla2[[#This Row],[Tiempo de degustación]]&lt;0,0,Tabla2[[#This Row],[Tiempo de degustación]])</f>
        <v>7.1527777777777773E-2</v>
      </c>
      <c r="AB528" t="str">
        <f>+IF(Tabla2[[#This Row],[Tiempo de degustación2]]&gt;0,"SI","Impago")</f>
        <v>SI</v>
      </c>
      <c r="AC528">
        <f>+IF(Tabla2[[#This Row],[Orden cobrada]]="Impago",0,Tabla2[[#This Row],[Propina]])</f>
        <v>22.95</v>
      </c>
      <c r="AD528">
        <f>+IF(Tabla2[[#This Row],[Estado de la Mesa]]="Ocupada",15,0)</f>
        <v>15</v>
      </c>
      <c r="AE528">
        <f>+Tabla2[[#This Row],[Columna1]]/60</f>
        <v>0.25</v>
      </c>
      <c r="AF528" t="str">
        <f>+TEXT(Tabla2[[#This Row],[Columna12]]/24, "h:mm")</f>
        <v>0:15</v>
      </c>
      <c r="AG528" s="6">
        <f>+Tabla2[[#This Row],[Columna13]]+Tabla2[[#This Row],[Tiempo de permanencia]]</f>
        <v>30.103472222222223</v>
      </c>
      <c r="AH528" t="str">
        <f>+TEXT(Tabla2[[#This Row],[Hora de Llegada]], "dddd")</f>
        <v>jueves</v>
      </c>
    </row>
    <row r="529" spans="1:34" x14ac:dyDescent="0.25">
      <c r="A529">
        <v>14</v>
      </c>
      <c r="B529" t="s">
        <v>538</v>
      </c>
      <c r="C529">
        <v>2</v>
      </c>
      <c r="D529" s="3">
        <v>45022.074305555558</v>
      </c>
      <c r="E529" s="3">
        <v>45022.158333333333</v>
      </c>
      <c r="F529" t="s">
        <v>82</v>
      </c>
      <c r="G529" t="s">
        <v>70</v>
      </c>
      <c r="H529" t="s">
        <v>71</v>
      </c>
      <c r="I529" s="13">
        <v>15.62</v>
      </c>
      <c r="J529" t="s">
        <v>72</v>
      </c>
      <c r="K529">
        <v>528</v>
      </c>
      <c r="L529" t="s">
        <v>105</v>
      </c>
      <c r="M529" t="s">
        <v>21</v>
      </c>
      <c r="N529" t="s">
        <v>103</v>
      </c>
      <c r="O529" t="s">
        <v>122</v>
      </c>
      <c r="Q529" s="1">
        <f>+SUMIF(Tabla1[Número de Orden],Tabla2[[#This Row],[Número de Orden]],Tabla1[Ganacia Bruta])</f>
        <v>78</v>
      </c>
      <c r="R529" s="1">
        <f>+Tabla2[[#This Row],[Monto total cuenta]]+Tabla2[[#This Row],[Propina final]]</f>
        <v>78</v>
      </c>
      <c r="S529" s="4">
        <f>+Tabla2[[#This Row],[Hora de Salida]]</f>
        <v>45022.158333333333</v>
      </c>
      <c r="T529" s="5" t="str">
        <f>+TEXT(Tabla2[[#This Row],[Hora de Llegada]], "h:mm")</f>
        <v>1:47</v>
      </c>
      <c r="U529" t="str">
        <f>+TEXT(Tabla2[[#This Row],[Hora de Salida]], "h:mm")</f>
        <v>3:48</v>
      </c>
      <c r="V5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8.4027777777777771E-2</v>
      </c>
      <c r="W529">
        <f>+SUMIF(cocina!A:A,Tabla2[[#This Row],[Número de Orden]],cocina!H:H)</f>
        <v>121</v>
      </c>
      <c r="X529">
        <f>+Tabla2[[#This Row],[Tiempo de preparación]]/60</f>
        <v>2.0166666666666666</v>
      </c>
      <c r="Y529" t="str">
        <f>+TEXT(Tabla2[[#This Row],[Columna2]]/24, "h:mm")</f>
        <v>2:01</v>
      </c>
      <c r="Z529" s="6">
        <f>+TEXT(Tabla2[[#This Row],[Hora de Salida]]-Tabla2[[#This Row],[Hora de Llegada]], "h:mm")-Tabla2[[#This Row],[Tiempo de preparación2]]</f>
        <v>0</v>
      </c>
      <c r="AA529" s="6">
        <f>+IF(Tabla2[[#This Row],[Tiempo de degustación]]&lt;0,0,Tabla2[[#This Row],[Tiempo de degustación]])</f>
        <v>0</v>
      </c>
      <c r="AB529" t="str">
        <f>+IF(Tabla2[[#This Row],[Tiempo de degustación2]]&gt;0,"SI","Impago")</f>
        <v>Impago</v>
      </c>
      <c r="AC529">
        <f>+IF(Tabla2[[#This Row],[Orden cobrada]]="Impago",0,Tabla2[[#This Row],[Propina]])</f>
        <v>0</v>
      </c>
      <c r="AD529">
        <f>+IF(Tabla2[[#This Row],[Estado de la Mesa]]="Ocupada",15,0)</f>
        <v>0</v>
      </c>
      <c r="AE529">
        <f>+Tabla2[[#This Row],[Columna1]]/60</f>
        <v>0</v>
      </c>
      <c r="AF529" t="str">
        <f>+TEXT(Tabla2[[#This Row],[Columna12]]/24, "h:mm")</f>
        <v>0:00</v>
      </c>
      <c r="AG529" s="6">
        <f>+Tabla2[[#This Row],[Columna13]]+Tabla2[[#This Row],[Tiempo de permanencia]]</f>
        <v>8.4027777777777771E-2</v>
      </c>
      <c r="AH529" t="str">
        <f>+TEXT(Tabla2[[#This Row],[Hora de Llegada]], "dddd")</f>
        <v>jueves</v>
      </c>
    </row>
    <row r="530" spans="1:34" x14ac:dyDescent="0.25">
      <c r="A530">
        <v>1</v>
      </c>
      <c r="B530" t="s">
        <v>539</v>
      </c>
      <c r="C530">
        <v>2</v>
      </c>
      <c r="D530" s="3">
        <v>45022.081944444442</v>
      </c>
      <c r="E530" s="3">
        <v>45022.195833333331</v>
      </c>
      <c r="F530" t="s">
        <v>69</v>
      </c>
      <c r="G530" t="s">
        <v>70</v>
      </c>
      <c r="H530" t="s">
        <v>83</v>
      </c>
      <c r="I530" s="13">
        <v>25.91</v>
      </c>
      <c r="J530" t="s">
        <v>100</v>
      </c>
      <c r="K530">
        <v>529</v>
      </c>
      <c r="L530" t="s">
        <v>73</v>
      </c>
      <c r="M530" t="s">
        <v>20</v>
      </c>
      <c r="N530" t="s">
        <v>87</v>
      </c>
      <c r="O530" t="s">
        <v>116</v>
      </c>
      <c r="P530" t="s">
        <v>92</v>
      </c>
      <c r="Q530" s="1">
        <f>+SUMIF(Tabla1[Número de Orden],Tabla2[[#This Row],[Número de Orden]],Tabla1[Ganacia Bruta])</f>
        <v>208</v>
      </c>
      <c r="R530" s="1">
        <f>+Tabla2[[#This Row],[Monto total cuenta]]+Tabla2[[#This Row],[Propina final]]</f>
        <v>233.91</v>
      </c>
      <c r="S530" s="4">
        <f>+Tabla2[[#This Row],[Hora de Salida]]</f>
        <v>45022.195833333331</v>
      </c>
      <c r="T530" s="5" t="str">
        <f>+TEXT(Tabla2[[#This Row],[Hora de Llegada]], "h:mm")</f>
        <v>1:58</v>
      </c>
      <c r="U530" t="str">
        <f>+TEXT(Tabla2[[#This Row],[Hora de Salida]], "h:mm")</f>
        <v>4:42</v>
      </c>
      <c r="V5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30.113888888888887</v>
      </c>
      <c r="W530">
        <f>+SUMIF(cocina!A:A,Tabla2[[#This Row],[Número de Orden]],cocina!H:H)</f>
        <v>157</v>
      </c>
      <c r="X530">
        <f>+Tabla2[[#This Row],[Tiempo de preparación]]/60</f>
        <v>2.6166666666666667</v>
      </c>
      <c r="Y530" t="str">
        <f>+TEXT(Tabla2[[#This Row],[Columna2]]/24, "h:mm")</f>
        <v>2:37</v>
      </c>
      <c r="Z530" s="6">
        <f>+TEXT(Tabla2[[#This Row],[Hora de Salida]]-Tabla2[[#This Row],[Hora de Llegada]], "h:mm")-Tabla2[[#This Row],[Tiempo de preparación2]]</f>
        <v>4.8611111111111077E-3</v>
      </c>
      <c r="AA530" s="6">
        <f>+IF(Tabla2[[#This Row],[Tiempo de degustación]]&lt;0,0,Tabla2[[#This Row],[Tiempo de degustación]])</f>
        <v>4.8611111111111077E-3</v>
      </c>
      <c r="AB530" t="str">
        <f>+IF(Tabla2[[#This Row],[Tiempo de degustación2]]&gt;0,"SI","Impago")</f>
        <v>SI</v>
      </c>
      <c r="AC530">
        <f>+IF(Tabla2[[#This Row],[Orden cobrada]]="Impago",0,Tabla2[[#This Row],[Propina]])</f>
        <v>25.91</v>
      </c>
      <c r="AD530">
        <f>+IF(Tabla2[[#This Row],[Estado de la Mesa]]="Ocupada",15,0)</f>
        <v>15</v>
      </c>
      <c r="AE530">
        <f>+Tabla2[[#This Row],[Columna1]]/60</f>
        <v>0.25</v>
      </c>
      <c r="AF530" t="str">
        <f>+TEXT(Tabla2[[#This Row],[Columna12]]/24, "h:mm")</f>
        <v>0:15</v>
      </c>
      <c r="AG530" s="6">
        <f>+Tabla2[[#This Row],[Columna13]]+Tabla2[[#This Row],[Tiempo de permanencia]]</f>
        <v>30.124305555555555</v>
      </c>
      <c r="AH530" t="str">
        <f>+TEXT(Tabla2[[#This Row],[Hora de Llegada]], "dddd")</f>
        <v>jueves</v>
      </c>
    </row>
    <row r="531" spans="1:34" x14ac:dyDescent="0.25">
      <c r="A531">
        <v>7</v>
      </c>
      <c r="B531" t="s">
        <v>540</v>
      </c>
      <c r="C531">
        <v>5</v>
      </c>
      <c r="D531" s="3">
        <v>45022.092361111114</v>
      </c>
      <c r="E531" s="3">
        <v>45022.254861111112</v>
      </c>
      <c r="F531" t="s">
        <v>90</v>
      </c>
      <c r="G531" t="s">
        <v>70</v>
      </c>
      <c r="H531" t="s">
        <v>83</v>
      </c>
      <c r="I531" s="13">
        <v>30.19</v>
      </c>
      <c r="J531" t="s">
        <v>100</v>
      </c>
      <c r="K531">
        <v>530</v>
      </c>
      <c r="L531" t="s">
        <v>91</v>
      </c>
      <c r="M531" t="s">
        <v>24</v>
      </c>
      <c r="N531" t="s">
        <v>92</v>
      </c>
      <c r="O531" t="s">
        <v>129</v>
      </c>
      <c r="Q531" s="1">
        <f>+SUMIF(Tabla1[Número de Orden],Tabla2[[#This Row],[Número de Orden]],Tabla1[Ganacia Bruta])</f>
        <v>160</v>
      </c>
      <c r="R531" s="1">
        <f>+Tabla2[[#This Row],[Monto total cuenta]]+Tabla2[[#This Row],[Propina final]]</f>
        <v>190.19</v>
      </c>
      <c r="S531" s="4">
        <f>+Tabla2[[#This Row],[Hora de Salida]]</f>
        <v>45022.254861111112</v>
      </c>
      <c r="T531" s="5" t="str">
        <f>+TEXT(Tabla2[[#This Row],[Hora de Llegada]], "h:mm")</f>
        <v>2:13</v>
      </c>
      <c r="U531" t="str">
        <f>+TEXT(Tabla2[[#This Row],[Hora de Salida]], "h:mm")</f>
        <v>6:07</v>
      </c>
      <c r="V5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30.162500000000001</v>
      </c>
      <c r="W531">
        <f>+SUMIF(cocina!A:A,Tabla2[[#This Row],[Número de Orden]],cocina!H:H)</f>
        <v>106</v>
      </c>
      <c r="X531">
        <f>+Tabla2[[#This Row],[Tiempo de preparación]]/60</f>
        <v>1.7666666666666666</v>
      </c>
      <c r="Y531" t="str">
        <f>+TEXT(Tabla2[[#This Row],[Columna2]]/24, "h:mm")</f>
        <v>1:46</v>
      </c>
      <c r="Z531" s="6">
        <f>+TEXT(Tabla2[[#This Row],[Hora de Salida]]-Tabla2[[#This Row],[Hora de Llegada]], "h:mm")-Tabla2[[#This Row],[Tiempo de preparación2]]</f>
        <v>8.8888888888888892E-2</v>
      </c>
      <c r="AA531" s="6">
        <f>+IF(Tabla2[[#This Row],[Tiempo de degustación]]&lt;0,0,Tabla2[[#This Row],[Tiempo de degustación]])</f>
        <v>8.8888888888888892E-2</v>
      </c>
      <c r="AB531" t="str">
        <f>+IF(Tabla2[[#This Row],[Tiempo de degustación2]]&gt;0,"SI","Impago")</f>
        <v>SI</v>
      </c>
      <c r="AC531">
        <f>+IF(Tabla2[[#This Row],[Orden cobrada]]="Impago",0,Tabla2[[#This Row],[Propina]])</f>
        <v>30.19</v>
      </c>
      <c r="AD531">
        <f>+IF(Tabla2[[#This Row],[Estado de la Mesa]]="Ocupada",15,0)</f>
        <v>15</v>
      </c>
      <c r="AE531">
        <f>+Tabla2[[#This Row],[Columna1]]/60</f>
        <v>0.25</v>
      </c>
      <c r="AF531" t="str">
        <f>+TEXT(Tabla2[[#This Row],[Columna12]]/24, "h:mm")</f>
        <v>0:15</v>
      </c>
      <c r="AG531" s="6">
        <f>+Tabla2[[#This Row],[Columna13]]+Tabla2[[#This Row],[Tiempo de permanencia]]</f>
        <v>30.172916666666669</v>
      </c>
      <c r="AH531" t="str">
        <f>+TEXT(Tabla2[[#This Row],[Hora de Llegada]], "dddd")</f>
        <v>jueves</v>
      </c>
    </row>
    <row r="532" spans="1:34" x14ac:dyDescent="0.25">
      <c r="A532">
        <v>9</v>
      </c>
      <c r="B532" t="s">
        <v>438</v>
      </c>
      <c r="C532">
        <v>6</v>
      </c>
      <c r="D532" s="3">
        <v>45022.127083333333</v>
      </c>
      <c r="E532" s="3">
        <v>45022.211111111108</v>
      </c>
      <c r="F532" t="s">
        <v>82</v>
      </c>
      <c r="G532" t="s">
        <v>98</v>
      </c>
      <c r="H532" t="s">
        <v>78</v>
      </c>
      <c r="I532" s="13">
        <v>34.39</v>
      </c>
      <c r="J532" t="s">
        <v>84</v>
      </c>
      <c r="K532">
        <v>531</v>
      </c>
      <c r="L532" t="s">
        <v>91</v>
      </c>
      <c r="M532" t="s">
        <v>23</v>
      </c>
      <c r="N532" t="s">
        <v>103</v>
      </c>
      <c r="O532" t="s">
        <v>122</v>
      </c>
      <c r="P532" t="s">
        <v>88</v>
      </c>
      <c r="Q532" s="1">
        <f>+SUMIF(Tabla1[Número de Orden],Tabla2[[#This Row],[Número de Orden]],Tabla1[Ganacia Bruta])</f>
        <v>244</v>
      </c>
      <c r="R532" s="1">
        <f>+Tabla2[[#This Row],[Monto total cuenta]]+Tabla2[[#This Row],[Propina final]]</f>
        <v>244</v>
      </c>
      <c r="S532" s="4">
        <f>+Tabla2[[#This Row],[Hora de Salida]]</f>
        <v>45022.211111111108</v>
      </c>
      <c r="T532" s="5" t="str">
        <f>+TEXT(Tabla2[[#This Row],[Hora de Llegada]], "h:mm")</f>
        <v>3:03</v>
      </c>
      <c r="U532" t="str">
        <f>+TEXT(Tabla2[[#This Row],[Hora de Salida]], "h:mm")</f>
        <v>5:04</v>
      </c>
      <c r="V5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8.4027777777777785E-2</v>
      </c>
      <c r="W532">
        <f>+SUMIF(cocina!A:A,Tabla2[[#This Row],[Número de Orden]],cocina!H:H)</f>
        <v>199</v>
      </c>
      <c r="X532">
        <f>+Tabla2[[#This Row],[Tiempo de preparación]]/60</f>
        <v>3.3166666666666669</v>
      </c>
      <c r="Y532" t="str">
        <f>+TEXT(Tabla2[[#This Row],[Columna2]]/24, "h:mm")</f>
        <v>3:19</v>
      </c>
      <c r="Z532" s="6">
        <f>+TEXT(Tabla2[[#This Row],[Hora de Salida]]-Tabla2[[#This Row],[Hora de Llegada]], "h:mm")-Tabla2[[#This Row],[Tiempo de preparación2]]</f>
        <v>-5.4166666666666669E-2</v>
      </c>
      <c r="AA532" s="6">
        <f>+IF(Tabla2[[#This Row],[Tiempo de degustación]]&lt;0,0,Tabla2[[#This Row],[Tiempo de degustación]])</f>
        <v>0</v>
      </c>
      <c r="AB532" t="str">
        <f>+IF(Tabla2[[#This Row],[Tiempo de degustación2]]&gt;0,"SI","Impago")</f>
        <v>Impago</v>
      </c>
      <c r="AC532">
        <f>+IF(Tabla2[[#This Row],[Orden cobrada]]="Impago",0,Tabla2[[#This Row],[Propina]])</f>
        <v>0</v>
      </c>
      <c r="AD532">
        <f>+IF(Tabla2[[#This Row],[Estado de la Mesa]]="Ocupada",15,0)</f>
        <v>0</v>
      </c>
      <c r="AE532">
        <f>+Tabla2[[#This Row],[Columna1]]/60</f>
        <v>0</v>
      </c>
      <c r="AF532" t="str">
        <f>+TEXT(Tabla2[[#This Row],[Columna12]]/24, "h:mm")</f>
        <v>0:00</v>
      </c>
      <c r="AG532" s="6">
        <f>+Tabla2[[#This Row],[Columna13]]+Tabla2[[#This Row],[Tiempo de permanencia]]</f>
        <v>8.4027777777777785E-2</v>
      </c>
      <c r="AH532" t="str">
        <f>+TEXT(Tabla2[[#This Row],[Hora de Llegada]], "dddd")</f>
        <v>jueves</v>
      </c>
    </row>
    <row r="533" spans="1:34" x14ac:dyDescent="0.25">
      <c r="A533">
        <v>13</v>
      </c>
      <c r="B533" t="s">
        <v>164</v>
      </c>
      <c r="C533">
        <v>3</v>
      </c>
      <c r="D533" s="3">
        <v>45022.074999999997</v>
      </c>
      <c r="E533" s="3">
        <v>45022.226388888892</v>
      </c>
      <c r="F533" t="s">
        <v>69</v>
      </c>
      <c r="G533" t="s">
        <v>77</v>
      </c>
      <c r="H533" t="s">
        <v>71</v>
      </c>
      <c r="I533" s="13">
        <v>17.95</v>
      </c>
      <c r="J533" t="s">
        <v>72</v>
      </c>
      <c r="K533">
        <v>532</v>
      </c>
      <c r="L533" t="s">
        <v>140</v>
      </c>
      <c r="M533" t="s">
        <v>23</v>
      </c>
      <c r="N533" t="s">
        <v>125</v>
      </c>
      <c r="O533" t="s">
        <v>107</v>
      </c>
      <c r="Q533" s="1">
        <f>+SUMIF(Tabla1[Número de Orden],Tabla2[[#This Row],[Número de Orden]],Tabla1[Ganacia Bruta])</f>
        <v>137</v>
      </c>
      <c r="R533" s="1">
        <f>+Tabla2[[#This Row],[Monto total cuenta]]+Tabla2[[#This Row],[Propina final]]</f>
        <v>154.94999999999999</v>
      </c>
      <c r="S533" s="4">
        <f>+Tabla2[[#This Row],[Hora de Salida]]</f>
        <v>45022.226388888892</v>
      </c>
      <c r="T533" s="5" t="str">
        <f>+TEXT(Tabla2[[#This Row],[Hora de Llegada]], "h:mm")</f>
        <v>1:48</v>
      </c>
      <c r="U533" t="str">
        <f>+TEXT(Tabla2[[#This Row],[Hora de Salida]], "h:mm")</f>
        <v>5:26</v>
      </c>
      <c r="V5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0.15138888888888891</v>
      </c>
      <c r="W533">
        <f>+SUMIF(cocina!A:A,Tabla2[[#This Row],[Número de Orden]],cocina!H:H)</f>
        <v>59</v>
      </c>
      <c r="X533">
        <f>+Tabla2[[#This Row],[Tiempo de preparación]]/60</f>
        <v>0.98333333333333328</v>
      </c>
      <c r="Y533" t="str">
        <f>+TEXT(Tabla2[[#This Row],[Columna2]]/24, "h:mm")</f>
        <v>0:59</v>
      </c>
      <c r="Z533" s="6">
        <f>+TEXT(Tabla2[[#This Row],[Hora de Salida]]-Tabla2[[#This Row],[Hora de Llegada]], "h:mm")-Tabla2[[#This Row],[Tiempo de preparación2]]</f>
        <v>0.11041666666666666</v>
      </c>
      <c r="AA533" s="6">
        <f>+IF(Tabla2[[#This Row],[Tiempo de degustación]]&lt;0,0,Tabla2[[#This Row],[Tiempo de degustación]])</f>
        <v>0.11041666666666666</v>
      </c>
      <c r="AB533" t="str">
        <f>+IF(Tabla2[[#This Row],[Tiempo de degustación2]]&gt;0,"SI","Impago")</f>
        <v>SI</v>
      </c>
      <c r="AC533">
        <f>+IF(Tabla2[[#This Row],[Orden cobrada]]="Impago",0,Tabla2[[#This Row],[Propina]])</f>
        <v>17.95</v>
      </c>
      <c r="AD533">
        <f>+IF(Tabla2[[#This Row],[Estado de la Mesa]]="Ocupada",15,0)</f>
        <v>0</v>
      </c>
      <c r="AE533">
        <f>+Tabla2[[#This Row],[Columna1]]/60</f>
        <v>0</v>
      </c>
      <c r="AF533" t="str">
        <f>+TEXT(Tabla2[[#This Row],[Columna12]]/24, "h:mm")</f>
        <v>0:00</v>
      </c>
      <c r="AG533" s="6">
        <f>+Tabla2[[#This Row],[Columna13]]+Tabla2[[#This Row],[Tiempo de permanencia]]</f>
        <v>0.15138888888888891</v>
      </c>
      <c r="AH533" t="str">
        <f>+TEXT(Tabla2[[#This Row],[Hora de Llegada]], "dddd")</f>
        <v>jueves</v>
      </c>
    </row>
    <row r="534" spans="1:34" x14ac:dyDescent="0.25">
      <c r="A534">
        <v>1</v>
      </c>
      <c r="B534" t="s">
        <v>296</v>
      </c>
      <c r="C534">
        <v>3</v>
      </c>
      <c r="D534" s="3">
        <v>45022.134722222225</v>
      </c>
      <c r="E534" s="3">
        <v>45022.222222222219</v>
      </c>
      <c r="F534" t="s">
        <v>90</v>
      </c>
      <c r="G534" t="s">
        <v>98</v>
      </c>
      <c r="H534" t="s">
        <v>71</v>
      </c>
      <c r="I534" s="13">
        <v>20.09</v>
      </c>
      <c r="J534" t="s">
        <v>84</v>
      </c>
      <c r="K534">
        <v>533</v>
      </c>
      <c r="L534" t="s">
        <v>121</v>
      </c>
      <c r="M534" t="s">
        <v>21</v>
      </c>
      <c r="N534" t="s">
        <v>118</v>
      </c>
      <c r="Q534" s="1">
        <f>+SUMIF(Tabla1[Número de Orden],Tabla2[[#This Row],[Número de Orden]],Tabla1[Ganacia Bruta])</f>
        <v>41</v>
      </c>
      <c r="R534" s="1">
        <f>+Tabla2[[#This Row],[Monto total cuenta]]+Tabla2[[#This Row],[Propina final]]</f>
        <v>61.09</v>
      </c>
      <c r="S534" s="4">
        <f>+Tabla2[[#This Row],[Hora de Salida]]</f>
        <v>45022.222222222219</v>
      </c>
      <c r="T534" s="5" t="str">
        <f>+TEXT(Tabla2[[#This Row],[Hora de Llegada]], "h:mm")</f>
        <v>3:14</v>
      </c>
      <c r="U534" t="str">
        <f>+TEXT(Tabla2[[#This Row],[Hora de Salida]], "h:mm")</f>
        <v>5:20</v>
      </c>
      <c r="V5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8.7499999999999994E-2</v>
      </c>
      <c r="W534">
        <f>+SUMIF(cocina!A:A,Tabla2[[#This Row],[Número de Orden]],cocina!H:H)</f>
        <v>48</v>
      </c>
      <c r="X534">
        <f>+Tabla2[[#This Row],[Tiempo de preparación]]/60</f>
        <v>0.8</v>
      </c>
      <c r="Y534" t="str">
        <f>+TEXT(Tabla2[[#This Row],[Columna2]]/24, "h:mm")</f>
        <v>0:48</v>
      </c>
      <c r="Z534" s="6">
        <f>+TEXT(Tabla2[[#This Row],[Hora de Salida]]-Tabla2[[#This Row],[Hora de Llegada]], "h:mm")-Tabla2[[#This Row],[Tiempo de preparación2]]</f>
        <v>5.4166666666666662E-2</v>
      </c>
      <c r="AA534" s="6">
        <f>+IF(Tabla2[[#This Row],[Tiempo de degustación]]&lt;0,0,Tabla2[[#This Row],[Tiempo de degustación]])</f>
        <v>5.4166666666666662E-2</v>
      </c>
      <c r="AB534" t="str">
        <f>+IF(Tabla2[[#This Row],[Tiempo de degustación2]]&gt;0,"SI","Impago")</f>
        <v>SI</v>
      </c>
      <c r="AC534">
        <f>+IF(Tabla2[[#This Row],[Orden cobrada]]="Impago",0,Tabla2[[#This Row],[Propina]])</f>
        <v>20.09</v>
      </c>
      <c r="AD534">
        <f>+IF(Tabla2[[#This Row],[Estado de la Mesa]]="Ocupada",15,0)</f>
        <v>0</v>
      </c>
      <c r="AE534">
        <f>+Tabla2[[#This Row],[Columna1]]/60</f>
        <v>0</v>
      </c>
      <c r="AF534" t="str">
        <f>+TEXT(Tabla2[[#This Row],[Columna12]]/24, "h:mm")</f>
        <v>0:00</v>
      </c>
      <c r="AG534" s="6">
        <f>+Tabla2[[#This Row],[Columna13]]+Tabla2[[#This Row],[Tiempo de permanencia]]</f>
        <v>8.7499999999999994E-2</v>
      </c>
      <c r="AH534" t="str">
        <f>+TEXT(Tabla2[[#This Row],[Hora de Llegada]], "dddd")</f>
        <v>jueves</v>
      </c>
    </row>
    <row r="535" spans="1:34" x14ac:dyDescent="0.25">
      <c r="A535">
        <v>1</v>
      </c>
      <c r="B535" t="s">
        <v>541</v>
      </c>
      <c r="C535">
        <v>6</v>
      </c>
      <c r="D535" s="3">
        <v>45022.043055555558</v>
      </c>
      <c r="E535" s="3">
        <v>45022.186805555553</v>
      </c>
      <c r="F535" t="s">
        <v>94</v>
      </c>
      <c r="G535" t="s">
        <v>98</v>
      </c>
      <c r="H535" t="s">
        <v>83</v>
      </c>
      <c r="I535" s="13">
        <v>23.59</v>
      </c>
      <c r="J535" t="s">
        <v>72</v>
      </c>
      <c r="K535">
        <v>534</v>
      </c>
      <c r="L535" t="s">
        <v>85</v>
      </c>
      <c r="M535" t="s">
        <v>5</v>
      </c>
      <c r="N535" t="s">
        <v>88</v>
      </c>
      <c r="O535" t="s">
        <v>112</v>
      </c>
      <c r="Q535" s="1">
        <f>+SUMIF(Tabla1[Número de Orden],Tabla2[[#This Row],[Número de Orden]],Tabla1[Ganacia Bruta])</f>
        <v>147</v>
      </c>
      <c r="R535" s="1">
        <f>+Tabla2[[#This Row],[Monto total cuenta]]+Tabla2[[#This Row],[Propina final]]</f>
        <v>170.59</v>
      </c>
      <c r="S535" s="4">
        <f>+Tabla2[[#This Row],[Hora de Salida]]</f>
        <v>45022.186805555553</v>
      </c>
      <c r="T535" s="5" t="str">
        <f>+TEXT(Tabla2[[#This Row],[Hora de Llegada]], "h:mm")</f>
        <v>1:02</v>
      </c>
      <c r="U535" t="str">
        <f>+TEXT(Tabla2[[#This Row],[Hora de Salida]], "h:mm")</f>
        <v>4:29</v>
      </c>
      <c r="V5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535">
        <f>+SUMIF(cocina!A:A,Tabla2[[#This Row],[Número de Orden]],cocina!H:H)</f>
        <v>76</v>
      </c>
      <c r="X535">
        <f>+Tabla2[[#This Row],[Tiempo de preparación]]/60</f>
        <v>1.2666666666666666</v>
      </c>
      <c r="Y535" t="str">
        <f>+TEXT(Tabla2[[#This Row],[Columna2]]/24, "h:mm")</f>
        <v>1:16</v>
      </c>
      <c r="Z535" s="6">
        <f>+TEXT(Tabla2[[#This Row],[Hora de Salida]]-Tabla2[[#This Row],[Hora de Llegada]], "h:mm")-Tabla2[[#This Row],[Tiempo de preparación2]]</f>
        <v>9.0972222222222204E-2</v>
      </c>
      <c r="AA535" s="6">
        <f>+IF(Tabla2[[#This Row],[Tiempo de degustación]]&lt;0,0,Tabla2[[#This Row],[Tiempo de degustación]])</f>
        <v>9.0972222222222204E-2</v>
      </c>
      <c r="AB535" t="str">
        <f>+IF(Tabla2[[#This Row],[Tiempo de degustación2]]&gt;0,"SI","Impago")</f>
        <v>SI</v>
      </c>
      <c r="AC535">
        <f>+IF(Tabla2[[#This Row],[Orden cobrada]]="Impago",0,Tabla2[[#This Row],[Propina]])</f>
        <v>23.59</v>
      </c>
      <c r="AD535">
        <f>+IF(Tabla2[[#This Row],[Estado de la Mesa]]="Ocupada",15,0)</f>
        <v>0</v>
      </c>
      <c r="AE535">
        <f>+Tabla2[[#This Row],[Columna1]]/60</f>
        <v>0</v>
      </c>
      <c r="AF535" t="str">
        <f>+TEXT(Tabla2[[#This Row],[Columna12]]/24, "h:mm")</f>
        <v>0:00</v>
      </c>
      <c r="AG535" s="6">
        <f>+Tabla2[[#This Row],[Columna13]]+Tabla2[[#This Row],[Tiempo de permanencia]]</f>
        <v>0.14374999999999999</v>
      </c>
      <c r="AH535" t="str">
        <f>+TEXT(Tabla2[[#This Row],[Hora de Llegada]], "dddd")</f>
        <v>jueves</v>
      </c>
    </row>
    <row r="536" spans="1:34" x14ac:dyDescent="0.25">
      <c r="A536">
        <v>15</v>
      </c>
      <c r="B536" t="s">
        <v>212</v>
      </c>
      <c r="C536">
        <v>3</v>
      </c>
      <c r="D536" s="3">
        <v>45022.039583333331</v>
      </c>
      <c r="E536" s="3">
        <v>45022.147222222222</v>
      </c>
      <c r="F536" t="s">
        <v>76</v>
      </c>
      <c r="G536" t="s">
        <v>77</v>
      </c>
      <c r="H536" t="s">
        <v>83</v>
      </c>
      <c r="I536" s="13">
        <v>39.450000000000003</v>
      </c>
      <c r="J536" t="s">
        <v>84</v>
      </c>
      <c r="K536">
        <v>535</v>
      </c>
      <c r="L536" t="s">
        <v>127</v>
      </c>
      <c r="M536" t="s">
        <v>11</v>
      </c>
      <c r="N536" t="s">
        <v>88</v>
      </c>
      <c r="O536" t="s">
        <v>96</v>
      </c>
      <c r="P536" t="s">
        <v>118</v>
      </c>
      <c r="Q536" s="1">
        <f>+SUMIF(Tabla1[Número de Orden],Tabla2[[#This Row],[Número de Orden]],Tabla1[Ganacia Bruta])</f>
        <v>276</v>
      </c>
      <c r="R536" s="1">
        <f>+Tabla2[[#This Row],[Monto total cuenta]]+Tabla2[[#This Row],[Propina final]]</f>
        <v>315.45</v>
      </c>
      <c r="S536" s="4">
        <f>+Tabla2[[#This Row],[Hora de Salida]]</f>
        <v>45022.147222222222</v>
      </c>
      <c r="T536" s="5" t="str">
        <f>+TEXT(Tabla2[[#This Row],[Hora de Llegada]], "h:mm")</f>
        <v>0:57</v>
      </c>
      <c r="U536" t="str">
        <f>+TEXT(Tabla2[[#This Row],[Hora de Salida]], "h:mm")</f>
        <v>3:32</v>
      </c>
      <c r="V5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536">
        <f>+SUMIF(cocina!A:A,Tabla2[[#This Row],[Número de Orden]],cocina!H:H)</f>
        <v>113</v>
      </c>
      <c r="X536">
        <f>+Tabla2[[#This Row],[Tiempo de preparación]]/60</f>
        <v>1.8833333333333333</v>
      </c>
      <c r="Y536" t="str">
        <f>+TEXT(Tabla2[[#This Row],[Columna2]]/24, "h:mm")</f>
        <v>1:53</v>
      </c>
      <c r="Z536" s="6">
        <f>+TEXT(Tabla2[[#This Row],[Hora de Salida]]-Tabla2[[#This Row],[Hora de Llegada]], "h:mm")-Tabla2[[#This Row],[Tiempo de preparación2]]</f>
        <v>2.9166666666666674E-2</v>
      </c>
      <c r="AA536" s="6">
        <f>+IF(Tabla2[[#This Row],[Tiempo de degustación]]&lt;0,0,Tabla2[[#This Row],[Tiempo de degustación]])</f>
        <v>2.9166666666666674E-2</v>
      </c>
      <c r="AB536" t="str">
        <f>+IF(Tabla2[[#This Row],[Tiempo de degustación2]]&gt;0,"SI","Impago")</f>
        <v>SI</v>
      </c>
      <c r="AC536">
        <f>+IF(Tabla2[[#This Row],[Orden cobrada]]="Impago",0,Tabla2[[#This Row],[Propina]])</f>
        <v>39.450000000000003</v>
      </c>
      <c r="AD536">
        <f>+IF(Tabla2[[#This Row],[Estado de la Mesa]]="Ocupada",15,0)</f>
        <v>0</v>
      </c>
      <c r="AE536">
        <f>+Tabla2[[#This Row],[Columna1]]/60</f>
        <v>0</v>
      </c>
      <c r="AF536" t="str">
        <f>+TEXT(Tabla2[[#This Row],[Columna12]]/24, "h:mm")</f>
        <v>0:00</v>
      </c>
      <c r="AG536" s="6">
        <f>+Tabla2[[#This Row],[Columna13]]+Tabla2[[#This Row],[Tiempo de permanencia]]</f>
        <v>0.1076388888888889</v>
      </c>
      <c r="AH536" t="str">
        <f>+TEXT(Tabla2[[#This Row],[Hora de Llegada]], "dddd")</f>
        <v>jueves</v>
      </c>
    </row>
    <row r="537" spans="1:34" x14ac:dyDescent="0.25">
      <c r="A537">
        <v>9</v>
      </c>
      <c r="B537" t="s">
        <v>542</v>
      </c>
      <c r="C537">
        <v>2</v>
      </c>
      <c r="D537" s="3">
        <v>45022.104861111111</v>
      </c>
      <c r="E537" s="3">
        <v>45022.193749999999</v>
      </c>
      <c r="F537" t="s">
        <v>94</v>
      </c>
      <c r="G537" t="s">
        <v>70</v>
      </c>
      <c r="H537" t="s">
        <v>83</v>
      </c>
      <c r="I537" s="13">
        <v>46</v>
      </c>
      <c r="J537" t="s">
        <v>72</v>
      </c>
      <c r="K537">
        <v>536</v>
      </c>
      <c r="L537" t="s">
        <v>127</v>
      </c>
      <c r="M537" t="s">
        <v>24</v>
      </c>
      <c r="N537" t="s">
        <v>88</v>
      </c>
      <c r="O537" t="s">
        <v>116</v>
      </c>
      <c r="P537" t="s">
        <v>74</v>
      </c>
      <c r="Q537" s="1">
        <f>+SUMIF(Tabla1[Número de Orden],Tabla2[[#This Row],[Número de Orden]],Tabla1[Ganacia Bruta])</f>
        <v>212</v>
      </c>
      <c r="R537" s="1">
        <f>+Tabla2[[#This Row],[Monto total cuenta]]+Tabla2[[#This Row],[Propina final]]</f>
        <v>212</v>
      </c>
      <c r="S537" s="4">
        <f>+Tabla2[[#This Row],[Hora de Salida]]</f>
        <v>45022.193749999999</v>
      </c>
      <c r="T537" s="5" t="str">
        <f>+TEXT(Tabla2[[#This Row],[Hora de Llegada]], "h:mm")</f>
        <v>2:31</v>
      </c>
      <c r="U537" t="str">
        <f>+TEXT(Tabla2[[#This Row],[Hora de Salida]], "h:mm")</f>
        <v>4:39</v>
      </c>
      <c r="V5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537">
        <f>+SUMIF(cocina!A:A,Tabla2[[#This Row],[Número de Orden]],cocina!H:H)</f>
        <v>152</v>
      </c>
      <c r="X537">
        <f>+Tabla2[[#This Row],[Tiempo de preparación]]/60</f>
        <v>2.5333333333333332</v>
      </c>
      <c r="Y537" t="str">
        <f>+TEXT(Tabla2[[#This Row],[Columna2]]/24, "h:mm")</f>
        <v>2:32</v>
      </c>
      <c r="Z537" s="6">
        <f>+TEXT(Tabla2[[#This Row],[Hora de Salida]]-Tabla2[[#This Row],[Hora de Llegada]], "h:mm")-Tabla2[[#This Row],[Tiempo de preparación2]]</f>
        <v>-1.6666666666666663E-2</v>
      </c>
      <c r="AA537" s="6">
        <f>+IF(Tabla2[[#This Row],[Tiempo de degustación]]&lt;0,0,Tabla2[[#This Row],[Tiempo de degustación]])</f>
        <v>0</v>
      </c>
      <c r="AB537" t="str">
        <f>+IF(Tabla2[[#This Row],[Tiempo de degustación2]]&gt;0,"SI","Impago")</f>
        <v>Impago</v>
      </c>
      <c r="AC537">
        <f>+IF(Tabla2[[#This Row],[Orden cobrada]]="Impago",0,Tabla2[[#This Row],[Propina]])</f>
        <v>0</v>
      </c>
      <c r="AD537">
        <f>+IF(Tabla2[[#This Row],[Estado de la Mesa]]="Ocupada",15,0)</f>
        <v>0</v>
      </c>
      <c r="AE537">
        <f>+Tabla2[[#This Row],[Columna1]]/60</f>
        <v>0</v>
      </c>
      <c r="AF537" t="str">
        <f>+TEXT(Tabla2[[#This Row],[Columna12]]/24, "h:mm")</f>
        <v>0:00</v>
      </c>
      <c r="AG537" s="6">
        <f>+Tabla2[[#This Row],[Columna13]]+Tabla2[[#This Row],[Tiempo de permanencia]]</f>
        <v>8.8888888888888892E-2</v>
      </c>
      <c r="AH537" t="str">
        <f>+TEXT(Tabla2[[#This Row],[Hora de Llegada]], "dddd")</f>
        <v>jueves</v>
      </c>
    </row>
    <row r="538" spans="1:34" x14ac:dyDescent="0.25">
      <c r="A538">
        <v>18</v>
      </c>
      <c r="B538" t="s">
        <v>235</v>
      </c>
      <c r="C538">
        <v>6</v>
      </c>
      <c r="D538" s="3">
        <v>45022.01666666667</v>
      </c>
      <c r="E538" s="3">
        <v>45022.089583333334</v>
      </c>
      <c r="F538" t="s">
        <v>69</v>
      </c>
      <c r="G538" t="s">
        <v>77</v>
      </c>
      <c r="H538" t="s">
        <v>71</v>
      </c>
      <c r="I538" s="13">
        <v>28.68</v>
      </c>
      <c r="J538" t="s">
        <v>100</v>
      </c>
      <c r="K538">
        <v>537</v>
      </c>
      <c r="L538" t="s">
        <v>95</v>
      </c>
      <c r="M538" t="s">
        <v>23</v>
      </c>
      <c r="Q538" s="1">
        <f>+SUMIF(Tabla1[Número de Orden],Tabla2[[#This Row],[Número de Orden]],Tabla1[Ganacia Bruta])</f>
        <v>63</v>
      </c>
      <c r="R538" s="1">
        <f>+Tabla2[[#This Row],[Monto total cuenta]]+Tabla2[[#This Row],[Propina final]]</f>
        <v>91.68</v>
      </c>
      <c r="S538" s="4">
        <f>+Tabla2[[#This Row],[Hora de Salida]]</f>
        <v>45022.089583333334</v>
      </c>
      <c r="T538" s="5" t="str">
        <f>+TEXT(Tabla2[[#This Row],[Hora de Llegada]], "h:mm")</f>
        <v>0:24</v>
      </c>
      <c r="U538" t="str">
        <f>+TEXT(Tabla2[[#This Row],[Hora de Salida]], "h:mm")</f>
        <v>2:09</v>
      </c>
      <c r="V5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30.072916666666664</v>
      </c>
      <c r="W538">
        <f>+SUMIF(cocina!A:A,Tabla2[[#This Row],[Número de Orden]],cocina!H:H)</f>
        <v>21</v>
      </c>
      <c r="X538">
        <f>+Tabla2[[#This Row],[Tiempo de preparación]]/60</f>
        <v>0.35</v>
      </c>
      <c r="Y538" t="str">
        <f>+TEXT(Tabla2[[#This Row],[Columna2]]/24, "h:mm")</f>
        <v>0:21</v>
      </c>
      <c r="Z538" s="6">
        <f>+TEXT(Tabla2[[#This Row],[Hora de Salida]]-Tabla2[[#This Row],[Hora de Llegada]], "h:mm")-Tabla2[[#This Row],[Tiempo de preparación2]]</f>
        <v>5.8333333333333334E-2</v>
      </c>
      <c r="AA538" s="6">
        <f>+IF(Tabla2[[#This Row],[Tiempo de degustación]]&lt;0,0,Tabla2[[#This Row],[Tiempo de degustación]])</f>
        <v>5.8333333333333334E-2</v>
      </c>
      <c r="AB538" t="str">
        <f>+IF(Tabla2[[#This Row],[Tiempo de degustación2]]&gt;0,"SI","Impago")</f>
        <v>SI</v>
      </c>
      <c r="AC538">
        <f>+IF(Tabla2[[#This Row],[Orden cobrada]]="Impago",0,Tabla2[[#This Row],[Propina]])</f>
        <v>28.68</v>
      </c>
      <c r="AD538">
        <f>+IF(Tabla2[[#This Row],[Estado de la Mesa]]="Ocupada",15,0)</f>
        <v>15</v>
      </c>
      <c r="AE538">
        <f>+Tabla2[[#This Row],[Columna1]]/60</f>
        <v>0.25</v>
      </c>
      <c r="AF538" t="str">
        <f>+TEXT(Tabla2[[#This Row],[Columna12]]/24, "h:mm")</f>
        <v>0:15</v>
      </c>
      <c r="AG538" s="6">
        <f>+Tabla2[[#This Row],[Columna13]]+Tabla2[[#This Row],[Tiempo de permanencia]]</f>
        <v>30.083333333333332</v>
      </c>
      <c r="AH538" t="str">
        <f>+TEXT(Tabla2[[#This Row],[Hora de Llegada]], "dddd")</f>
        <v>jueves</v>
      </c>
    </row>
    <row r="539" spans="1:34" x14ac:dyDescent="0.25">
      <c r="A539">
        <v>14</v>
      </c>
      <c r="B539" t="s">
        <v>353</v>
      </c>
      <c r="C539">
        <v>4</v>
      </c>
      <c r="D539" s="3">
        <v>45022.138194444444</v>
      </c>
      <c r="E539" s="3">
        <v>45022.231249999997</v>
      </c>
      <c r="F539" t="s">
        <v>94</v>
      </c>
      <c r="G539" t="s">
        <v>98</v>
      </c>
      <c r="H539" t="s">
        <v>71</v>
      </c>
      <c r="I539" s="13">
        <v>41.35</v>
      </c>
      <c r="J539" t="s">
        <v>84</v>
      </c>
      <c r="K539">
        <v>538</v>
      </c>
      <c r="L539" t="s">
        <v>79</v>
      </c>
      <c r="M539" t="s">
        <v>7</v>
      </c>
      <c r="N539" t="s">
        <v>116</v>
      </c>
      <c r="O539" t="s">
        <v>115</v>
      </c>
      <c r="P539" t="s">
        <v>92</v>
      </c>
      <c r="Q539" s="1">
        <f>+SUMIF(Tabla1[Número de Orden],Tabla2[[#This Row],[Número de Orden]],Tabla1[Ganacia Bruta])</f>
        <v>142</v>
      </c>
      <c r="R539" s="1">
        <f>+Tabla2[[#This Row],[Monto total cuenta]]+Tabla2[[#This Row],[Propina final]]</f>
        <v>142</v>
      </c>
      <c r="S539" s="4">
        <f>+Tabla2[[#This Row],[Hora de Salida]]</f>
        <v>45022.231249999997</v>
      </c>
      <c r="T539" s="5" t="str">
        <f>+TEXT(Tabla2[[#This Row],[Hora de Llegada]], "h:mm")</f>
        <v>3:19</v>
      </c>
      <c r="U539" t="str">
        <f>+TEXT(Tabla2[[#This Row],[Hora de Salida]], "h:mm")</f>
        <v>5:33</v>
      </c>
      <c r="V5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9.3055555555555558E-2</v>
      </c>
      <c r="W539">
        <f>+SUMIF(cocina!A:A,Tabla2[[#This Row],[Número de Orden]],cocina!H:H)</f>
        <v>198</v>
      </c>
      <c r="X539">
        <f>+Tabla2[[#This Row],[Tiempo de preparación]]/60</f>
        <v>3.3</v>
      </c>
      <c r="Y539" t="str">
        <f>+TEXT(Tabla2[[#This Row],[Columna2]]/24, "h:mm")</f>
        <v>3:18</v>
      </c>
      <c r="Z539" s="6">
        <f>+TEXT(Tabla2[[#This Row],[Hora de Salida]]-Tabla2[[#This Row],[Hora de Llegada]], "h:mm")-Tabla2[[#This Row],[Tiempo de preparación2]]</f>
        <v>-4.4444444444444453E-2</v>
      </c>
      <c r="AA539" s="6">
        <f>+IF(Tabla2[[#This Row],[Tiempo de degustación]]&lt;0,0,Tabla2[[#This Row],[Tiempo de degustación]])</f>
        <v>0</v>
      </c>
      <c r="AB539" t="str">
        <f>+IF(Tabla2[[#This Row],[Tiempo de degustación2]]&gt;0,"SI","Impago")</f>
        <v>Impago</v>
      </c>
      <c r="AC539">
        <f>+IF(Tabla2[[#This Row],[Orden cobrada]]="Impago",0,Tabla2[[#This Row],[Propina]])</f>
        <v>0</v>
      </c>
      <c r="AD539">
        <f>+IF(Tabla2[[#This Row],[Estado de la Mesa]]="Ocupada",15,0)</f>
        <v>0</v>
      </c>
      <c r="AE539">
        <f>+Tabla2[[#This Row],[Columna1]]/60</f>
        <v>0</v>
      </c>
      <c r="AF539" t="str">
        <f>+TEXT(Tabla2[[#This Row],[Columna12]]/24, "h:mm")</f>
        <v>0:00</v>
      </c>
      <c r="AG539" s="6">
        <f>+Tabla2[[#This Row],[Columna13]]+Tabla2[[#This Row],[Tiempo de permanencia]]</f>
        <v>9.3055555555555558E-2</v>
      </c>
      <c r="AH539" t="str">
        <f>+TEXT(Tabla2[[#This Row],[Hora de Llegada]], "dddd")</f>
        <v>jueves</v>
      </c>
    </row>
    <row r="540" spans="1:34" x14ac:dyDescent="0.25">
      <c r="A540">
        <v>18</v>
      </c>
      <c r="B540" t="s">
        <v>543</v>
      </c>
      <c r="C540">
        <v>3</v>
      </c>
      <c r="D540" s="3">
        <v>45022.160416666666</v>
      </c>
      <c r="E540" s="3">
        <v>45022.291666666664</v>
      </c>
      <c r="F540" t="s">
        <v>82</v>
      </c>
      <c r="G540" t="s">
        <v>77</v>
      </c>
      <c r="H540" t="s">
        <v>78</v>
      </c>
      <c r="I540" s="13">
        <v>20.9</v>
      </c>
      <c r="J540" t="s">
        <v>84</v>
      </c>
      <c r="K540">
        <v>539</v>
      </c>
      <c r="L540" t="s">
        <v>79</v>
      </c>
      <c r="M540" t="s">
        <v>7</v>
      </c>
      <c r="N540" t="s">
        <v>80</v>
      </c>
      <c r="O540" t="s">
        <v>88</v>
      </c>
      <c r="P540" t="s">
        <v>122</v>
      </c>
      <c r="Q540" s="1">
        <f>+SUMIF(Tabla1[Número de Orden],Tabla2[[#This Row],[Número de Orden]],Tabla1[Ganacia Bruta])</f>
        <v>240</v>
      </c>
      <c r="R540" s="1">
        <f>+Tabla2[[#This Row],[Monto total cuenta]]+Tabla2[[#This Row],[Propina final]]</f>
        <v>260.89999999999998</v>
      </c>
      <c r="S540" s="4">
        <f>+Tabla2[[#This Row],[Hora de Salida]]</f>
        <v>45022.291666666664</v>
      </c>
      <c r="T540" s="5" t="str">
        <f>+TEXT(Tabla2[[#This Row],[Hora de Llegada]], "h:mm")</f>
        <v>3:51</v>
      </c>
      <c r="U540" t="str">
        <f>+TEXT(Tabla2[[#This Row],[Hora de Salida]], "h:mm")</f>
        <v>7:00</v>
      </c>
      <c r="V5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0.13125000000000001</v>
      </c>
      <c r="W540">
        <f>+SUMIF(cocina!A:A,Tabla2[[#This Row],[Número de Orden]],cocina!H:H)</f>
        <v>129</v>
      </c>
      <c r="X540">
        <f>+Tabla2[[#This Row],[Tiempo de preparación]]/60</f>
        <v>2.15</v>
      </c>
      <c r="Y540" t="str">
        <f>+TEXT(Tabla2[[#This Row],[Columna2]]/24, "h:mm")</f>
        <v>2:09</v>
      </c>
      <c r="Z540" s="6">
        <f>+TEXT(Tabla2[[#This Row],[Hora de Salida]]-Tabla2[[#This Row],[Hora de Llegada]], "h:mm")-Tabla2[[#This Row],[Tiempo de preparación2]]</f>
        <v>4.1666666666666671E-2</v>
      </c>
      <c r="AA540" s="6">
        <f>+IF(Tabla2[[#This Row],[Tiempo de degustación]]&lt;0,0,Tabla2[[#This Row],[Tiempo de degustación]])</f>
        <v>4.1666666666666671E-2</v>
      </c>
      <c r="AB540" t="str">
        <f>+IF(Tabla2[[#This Row],[Tiempo de degustación2]]&gt;0,"SI","Impago")</f>
        <v>SI</v>
      </c>
      <c r="AC540">
        <f>+IF(Tabla2[[#This Row],[Orden cobrada]]="Impago",0,Tabla2[[#This Row],[Propina]])</f>
        <v>20.9</v>
      </c>
      <c r="AD540">
        <f>+IF(Tabla2[[#This Row],[Estado de la Mesa]]="Ocupada",15,0)</f>
        <v>0</v>
      </c>
      <c r="AE540">
        <f>+Tabla2[[#This Row],[Columna1]]/60</f>
        <v>0</v>
      </c>
      <c r="AF540" t="str">
        <f>+TEXT(Tabla2[[#This Row],[Columna12]]/24, "h:mm")</f>
        <v>0:00</v>
      </c>
      <c r="AG540" s="6">
        <f>+Tabla2[[#This Row],[Columna13]]+Tabla2[[#This Row],[Tiempo de permanencia]]</f>
        <v>0.13125000000000001</v>
      </c>
      <c r="AH540" t="str">
        <f>+TEXT(Tabla2[[#This Row],[Hora de Llegada]], "dddd")</f>
        <v>jueves</v>
      </c>
    </row>
    <row r="541" spans="1:34" x14ac:dyDescent="0.25">
      <c r="A541">
        <v>6</v>
      </c>
      <c r="B541" t="s">
        <v>544</v>
      </c>
      <c r="C541">
        <v>4</v>
      </c>
      <c r="D541" s="3">
        <v>45022.156944444447</v>
      </c>
      <c r="E541" s="3">
        <v>45022.288888888892</v>
      </c>
      <c r="F541" t="s">
        <v>76</v>
      </c>
      <c r="G541" t="s">
        <v>70</v>
      </c>
      <c r="H541" t="s">
        <v>83</v>
      </c>
      <c r="I541" s="13">
        <v>47.85</v>
      </c>
      <c r="J541" t="s">
        <v>72</v>
      </c>
      <c r="K541">
        <v>540</v>
      </c>
      <c r="L541" t="s">
        <v>109</v>
      </c>
      <c r="M541" t="s">
        <v>24</v>
      </c>
      <c r="N541" t="s">
        <v>112</v>
      </c>
      <c r="Q541" s="1">
        <f>+SUMIF(Tabla1[Número de Orden],Tabla2[[#This Row],[Número de Orden]],Tabla1[Ganacia Bruta])</f>
        <v>124</v>
      </c>
      <c r="R541" s="1">
        <f>+Tabla2[[#This Row],[Monto total cuenta]]+Tabla2[[#This Row],[Propina final]]</f>
        <v>171.85</v>
      </c>
      <c r="S541" s="4">
        <f>+Tabla2[[#This Row],[Hora de Salida]]</f>
        <v>45022.288888888892</v>
      </c>
      <c r="T541" s="5" t="str">
        <f>+TEXT(Tabla2[[#This Row],[Hora de Llegada]], "h:mm")</f>
        <v>3:46</v>
      </c>
      <c r="U541" t="str">
        <f>+TEXT(Tabla2[[#This Row],[Hora de Salida]], "h:mm")</f>
        <v>6:56</v>
      </c>
      <c r="V5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0.13194444444444442</v>
      </c>
      <c r="W541">
        <f>+SUMIF(cocina!A:A,Tabla2[[#This Row],[Número de Orden]],cocina!H:H)</f>
        <v>82</v>
      </c>
      <c r="X541">
        <f>+Tabla2[[#This Row],[Tiempo de preparación]]/60</f>
        <v>1.3666666666666667</v>
      </c>
      <c r="Y541" t="str">
        <f>+TEXT(Tabla2[[#This Row],[Columna2]]/24, "h:mm")</f>
        <v>1:22</v>
      </c>
      <c r="Z541" s="6">
        <f>+TEXT(Tabla2[[#This Row],[Hora de Salida]]-Tabla2[[#This Row],[Hora de Llegada]], "h:mm")-Tabla2[[#This Row],[Tiempo de preparación2]]</f>
        <v>7.5000000000000011E-2</v>
      </c>
      <c r="AA541" s="6">
        <f>+IF(Tabla2[[#This Row],[Tiempo de degustación]]&lt;0,0,Tabla2[[#This Row],[Tiempo de degustación]])</f>
        <v>7.5000000000000011E-2</v>
      </c>
      <c r="AB541" t="str">
        <f>+IF(Tabla2[[#This Row],[Tiempo de degustación2]]&gt;0,"SI","Impago")</f>
        <v>SI</v>
      </c>
      <c r="AC541">
        <f>+IF(Tabla2[[#This Row],[Orden cobrada]]="Impago",0,Tabla2[[#This Row],[Propina]])</f>
        <v>47.85</v>
      </c>
      <c r="AD541">
        <f>+IF(Tabla2[[#This Row],[Estado de la Mesa]]="Ocupada",15,0)</f>
        <v>0</v>
      </c>
      <c r="AE541">
        <f>+Tabla2[[#This Row],[Columna1]]/60</f>
        <v>0</v>
      </c>
      <c r="AF541" t="str">
        <f>+TEXT(Tabla2[[#This Row],[Columna12]]/24, "h:mm")</f>
        <v>0:00</v>
      </c>
      <c r="AG541" s="6">
        <f>+Tabla2[[#This Row],[Columna13]]+Tabla2[[#This Row],[Tiempo de permanencia]]</f>
        <v>0.13194444444444442</v>
      </c>
      <c r="AH541" t="str">
        <f>+TEXT(Tabla2[[#This Row],[Hora de Llegada]], "dddd")</f>
        <v>jueves</v>
      </c>
    </row>
    <row r="542" spans="1:34" x14ac:dyDescent="0.25">
      <c r="A542">
        <v>19</v>
      </c>
      <c r="B542" t="s">
        <v>134</v>
      </c>
      <c r="C542">
        <v>2</v>
      </c>
      <c r="D542" s="3">
        <v>45022.022916666669</v>
      </c>
      <c r="E542" s="3">
        <v>45022.188888888886</v>
      </c>
      <c r="F542" t="s">
        <v>76</v>
      </c>
      <c r="G542" t="s">
        <v>77</v>
      </c>
      <c r="H542" t="s">
        <v>71</v>
      </c>
      <c r="I542" s="13">
        <v>33.700000000000003</v>
      </c>
      <c r="J542" t="s">
        <v>72</v>
      </c>
      <c r="K542">
        <v>541</v>
      </c>
      <c r="L542" t="s">
        <v>79</v>
      </c>
      <c r="M542" t="s">
        <v>16</v>
      </c>
      <c r="N542" t="s">
        <v>115</v>
      </c>
      <c r="O542" t="s">
        <v>88</v>
      </c>
      <c r="P542" t="s">
        <v>116</v>
      </c>
      <c r="Q542" s="1">
        <f>+SUMIF(Tabla1[Número de Orden],Tabla2[[#This Row],[Número de Orden]],Tabla1[Ganacia Bruta])</f>
        <v>202</v>
      </c>
      <c r="R542" s="1">
        <f>+Tabla2[[#This Row],[Monto total cuenta]]+Tabla2[[#This Row],[Propina final]]</f>
        <v>235.7</v>
      </c>
      <c r="S542" s="4">
        <f>+Tabla2[[#This Row],[Hora de Salida]]</f>
        <v>45022.188888888886</v>
      </c>
      <c r="T542" s="5" t="str">
        <f>+TEXT(Tabla2[[#This Row],[Hora de Llegada]], "h:mm")</f>
        <v>0:33</v>
      </c>
      <c r="U542" t="str">
        <f>+TEXT(Tabla2[[#This Row],[Hora de Salida]], "h:mm")</f>
        <v>4:32</v>
      </c>
      <c r="V5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0.16597222222222222</v>
      </c>
      <c r="W542">
        <f>+SUMIF(cocina!A:A,Tabla2[[#This Row],[Número de Orden]],cocina!H:H)</f>
        <v>124</v>
      </c>
      <c r="X542">
        <f>+Tabla2[[#This Row],[Tiempo de preparación]]/60</f>
        <v>2.0666666666666669</v>
      </c>
      <c r="Y542" t="str">
        <f>+TEXT(Tabla2[[#This Row],[Columna2]]/24, "h:mm")</f>
        <v>2:04</v>
      </c>
      <c r="Z542" s="6">
        <f>+TEXT(Tabla2[[#This Row],[Hora de Salida]]-Tabla2[[#This Row],[Hora de Llegada]], "h:mm")-Tabla2[[#This Row],[Tiempo de preparación2]]</f>
        <v>7.9861111111111105E-2</v>
      </c>
      <c r="AA542" s="6">
        <f>+IF(Tabla2[[#This Row],[Tiempo de degustación]]&lt;0,0,Tabla2[[#This Row],[Tiempo de degustación]])</f>
        <v>7.9861111111111105E-2</v>
      </c>
      <c r="AB542" t="str">
        <f>+IF(Tabla2[[#This Row],[Tiempo de degustación2]]&gt;0,"SI","Impago")</f>
        <v>SI</v>
      </c>
      <c r="AC542">
        <f>+IF(Tabla2[[#This Row],[Orden cobrada]]="Impago",0,Tabla2[[#This Row],[Propina]])</f>
        <v>33.700000000000003</v>
      </c>
      <c r="AD542">
        <f>+IF(Tabla2[[#This Row],[Estado de la Mesa]]="Ocupada",15,0)</f>
        <v>0</v>
      </c>
      <c r="AE542">
        <f>+Tabla2[[#This Row],[Columna1]]/60</f>
        <v>0</v>
      </c>
      <c r="AF542" t="str">
        <f>+TEXT(Tabla2[[#This Row],[Columna12]]/24, "h:mm")</f>
        <v>0:00</v>
      </c>
      <c r="AG542" s="6">
        <f>+Tabla2[[#This Row],[Columna13]]+Tabla2[[#This Row],[Tiempo de permanencia]]</f>
        <v>0.16597222222222222</v>
      </c>
      <c r="AH542" t="str">
        <f>+TEXT(Tabla2[[#This Row],[Hora de Llegada]], "dddd")</f>
        <v>jueves</v>
      </c>
    </row>
    <row r="543" spans="1:34" x14ac:dyDescent="0.25">
      <c r="A543">
        <v>9</v>
      </c>
      <c r="B543" t="s">
        <v>229</v>
      </c>
      <c r="C543">
        <v>5</v>
      </c>
      <c r="D543" s="3">
        <v>45022.115972222222</v>
      </c>
      <c r="E543" s="3">
        <v>45022.196527777778</v>
      </c>
      <c r="F543" t="s">
        <v>69</v>
      </c>
      <c r="G543" t="s">
        <v>77</v>
      </c>
      <c r="H543" t="s">
        <v>83</v>
      </c>
      <c r="I543" s="13">
        <v>49.05</v>
      </c>
      <c r="J543" t="s">
        <v>72</v>
      </c>
      <c r="K543">
        <v>542</v>
      </c>
      <c r="L543" t="s">
        <v>127</v>
      </c>
      <c r="M543" t="s">
        <v>20</v>
      </c>
      <c r="N543" t="s">
        <v>125</v>
      </c>
      <c r="O543" t="s">
        <v>80</v>
      </c>
      <c r="Q543" s="1">
        <f>+SUMIF(Tabla1[Número de Orden],Tabla2[[#This Row],[Número de Orden]],Tabla1[Ganacia Bruta])</f>
        <v>148</v>
      </c>
      <c r="R543" s="1">
        <f>+Tabla2[[#This Row],[Monto total cuenta]]+Tabla2[[#This Row],[Propina final]]</f>
        <v>197.05</v>
      </c>
      <c r="S543" s="4">
        <f>+Tabla2[[#This Row],[Hora de Salida]]</f>
        <v>45022.196527777778</v>
      </c>
      <c r="T543" s="5" t="str">
        <f>+TEXT(Tabla2[[#This Row],[Hora de Llegada]], "h:mm")</f>
        <v>2:47</v>
      </c>
      <c r="U543" t="str">
        <f>+TEXT(Tabla2[[#This Row],[Hora de Salida]], "h:mm")</f>
        <v>4:43</v>
      </c>
      <c r="V5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543">
        <f>+SUMIF(cocina!A:A,Tabla2[[#This Row],[Número de Orden]],cocina!H:H)</f>
        <v>115</v>
      </c>
      <c r="X543">
        <f>+Tabla2[[#This Row],[Tiempo de preparación]]/60</f>
        <v>1.9166666666666667</v>
      </c>
      <c r="Y543" t="str">
        <f>+TEXT(Tabla2[[#This Row],[Columna2]]/24, "h:mm")</f>
        <v>1:55</v>
      </c>
      <c r="Z543" s="6">
        <f>+TEXT(Tabla2[[#This Row],[Hora de Salida]]-Tabla2[[#This Row],[Hora de Llegada]], "h:mm")-Tabla2[[#This Row],[Tiempo de preparación2]]</f>
        <v>6.9444444444445586E-4</v>
      </c>
      <c r="AA543" s="6">
        <f>+IF(Tabla2[[#This Row],[Tiempo de degustación]]&lt;0,0,Tabla2[[#This Row],[Tiempo de degustación]])</f>
        <v>6.9444444444445586E-4</v>
      </c>
      <c r="AB543" t="str">
        <f>+IF(Tabla2[[#This Row],[Tiempo de degustación2]]&gt;0,"SI","Impago")</f>
        <v>SI</v>
      </c>
      <c r="AC543">
        <f>+IF(Tabla2[[#This Row],[Orden cobrada]]="Impago",0,Tabla2[[#This Row],[Propina]])</f>
        <v>49.05</v>
      </c>
      <c r="AD543">
        <f>+IF(Tabla2[[#This Row],[Estado de la Mesa]]="Ocupada",15,0)</f>
        <v>0</v>
      </c>
      <c r="AE543">
        <f>+Tabla2[[#This Row],[Columna1]]/60</f>
        <v>0</v>
      </c>
      <c r="AF543" t="str">
        <f>+TEXT(Tabla2[[#This Row],[Columna12]]/24, "h:mm")</f>
        <v>0:00</v>
      </c>
      <c r="AG543" s="6">
        <f>+Tabla2[[#This Row],[Columna13]]+Tabla2[[#This Row],[Tiempo de permanencia]]</f>
        <v>8.0555555555555547E-2</v>
      </c>
      <c r="AH543" t="str">
        <f>+TEXT(Tabla2[[#This Row],[Hora de Llegada]], "dddd")</f>
        <v>jueves</v>
      </c>
    </row>
    <row r="544" spans="1:34" x14ac:dyDescent="0.25">
      <c r="A544">
        <v>19</v>
      </c>
      <c r="B544" t="s">
        <v>545</v>
      </c>
      <c r="C544">
        <v>5</v>
      </c>
      <c r="D544" s="3">
        <v>45022.032638888886</v>
      </c>
      <c r="E544" s="3">
        <v>45022.150694444441</v>
      </c>
      <c r="F544" t="s">
        <v>94</v>
      </c>
      <c r="G544" t="s">
        <v>98</v>
      </c>
      <c r="H544" t="s">
        <v>83</v>
      </c>
      <c r="I544" s="13">
        <v>49.37</v>
      </c>
      <c r="J544" t="s">
        <v>72</v>
      </c>
      <c r="K544">
        <v>543</v>
      </c>
      <c r="L544" t="s">
        <v>91</v>
      </c>
      <c r="M544" t="s">
        <v>15</v>
      </c>
      <c r="N544" t="s">
        <v>80</v>
      </c>
      <c r="O544" t="s">
        <v>107</v>
      </c>
      <c r="Q544" s="1">
        <f>+SUMIF(Tabla1[Número de Orden],Tabla2[[#This Row],[Número de Orden]],Tabla1[Ganacia Bruta])</f>
        <v>206</v>
      </c>
      <c r="R544" s="1">
        <f>+Tabla2[[#This Row],[Monto total cuenta]]+Tabla2[[#This Row],[Propina final]]</f>
        <v>255.37</v>
      </c>
      <c r="S544" s="4">
        <f>+Tabla2[[#This Row],[Hora de Salida]]</f>
        <v>45022.150694444441</v>
      </c>
      <c r="T544" s="5" t="str">
        <f>+TEXT(Tabla2[[#This Row],[Hora de Llegada]], "h:mm")</f>
        <v>0:47</v>
      </c>
      <c r="U544" t="str">
        <f>+TEXT(Tabla2[[#This Row],[Hora de Salida]], "h:mm")</f>
        <v>3:37</v>
      </c>
      <c r="V5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0.11805555555555555</v>
      </c>
      <c r="W544">
        <f>+SUMIF(cocina!A:A,Tabla2[[#This Row],[Número de Orden]],cocina!H:H)</f>
        <v>74</v>
      </c>
      <c r="X544">
        <f>+Tabla2[[#This Row],[Tiempo de preparación]]/60</f>
        <v>1.2333333333333334</v>
      </c>
      <c r="Y544" t="str">
        <f>+TEXT(Tabla2[[#This Row],[Columna2]]/24, "h:mm")</f>
        <v>1:14</v>
      </c>
      <c r="Z544" s="6">
        <f>+TEXT(Tabla2[[#This Row],[Hora de Salida]]-Tabla2[[#This Row],[Hora de Llegada]], "h:mm")-Tabla2[[#This Row],[Tiempo de preparación2]]</f>
        <v>6.6666666666666666E-2</v>
      </c>
      <c r="AA544" s="6">
        <f>+IF(Tabla2[[#This Row],[Tiempo de degustación]]&lt;0,0,Tabla2[[#This Row],[Tiempo de degustación]])</f>
        <v>6.6666666666666666E-2</v>
      </c>
      <c r="AB544" t="str">
        <f>+IF(Tabla2[[#This Row],[Tiempo de degustación2]]&gt;0,"SI","Impago")</f>
        <v>SI</v>
      </c>
      <c r="AC544">
        <f>+IF(Tabla2[[#This Row],[Orden cobrada]]="Impago",0,Tabla2[[#This Row],[Propina]])</f>
        <v>49.37</v>
      </c>
      <c r="AD544">
        <f>+IF(Tabla2[[#This Row],[Estado de la Mesa]]="Ocupada",15,0)</f>
        <v>0</v>
      </c>
      <c r="AE544">
        <f>+Tabla2[[#This Row],[Columna1]]/60</f>
        <v>0</v>
      </c>
      <c r="AF544" t="str">
        <f>+TEXT(Tabla2[[#This Row],[Columna12]]/24, "h:mm")</f>
        <v>0:00</v>
      </c>
      <c r="AG544" s="6">
        <f>+Tabla2[[#This Row],[Columna13]]+Tabla2[[#This Row],[Tiempo de permanencia]]</f>
        <v>0.11805555555555555</v>
      </c>
      <c r="AH544" t="str">
        <f>+TEXT(Tabla2[[#This Row],[Hora de Llegada]], "dddd")</f>
        <v>jueves</v>
      </c>
    </row>
    <row r="545" spans="1:34" x14ac:dyDescent="0.25">
      <c r="A545">
        <v>7</v>
      </c>
      <c r="B545" t="s">
        <v>546</v>
      </c>
      <c r="C545">
        <v>4</v>
      </c>
      <c r="D545" s="3">
        <v>45022.136805555558</v>
      </c>
      <c r="E545" s="3">
        <v>45022.197916666664</v>
      </c>
      <c r="F545" t="s">
        <v>90</v>
      </c>
      <c r="G545" t="s">
        <v>70</v>
      </c>
      <c r="H545" t="s">
        <v>83</v>
      </c>
      <c r="I545" s="13">
        <v>44.91</v>
      </c>
      <c r="J545" t="s">
        <v>100</v>
      </c>
      <c r="K545">
        <v>544</v>
      </c>
      <c r="L545" t="s">
        <v>121</v>
      </c>
      <c r="M545" t="s">
        <v>17</v>
      </c>
      <c r="Q545" s="1">
        <f>+SUMIF(Tabla1[Número de Orden],Tabla2[[#This Row],[Número de Orden]],Tabla1[Ganacia Bruta])</f>
        <v>70</v>
      </c>
      <c r="R545" s="1">
        <f>+Tabla2[[#This Row],[Monto total cuenta]]+Tabla2[[#This Row],[Propina final]]</f>
        <v>114.91</v>
      </c>
      <c r="S545" s="4">
        <f>+Tabla2[[#This Row],[Hora de Salida]]</f>
        <v>45022.197916666664</v>
      </c>
      <c r="T545" s="5" t="str">
        <f>+TEXT(Tabla2[[#This Row],[Hora de Llegada]], "h:mm")</f>
        <v>3:17</v>
      </c>
      <c r="U545" t="str">
        <f>+TEXT(Tabla2[[#This Row],[Hora de Salida]], "h:mm")</f>
        <v>4:45</v>
      </c>
      <c r="V5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30.06111111111111</v>
      </c>
      <c r="W545">
        <f>+SUMIF(cocina!A:A,Tabla2[[#This Row],[Número de Orden]],cocina!H:H)</f>
        <v>48</v>
      </c>
      <c r="X545">
        <f>+Tabla2[[#This Row],[Tiempo de preparación]]/60</f>
        <v>0.8</v>
      </c>
      <c r="Y545" t="str">
        <f>+TEXT(Tabla2[[#This Row],[Columna2]]/24, "h:mm")</f>
        <v>0:48</v>
      </c>
      <c r="Z545" s="6">
        <f>+TEXT(Tabla2[[#This Row],[Hora de Salida]]-Tabla2[[#This Row],[Hora de Llegada]], "h:mm")-Tabla2[[#This Row],[Tiempo de preparación2]]</f>
        <v>2.7777777777777776E-2</v>
      </c>
      <c r="AA545" s="6">
        <f>+IF(Tabla2[[#This Row],[Tiempo de degustación]]&lt;0,0,Tabla2[[#This Row],[Tiempo de degustación]])</f>
        <v>2.7777777777777776E-2</v>
      </c>
      <c r="AB545" t="str">
        <f>+IF(Tabla2[[#This Row],[Tiempo de degustación2]]&gt;0,"SI","Impago")</f>
        <v>SI</v>
      </c>
      <c r="AC545">
        <f>+IF(Tabla2[[#This Row],[Orden cobrada]]="Impago",0,Tabla2[[#This Row],[Propina]])</f>
        <v>44.91</v>
      </c>
      <c r="AD545">
        <f>+IF(Tabla2[[#This Row],[Estado de la Mesa]]="Ocupada",15,0)</f>
        <v>15</v>
      </c>
      <c r="AE545">
        <f>+Tabla2[[#This Row],[Columna1]]/60</f>
        <v>0.25</v>
      </c>
      <c r="AF545" t="str">
        <f>+TEXT(Tabla2[[#This Row],[Columna12]]/24, "h:mm")</f>
        <v>0:15</v>
      </c>
      <c r="AG545" s="6">
        <f>+Tabla2[[#This Row],[Columna13]]+Tabla2[[#This Row],[Tiempo de permanencia]]</f>
        <v>30.071527777777778</v>
      </c>
      <c r="AH545" t="str">
        <f>+TEXT(Tabla2[[#This Row],[Hora de Llegada]], "dddd")</f>
        <v>jueves</v>
      </c>
    </row>
    <row r="546" spans="1:34" x14ac:dyDescent="0.25">
      <c r="A546">
        <v>20</v>
      </c>
      <c r="B546" t="s">
        <v>547</v>
      </c>
      <c r="C546">
        <v>5</v>
      </c>
      <c r="D546" s="3">
        <v>45022.11041666667</v>
      </c>
      <c r="E546" s="3">
        <v>45022.18472222222</v>
      </c>
      <c r="F546" t="s">
        <v>82</v>
      </c>
      <c r="G546" t="s">
        <v>70</v>
      </c>
      <c r="H546" t="s">
        <v>78</v>
      </c>
      <c r="I546" s="13">
        <v>12.18</v>
      </c>
      <c r="J546" t="s">
        <v>100</v>
      </c>
      <c r="K546">
        <v>545</v>
      </c>
      <c r="L546" t="s">
        <v>127</v>
      </c>
      <c r="M546" t="s">
        <v>14</v>
      </c>
      <c r="N546" t="s">
        <v>86</v>
      </c>
      <c r="Q546" s="1">
        <f>+SUMIF(Tabla1[Número de Orden],Tabla2[[#This Row],[Número de Orden]],Tabla1[Ganacia Bruta])</f>
        <v>130</v>
      </c>
      <c r="R546" s="1">
        <f>+Tabla2[[#This Row],[Monto total cuenta]]+Tabla2[[#This Row],[Propina final]]</f>
        <v>142.18</v>
      </c>
      <c r="S546" s="4">
        <f>+Tabla2[[#This Row],[Hora de Salida]]</f>
        <v>45022.18472222222</v>
      </c>
      <c r="T546" s="5" t="str">
        <f>+TEXT(Tabla2[[#This Row],[Hora de Llegada]], "h:mm")</f>
        <v>2:39</v>
      </c>
      <c r="U546" t="str">
        <f>+TEXT(Tabla2[[#This Row],[Hora de Salida]], "h:mm")</f>
        <v>4:26</v>
      </c>
      <c r="V5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30.074305555555554</v>
      </c>
      <c r="W546">
        <f>+SUMIF(cocina!A:A,Tabla2[[#This Row],[Número de Orden]],cocina!H:H)</f>
        <v>99</v>
      </c>
      <c r="X546">
        <f>+Tabla2[[#This Row],[Tiempo de preparación]]/60</f>
        <v>1.65</v>
      </c>
      <c r="Y546" t="str">
        <f>+TEXT(Tabla2[[#This Row],[Columna2]]/24, "h:mm")</f>
        <v>1:39</v>
      </c>
      <c r="Z546" s="6">
        <f>+TEXT(Tabla2[[#This Row],[Hora de Salida]]-Tabla2[[#This Row],[Hora de Llegada]], "h:mm")-Tabla2[[#This Row],[Tiempo de preparación2]]</f>
        <v>5.5555555555555497E-3</v>
      </c>
      <c r="AA546" s="6">
        <f>+IF(Tabla2[[#This Row],[Tiempo de degustación]]&lt;0,0,Tabla2[[#This Row],[Tiempo de degustación]])</f>
        <v>5.5555555555555497E-3</v>
      </c>
      <c r="AB546" t="str">
        <f>+IF(Tabla2[[#This Row],[Tiempo de degustación2]]&gt;0,"SI","Impago")</f>
        <v>SI</v>
      </c>
      <c r="AC546">
        <f>+IF(Tabla2[[#This Row],[Orden cobrada]]="Impago",0,Tabla2[[#This Row],[Propina]])</f>
        <v>12.18</v>
      </c>
      <c r="AD546">
        <f>+IF(Tabla2[[#This Row],[Estado de la Mesa]]="Ocupada",15,0)</f>
        <v>15</v>
      </c>
      <c r="AE546">
        <f>+Tabla2[[#This Row],[Columna1]]/60</f>
        <v>0.25</v>
      </c>
      <c r="AF546" t="str">
        <f>+TEXT(Tabla2[[#This Row],[Columna12]]/24, "h:mm")</f>
        <v>0:15</v>
      </c>
      <c r="AG546" s="6">
        <f>+Tabla2[[#This Row],[Columna13]]+Tabla2[[#This Row],[Tiempo de permanencia]]</f>
        <v>30.084722222222222</v>
      </c>
      <c r="AH546" t="str">
        <f>+TEXT(Tabla2[[#This Row],[Hora de Llegada]], "dddd")</f>
        <v>jueves</v>
      </c>
    </row>
    <row r="547" spans="1:34" x14ac:dyDescent="0.25">
      <c r="A547">
        <v>5</v>
      </c>
      <c r="B547" t="s">
        <v>548</v>
      </c>
      <c r="C547">
        <v>2</v>
      </c>
      <c r="D547" s="3">
        <v>45022.134722222225</v>
      </c>
      <c r="E547" s="3">
        <v>45022.228472222225</v>
      </c>
      <c r="F547" t="s">
        <v>94</v>
      </c>
      <c r="G547" t="s">
        <v>70</v>
      </c>
      <c r="H547" t="s">
        <v>71</v>
      </c>
      <c r="I547" s="13">
        <v>47.81</v>
      </c>
      <c r="J547" t="s">
        <v>72</v>
      </c>
      <c r="K547">
        <v>546</v>
      </c>
      <c r="L547" t="s">
        <v>105</v>
      </c>
      <c r="M547" t="s">
        <v>18</v>
      </c>
      <c r="N547" t="s">
        <v>92</v>
      </c>
      <c r="Q547" s="1">
        <f>+SUMIF(Tabla1[Número de Orden],Tabla2[[#This Row],[Número de Orden]],Tabla1[Ganacia Bruta])</f>
        <v>92</v>
      </c>
      <c r="R547" s="1">
        <f>+Tabla2[[#This Row],[Monto total cuenta]]+Tabla2[[#This Row],[Propina final]]</f>
        <v>139.81</v>
      </c>
      <c r="S547" s="4">
        <f>+Tabla2[[#This Row],[Hora de Salida]]</f>
        <v>45022.228472222225</v>
      </c>
      <c r="T547" s="5" t="str">
        <f>+TEXT(Tabla2[[#This Row],[Hora de Llegada]], "h:mm")</f>
        <v>3:14</v>
      </c>
      <c r="U547" t="str">
        <f>+TEXT(Tabla2[[#This Row],[Hora de Salida]], "h:mm")</f>
        <v>5:29</v>
      </c>
      <c r="V5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9.375E-2</v>
      </c>
      <c r="W547">
        <f>+SUMIF(cocina!A:A,Tabla2[[#This Row],[Número de Orden]],cocina!H:H)</f>
        <v>91</v>
      </c>
      <c r="X547">
        <f>+Tabla2[[#This Row],[Tiempo de preparación]]/60</f>
        <v>1.5166666666666666</v>
      </c>
      <c r="Y547" t="str">
        <f>+TEXT(Tabla2[[#This Row],[Columna2]]/24, "h:mm")</f>
        <v>1:31</v>
      </c>
      <c r="Z547" s="6">
        <f>+TEXT(Tabla2[[#This Row],[Hora de Salida]]-Tabla2[[#This Row],[Hora de Llegada]], "h:mm")-Tabla2[[#This Row],[Tiempo de preparación2]]</f>
        <v>3.0555555555555558E-2</v>
      </c>
      <c r="AA547" s="6">
        <f>+IF(Tabla2[[#This Row],[Tiempo de degustación]]&lt;0,0,Tabla2[[#This Row],[Tiempo de degustación]])</f>
        <v>3.0555555555555558E-2</v>
      </c>
      <c r="AB547" t="str">
        <f>+IF(Tabla2[[#This Row],[Tiempo de degustación2]]&gt;0,"SI","Impago")</f>
        <v>SI</v>
      </c>
      <c r="AC547">
        <f>+IF(Tabla2[[#This Row],[Orden cobrada]]="Impago",0,Tabla2[[#This Row],[Propina]])</f>
        <v>47.81</v>
      </c>
      <c r="AD547">
        <f>+IF(Tabla2[[#This Row],[Estado de la Mesa]]="Ocupada",15,0)</f>
        <v>0</v>
      </c>
      <c r="AE547">
        <f>+Tabla2[[#This Row],[Columna1]]/60</f>
        <v>0</v>
      </c>
      <c r="AF547" t="str">
        <f>+TEXT(Tabla2[[#This Row],[Columna12]]/24, "h:mm")</f>
        <v>0:00</v>
      </c>
      <c r="AG547" s="6">
        <f>+Tabla2[[#This Row],[Columna13]]+Tabla2[[#This Row],[Tiempo de permanencia]]</f>
        <v>9.375E-2</v>
      </c>
      <c r="AH547" t="str">
        <f>+TEXT(Tabla2[[#This Row],[Hora de Llegada]], "dddd")</f>
        <v>jueves</v>
      </c>
    </row>
    <row r="548" spans="1:34" x14ac:dyDescent="0.25">
      <c r="A548">
        <v>9</v>
      </c>
      <c r="B548" t="s">
        <v>549</v>
      </c>
      <c r="C548">
        <v>3</v>
      </c>
      <c r="D548" s="3">
        <v>45022.113194444442</v>
      </c>
      <c r="E548" s="3">
        <v>45022.191666666666</v>
      </c>
      <c r="F548" t="s">
        <v>90</v>
      </c>
      <c r="G548" t="s">
        <v>98</v>
      </c>
      <c r="H548" t="s">
        <v>83</v>
      </c>
      <c r="I548" s="13">
        <v>20.04</v>
      </c>
      <c r="J548" t="s">
        <v>100</v>
      </c>
      <c r="K548">
        <v>547</v>
      </c>
      <c r="L548" t="s">
        <v>79</v>
      </c>
      <c r="M548" t="s">
        <v>9</v>
      </c>
      <c r="N548" t="s">
        <v>115</v>
      </c>
      <c r="O548" t="s">
        <v>112</v>
      </c>
      <c r="Q548" s="1">
        <f>+SUMIF(Tabla1[Número de Orden],Tabla2[[#This Row],[Número de Orden]],Tabla1[Ganacia Bruta])</f>
        <v>227</v>
      </c>
      <c r="R548" s="1">
        <f>+Tabla2[[#This Row],[Monto total cuenta]]+Tabla2[[#This Row],[Propina final]]</f>
        <v>247.04</v>
      </c>
      <c r="S548" s="4">
        <f>+Tabla2[[#This Row],[Hora de Salida]]</f>
        <v>45022.191666666666</v>
      </c>
      <c r="T548" s="5" t="str">
        <f>+TEXT(Tabla2[[#This Row],[Hora de Llegada]], "h:mm")</f>
        <v>2:43</v>
      </c>
      <c r="U548" t="str">
        <f>+TEXT(Tabla2[[#This Row],[Hora de Salida]], "h:mm")</f>
        <v>4:36</v>
      </c>
      <c r="V5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30.078472222222224</v>
      </c>
      <c r="W548">
        <f>+SUMIF(cocina!A:A,Tabla2[[#This Row],[Número de Orden]],cocina!H:H)</f>
        <v>97</v>
      </c>
      <c r="X548">
        <f>+Tabla2[[#This Row],[Tiempo de preparación]]/60</f>
        <v>1.6166666666666667</v>
      </c>
      <c r="Y548" t="str">
        <f>+TEXT(Tabla2[[#This Row],[Columna2]]/24, "h:mm")</f>
        <v>1:37</v>
      </c>
      <c r="Z548" s="6">
        <f>+TEXT(Tabla2[[#This Row],[Hora de Salida]]-Tabla2[[#This Row],[Hora de Llegada]], "h:mm")-Tabla2[[#This Row],[Tiempo de preparación2]]</f>
        <v>1.1111111111111113E-2</v>
      </c>
      <c r="AA548" s="6">
        <f>+IF(Tabla2[[#This Row],[Tiempo de degustación]]&lt;0,0,Tabla2[[#This Row],[Tiempo de degustación]])</f>
        <v>1.1111111111111113E-2</v>
      </c>
      <c r="AB548" t="str">
        <f>+IF(Tabla2[[#This Row],[Tiempo de degustación2]]&gt;0,"SI","Impago")</f>
        <v>SI</v>
      </c>
      <c r="AC548">
        <f>+IF(Tabla2[[#This Row],[Orden cobrada]]="Impago",0,Tabla2[[#This Row],[Propina]])</f>
        <v>20.04</v>
      </c>
      <c r="AD548">
        <f>+IF(Tabla2[[#This Row],[Estado de la Mesa]]="Ocupada",15,0)</f>
        <v>15</v>
      </c>
      <c r="AE548">
        <f>+Tabla2[[#This Row],[Columna1]]/60</f>
        <v>0.25</v>
      </c>
      <c r="AF548" t="str">
        <f>+TEXT(Tabla2[[#This Row],[Columna12]]/24, "h:mm")</f>
        <v>0:15</v>
      </c>
      <c r="AG548" s="6">
        <f>+Tabla2[[#This Row],[Columna13]]+Tabla2[[#This Row],[Tiempo de permanencia]]</f>
        <v>30.088888888888892</v>
      </c>
      <c r="AH548" t="str">
        <f>+TEXT(Tabla2[[#This Row],[Hora de Llegada]], "dddd")</f>
        <v>jueves</v>
      </c>
    </row>
    <row r="549" spans="1:34" x14ac:dyDescent="0.25">
      <c r="A549">
        <v>4</v>
      </c>
      <c r="B549" t="s">
        <v>550</v>
      </c>
      <c r="C549">
        <v>2</v>
      </c>
      <c r="D549" s="3">
        <v>45022.038194444445</v>
      </c>
      <c r="E549" s="3">
        <v>45022.168749999997</v>
      </c>
      <c r="F549" t="s">
        <v>82</v>
      </c>
      <c r="G549" t="s">
        <v>70</v>
      </c>
      <c r="H549" t="s">
        <v>83</v>
      </c>
      <c r="I549" s="13">
        <v>28.88</v>
      </c>
      <c r="J549" t="s">
        <v>84</v>
      </c>
      <c r="K549">
        <v>548</v>
      </c>
      <c r="L549" t="s">
        <v>127</v>
      </c>
      <c r="M549" t="s">
        <v>20</v>
      </c>
      <c r="N549" t="s">
        <v>86</v>
      </c>
      <c r="Q549" s="1">
        <f>+SUMIF(Tabla1[Número de Orden],Tabla2[[#This Row],[Número de Orden]],Tabla1[Ganacia Bruta])</f>
        <v>96</v>
      </c>
      <c r="R549" s="1">
        <f>+Tabla2[[#This Row],[Monto total cuenta]]+Tabla2[[#This Row],[Propina final]]</f>
        <v>124.88</v>
      </c>
      <c r="S549" s="4">
        <f>+Tabla2[[#This Row],[Hora de Salida]]</f>
        <v>45022.168749999997</v>
      </c>
      <c r="T549" s="5" t="str">
        <f>+TEXT(Tabla2[[#This Row],[Hora de Llegada]], "h:mm")</f>
        <v>0:55</v>
      </c>
      <c r="U549" t="str">
        <f>+TEXT(Tabla2[[#This Row],[Hora de Salida]], "h:mm")</f>
        <v>4:03</v>
      </c>
      <c r="V5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0.13055555555555556</v>
      </c>
      <c r="W549">
        <f>+SUMIF(cocina!A:A,Tabla2[[#This Row],[Número de Orden]],cocina!H:H)</f>
        <v>106</v>
      </c>
      <c r="X549">
        <f>+Tabla2[[#This Row],[Tiempo de preparación]]/60</f>
        <v>1.7666666666666666</v>
      </c>
      <c r="Y549" t="str">
        <f>+TEXT(Tabla2[[#This Row],[Columna2]]/24, "h:mm")</f>
        <v>1:46</v>
      </c>
      <c r="Z549" s="6">
        <f>+TEXT(Tabla2[[#This Row],[Hora de Salida]]-Tabla2[[#This Row],[Hora de Llegada]], "h:mm")-Tabla2[[#This Row],[Tiempo de preparación2]]</f>
        <v>5.694444444444445E-2</v>
      </c>
      <c r="AA549" s="6">
        <f>+IF(Tabla2[[#This Row],[Tiempo de degustación]]&lt;0,0,Tabla2[[#This Row],[Tiempo de degustación]])</f>
        <v>5.694444444444445E-2</v>
      </c>
      <c r="AB549" t="str">
        <f>+IF(Tabla2[[#This Row],[Tiempo de degustación2]]&gt;0,"SI","Impago")</f>
        <v>SI</v>
      </c>
      <c r="AC549">
        <f>+IF(Tabla2[[#This Row],[Orden cobrada]]="Impago",0,Tabla2[[#This Row],[Propina]])</f>
        <v>28.88</v>
      </c>
      <c r="AD549">
        <f>+IF(Tabla2[[#This Row],[Estado de la Mesa]]="Ocupada",15,0)</f>
        <v>0</v>
      </c>
      <c r="AE549">
        <f>+Tabla2[[#This Row],[Columna1]]/60</f>
        <v>0</v>
      </c>
      <c r="AF549" t="str">
        <f>+TEXT(Tabla2[[#This Row],[Columna12]]/24, "h:mm")</f>
        <v>0:00</v>
      </c>
      <c r="AG549" s="6">
        <f>+Tabla2[[#This Row],[Columna13]]+Tabla2[[#This Row],[Tiempo de permanencia]]</f>
        <v>0.13055555555555556</v>
      </c>
      <c r="AH549" t="str">
        <f>+TEXT(Tabla2[[#This Row],[Hora de Llegada]], "dddd")</f>
        <v>jueves</v>
      </c>
    </row>
    <row r="550" spans="1:34" x14ac:dyDescent="0.25">
      <c r="A550">
        <v>12</v>
      </c>
      <c r="B550" t="s">
        <v>374</v>
      </c>
      <c r="C550">
        <v>2</v>
      </c>
      <c r="D550" s="3">
        <v>45022.064583333333</v>
      </c>
      <c r="E550" s="3">
        <v>45022.226388888892</v>
      </c>
      <c r="F550" t="s">
        <v>76</v>
      </c>
      <c r="G550" t="s">
        <v>70</v>
      </c>
      <c r="H550" t="s">
        <v>83</v>
      </c>
      <c r="I550" s="13">
        <v>35.340000000000003</v>
      </c>
      <c r="J550" t="s">
        <v>84</v>
      </c>
      <c r="K550">
        <v>549</v>
      </c>
      <c r="L550" t="s">
        <v>79</v>
      </c>
      <c r="M550" t="s">
        <v>26</v>
      </c>
      <c r="N550" t="s">
        <v>112</v>
      </c>
      <c r="O550" t="s">
        <v>133</v>
      </c>
      <c r="Q550" s="1">
        <f>+SUMIF(Tabla1[Número de Orden],Tabla2[[#This Row],[Número de Orden]],Tabla1[Ganacia Bruta])</f>
        <v>162</v>
      </c>
      <c r="R550" s="1">
        <f>+Tabla2[[#This Row],[Monto total cuenta]]+Tabla2[[#This Row],[Propina final]]</f>
        <v>197.34</v>
      </c>
      <c r="S550" s="4">
        <f>+Tabla2[[#This Row],[Hora de Salida]]</f>
        <v>45022.226388888892</v>
      </c>
      <c r="T550" s="5" t="str">
        <f>+TEXT(Tabla2[[#This Row],[Hora de Llegada]], "h:mm")</f>
        <v>1:33</v>
      </c>
      <c r="U550" t="str">
        <f>+TEXT(Tabla2[[#This Row],[Hora de Salida]], "h:mm")</f>
        <v>5:26</v>
      </c>
      <c r="V5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0.16180555555555554</v>
      </c>
      <c r="W550">
        <f>+SUMIF(cocina!A:A,Tabla2[[#This Row],[Número de Orden]],cocina!H:H)</f>
        <v>98</v>
      </c>
      <c r="X550">
        <f>+Tabla2[[#This Row],[Tiempo de preparación]]/60</f>
        <v>1.6333333333333333</v>
      </c>
      <c r="Y550" t="str">
        <f>+TEXT(Tabla2[[#This Row],[Columna2]]/24, "h:mm")</f>
        <v>1:38</v>
      </c>
      <c r="Z550" s="6">
        <f>+TEXT(Tabla2[[#This Row],[Hora de Salida]]-Tabla2[[#This Row],[Hora de Llegada]], "h:mm")-Tabla2[[#This Row],[Tiempo de preparación2]]</f>
        <v>9.3750000000000014E-2</v>
      </c>
      <c r="AA550" s="6">
        <f>+IF(Tabla2[[#This Row],[Tiempo de degustación]]&lt;0,0,Tabla2[[#This Row],[Tiempo de degustación]])</f>
        <v>9.3750000000000014E-2</v>
      </c>
      <c r="AB550" t="str">
        <f>+IF(Tabla2[[#This Row],[Tiempo de degustación2]]&gt;0,"SI","Impago")</f>
        <v>SI</v>
      </c>
      <c r="AC550">
        <f>+IF(Tabla2[[#This Row],[Orden cobrada]]="Impago",0,Tabla2[[#This Row],[Propina]])</f>
        <v>35.340000000000003</v>
      </c>
      <c r="AD550">
        <f>+IF(Tabla2[[#This Row],[Estado de la Mesa]]="Ocupada",15,0)</f>
        <v>0</v>
      </c>
      <c r="AE550">
        <f>+Tabla2[[#This Row],[Columna1]]/60</f>
        <v>0</v>
      </c>
      <c r="AF550" t="str">
        <f>+TEXT(Tabla2[[#This Row],[Columna12]]/24, "h:mm")</f>
        <v>0:00</v>
      </c>
      <c r="AG550" s="6">
        <f>+Tabla2[[#This Row],[Columna13]]+Tabla2[[#This Row],[Tiempo de permanencia]]</f>
        <v>0.16180555555555554</v>
      </c>
      <c r="AH550" t="str">
        <f>+TEXT(Tabla2[[#This Row],[Hora de Llegada]], "dddd")</f>
        <v>jueves</v>
      </c>
    </row>
    <row r="551" spans="1:34" x14ac:dyDescent="0.25">
      <c r="A551">
        <v>1</v>
      </c>
      <c r="B551" t="s">
        <v>485</v>
      </c>
      <c r="C551">
        <v>6</v>
      </c>
      <c r="D551" s="3">
        <v>45022.047222222223</v>
      </c>
      <c r="E551" s="3">
        <v>45022.11041666667</v>
      </c>
      <c r="F551" t="s">
        <v>69</v>
      </c>
      <c r="G551" t="s">
        <v>70</v>
      </c>
      <c r="H551" t="s">
        <v>83</v>
      </c>
      <c r="I551" s="13">
        <v>28.33</v>
      </c>
      <c r="J551" t="s">
        <v>100</v>
      </c>
      <c r="K551">
        <v>550</v>
      </c>
      <c r="L551" t="s">
        <v>85</v>
      </c>
      <c r="M551" t="s">
        <v>7</v>
      </c>
      <c r="N551" t="s">
        <v>96</v>
      </c>
      <c r="O551" t="s">
        <v>131</v>
      </c>
      <c r="Q551" s="1">
        <f>+SUMIF(Tabla1[Número de Orden],Tabla2[[#This Row],[Número de Orden]],Tabla1[Ganacia Bruta])</f>
        <v>124</v>
      </c>
      <c r="R551" s="1">
        <f>+Tabla2[[#This Row],[Monto total cuenta]]+Tabla2[[#This Row],[Propina final]]</f>
        <v>152.32999999999998</v>
      </c>
      <c r="S551" s="4">
        <f>+Tabla2[[#This Row],[Hora de Salida]]</f>
        <v>45022.11041666667</v>
      </c>
      <c r="T551" s="5" t="str">
        <f>+TEXT(Tabla2[[#This Row],[Hora de Llegada]], "h:mm")</f>
        <v>1:08</v>
      </c>
      <c r="U551" t="str">
        <f>+TEXT(Tabla2[[#This Row],[Hora de Salida]], "h:mm")</f>
        <v>2:39</v>
      </c>
      <c r="V5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30.063194444444445</v>
      </c>
      <c r="W551">
        <f>+SUMIF(cocina!A:A,Tabla2[[#This Row],[Número de Orden]],cocina!H:H)</f>
        <v>57</v>
      </c>
      <c r="X551">
        <f>+Tabla2[[#This Row],[Tiempo de preparación]]/60</f>
        <v>0.95</v>
      </c>
      <c r="Y551" t="str">
        <f>+TEXT(Tabla2[[#This Row],[Columna2]]/24, "h:mm")</f>
        <v>0:57</v>
      </c>
      <c r="Z551" s="6">
        <f>+TEXT(Tabla2[[#This Row],[Hora de Salida]]-Tabla2[[#This Row],[Hora de Llegada]], "h:mm")-Tabla2[[#This Row],[Tiempo de preparación2]]</f>
        <v>2.361111111111111E-2</v>
      </c>
      <c r="AA551" s="6">
        <f>+IF(Tabla2[[#This Row],[Tiempo de degustación]]&lt;0,0,Tabla2[[#This Row],[Tiempo de degustación]])</f>
        <v>2.361111111111111E-2</v>
      </c>
      <c r="AB551" t="str">
        <f>+IF(Tabla2[[#This Row],[Tiempo de degustación2]]&gt;0,"SI","Impago")</f>
        <v>SI</v>
      </c>
      <c r="AC551">
        <f>+IF(Tabla2[[#This Row],[Orden cobrada]]="Impago",0,Tabla2[[#This Row],[Propina]])</f>
        <v>28.33</v>
      </c>
      <c r="AD551">
        <f>+IF(Tabla2[[#This Row],[Estado de la Mesa]]="Ocupada",15,0)</f>
        <v>15</v>
      </c>
      <c r="AE551">
        <f>+Tabla2[[#This Row],[Columna1]]/60</f>
        <v>0.25</v>
      </c>
      <c r="AF551" t="str">
        <f>+TEXT(Tabla2[[#This Row],[Columna12]]/24, "h:mm")</f>
        <v>0:15</v>
      </c>
      <c r="AG551" s="6">
        <f>+Tabla2[[#This Row],[Columna13]]+Tabla2[[#This Row],[Tiempo de permanencia]]</f>
        <v>30.073611111111113</v>
      </c>
      <c r="AH551" t="str">
        <f>+TEXT(Tabla2[[#This Row],[Hora de Llegada]], "dddd")</f>
        <v>jueves</v>
      </c>
    </row>
    <row r="552" spans="1:34" x14ac:dyDescent="0.25">
      <c r="A552">
        <v>4</v>
      </c>
      <c r="B552" t="s">
        <v>551</v>
      </c>
      <c r="C552">
        <v>2</v>
      </c>
      <c r="D552" s="3">
        <v>45022.123611111114</v>
      </c>
      <c r="E552" s="3">
        <v>45022.173611111109</v>
      </c>
      <c r="F552" t="s">
        <v>69</v>
      </c>
      <c r="G552" t="s">
        <v>77</v>
      </c>
      <c r="H552" t="s">
        <v>83</v>
      </c>
      <c r="I552" s="13">
        <v>17.54</v>
      </c>
      <c r="J552" t="s">
        <v>72</v>
      </c>
      <c r="K552">
        <v>551</v>
      </c>
      <c r="L552" t="s">
        <v>91</v>
      </c>
      <c r="M552" t="s">
        <v>7</v>
      </c>
      <c r="N552" t="s">
        <v>131</v>
      </c>
      <c r="O552" t="s">
        <v>122</v>
      </c>
      <c r="P552" t="s">
        <v>118</v>
      </c>
      <c r="Q552" s="1">
        <f>+SUMIF(Tabla1[Número de Orden],Tabla2[[#This Row],[Número de Orden]],Tabla1[Ganacia Bruta])</f>
        <v>171</v>
      </c>
      <c r="R552" s="1">
        <f>+Tabla2[[#This Row],[Monto total cuenta]]+Tabla2[[#This Row],[Propina final]]</f>
        <v>171</v>
      </c>
      <c r="S552" s="4">
        <f>+Tabla2[[#This Row],[Hora de Salida]]</f>
        <v>45022.173611111109</v>
      </c>
      <c r="T552" s="5" t="str">
        <f>+TEXT(Tabla2[[#This Row],[Hora de Llegada]], "h:mm")</f>
        <v>2:58</v>
      </c>
      <c r="U552" t="str">
        <f>+TEXT(Tabla2[[#This Row],[Hora de Salida]], "h:mm")</f>
        <v>4:10</v>
      </c>
      <c r="V5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4.9999999999999989E-2</v>
      </c>
      <c r="W552">
        <f>+SUMIF(cocina!A:A,Tabla2[[#This Row],[Número de Orden]],cocina!H:H)</f>
        <v>123</v>
      </c>
      <c r="X552">
        <f>+Tabla2[[#This Row],[Tiempo de preparación]]/60</f>
        <v>2.0499999999999998</v>
      </c>
      <c r="Y552" t="str">
        <f>+TEXT(Tabla2[[#This Row],[Columna2]]/24, "h:mm")</f>
        <v>2:03</v>
      </c>
      <c r="Z552" s="6">
        <f>+TEXT(Tabla2[[#This Row],[Hora de Salida]]-Tabla2[[#This Row],[Hora de Llegada]], "h:mm")-Tabla2[[#This Row],[Tiempo de preparación2]]</f>
        <v>-3.5416666666666666E-2</v>
      </c>
      <c r="AA552" s="6">
        <f>+IF(Tabla2[[#This Row],[Tiempo de degustación]]&lt;0,0,Tabla2[[#This Row],[Tiempo de degustación]])</f>
        <v>0</v>
      </c>
      <c r="AB552" t="str">
        <f>+IF(Tabla2[[#This Row],[Tiempo de degustación2]]&gt;0,"SI","Impago")</f>
        <v>Impago</v>
      </c>
      <c r="AC552">
        <f>+IF(Tabla2[[#This Row],[Orden cobrada]]="Impago",0,Tabla2[[#This Row],[Propina]])</f>
        <v>0</v>
      </c>
      <c r="AD552">
        <f>+IF(Tabla2[[#This Row],[Estado de la Mesa]]="Ocupada",15,0)</f>
        <v>0</v>
      </c>
      <c r="AE552">
        <f>+Tabla2[[#This Row],[Columna1]]/60</f>
        <v>0</v>
      </c>
      <c r="AF552" t="str">
        <f>+TEXT(Tabla2[[#This Row],[Columna12]]/24, "h:mm")</f>
        <v>0:00</v>
      </c>
      <c r="AG552" s="6">
        <f>+Tabla2[[#This Row],[Columna13]]+Tabla2[[#This Row],[Tiempo de permanencia]]</f>
        <v>4.9999999999999989E-2</v>
      </c>
      <c r="AH552" t="str">
        <f>+TEXT(Tabla2[[#This Row],[Hora de Llegada]], "dddd")</f>
        <v>jueves</v>
      </c>
    </row>
    <row r="553" spans="1:34" x14ac:dyDescent="0.25">
      <c r="A553">
        <v>11</v>
      </c>
      <c r="B553" t="s">
        <v>552</v>
      </c>
      <c r="C553">
        <v>6</v>
      </c>
      <c r="D553" s="3">
        <v>45022.018055555556</v>
      </c>
      <c r="E553" s="3">
        <v>45022.162499999999</v>
      </c>
      <c r="F553" t="s">
        <v>69</v>
      </c>
      <c r="G553" t="s">
        <v>98</v>
      </c>
      <c r="H553" t="s">
        <v>71</v>
      </c>
      <c r="I553" s="13">
        <v>10.28</v>
      </c>
      <c r="J553" t="s">
        <v>84</v>
      </c>
      <c r="K553">
        <v>552</v>
      </c>
      <c r="L553" t="s">
        <v>73</v>
      </c>
      <c r="M553" t="s">
        <v>11</v>
      </c>
      <c r="N553" t="s">
        <v>118</v>
      </c>
      <c r="O553" t="s">
        <v>131</v>
      </c>
      <c r="Q553" s="1">
        <f>+SUMIF(Tabla1[Número de Orden],Tabla2[[#This Row],[Número de Orden]],Tabla1[Ganacia Bruta])</f>
        <v>243</v>
      </c>
      <c r="R553" s="1">
        <f>+Tabla2[[#This Row],[Monto total cuenta]]+Tabla2[[#This Row],[Propina final]]</f>
        <v>253.28</v>
      </c>
      <c r="S553" s="4">
        <f>+Tabla2[[#This Row],[Hora de Salida]]</f>
        <v>45022.162499999999</v>
      </c>
      <c r="T553" s="5" t="str">
        <f>+TEXT(Tabla2[[#This Row],[Hora de Llegada]], "h:mm")</f>
        <v>0:26</v>
      </c>
      <c r="U553" t="str">
        <f>+TEXT(Tabla2[[#This Row],[Hora de Salida]], "h:mm")</f>
        <v>3:54</v>
      </c>
      <c r="V5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553">
        <f>+SUMIF(cocina!A:A,Tabla2[[#This Row],[Número de Orden]],cocina!H:H)</f>
        <v>115</v>
      </c>
      <c r="X553">
        <f>+Tabla2[[#This Row],[Tiempo de preparación]]/60</f>
        <v>1.9166666666666667</v>
      </c>
      <c r="Y553" t="str">
        <f>+TEXT(Tabla2[[#This Row],[Columna2]]/24, "h:mm")</f>
        <v>1:55</v>
      </c>
      <c r="Z553" s="6">
        <f>+TEXT(Tabla2[[#This Row],[Hora de Salida]]-Tabla2[[#This Row],[Hora de Llegada]], "h:mm")-Tabla2[[#This Row],[Tiempo de preparación2]]</f>
        <v>6.4583333333333326E-2</v>
      </c>
      <c r="AA553" s="6">
        <f>+IF(Tabla2[[#This Row],[Tiempo de degustación]]&lt;0,0,Tabla2[[#This Row],[Tiempo de degustación]])</f>
        <v>6.4583333333333326E-2</v>
      </c>
      <c r="AB553" t="str">
        <f>+IF(Tabla2[[#This Row],[Tiempo de degustación2]]&gt;0,"SI","Impago")</f>
        <v>SI</v>
      </c>
      <c r="AC553">
        <f>+IF(Tabla2[[#This Row],[Orden cobrada]]="Impago",0,Tabla2[[#This Row],[Propina]])</f>
        <v>10.28</v>
      </c>
      <c r="AD553">
        <f>+IF(Tabla2[[#This Row],[Estado de la Mesa]]="Ocupada",15,0)</f>
        <v>0</v>
      </c>
      <c r="AE553">
        <f>+Tabla2[[#This Row],[Columna1]]/60</f>
        <v>0</v>
      </c>
      <c r="AF553" t="str">
        <f>+TEXT(Tabla2[[#This Row],[Columna12]]/24, "h:mm")</f>
        <v>0:00</v>
      </c>
      <c r="AG553" s="6">
        <f>+Tabla2[[#This Row],[Columna13]]+Tabla2[[#This Row],[Tiempo de permanencia]]</f>
        <v>0.14444444444444446</v>
      </c>
      <c r="AH553" t="str">
        <f>+TEXT(Tabla2[[#This Row],[Hora de Llegada]], "dddd")</f>
        <v>jueves</v>
      </c>
    </row>
    <row r="554" spans="1:34" x14ac:dyDescent="0.25">
      <c r="A554">
        <v>14</v>
      </c>
      <c r="B554" t="s">
        <v>553</v>
      </c>
      <c r="C554">
        <v>2</v>
      </c>
      <c r="D554" s="3">
        <v>45022.114583333336</v>
      </c>
      <c r="E554" s="3">
        <v>45022.224999999999</v>
      </c>
      <c r="F554" t="s">
        <v>69</v>
      </c>
      <c r="G554" t="s">
        <v>70</v>
      </c>
      <c r="H554" t="s">
        <v>83</v>
      </c>
      <c r="I554" s="13">
        <v>44.38</v>
      </c>
      <c r="J554" t="s">
        <v>84</v>
      </c>
      <c r="K554">
        <v>553</v>
      </c>
      <c r="L554" t="s">
        <v>85</v>
      </c>
      <c r="M554" t="s">
        <v>7</v>
      </c>
      <c r="N554" t="s">
        <v>129</v>
      </c>
      <c r="O554" t="s">
        <v>123</v>
      </c>
      <c r="P554" t="s">
        <v>106</v>
      </c>
      <c r="Q554" s="1">
        <f>+SUMIF(Tabla1[Número de Orden],Tabla2[[#This Row],[Número de Orden]],Tabla1[Ganacia Bruta])</f>
        <v>203</v>
      </c>
      <c r="R554" s="1">
        <f>+Tabla2[[#This Row],[Monto total cuenta]]+Tabla2[[#This Row],[Propina final]]</f>
        <v>203</v>
      </c>
      <c r="S554" s="4">
        <f>+Tabla2[[#This Row],[Hora de Salida]]</f>
        <v>45022.224999999999</v>
      </c>
      <c r="T554" s="5" t="str">
        <f>+TEXT(Tabla2[[#This Row],[Hora de Llegada]], "h:mm")</f>
        <v>2:45</v>
      </c>
      <c r="U554" t="str">
        <f>+TEXT(Tabla2[[#This Row],[Hora de Salida]], "h:mm")</f>
        <v>5:24</v>
      </c>
      <c r="V5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0.11041666666666668</v>
      </c>
      <c r="W554">
        <f>+SUMIF(cocina!A:A,Tabla2[[#This Row],[Número de Orden]],cocina!H:H)</f>
        <v>178</v>
      </c>
      <c r="X554">
        <f>+Tabla2[[#This Row],[Tiempo de preparación]]/60</f>
        <v>2.9666666666666668</v>
      </c>
      <c r="Y554" t="str">
        <f>+TEXT(Tabla2[[#This Row],[Columna2]]/24, "h:mm")</f>
        <v>2:58</v>
      </c>
      <c r="Z554" s="6">
        <f>+TEXT(Tabla2[[#This Row],[Hora de Salida]]-Tabla2[[#This Row],[Hora de Llegada]], "h:mm")-Tabla2[[#This Row],[Tiempo de preparación2]]</f>
        <v>-1.3194444444444453E-2</v>
      </c>
      <c r="AA554" s="6">
        <f>+IF(Tabla2[[#This Row],[Tiempo de degustación]]&lt;0,0,Tabla2[[#This Row],[Tiempo de degustación]])</f>
        <v>0</v>
      </c>
      <c r="AB554" t="str">
        <f>+IF(Tabla2[[#This Row],[Tiempo de degustación2]]&gt;0,"SI","Impago")</f>
        <v>Impago</v>
      </c>
      <c r="AC554">
        <f>+IF(Tabla2[[#This Row],[Orden cobrada]]="Impago",0,Tabla2[[#This Row],[Propina]])</f>
        <v>0</v>
      </c>
      <c r="AD554">
        <f>+IF(Tabla2[[#This Row],[Estado de la Mesa]]="Ocupada",15,0)</f>
        <v>0</v>
      </c>
      <c r="AE554">
        <f>+Tabla2[[#This Row],[Columna1]]/60</f>
        <v>0</v>
      </c>
      <c r="AF554" t="str">
        <f>+TEXT(Tabla2[[#This Row],[Columna12]]/24, "h:mm")</f>
        <v>0:00</v>
      </c>
      <c r="AG554" s="6">
        <f>+Tabla2[[#This Row],[Columna13]]+Tabla2[[#This Row],[Tiempo de permanencia]]</f>
        <v>0.11041666666666668</v>
      </c>
      <c r="AH554" t="str">
        <f>+TEXT(Tabla2[[#This Row],[Hora de Llegada]], "dddd")</f>
        <v>jueves</v>
      </c>
    </row>
    <row r="555" spans="1:34" x14ac:dyDescent="0.25">
      <c r="A555">
        <v>10</v>
      </c>
      <c r="B555" t="s">
        <v>554</v>
      </c>
      <c r="C555">
        <v>6</v>
      </c>
      <c r="D555" s="3">
        <v>45022.0625</v>
      </c>
      <c r="E555" s="3">
        <v>45022.121527777781</v>
      </c>
      <c r="F555" t="s">
        <v>69</v>
      </c>
      <c r="G555" t="s">
        <v>70</v>
      </c>
      <c r="H555" t="s">
        <v>71</v>
      </c>
      <c r="I555" s="13">
        <v>19.600000000000001</v>
      </c>
      <c r="J555" t="s">
        <v>100</v>
      </c>
      <c r="K555">
        <v>554</v>
      </c>
      <c r="L555" t="s">
        <v>73</v>
      </c>
      <c r="M555" t="s">
        <v>22</v>
      </c>
      <c r="N555" t="s">
        <v>103</v>
      </c>
      <c r="Q555" s="1">
        <f>+SUMIF(Tabla1[Número de Orden],Tabla2[[#This Row],[Número de Orden]],Tabla1[Ganacia Bruta])</f>
        <v>166</v>
      </c>
      <c r="R555" s="1">
        <f>+Tabla2[[#This Row],[Monto total cuenta]]+Tabla2[[#This Row],[Propina final]]</f>
        <v>185.6</v>
      </c>
      <c r="S555" s="4">
        <f>+Tabla2[[#This Row],[Hora de Salida]]</f>
        <v>45022.121527777781</v>
      </c>
      <c r="T555" s="5" t="str">
        <f>+TEXT(Tabla2[[#This Row],[Hora de Llegada]], "h:mm")</f>
        <v>1:30</v>
      </c>
      <c r="U555" t="str">
        <f>+TEXT(Tabla2[[#This Row],[Hora de Salida]], "h:mm")</f>
        <v>2:55</v>
      </c>
      <c r="V5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30.059027777777779</v>
      </c>
      <c r="W555">
        <f>+SUMIF(cocina!A:A,Tabla2[[#This Row],[Número de Orden]],cocina!H:H)</f>
        <v>71</v>
      </c>
      <c r="X555">
        <f>+Tabla2[[#This Row],[Tiempo de preparación]]/60</f>
        <v>1.1833333333333333</v>
      </c>
      <c r="Y555" t="str">
        <f>+TEXT(Tabla2[[#This Row],[Columna2]]/24, "h:mm")</f>
        <v>1:11</v>
      </c>
      <c r="Z555" s="6">
        <f>+TEXT(Tabla2[[#This Row],[Hora de Salida]]-Tabla2[[#This Row],[Hora de Llegada]], "h:mm")-Tabla2[[#This Row],[Tiempo de preparación2]]</f>
        <v>9.7222222222222224E-3</v>
      </c>
      <c r="AA555" s="6">
        <f>+IF(Tabla2[[#This Row],[Tiempo de degustación]]&lt;0,0,Tabla2[[#This Row],[Tiempo de degustación]])</f>
        <v>9.7222222222222224E-3</v>
      </c>
      <c r="AB555" t="str">
        <f>+IF(Tabla2[[#This Row],[Tiempo de degustación2]]&gt;0,"SI","Impago")</f>
        <v>SI</v>
      </c>
      <c r="AC555">
        <f>+IF(Tabla2[[#This Row],[Orden cobrada]]="Impago",0,Tabla2[[#This Row],[Propina]])</f>
        <v>19.600000000000001</v>
      </c>
      <c r="AD555">
        <f>+IF(Tabla2[[#This Row],[Estado de la Mesa]]="Ocupada",15,0)</f>
        <v>15</v>
      </c>
      <c r="AE555">
        <f>+Tabla2[[#This Row],[Columna1]]/60</f>
        <v>0.25</v>
      </c>
      <c r="AF555" t="str">
        <f>+TEXT(Tabla2[[#This Row],[Columna12]]/24, "h:mm")</f>
        <v>0:15</v>
      </c>
      <c r="AG555" s="6">
        <f>+Tabla2[[#This Row],[Columna13]]+Tabla2[[#This Row],[Tiempo de permanencia]]</f>
        <v>30.069444444444446</v>
      </c>
      <c r="AH555" t="str">
        <f>+TEXT(Tabla2[[#This Row],[Hora de Llegada]], "dddd")</f>
        <v>jueves</v>
      </c>
    </row>
    <row r="556" spans="1:34" x14ac:dyDescent="0.25">
      <c r="A556">
        <v>20</v>
      </c>
      <c r="B556" t="s">
        <v>555</v>
      </c>
      <c r="C556">
        <v>1</v>
      </c>
      <c r="D556" s="3">
        <v>45022.082638888889</v>
      </c>
      <c r="E556" s="3">
        <v>45022.209722222222</v>
      </c>
      <c r="F556" t="s">
        <v>82</v>
      </c>
      <c r="G556" t="s">
        <v>77</v>
      </c>
      <c r="H556" t="s">
        <v>78</v>
      </c>
      <c r="I556" s="13">
        <v>41.08</v>
      </c>
      <c r="J556" t="s">
        <v>84</v>
      </c>
      <c r="K556">
        <v>555</v>
      </c>
      <c r="L556" t="s">
        <v>85</v>
      </c>
      <c r="M556" t="s">
        <v>7</v>
      </c>
      <c r="Q556" s="1">
        <f>+SUMIF(Tabla1[Número de Orden],Tabla2[[#This Row],[Número de Orden]],Tabla1[Ganacia Bruta])</f>
        <v>30</v>
      </c>
      <c r="R556" s="1">
        <f>+Tabla2[[#This Row],[Monto total cuenta]]+Tabla2[[#This Row],[Propina final]]</f>
        <v>71.08</v>
      </c>
      <c r="S556" s="4">
        <f>+Tabla2[[#This Row],[Hora de Salida]]</f>
        <v>45022.209722222222</v>
      </c>
      <c r="T556" s="5" t="str">
        <f>+TEXT(Tabla2[[#This Row],[Hora de Llegada]], "h:mm")</f>
        <v>1:59</v>
      </c>
      <c r="U556" t="str">
        <f>+TEXT(Tabla2[[#This Row],[Hora de Salida]], "h:mm")</f>
        <v>5:02</v>
      </c>
      <c r="V5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0.12708333333333333</v>
      </c>
      <c r="W556">
        <f>+SUMIF(cocina!A:A,Tabla2[[#This Row],[Número de Orden]],cocina!H:H)</f>
        <v>46</v>
      </c>
      <c r="X556">
        <f>+Tabla2[[#This Row],[Tiempo de preparación]]/60</f>
        <v>0.76666666666666672</v>
      </c>
      <c r="Y556" t="str">
        <f>+TEXT(Tabla2[[#This Row],[Columna2]]/24, "h:mm")</f>
        <v>0:46</v>
      </c>
      <c r="Z556" s="6">
        <f>+TEXT(Tabla2[[#This Row],[Hora de Salida]]-Tabla2[[#This Row],[Hora de Llegada]], "h:mm")-Tabla2[[#This Row],[Tiempo de preparación2]]</f>
        <v>9.5138888888888884E-2</v>
      </c>
      <c r="AA556" s="6">
        <f>+IF(Tabla2[[#This Row],[Tiempo de degustación]]&lt;0,0,Tabla2[[#This Row],[Tiempo de degustación]])</f>
        <v>9.5138888888888884E-2</v>
      </c>
      <c r="AB556" t="str">
        <f>+IF(Tabla2[[#This Row],[Tiempo de degustación2]]&gt;0,"SI","Impago")</f>
        <v>SI</v>
      </c>
      <c r="AC556">
        <f>+IF(Tabla2[[#This Row],[Orden cobrada]]="Impago",0,Tabla2[[#This Row],[Propina]])</f>
        <v>41.08</v>
      </c>
      <c r="AD556">
        <f>+IF(Tabla2[[#This Row],[Estado de la Mesa]]="Ocupada",15,0)</f>
        <v>0</v>
      </c>
      <c r="AE556">
        <f>+Tabla2[[#This Row],[Columna1]]/60</f>
        <v>0</v>
      </c>
      <c r="AF556" t="str">
        <f>+TEXT(Tabla2[[#This Row],[Columna12]]/24, "h:mm")</f>
        <v>0:00</v>
      </c>
      <c r="AG556" s="6">
        <f>+Tabla2[[#This Row],[Columna13]]+Tabla2[[#This Row],[Tiempo de permanencia]]</f>
        <v>0.12708333333333333</v>
      </c>
      <c r="AH556" t="str">
        <f>+TEXT(Tabla2[[#This Row],[Hora de Llegada]], "dddd")</f>
        <v>jueves</v>
      </c>
    </row>
    <row r="557" spans="1:34" x14ac:dyDescent="0.25">
      <c r="A557">
        <v>9</v>
      </c>
      <c r="B557" t="s">
        <v>155</v>
      </c>
      <c r="C557">
        <v>6</v>
      </c>
      <c r="D557" s="3">
        <v>45022.164583333331</v>
      </c>
      <c r="E557" s="3">
        <v>45022.320138888892</v>
      </c>
      <c r="F557" t="s">
        <v>82</v>
      </c>
      <c r="G557" t="s">
        <v>70</v>
      </c>
      <c r="H557" t="s">
        <v>71</v>
      </c>
      <c r="I557" s="13">
        <v>14.09</v>
      </c>
      <c r="J557" t="s">
        <v>84</v>
      </c>
      <c r="K557">
        <v>556</v>
      </c>
      <c r="L557" t="s">
        <v>91</v>
      </c>
      <c r="M557" t="s">
        <v>19</v>
      </c>
      <c r="N557" t="s">
        <v>122</v>
      </c>
      <c r="Q557" s="1">
        <f>+SUMIF(Tabla1[Número de Orden],Tabla2[[#This Row],[Número de Orden]],Tabla1[Ganacia Bruta])</f>
        <v>76</v>
      </c>
      <c r="R557" s="1">
        <f>+Tabla2[[#This Row],[Monto total cuenta]]+Tabla2[[#This Row],[Propina final]]</f>
        <v>90.09</v>
      </c>
      <c r="S557" s="4">
        <f>+Tabla2[[#This Row],[Hora de Salida]]</f>
        <v>45022.320138888892</v>
      </c>
      <c r="T557" s="5" t="str">
        <f>+TEXT(Tabla2[[#This Row],[Hora de Llegada]], "h:mm")</f>
        <v>3:57</v>
      </c>
      <c r="U557" t="str">
        <f>+TEXT(Tabla2[[#This Row],[Hora de Salida]], "h:mm")</f>
        <v>7:41</v>
      </c>
      <c r="V5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0.15555555555555553</v>
      </c>
      <c r="W557">
        <f>+SUMIF(cocina!A:A,Tabla2[[#This Row],[Número de Orden]],cocina!H:H)</f>
        <v>66</v>
      </c>
      <c r="X557">
        <f>+Tabla2[[#This Row],[Tiempo de preparación]]/60</f>
        <v>1.1000000000000001</v>
      </c>
      <c r="Y557" t="str">
        <f>+TEXT(Tabla2[[#This Row],[Columna2]]/24, "h:mm")</f>
        <v>1:06</v>
      </c>
      <c r="Z557" s="6">
        <f>+TEXT(Tabla2[[#This Row],[Hora de Salida]]-Tabla2[[#This Row],[Hora de Llegada]], "h:mm")-Tabla2[[#This Row],[Tiempo de preparación2]]</f>
        <v>0.10972222222222222</v>
      </c>
      <c r="AA557" s="6">
        <f>+IF(Tabla2[[#This Row],[Tiempo de degustación]]&lt;0,0,Tabla2[[#This Row],[Tiempo de degustación]])</f>
        <v>0.10972222222222222</v>
      </c>
      <c r="AB557" t="str">
        <f>+IF(Tabla2[[#This Row],[Tiempo de degustación2]]&gt;0,"SI","Impago")</f>
        <v>SI</v>
      </c>
      <c r="AC557">
        <f>+IF(Tabla2[[#This Row],[Orden cobrada]]="Impago",0,Tabla2[[#This Row],[Propina]])</f>
        <v>14.09</v>
      </c>
      <c r="AD557">
        <f>+IF(Tabla2[[#This Row],[Estado de la Mesa]]="Ocupada",15,0)</f>
        <v>0</v>
      </c>
      <c r="AE557">
        <f>+Tabla2[[#This Row],[Columna1]]/60</f>
        <v>0</v>
      </c>
      <c r="AF557" t="str">
        <f>+TEXT(Tabla2[[#This Row],[Columna12]]/24, "h:mm")</f>
        <v>0:00</v>
      </c>
      <c r="AG557" s="6">
        <f>+Tabla2[[#This Row],[Columna13]]+Tabla2[[#This Row],[Tiempo de permanencia]]</f>
        <v>0.15555555555555553</v>
      </c>
      <c r="AH557" t="str">
        <f>+TEXT(Tabla2[[#This Row],[Hora de Llegada]], "dddd")</f>
        <v>jueves</v>
      </c>
    </row>
    <row r="558" spans="1:34" x14ac:dyDescent="0.25">
      <c r="A558">
        <v>7</v>
      </c>
      <c r="B558" t="s">
        <v>228</v>
      </c>
      <c r="C558">
        <v>5</v>
      </c>
      <c r="D558" s="3">
        <v>45022.161111111112</v>
      </c>
      <c r="E558" s="3">
        <v>45022.318749999999</v>
      </c>
      <c r="F558" t="s">
        <v>82</v>
      </c>
      <c r="G558" t="s">
        <v>70</v>
      </c>
      <c r="H558" t="s">
        <v>78</v>
      </c>
      <c r="I558" s="13">
        <v>35.880000000000003</v>
      </c>
      <c r="J558" t="s">
        <v>100</v>
      </c>
      <c r="K558">
        <v>557</v>
      </c>
      <c r="L558" t="s">
        <v>121</v>
      </c>
      <c r="M558" t="s">
        <v>18</v>
      </c>
      <c r="N558" t="s">
        <v>118</v>
      </c>
      <c r="O558" t="s">
        <v>129</v>
      </c>
      <c r="Q558" s="1">
        <f>+SUMIF(Tabla1[Número de Orden],Tabla2[[#This Row],[Número de Orden]],Tabla1[Ganacia Bruta])</f>
        <v>177</v>
      </c>
      <c r="R558" s="1">
        <f>+Tabla2[[#This Row],[Monto total cuenta]]+Tabla2[[#This Row],[Propina final]]</f>
        <v>212.88</v>
      </c>
      <c r="S558" s="4">
        <f>+Tabla2[[#This Row],[Hora de Salida]]</f>
        <v>45022.318749999999</v>
      </c>
      <c r="T558" s="5" t="str">
        <f>+TEXT(Tabla2[[#This Row],[Hora de Llegada]], "h:mm")</f>
        <v>3:52</v>
      </c>
      <c r="U558" t="str">
        <f>+TEXT(Tabla2[[#This Row],[Hora de Salida]], "h:mm")</f>
        <v>7:39</v>
      </c>
      <c r="V5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30.15763888888889</v>
      </c>
      <c r="W558">
        <f>+SUMIF(cocina!A:A,Tabla2[[#This Row],[Número de Orden]],cocina!H:H)</f>
        <v>107</v>
      </c>
      <c r="X558">
        <f>+Tabla2[[#This Row],[Tiempo de preparación]]/60</f>
        <v>1.7833333333333334</v>
      </c>
      <c r="Y558" t="str">
        <f>+TEXT(Tabla2[[#This Row],[Columna2]]/24, "h:mm")</f>
        <v>1:47</v>
      </c>
      <c r="Z558" s="6">
        <f>+TEXT(Tabla2[[#This Row],[Hora de Salida]]-Tabla2[[#This Row],[Hora de Llegada]], "h:mm")-Tabla2[[#This Row],[Tiempo de preparación2]]</f>
        <v>8.3333333333333329E-2</v>
      </c>
      <c r="AA558" s="6">
        <f>+IF(Tabla2[[#This Row],[Tiempo de degustación]]&lt;0,0,Tabla2[[#This Row],[Tiempo de degustación]])</f>
        <v>8.3333333333333329E-2</v>
      </c>
      <c r="AB558" t="str">
        <f>+IF(Tabla2[[#This Row],[Tiempo de degustación2]]&gt;0,"SI","Impago")</f>
        <v>SI</v>
      </c>
      <c r="AC558">
        <f>+IF(Tabla2[[#This Row],[Orden cobrada]]="Impago",0,Tabla2[[#This Row],[Propina]])</f>
        <v>35.880000000000003</v>
      </c>
      <c r="AD558">
        <f>+IF(Tabla2[[#This Row],[Estado de la Mesa]]="Ocupada",15,0)</f>
        <v>15</v>
      </c>
      <c r="AE558">
        <f>+Tabla2[[#This Row],[Columna1]]/60</f>
        <v>0.25</v>
      </c>
      <c r="AF558" t="str">
        <f>+TEXT(Tabla2[[#This Row],[Columna12]]/24, "h:mm")</f>
        <v>0:15</v>
      </c>
      <c r="AG558" s="6">
        <f>+Tabla2[[#This Row],[Columna13]]+Tabla2[[#This Row],[Tiempo de permanencia]]</f>
        <v>30.168055555555558</v>
      </c>
      <c r="AH558" t="str">
        <f>+TEXT(Tabla2[[#This Row],[Hora de Llegada]], "dddd")</f>
        <v>jueves</v>
      </c>
    </row>
    <row r="559" spans="1:34" x14ac:dyDescent="0.25">
      <c r="A559">
        <v>6</v>
      </c>
      <c r="B559" t="s">
        <v>493</v>
      </c>
      <c r="C559">
        <v>4</v>
      </c>
      <c r="D559" s="3">
        <v>45022.012499999997</v>
      </c>
      <c r="E559" s="3">
        <v>45022.129166666666</v>
      </c>
      <c r="F559" t="s">
        <v>76</v>
      </c>
      <c r="G559" t="s">
        <v>70</v>
      </c>
      <c r="H559" t="s">
        <v>83</v>
      </c>
      <c r="I559" s="13">
        <v>45.26</v>
      </c>
      <c r="J559" t="s">
        <v>72</v>
      </c>
      <c r="K559">
        <v>558</v>
      </c>
      <c r="L559" t="s">
        <v>91</v>
      </c>
      <c r="M559" t="s">
        <v>18</v>
      </c>
      <c r="N559" t="s">
        <v>129</v>
      </c>
      <c r="O559" t="s">
        <v>115</v>
      </c>
      <c r="Q559" s="1">
        <f>+SUMIF(Tabla1[Número de Orden],Tabla2[[#This Row],[Número de Orden]],Tabla1[Ganacia Bruta])</f>
        <v>179</v>
      </c>
      <c r="R559" s="1">
        <f>+Tabla2[[#This Row],[Monto total cuenta]]+Tabla2[[#This Row],[Propina final]]</f>
        <v>224.26</v>
      </c>
      <c r="S559" s="4">
        <f>+Tabla2[[#This Row],[Hora de Salida]]</f>
        <v>45022.129166666666</v>
      </c>
      <c r="T559" s="5" t="str">
        <f>+TEXT(Tabla2[[#This Row],[Hora de Llegada]], "h:mm")</f>
        <v>0:18</v>
      </c>
      <c r="U559" t="str">
        <f>+TEXT(Tabla2[[#This Row],[Hora de Salida]], "h:mm")</f>
        <v>3:06</v>
      </c>
      <c r="V5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0.11666666666666668</v>
      </c>
      <c r="W559">
        <f>+SUMIF(cocina!A:A,Tabla2[[#This Row],[Número de Orden]],cocina!H:H)</f>
        <v>167</v>
      </c>
      <c r="X559">
        <f>+Tabla2[[#This Row],[Tiempo de preparación]]/60</f>
        <v>2.7833333333333332</v>
      </c>
      <c r="Y559" t="str">
        <f>+TEXT(Tabla2[[#This Row],[Columna2]]/24, "h:mm")</f>
        <v>2:47</v>
      </c>
      <c r="Z559" s="6">
        <f>+TEXT(Tabla2[[#This Row],[Hora de Salida]]-Tabla2[[#This Row],[Hora de Llegada]], "h:mm")-Tabla2[[#This Row],[Tiempo de preparación2]]</f>
        <v>6.9444444444444198E-4</v>
      </c>
      <c r="AA559" s="6">
        <f>+IF(Tabla2[[#This Row],[Tiempo de degustación]]&lt;0,0,Tabla2[[#This Row],[Tiempo de degustación]])</f>
        <v>6.9444444444444198E-4</v>
      </c>
      <c r="AB559" t="str">
        <f>+IF(Tabla2[[#This Row],[Tiempo de degustación2]]&gt;0,"SI","Impago")</f>
        <v>SI</v>
      </c>
      <c r="AC559">
        <f>+IF(Tabla2[[#This Row],[Orden cobrada]]="Impago",0,Tabla2[[#This Row],[Propina]])</f>
        <v>45.26</v>
      </c>
      <c r="AD559">
        <f>+IF(Tabla2[[#This Row],[Estado de la Mesa]]="Ocupada",15,0)</f>
        <v>0</v>
      </c>
      <c r="AE559">
        <f>+Tabla2[[#This Row],[Columna1]]/60</f>
        <v>0</v>
      </c>
      <c r="AF559" t="str">
        <f>+TEXT(Tabla2[[#This Row],[Columna12]]/24, "h:mm")</f>
        <v>0:00</v>
      </c>
      <c r="AG559" s="6">
        <f>+Tabla2[[#This Row],[Columna13]]+Tabla2[[#This Row],[Tiempo de permanencia]]</f>
        <v>0.11666666666666668</v>
      </c>
      <c r="AH559" t="str">
        <f>+TEXT(Tabla2[[#This Row],[Hora de Llegada]], "dddd")</f>
        <v>jueves</v>
      </c>
    </row>
    <row r="560" spans="1:34" x14ac:dyDescent="0.25">
      <c r="A560">
        <v>11</v>
      </c>
      <c r="B560" t="s">
        <v>117</v>
      </c>
      <c r="C560">
        <v>1</v>
      </c>
      <c r="D560" s="3">
        <v>45022.009722222225</v>
      </c>
      <c r="E560" s="3">
        <v>45022.165972222225</v>
      </c>
      <c r="F560" t="s">
        <v>82</v>
      </c>
      <c r="G560" t="s">
        <v>70</v>
      </c>
      <c r="H560" t="s">
        <v>83</v>
      </c>
      <c r="I560" s="13">
        <v>24.36</v>
      </c>
      <c r="J560" t="s">
        <v>72</v>
      </c>
      <c r="K560">
        <v>559</v>
      </c>
      <c r="L560" t="s">
        <v>109</v>
      </c>
      <c r="M560" t="s">
        <v>14</v>
      </c>
      <c r="Q560" s="1">
        <f>+SUMIF(Tabla1[Número de Orden],Tabla2[[#This Row],[Número de Orden]],Tabla1[Ganacia Bruta])</f>
        <v>99</v>
      </c>
      <c r="R560" s="1">
        <f>+Tabla2[[#This Row],[Monto total cuenta]]+Tabla2[[#This Row],[Propina final]]</f>
        <v>123.36</v>
      </c>
      <c r="S560" s="4">
        <f>+Tabla2[[#This Row],[Hora de Salida]]</f>
        <v>45022.165972222225</v>
      </c>
      <c r="T560" s="5" t="str">
        <f>+TEXT(Tabla2[[#This Row],[Hora de Llegada]], "h:mm")</f>
        <v>0:14</v>
      </c>
      <c r="U560" t="str">
        <f>+TEXT(Tabla2[[#This Row],[Hora de Salida]], "h:mm")</f>
        <v>3:59</v>
      </c>
      <c r="V5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560">
        <f>+SUMIF(cocina!A:A,Tabla2[[#This Row],[Número de Orden]],cocina!H:H)</f>
        <v>41</v>
      </c>
      <c r="X560">
        <f>+Tabla2[[#This Row],[Tiempo de preparación]]/60</f>
        <v>0.68333333333333335</v>
      </c>
      <c r="Y560" t="str">
        <f>+TEXT(Tabla2[[#This Row],[Columna2]]/24, "h:mm")</f>
        <v>0:41</v>
      </c>
      <c r="Z560" s="6">
        <f>+TEXT(Tabla2[[#This Row],[Hora de Salida]]-Tabla2[[#This Row],[Hora de Llegada]], "h:mm")-Tabla2[[#This Row],[Tiempo de preparación2]]</f>
        <v>0.12777777777777777</v>
      </c>
      <c r="AA560" s="6">
        <f>+IF(Tabla2[[#This Row],[Tiempo de degustación]]&lt;0,0,Tabla2[[#This Row],[Tiempo de degustación]])</f>
        <v>0.12777777777777777</v>
      </c>
      <c r="AB560" t="str">
        <f>+IF(Tabla2[[#This Row],[Tiempo de degustación2]]&gt;0,"SI","Impago")</f>
        <v>SI</v>
      </c>
      <c r="AC560">
        <f>+IF(Tabla2[[#This Row],[Orden cobrada]]="Impago",0,Tabla2[[#This Row],[Propina]])</f>
        <v>24.36</v>
      </c>
      <c r="AD560">
        <f>+IF(Tabla2[[#This Row],[Estado de la Mesa]]="Ocupada",15,0)</f>
        <v>0</v>
      </c>
      <c r="AE560">
        <f>+Tabla2[[#This Row],[Columna1]]/60</f>
        <v>0</v>
      </c>
      <c r="AF560" t="str">
        <f>+TEXT(Tabla2[[#This Row],[Columna12]]/24, "h:mm")</f>
        <v>0:00</v>
      </c>
      <c r="AG560" s="6">
        <f>+Tabla2[[#This Row],[Columna13]]+Tabla2[[#This Row],[Tiempo de permanencia]]</f>
        <v>0.15625</v>
      </c>
      <c r="AH560" t="str">
        <f>+TEXT(Tabla2[[#This Row],[Hora de Llegada]], "dddd")</f>
        <v>jueves</v>
      </c>
    </row>
    <row r="561" spans="1:34" x14ac:dyDescent="0.25">
      <c r="A561">
        <v>6</v>
      </c>
      <c r="B561" t="s">
        <v>279</v>
      </c>
      <c r="C561">
        <v>6</v>
      </c>
      <c r="D561" s="3">
        <v>45022.010416666664</v>
      </c>
      <c r="E561" s="3">
        <v>45022.136805555558</v>
      </c>
      <c r="F561" t="s">
        <v>90</v>
      </c>
      <c r="G561" t="s">
        <v>98</v>
      </c>
      <c r="H561" t="s">
        <v>71</v>
      </c>
      <c r="I561" s="13">
        <v>31.53</v>
      </c>
      <c r="J561" t="s">
        <v>72</v>
      </c>
      <c r="K561">
        <v>560</v>
      </c>
      <c r="L561" t="s">
        <v>140</v>
      </c>
      <c r="M561" t="s">
        <v>24</v>
      </c>
      <c r="N561" t="s">
        <v>129</v>
      </c>
      <c r="Q561" s="1">
        <f>+SUMIF(Tabla1[Número de Orden],Tabla2[[#This Row],[Número de Orden]],Tabla1[Ganacia Bruta])</f>
        <v>111</v>
      </c>
      <c r="R561" s="1">
        <f>+Tabla2[[#This Row],[Monto total cuenta]]+Tabla2[[#This Row],[Propina final]]</f>
        <v>142.53</v>
      </c>
      <c r="S561" s="4">
        <f>+Tabla2[[#This Row],[Hora de Salida]]</f>
        <v>45022.136805555558</v>
      </c>
      <c r="T561" s="5" t="str">
        <f>+TEXT(Tabla2[[#This Row],[Hora de Llegada]], "h:mm")</f>
        <v>0:15</v>
      </c>
      <c r="U561" t="str">
        <f>+TEXT(Tabla2[[#This Row],[Hora de Salida]], "h:mm")</f>
        <v>3:17</v>
      </c>
      <c r="V5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0.12638888888888891</v>
      </c>
      <c r="W561">
        <f>+SUMIF(cocina!A:A,Tabla2[[#This Row],[Número de Orden]],cocina!H:H)</f>
        <v>48</v>
      </c>
      <c r="X561">
        <f>+Tabla2[[#This Row],[Tiempo de preparación]]/60</f>
        <v>0.8</v>
      </c>
      <c r="Y561" t="str">
        <f>+TEXT(Tabla2[[#This Row],[Columna2]]/24, "h:mm")</f>
        <v>0:48</v>
      </c>
      <c r="Z561" s="6">
        <f>+TEXT(Tabla2[[#This Row],[Hora de Salida]]-Tabla2[[#This Row],[Hora de Llegada]], "h:mm")-Tabla2[[#This Row],[Tiempo de preparación2]]</f>
        <v>9.3055555555555558E-2</v>
      </c>
      <c r="AA561" s="6">
        <f>+IF(Tabla2[[#This Row],[Tiempo de degustación]]&lt;0,0,Tabla2[[#This Row],[Tiempo de degustación]])</f>
        <v>9.3055555555555558E-2</v>
      </c>
      <c r="AB561" t="str">
        <f>+IF(Tabla2[[#This Row],[Tiempo de degustación2]]&gt;0,"SI","Impago")</f>
        <v>SI</v>
      </c>
      <c r="AC561">
        <f>+IF(Tabla2[[#This Row],[Orden cobrada]]="Impago",0,Tabla2[[#This Row],[Propina]])</f>
        <v>31.53</v>
      </c>
      <c r="AD561">
        <f>+IF(Tabla2[[#This Row],[Estado de la Mesa]]="Ocupada",15,0)</f>
        <v>0</v>
      </c>
      <c r="AE561">
        <f>+Tabla2[[#This Row],[Columna1]]/60</f>
        <v>0</v>
      </c>
      <c r="AF561" t="str">
        <f>+TEXT(Tabla2[[#This Row],[Columna12]]/24, "h:mm")</f>
        <v>0:00</v>
      </c>
      <c r="AG561" s="6">
        <f>+Tabla2[[#This Row],[Columna13]]+Tabla2[[#This Row],[Tiempo de permanencia]]</f>
        <v>0.12638888888888891</v>
      </c>
      <c r="AH561" t="str">
        <f>+TEXT(Tabla2[[#This Row],[Hora de Llegada]], "dddd")</f>
        <v>jueves</v>
      </c>
    </row>
    <row r="562" spans="1:34" x14ac:dyDescent="0.25">
      <c r="A562">
        <v>4</v>
      </c>
      <c r="B562" t="s">
        <v>124</v>
      </c>
      <c r="C562">
        <v>2</v>
      </c>
      <c r="D562" s="3">
        <v>45022.050694444442</v>
      </c>
      <c r="E562" s="3">
        <v>45022.152083333334</v>
      </c>
      <c r="F562" t="s">
        <v>76</v>
      </c>
      <c r="G562" t="s">
        <v>70</v>
      </c>
      <c r="H562" t="s">
        <v>83</v>
      </c>
      <c r="I562" s="13">
        <v>44.24</v>
      </c>
      <c r="J562" t="s">
        <v>72</v>
      </c>
      <c r="K562">
        <v>561</v>
      </c>
      <c r="L562" t="s">
        <v>127</v>
      </c>
      <c r="M562" t="s">
        <v>24</v>
      </c>
      <c r="N562" t="s">
        <v>116</v>
      </c>
      <c r="Q562" s="1">
        <f>+SUMIF(Tabla1[Número de Orden],Tabla2[[#This Row],[Número de Orden]],Tabla1[Ganacia Bruta])</f>
        <v>64</v>
      </c>
      <c r="R562" s="1">
        <f>+Tabla2[[#This Row],[Monto total cuenta]]+Tabla2[[#This Row],[Propina final]]</f>
        <v>108.24000000000001</v>
      </c>
      <c r="S562" s="4">
        <f>+Tabla2[[#This Row],[Hora de Salida]]</f>
        <v>45022.152083333334</v>
      </c>
      <c r="T562" s="5" t="str">
        <f>+TEXT(Tabla2[[#This Row],[Hora de Llegada]], "h:mm")</f>
        <v>1:13</v>
      </c>
      <c r="U562" t="str">
        <f>+TEXT(Tabla2[[#This Row],[Hora de Salida]], "h:mm")</f>
        <v>3:39</v>
      </c>
      <c r="V5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0.10138888888888888</v>
      </c>
      <c r="W562">
        <f>+SUMIF(cocina!A:A,Tabla2[[#This Row],[Número de Orden]],cocina!H:H)</f>
        <v>64</v>
      </c>
      <c r="X562">
        <f>+Tabla2[[#This Row],[Tiempo de preparación]]/60</f>
        <v>1.0666666666666667</v>
      </c>
      <c r="Y562" t="str">
        <f>+TEXT(Tabla2[[#This Row],[Columna2]]/24, "h:mm")</f>
        <v>1:04</v>
      </c>
      <c r="Z562" s="6">
        <f>+TEXT(Tabla2[[#This Row],[Hora de Salida]]-Tabla2[[#This Row],[Hora de Llegada]], "h:mm")-Tabla2[[#This Row],[Tiempo de preparación2]]</f>
        <v>5.6944444444444443E-2</v>
      </c>
      <c r="AA562" s="6">
        <f>+IF(Tabla2[[#This Row],[Tiempo de degustación]]&lt;0,0,Tabla2[[#This Row],[Tiempo de degustación]])</f>
        <v>5.6944444444444443E-2</v>
      </c>
      <c r="AB562" t="str">
        <f>+IF(Tabla2[[#This Row],[Tiempo de degustación2]]&gt;0,"SI","Impago")</f>
        <v>SI</v>
      </c>
      <c r="AC562">
        <f>+IF(Tabla2[[#This Row],[Orden cobrada]]="Impago",0,Tabla2[[#This Row],[Propina]])</f>
        <v>44.24</v>
      </c>
      <c r="AD562">
        <f>+IF(Tabla2[[#This Row],[Estado de la Mesa]]="Ocupada",15,0)</f>
        <v>0</v>
      </c>
      <c r="AE562">
        <f>+Tabla2[[#This Row],[Columna1]]/60</f>
        <v>0</v>
      </c>
      <c r="AF562" t="str">
        <f>+TEXT(Tabla2[[#This Row],[Columna12]]/24, "h:mm")</f>
        <v>0:00</v>
      </c>
      <c r="AG562" s="6">
        <f>+Tabla2[[#This Row],[Columna13]]+Tabla2[[#This Row],[Tiempo de permanencia]]</f>
        <v>0.10138888888888888</v>
      </c>
      <c r="AH562" t="str">
        <f>+TEXT(Tabla2[[#This Row],[Hora de Llegada]], "dddd")</f>
        <v>jueves</v>
      </c>
    </row>
    <row r="563" spans="1:34" x14ac:dyDescent="0.25">
      <c r="A563">
        <v>20</v>
      </c>
      <c r="B563" t="s">
        <v>556</v>
      </c>
      <c r="C563">
        <v>3</v>
      </c>
      <c r="D563" s="3">
        <v>45022.10833333333</v>
      </c>
      <c r="E563" s="3">
        <v>45022.263888888891</v>
      </c>
      <c r="F563" t="s">
        <v>76</v>
      </c>
      <c r="G563" t="s">
        <v>98</v>
      </c>
      <c r="H563" t="s">
        <v>83</v>
      </c>
      <c r="I563" s="13">
        <v>21.49</v>
      </c>
      <c r="J563" t="s">
        <v>84</v>
      </c>
      <c r="K563">
        <v>562</v>
      </c>
      <c r="L563" t="s">
        <v>101</v>
      </c>
      <c r="M563" t="s">
        <v>11</v>
      </c>
      <c r="N563" t="s">
        <v>88</v>
      </c>
      <c r="O563" t="s">
        <v>96</v>
      </c>
      <c r="P563" t="s">
        <v>86</v>
      </c>
      <c r="Q563" s="1">
        <f>+SUMIF(Tabla1[Número de Orden],Tabla2[[#This Row],[Número de Orden]],Tabla1[Ganacia Bruta])</f>
        <v>288</v>
      </c>
      <c r="R563" s="1">
        <f>+Tabla2[[#This Row],[Monto total cuenta]]+Tabla2[[#This Row],[Propina final]]</f>
        <v>309.49</v>
      </c>
      <c r="S563" s="4">
        <f>+Tabla2[[#This Row],[Hora de Salida]]</f>
        <v>45022.263888888891</v>
      </c>
      <c r="T563" s="5" t="str">
        <f>+TEXT(Tabla2[[#This Row],[Hora de Llegada]], "h:mm")</f>
        <v>2:36</v>
      </c>
      <c r="U563" t="str">
        <f>+TEXT(Tabla2[[#This Row],[Hora de Salida]], "h:mm")</f>
        <v>6:20</v>
      </c>
      <c r="V5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563">
        <f>+SUMIF(cocina!A:A,Tabla2[[#This Row],[Número de Orden]],cocina!H:H)</f>
        <v>112</v>
      </c>
      <c r="X563">
        <f>+Tabla2[[#This Row],[Tiempo de preparación]]/60</f>
        <v>1.8666666666666667</v>
      </c>
      <c r="Y563" t="str">
        <f>+TEXT(Tabla2[[#This Row],[Columna2]]/24, "h:mm")</f>
        <v>1:52</v>
      </c>
      <c r="Z563" s="6">
        <f>+TEXT(Tabla2[[#This Row],[Hora de Salida]]-Tabla2[[#This Row],[Hora de Llegada]], "h:mm")-Tabla2[[#This Row],[Tiempo de preparación2]]</f>
        <v>7.7777777777777779E-2</v>
      </c>
      <c r="AA563" s="6">
        <f>+IF(Tabla2[[#This Row],[Tiempo de degustación]]&lt;0,0,Tabla2[[#This Row],[Tiempo de degustación]])</f>
        <v>7.7777777777777779E-2</v>
      </c>
      <c r="AB563" t="str">
        <f>+IF(Tabla2[[#This Row],[Tiempo de degustación2]]&gt;0,"SI","Impago")</f>
        <v>SI</v>
      </c>
      <c r="AC563">
        <f>+IF(Tabla2[[#This Row],[Orden cobrada]]="Impago",0,Tabla2[[#This Row],[Propina]])</f>
        <v>21.49</v>
      </c>
      <c r="AD563">
        <f>+IF(Tabla2[[#This Row],[Estado de la Mesa]]="Ocupada",15,0)</f>
        <v>0</v>
      </c>
      <c r="AE563">
        <f>+Tabla2[[#This Row],[Columna1]]/60</f>
        <v>0</v>
      </c>
      <c r="AF563" t="str">
        <f>+TEXT(Tabla2[[#This Row],[Columna12]]/24, "h:mm")</f>
        <v>0:00</v>
      </c>
      <c r="AG563" s="6">
        <f>+Tabla2[[#This Row],[Columna13]]+Tabla2[[#This Row],[Tiempo de permanencia]]</f>
        <v>0.15555555555555556</v>
      </c>
      <c r="AH563" t="str">
        <f>+TEXT(Tabla2[[#This Row],[Hora de Llegada]], "dddd")</f>
        <v>jueves</v>
      </c>
    </row>
    <row r="564" spans="1:34" x14ac:dyDescent="0.25">
      <c r="A564">
        <v>12</v>
      </c>
      <c r="B564" t="s">
        <v>183</v>
      </c>
      <c r="C564">
        <v>3</v>
      </c>
      <c r="D564" s="3">
        <v>45022.12777777778</v>
      </c>
      <c r="E564" s="3">
        <v>45022.196527777778</v>
      </c>
      <c r="F564" t="s">
        <v>90</v>
      </c>
      <c r="G564" t="s">
        <v>77</v>
      </c>
      <c r="H564" t="s">
        <v>78</v>
      </c>
      <c r="I564" s="13">
        <v>20.07</v>
      </c>
      <c r="J564" t="s">
        <v>100</v>
      </c>
      <c r="K564">
        <v>563</v>
      </c>
      <c r="L564" t="s">
        <v>140</v>
      </c>
      <c r="M564" t="s">
        <v>10</v>
      </c>
      <c r="Q564" s="1">
        <f>+SUMIF(Tabla1[Número de Orden],Tabla2[[#This Row],[Número de Orden]],Tabla1[Ganacia Bruta])</f>
        <v>54</v>
      </c>
      <c r="R564" s="1">
        <f>+Tabla2[[#This Row],[Monto total cuenta]]+Tabla2[[#This Row],[Propina final]]</f>
        <v>74.069999999999993</v>
      </c>
      <c r="S564" s="4">
        <f>+Tabla2[[#This Row],[Hora de Salida]]</f>
        <v>45022.196527777778</v>
      </c>
      <c r="T564" s="5" t="str">
        <f>+TEXT(Tabla2[[#This Row],[Hora de Llegada]], "h:mm")</f>
        <v>3:04</v>
      </c>
      <c r="U564" t="str">
        <f>+TEXT(Tabla2[[#This Row],[Hora de Salida]], "h:mm")</f>
        <v>4:43</v>
      </c>
      <c r="V5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30.068750000000001</v>
      </c>
      <c r="W564">
        <f>+SUMIF(cocina!A:A,Tabla2[[#This Row],[Número de Orden]],cocina!H:H)</f>
        <v>37</v>
      </c>
      <c r="X564">
        <f>+Tabla2[[#This Row],[Tiempo de preparación]]/60</f>
        <v>0.6166666666666667</v>
      </c>
      <c r="Y564" t="str">
        <f>+TEXT(Tabla2[[#This Row],[Columna2]]/24, "h:mm")</f>
        <v>0:37</v>
      </c>
      <c r="Z564" s="6">
        <f>+TEXT(Tabla2[[#This Row],[Hora de Salida]]-Tabla2[[#This Row],[Hora de Llegada]], "h:mm")-Tabla2[[#This Row],[Tiempo de preparación2]]</f>
        <v>4.3055555555555562E-2</v>
      </c>
      <c r="AA564" s="6">
        <f>+IF(Tabla2[[#This Row],[Tiempo de degustación]]&lt;0,0,Tabla2[[#This Row],[Tiempo de degustación]])</f>
        <v>4.3055555555555562E-2</v>
      </c>
      <c r="AB564" t="str">
        <f>+IF(Tabla2[[#This Row],[Tiempo de degustación2]]&gt;0,"SI","Impago")</f>
        <v>SI</v>
      </c>
      <c r="AC564">
        <f>+IF(Tabla2[[#This Row],[Orden cobrada]]="Impago",0,Tabla2[[#This Row],[Propina]])</f>
        <v>20.07</v>
      </c>
      <c r="AD564">
        <f>+IF(Tabla2[[#This Row],[Estado de la Mesa]]="Ocupada",15,0)</f>
        <v>15</v>
      </c>
      <c r="AE564">
        <f>+Tabla2[[#This Row],[Columna1]]/60</f>
        <v>0.25</v>
      </c>
      <c r="AF564" t="str">
        <f>+TEXT(Tabla2[[#This Row],[Columna12]]/24, "h:mm")</f>
        <v>0:15</v>
      </c>
      <c r="AG564" s="6">
        <f>+Tabla2[[#This Row],[Columna13]]+Tabla2[[#This Row],[Tiempo de permanencia]]</f>
        <v>30.079166666666669</v>
      </c>
      <c r="AH564" t="str">
        <f>+TEXT(Tabla2[[#This Row],[Hora de Llegada]], "dddd")</f>
        <v>jueves</v>
      </c>
    </row>
    <row r="565" spans="1:34" x14ac:dyDescent="0.25">
      <c r="A565">
        <v>9</v>
      </c>
      <c r="B565" t="s">
        <v>557</v>
      </c>
      <c r="C565">
        <v>3</v>
      </c>
      <c r="D565" s="3">
        <v>45022.021527777775</v>
      </c>
      <c r="E565" s="3">
        <v>45022.099305555559</v>
      </c>
      <c r="F565" t="s">
        <v>90</v>
      </c>
      <c r="G565" t="s">
        <v>98</v>
      </c>
      <c r="H565" t="s">
        <v>78</v>
      </c>
      <c r="I565" s="13">
        <v>33.08</v>
      </c>
      <c r="J565" t="s">
        <v>72</v>
      </c>
      <c r="K565">
        <v>564</v>
      </c>
      <c r="L565" t="s">
        <v>101</v>
      </c>
      <c r="M565" t="s">
        <v>12</v>
      </c>
      <c r="N565" t="s">
        <v>103</v>
      </c>
      <c r="O565" t="s">
        <v>131</v>
      </c>
      <c r="Q565" s="1">
        <f>+SUMIF(Tabla1[Número de Orden],Tabla2[[#This Row],[Número de Orden]],Tabla1[Ganacia Bruta])</f>
        <v>156</v>
      </c>
      <c r="R565" s="1">
        <f>+Tabla2[[#This Row],[Monto total cuenta]]+Tabla2[[#This Row],[Propina final]]</f>
        <v>189.07999999999998</v>
      </c>
      <c r="S565" s="4">
        <f>+Tabla2[[#This Row],[Hora de Salida]]</f>
        <v>45022.099305555559</v>
      </c>
      <c r="T565" s="5" t="str">
        <f>+TEXT(Tabla2[[#This Row],[Hora de Llegada]], "h:mm")</f>
        <v>0:31</v>
      </c>
      <c r="U565" t="str">
        <f>+TEXT(Tabla2[[#This Row],[Hora de Salida]], "h:mm")</f>
        <v>2:23</v>
      </c>
      <c r="V5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565">
        <f>+SUMIF(cocina!A:A,Tabla2[[#This Row],[Número de Orden]],cocina!H:H)</f>
        <v>54</v>
      </c>
      <c r="X565">
        <f>+Tabla2[[#This Row],[Tiempo de preparación]]/60</f>
        <v>0.9</v>
      </c>
      <c r="Y565" t="str">
        <f>+TEXT(Tabla2[[#This Row],[Columna2]]/24, "h:mm")</f>
        <v>0:54</v>
      </c>
      <c r="Z565" s="6">
        <f>+TEXT(Tabla2[[#This Row],[Hora de Salida]]-Tabla2[[#This Row],[Hora de Llegada]], "h:mm")-Tabla2[[#This Row],[Tiempo de preparación2]]</f>
        <v>4.027777777777778E-2</v>
      </c>
      <c r="AA565" s="6">
        <f>+IF(Tabla2[[#This Row],[Tiempo de degustación]]&lt;0,0,Tabla2[[#This Row],[Tiempo de degustación]])</f>
        <v>4.027777777777778E-2</v>
      </c>
      <c r="AB565" t="str">
        <f>+IF(Tabla2[[#This Row],[Tiempo de degustación2]]&gt;0,"SI","Impago")</f>
        <v>SI</v>
      </c>
      <c r="AC565">
        <f>+IF(Tabla2[[#This Row],[Orden cobrada]]="Impago",0,Tabla2[[#This Row],[Propina]])</f>
        <v>33.08</v>
      </c>
      <c r="AD565">
        <f>+IF(Tabla2[[#This Row],[Estado de la Mesa]]="Ocupada",15,0)</f>
        <v>0</v>
      </c>
      <c r="AE565">
        <f>+Tabla2[[#This Row],[Columna1]]/60</f>
        <v>0</v>
      </c>
      <c r="AF565" t="str">
        <f>+TEXT(Tabla2[[#This Row],[Columna12]]/24, "h:mm")</f>
        <v>0:00</v>
      </c>
      <c r="AG565" s="6">
        <f>+Tabla2[[#This Row],[Columna13]]+Tabla2[[#This Row],[Tiempo de permanencia]]</f>
        <v>7.7777777777777779E-2</v>
      </c>
      <c r="AH565" t="str">
        <f>+TEXT(Tabla2[[#This Row],[Hora de Llegada]], "dddd")</f>
        <v>jueves</v>
      </c>
    </row>
    <row r="566" spans="1:34" x14ac:dyDescent="0.25">
      <c r="A566">
        <v>3</v>
      </c>
      <c r="B566" t="s">
        <v>558</v>
      </c>
      <c r="C566">
        <v>6</v>
      </c>
      <c r="D566" s="3">
        <v>45022.11041666667</v>
      </c>
      <c r="E566" s="3">
        <v>45022.228472222225</v>
      </c>
      <c r="F566" t="s">
        <v>76</v>
      </c>
      <c r="G566" t="s">
        <v>70</v>
      </c>
      <c r="H566" t="s">
        <v>83</v>
      </c>
      <c r="I566" s="13">
        <v>15.11</v>
      </c>
      <c r="J566" t="s">
        <v>84</v>
      </c>
      <c r="K566">
        <v>565</v>
      </c>
      <c r="L566" t="s">
        <v>101</v>
      </c>
      <c r="M566" t="s">
        <v>18</v>
      </c>
      <c r="N566" t="s">
        <v>122</v>
      </c>
      <c r="O566" t="s">
        <v>115</v>
      </c>
      <c r="P566" t="s">
        <v>112</v>
      </c>
      <c r="Q566" s="1">
        <f>+SUMIF(Tabla1[Número de Orden],Tabla2[[#This Row],[Número de Orden]],Tabla1[Ganacia Bruta])</f>
        <v>251</v>
      </c>
      <c r="R566" s="1">
        <f>+Tabla2[[#This Row],[Monto total cuenta]]+Tabla2[[#This Row],[Propina final]]</f>
        <v>266.11</v>
      </c>
      <c r="S566" s="4">
        <f>+Tabla2[[#This Row],[Hora de Salida]]</f>
        <v>45022.228472222225</v>
      </c>
      <c r="T566" s="5" t="str">
        <f>+TEXT(Tabla2[[#This Row],[Hora de Llegada]], "h:mm")</f>
        <v>2:39</v>
      </c>
      <c r="U566" t="str">
        <f>+TEXT(Tabla2[[#This Row],[Hora de Salida]], "h:mm")</f>
        <v>5:29</v>
      </c>
      <c r="V5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0.11805555555555555</v>
      </c>
      <c r="W566">
        <f>+SUMIF(cocina!A:A,Tabla2[[#This Row],[Número de Orden]],cocina!H:H)</f>
        <v>98</v>
      </c>
      <c r="X566">
        <f>+Tabla2[[#This Row],[Tiempo de preparación]]/60</f>
        <v>1.6333333333333333</v>
      </c>
      <c r="Y566" t="str">
        <f>+TEXT(Tabla2[[#This Row],[Columna2]]/24, "h:mm")</f>
        <v>1:38</v>
      </c>
      <c r="Z566" s="6">
        <f>+TEXT(Tabla2[[#This Row],[Hora de Salida]]-Tabla2[[#This Row],[Hora de Llegada]], "h:mm")-Tabla2[[#This Row],[Tiempo de preparación2]]</f>
        <v>0.05</v>
      </c>
      <c r="AA566" s="6">
        <f>+IF(Tabla2[[#This Row],[Tiempo de degustación]]&lt;0,0,Tabla2[[#This Row],[Tiempo de degustación]])</f>
        <v>0.05</v>
      </c>
      <c r="AB566" t="str">
        <f>+IF(Tabla2[[#This Row],[Tiempo de degustación2]]&gt;0,"SI","Impago")</f>
        <v>SI</v>
      </c>
      <c r="AC566">
        <f>+IF(Tabla2[[#This Row],[Orden cobrada]]="Impago",0,Tabla2[[#This Row],[Propina]])</f>
        <v>15.11</v>
      </c>
      <c r="AD566">
        <f>+IF(Tabla2[[#This Row],[Estado de la Mesa]]="Ocupada",15,0)</f>
        <v>0</v>
      </c>
      <c r="AE566">
        <f>+Tabla2[[#This Row],[Columna1]]/60</f>
        <v>0</v>
      </c>
      <c r="AF566" t="str">
        <f>+TEXT(Tabla2[[#This Row],[Columna12]]/24, "h:mm")</f>
        <v>0:00</v>
      </c>
      <c r="AG566" s="6">
        <f>+Tabla2[[#This Row],[Columna13]]+Tabla2[[#This Row],[Tiempo de permanencia]]</f>
        <v>0.11805555555555555</v>
      </c>
      <c r="AH566" t="str">
        <f>+TEXT(Tabla2[[#This Row],[Hora de Llegada]], "dddd")</f>
        <v>jueves</v>
      </c>
    </row>
    <row r="567" spans="1:34" x14ac:dyDescent="0.25">
      <c r="A567">
        <v>4</v>
      </c>
      <c r="B567" t="s">
        <v>132</v>
      </c>
      <c r="C567">
        <v>3</v>
      </c>
      <c r="D567" s="3">
        <v>45022.072916666664</v>
      </c>
      <c r="E567" s="3">
        <v>45022.206250000003</v>
      </c>
      <c r="F567" t="s">
        <v>69</v>
      </c>
      <c r="G567" t="s">
        <v>70</v>
      </c>
      <c r="H567" t="s">
        <v>83</v>
      </c>
      <c r="I567" s="13">
        <v>42.62</v>
      </c>
      <c r="J567" t="s">
        <v>84</v>
      </c>
      <c r="K567">
        <v>566</v>
      </c>
      <c r="L567" t="s">
        <v>109</v>
      </c>
      <c r="M567" t="s">
        <v>25</v>
      </c>
      <c r="Q567" s="1">
        <f>+SUMIF(Tabla1[Número de Orden],Tabla2[[#This Row],[Número de Orden]],Tabla1[Ganacia Bruta])</f>
        <v>78</v>
      </c>
      <c r="R567" s="1">
        <f>+Tabla2[[#This Row],[Monto total cuenta]]+Tabla2[[#This Row],[Propina final]]</f>
        <v>120.62</v>
      </c>
      <c r="S567" s="4">
        <f>+Tabla2[[#This Row],[Hora de Salida]]</f>
        <v>45022.206250000003</v>
      </c>
      <c r="T567" s="5" t="str">
        <f>+TEXT(Tabla2[[#This Row],[Hora de Llegada]], "h:mm")</f>
        <v>1:45</v>
      </c>
      <c r="U567" t="str">
        <f>+TEXT(Tabla2[[#This Row],[Hora de Salida]], "h:mm")</f>
        <v>4:57</v>
      </c>
      <c r="V5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</v>
      </c>
      <c r="W567">
        <f>+SUMIF(cocina!A:A,Tabla2[[#This Row],[Número de Orden]],cocina!H:H)</f>
        <v>56</v>
      </c>
      <c r="X567">
        <f>+Tabla2[[#This Row],[Tiempo de preparación]]/60</f>
        <v>0.93333333333333335</v>
      </c>
      <c r="Y567" t="str">
        <f>+TEXT(Tabla2[[#This Row],[Columna2]]/24, "h:mm")</f>
        <v>0:56</v>
      </c>
      <c r="Z567" s="6">
        <f>+TEXT(Tabla2[[#This Row],[Hora de Salida]]-Tabla2[[#This Row],[Hora de Llegada]], "h:mm")-Tabla2[[#This Row],[Tiempo de preparación2]]</f>
        <v>9.4444444444444442E-2</v>
      </c>
      <c r="AA567" s="6">
        <f>+IF(Tabla2[[#This Row],[Tiempo de degustación]]&lt;0,0,Tabla2[[#This Row],[Tiempo de degustación]])</f>
        <v>9.4444444444444442E-2</v>
      </c>
      <c r="AB567" t="str">
        <f>+IF(Tabla2[[#This Row],[Tiempo de degustación2]]&gt;0,"SI","Impago")</f>
        <v>SI</v>
      </c>
      <c r="AC567">
        <f>+IF(Tabla2[[#This Row],[Orden cobrada]]="Impago",0,Tabla2[[#This Row],[Propina]])</f>
        <v>42.62</v>
      </c>
      <c r="AD567">
        <f>+IF(Tabla2[[#This Row],[Estado de la Mesa]]="Ocupada",15,0)</f>
        <v>0</v>
      </c>
      <c r="AE567">
        <f>+Tabla2[[#This Row],[Columna1]]/60</f>
        <v>0</v>
      </c>
      <c r="AF567" t="str">
        <f>+TEXT(Tabla2[[#This Row],[Columna12]]/24, "h:mm")</f>
        <v>0:00</v>
      </c>
      <c r="AG567" s="6">
        <f>+Tabla2[[#This Row],[Columna13]]+Tabla2[[#This Row],[Tiempo de permanencia]]</f>
        <v>0.1333333333333333</v>
      </c>
      <c r="AH567" t="str">
        <f>+TEXT(Tabla2[[#This Row],[Hora de Llegada]], "dddd")</f>
        <v>jueves</v>
      </c>
    </row>
    <row r="568" spans="1:34" x14ac:dyDescent="0.25">
      <c r="A568">
        <v>15</v>
      </c>
      <c r="B568" t="s">
        <v>442</v>
      </c>
      <c r="C568">
        <v>4</v>
      </c>
      <c r="D568" s="3">
        <v>45022.082638888889</v>
      </c>
      <c r="E568" s="3">
        <v>45022.219444444447</v>
      </c>
      <c r="F568" t="s">
        <v>94</v>
      </c>
      <c r="G568" t="s">
        <v>70</v>
      </c>
      <c r="H568" t="s">
        <v>71</v>
      </c>
      <c r="I568" s="13">
        <v>42.83</v>
      </c>
      <c r="J568" t="s">
        <v>100</v>
      </c>
      <c r="K568">
        <v>567</v>
      </c>
      <c r="L568" t="s">
        <v>127</v>
      </c>
      <c r="M568" t="s">
        <v>15</v>
      </c>
      <c r="N568" t="s">
        <v>115</v>
      </c>
      <c r="O568" t="s">
        <v>133</v>
      </c>
      <c r="P568" t="s">
        <v>118</v>
      </c>
      <c r="Q568" s="1">
        <f>+SUMIF(Tabla1[Número de Orden],Tabla2[[#This Row],[Número de Orden]],Tabla1[Ganacia Bruta])</f>
        <v>253</v>
      </c>
      <c r="R568" s="1">
        <f>+Tabla2[[#This Row],[Monto total cuenta]]+Tabla2[[#This Row],[Propina final]]</f>
        <v>295.83</v>
      </c>
      <c r="S568" s="4">
        <f>+Tabla2[[#This Row],[Hora de Salida]]</f>
        <v>45022.219444444447</v>
      </c>
      <c r="T568" s="5" t="str">
        <f>+TEXT(Tabla2[[#This Row],[Hora de Llegada]], "h:mm")</f>
        <v>1:59</v>
      </c>
      <c r="U568" t="str">
        <f>+TEXT(Tabla2[[#This Row],[Hora de Salida]], "h:mm")</f>
        <v>5:16</v>
      </c>
      <c r="V5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568">
        <f>+SUMIF(cocina!A:A,Tabla2[[#This Row],[Número de Orden]],cocina!H:H)</f>
        <v>102</v>
      </c>
      <c r="X568">
        <f>+Tabla2[[#This Row],[Tiempo de preparación]]/60</f>
        <v>1.7</v>
      </c>
      <c r="Y568" t="str">
        <f>+TEXT(Tabla2[[#This Row],[Columna2]]/24, "h:mm")</f>
        <v>1:42</v>
      </c>
      <c r="Z568" s="6">
        <f>+TEXT(Tabla2[[#This Row],[Hora de Salida]]-Tabla2[[#This Row],[Hora de Llegada]], "h:mm")-Tabla2[[#This Row],[Tiempo de preparación2]]</f>
        <v>6.5972222222222238E-2</v>
      </c>
      <c r="AA568" s="6">
        <f>+IF(Tabla2[[#This Row],[Tiempo de degustación]]&lt;0,0,Tabla2[[#This Row],[Tiempo de degustación]])</f>
        <v>6.5972222222222238E-2</v>
      </c>
      <c r="AB568" t="str">
        <f>+IF(Tabla2[[#This Row],[Tiempo de degustación2]]&gt;0,"SI","Impago")</f>
        <v>SI</v>
      </c>
      <c r="AC568">
        <f>+IF(Tabla2[[#This Row],[Orden cobrada]]="Impago",0,Tabla2[[#This Row],[Propina]])</f>
        <v>42.83</v>
      </c>
      <c r="AD568">
        <f>+IF(Tabla2[[#This Row],[Estado de la Mesa]]="Ocupada",15,0)</f>
        <v>15</v>
      </c>
      <c r="AE568">
        <f>+Tabla2[[#This Row],[Columna1]]/60</f>
        <v>0.25</v>
      </c>
      <c r="AF568" t="str">
        <f>+TEXT(Tabla2[[#This Row],[Columna12]]/24, "h:mm")</f>
        <v>0:15</v>
      </c>
      <c r="AG568" s="6">
        <f>+Tabla2[[#This Row],[Columna13]]+Tabla2[[#This Row],[Tiempo de permanencia]]</f>
        <v>30.147222222222222</v>
      </c>
      <c r="AH568" t="str">
        <f>+TEXT(Tabla2[[#This Row],[Hora de Llegada]], "dddd")</f>
        <v>jueves</v>
      </c>
    </row>
    <row r="569" spans="1:34" x14ac:dyDescent="0.25">
      <c r="A569">
        <v>5</v>
      </c>
      <c r="B569" t="s">
        <v>164</v>
      </c>
      <c r="C569">
        <v>1</v>
      </c>
      <c r="D569" s="3">
        <v>45022.068749999999</v>
      </c>
      <c r="E569" s="3">
        <v>45022.144444444442</v>
      </c>
      <c r="F569" t="s">
        <v>94</v>
      </c>
      <c r="G569" t="s">
        <v>70</v>
      </c>
      <c r="H569" t="s">
        <v>71</v>
      </c>
      <c r="I569" s="13">
        <v>21.13</v>
      </c>
      <c r="J569" t="s">
        <v>100</v>
      </c>
      <c r="K569">
        <v>568</v>
      </c>
      <c r="L569" t="s">
        <v>79</v>
      </c>
      <c r="M569" t="s">
        <v>20</v>
      </c>
      <c r="N569" t="s">
        <v>103</v>
      </c>
      <c r="Q569" s="1">
        <f>+SUMIF(Tabla1[Número de Orden],Tabla2[[#This Row],[Número de Orden]],Tabla1[Ganacia Bruta])</f>
        <v>182</v>
      </c>
      <c r="R569" s="1">
        <f>+Tabla2[[#This Row],[Monto total cuenta]]+Tabla2[[#This Row],[Propina final]]</f>
        <v>203.13</v>
      </c>
      <c r="S569" s="4">
        <f>+Tabla2[[#This Row],[Hora de Salida]]</f>
        <v>45022.144444444442</v>
      </c>
      <c r="T569" s="5" t="str">
        <f>+TEXT(Tabla2[[#This Row],[Hora de Llegada]], "h:mm")</f>
        <v>1:39</v>
      </c>
      <c r="U569" t="str">
        <f>+TEXT(Tabla2[[#This Row],[Hora de Salida]], "h:mm")</f>
        <v>3:28</v>
      </c>
      <c r="V5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30.075694444444444</v>
      </c>
      <c r="W569">
        <f>+SUMIF(cocina!A:A,Tabla2[[#This Row],[Número de Orden]],cocina!H:H)</f>
        <v>84</v>
      </c>
      <c r="X569">
        <f>+Tabla2[[#This Row],[Tiempo de preparación]]/60</f>
        <v>1.4</v>
      </c>
      <c r="Y569" t="str">
        <f>+TEXT(Tabla2[[#This Row],[Columna2]]/24, "h:mm")</f>
        <v>1:24</v>
      </c>
      <c r="Z569" s="6">
        <f>+TEXT(Tabla2[[#This Row],[Hora de Salida]]-Tabla2[[#This Row],[Hora de Llegada]], "h:mm")-Tabla2[[#This Row],[Tiempo de preparación2]]</f>
        <v>1.7361111111111105E-2</v>
      </c>
      <c r="AA569" s="6">
        <f>+IF(Tabla2[[#This Row],[Tiempo de degustación]]&lt;0,0,Tabla2[[#This Row],[Tiempo de degustación]])</f>
        <v>1.7361111111111105E-2</v>
      </c>
      <c r="AB569" t="str">
        <f>+IF(Tabla2[[#This Row],[Tiempo de degustación2]]&gt;0,"SI","Impago")</f>
        <v>SI</v>
      </c>
      <c r="AC569">
        <f>+IF(Tabla2[[#This Row],[Orden cobrada]]="Impago",0,Tabla2[[#This Row],[Propina]])</f>
        <v>21.13</v>
      </c>
      <c r="AD569">
        <f>+IF(Tabla2[[#This Row],[Estado de la Mesa]]="Ocupada",15,0)</f>
        <v>15</v>
      </c>
      <c r="AE569">
        <f>+Tabla2[[#This Row],[Columna1]]/60</f>
        <v>0.25</v>
      </c>
      <c r="AF569" t="str">
        <f>+TEXT(Tabla2[[#This Row],[Columna12]]/24, "h:mm")</f>
        <v>0:15</v>
      </c>
      <c r="AG569" s="6">
        <f>+Tabla2[[#This Row],[Columna13]]+Tabla2[[#This Row],[Tiempo de permanencia]]</f>
        <v>30.086111111111112</v>
      </c>
      <c r="AH569" t="str">
        <f>+TEXT(Tabla2[[#This Row],[Hora de Llegada]], "dddd")</f>
        <v>jueves</v>
      </c>
    </row>
    <row r="570" spans="1:34" x14ac:dyDescent="0.25">
      <c r="A570">
        <v>12</v>
      </c>
      <c r="B570" t="s">
        <v>559</v>
      </c>
      <c r="C570">
        <v>5</v>
      </c>
      <c r="D570" s="3">
        <v>45022.061111111114</v>
      </c>
      <c r="E570" s="3">
        <v>45022.128472222219</v>
      </c>
      <c r="F570" t="s">
        <v>76</v>
      </c>
      <c r="G570" t="s">
        <v>70</v>
      </c>
      <c r="H570" t="s">
        <v>83</v>
      </c>
      <c r="I570" s="13">
        <v>28.52</v>
      </c>
      <c r="J570" t="s">
        <v>72</v>
      </c>
      <c r="K570">
        <v>569</v>
      </c>
      <c r="L570" t="s">
        <v>105</v>
      </c>
      <c r="M570" t="s">
        <v>20</v>
      </c>
      <c r="N570" t="s">
        <v>118</v>
      </c>
      <c r="Q570" s="1">
        <f>+SUMIF(Tabla1[Número de Orden],Tabla2[[#This Row],[Número de Orden]],Tabla1[Ganacia Bruta])</f>
        <v>131</v>
      </c>
      <c r="R570" s="1">
        <f>+Tabla2[[#This Row],[Monto total cuenta]]+Tabla2[[#This Row],[Propina final]]</f>
        <v>159.52000000000001</v>
      </c>
      <c r="S570" s="4">
        <f>+Tabla2[[#This Row],[Hora de Salida]]</f>
        <v>45022.128472222219</v>
      </c>
      <c r="T570" s="5" t="str">
        <f>+TEXT(Tabla2[[#This Row],[Hora de Llegada]], "h:mm")</f>
        <v>1:28</v>
      </c>
      <c r="U570" t="str">
        <f>+TEXT(Tabla2[[#This Row],[Hora de Salida]], "h:mm")</f>
        <v>3:05</v>
      </c>
      <c r="V5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6.7361111111111094E-2</v>
      </c>
      <c r="W570">
        <f>+SUMIF(cocina!A:A,Tabla2[[#This Row],[Número de Orden]],cocina!H:H)</f>
        <v>58</v>
      </c>
      <c r="X570">
        <f>+Tabla2[[#This Row],[Tiempo de preparación]]/60</f>
        <v>0.96666666666666667</v>
      </c>
      <c r="Y570" t="str">
        <f>+TEXT(Tabla2[[#This Row],[Columna2]]/24, "h:mm")</f>
        <v>0:58</v>
      </c>
      <c r="Z570" s="6">
        <f>+TEXT(Tabla2[[#This Row],[Hora de Salida]]-Tabla2[[#This Row],[Hora de Llegada]], "h:mm")-Tabla2[[#This Row],[Tiempo de preparación2]]</f>
        <v>2.7083333333333327E-2</v>
      </c>
      <c r="AA570" s="6">
        <f>+IF(Tabla2[[#This Row],[Tiempo de degustación]]&lt;0,0,Tabla2[[#This Row],[Tiempo de degustación]])</f>
        <v>2.7083333333333327E-2</v>
      </c>
      <c r="AB570" t="str">
        <f>+IF(Tabla2[[#This Row],[Tiempo de degustación2]]&gt;0,"SI","Impago")</f>
        <v>SI</v>
      </c>
      <c r="AC570">
        <f>+IF(Tabla2[[#This Row],[Orden cobrada]]="Impago",0,Tabla2[[#This Row],[Propina]])</f>
        <v>28.52</v>
      </c>
      <c r="AD570">
        <f>+IF(Tabla2[[#This Row],[Estado de la Mesa]]="Ocupada",15,0)</f>
        <v>0</v>
      </c>
      <c r="AE570">
        <f>+Tabla2[[#This Row],[Columna1]]/60</f>
        <v>0</v>
      </c>
      <c r="AF570" t="str">
        <f>+TEXT(Tabla2[[#This Row],[Columna12]]/24, "h:mm")</f>
        <v>0:00</v>
      </c>
      <c r="AG570" s="6">
        <f>+Tabla2[[#This Row],[Columna13]]+Tabla2[[#This Row],[Tiempo de permanencia]]</f>
        <v>6.7361111111111094E-2</v>
      </c>
      <c r="AH570" t="str">
        <f>+TEXT(Tabla2[[#This Row],[Hora de Llegada]], "dddd")</f>
        <v>jueves</v>
      </c>
    </row>
    <row r="571" spans="1:34" x14ac:dyDescent="0.25">
      <c r="A571">
        <v>1</v>
      </c>
      <c r="B571" t="s">
        <v>560</v>
      </c>
      <c r="C571">
        <v>6</v>
      </c>
      <c r="D571" s="3">
        <v>45022.111111111109</v>
      </c>
      <c r="E571" s="3">
        <v>45022.185416666667</v>
      </c>
      <c r="F571" t="s">
        <v>90</v>
      </c>
      <c r="G571" t="s">
        <v>70</v>
      </c>
      <c r="H571" t="s">
        <v>83</v>
      </c>
      <c r="I571" s="13">
        <v>38.4</v>
      </c>
      <c r="J571" t="s">
        <v>84</v>
      </c>
      <c r="K571">
        <v>570</v>
      </c>
      <c r="L571" t="s">
        <v>79</v>
      </c>
      <c r="M571" t="s">
        <v>14</v>
      </c>
      <c r="N571" t="s">
        <v>125</v>
      </c>
      <c r="Q571" s="1">
        <f>+SUMIF(Tabla1[Número de Orden],Tabla2[[#This Row],[Número de Orden]],Tabla1[Ganacia Bruta])</f>
        <v>85</v>
      </c>
      <c r="R571" s="1">
        <f>+Tabla2[[#This Row],[Monto total cuenta]]+Tabla2[[#This Row],[Propina final]]</f>
        <v>123.4</v>
      </c>
      <c r="S571" s="4">
        <f>+Tabla2[[#This Row],[Hora de Salida]]</f>
        <v>45022.185416666667</v>
      </c>
      <c r="T571" s="5" t="str">
        <f>+TEXT(Tabla2[[#This Row],[Hora de Llegada]], "h:mm")</f>
        <v>2:40</v>
      </c>
      <c r="U571" t="str">
        <f>+TEXT(Tabla2[[#This Row],[Hora de Salida]], "h:mm")</f>
        <v>4:27</v>
      </c>
      <c r="V5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7.4305555555555569E-2</v>
      </c>
      <c r="W571">
        <f>+SUMIF(cocina!A:A,Tabla2[[#This Row],[Número de Orden]],cocina!H:H)</f>
        <v>46</v>
      </c>
      <c r="X571">
        <f>+Tabla2[[#This Row],[Tiempo de preparación]]/60</f>
        <v>0.76666666666666672</v>
      </c>
      <c r="Y571" t="str">
        <f>+TEXT(Tabla2[[#This Row],[Columna2]]/24, "h:mm")</f>
        <v>0:46</v>
      </c>
      <c r="Z571" s="6">
        <f>+TEXT(Tabla2[[#This Row],[Hora de Salida]]-Tabla2[[#This Row],[Hora de Llegada]], "h:mm")-Tabla2[[#This Row],[Tiempo de preparación2]]</f>
        <v>4.2361111111111113E-2</v>
      </c>
      <c r="AA571" s="6">
        <f>+IF(Tabla2[[#This Row],[Tiempo de degustación]]&lt;0,0,Tabla2[[#This Row],[Tiempo de degustación]])</f>
        <v>4.2361111111111113E-2</v>
      </c>
      <c r="AB571" t="str">
        <f>+IF(Tabla2[[#This Row],[Tiempo de degustación2]]&gt;0,"SI","Impago")</f>
        <v>SI</v>
      </c>
      <c r="AC571">
        <f>+IF(Tabla2[[#This Row],[Orden cobrada]]="Impago",0,Tabla2[[#This Row],[Propina]])</f>
        <v>38.4</v>
      </c>
      <c r="AD571">
        <f>+IF(Tabla2[[#This Row],[Estado de la Mesa]]="Ocupada",15,0)</f>
        <v>0</v>
      </c>
      <c r="AE571">
        <f>+Tabla2[[#This Row],[Columna1]]/60</f>
        <v>0</v>
      </c>
      <c r="AF571" t="str">
        <f>+TEXT(Tabla2[[#This Row],[Columna12]]/24, "h:mm")</f>
        <v>0:00</v>
      </c>
      <c r="AG571" s="6">
        <f>+Tabla2[[#This Row],[Columna13]]+Tabla2[[#This Row],[Tiempo de permanencia]]</f>
        <v>7.4305555555555569E-2</v>
      </c>
      <c r="AH571" t="str">
        <f>+TEXT(Tabla2[[#This Row],[Hora de Llegada]], "dddd")</f>
        <v>jueves</v>
      </c>
    </row>
    <row r="572" spans="1:34" x14ac:dyDescent="0.25">
      <c r="A572">
        <v>15</v>
      </c>
      <c r="B572" t="s">
        <v>152</v>
      </c>
      <c r="C572">
        <v>2</v>
      </c>
      <c r="D572" s="3">
        <v>45022.056250000001</v>
      </c>
      <c r="E572" s="3">
        <v>45022.120833333334</v>
      </c>
      <c r="F572" t="s">
        <v>90</v>
      </c>
      <c r="G572" t="s">
        <v>70</v>
      </c>
      <c r="H572" t="s">
        <v>83</v>
      </c>
      <c r="I572" s="13">
        <v>49.54</v>
      </c>
      <c r="J572" t="s">
        <v>84</v>
      </c>
      <c r="K572">
        <v>571</v>
      </c>
      <c r="L572" t="s">
        <v>95</v>
      </c>
      <c r="M572" t="s">
        <v>10</v>
      </c>
      <c r="Q572" s="1">
        <f>+SUMIF(Tabla1[Número de Orden],Tabla2[[#This Row],[Número de Orden]],Tabla1[Ganacia Bruta])</f>
        <v>54</v>
      </c>
      <c r="R572" s="1">
        <f>+Tabla2[[#This Row],[Monto total cuenta]]+Tabla2[[#This Row],[Propina final]]</f>
        <v>103.53999999999999</v>
      </c>
      <c r="S572" s="4">
        <f>+Tabla2[[#This Row],[Hora de Salida]]</f>
        <v>45022.120833333334</v>
      </c>
      <c r="T572" s="5" t="str">
        <f>+TEXT(Tabla2[[#This Row],[Hora de Llegada]], "h:mm")</f>
        <v>1:21</v>
      </c>
      <c r="U572" t="str">
        <f>+TEXT(Tabla2[[#This Row],[Hora de Salida]], "h:mm")</f>
        <v>2:54</v>
      </c>
      <c r="V5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6.4583333333333326E-2</v>
      </c>
      <c r="W572">
        <f>+SUMIF(cocina!A:A,Tabla2[[#This Row],[Número de Orden]],cocina!H:H)</f>
        <v>26</v>
      </c>
      <c r="X572">
        <f>+Tabla2[[#This Row],[Tiempo de preparación]]/60</f>
        <v>0.43333333333333335</v>
      </c>
      <c r="Y572" t="str">
        <f>+TEXT(Tabla2[[#This Row],[Columna2]]/24, "h:mm")</f>
        <v>0:26</v>
      </c>
      <c r="Z572" s="6">
        <f>+TEXT(Tabla2[[#This Row],[Hora de Salida]]-Tabla2[[#This Row],[Hora de Llegada]], "h:mm")-Tabla2[[#This Row],[Tiempo de preparación2]]</f>
        <v>4.6527777777777786E-2</v>
      </c>
      <c r="AA572" s="6">
        <f>+IF(Tabla2[[#This Row],[Tiempo de degustación]]&lt;0,0,Tabla2[[#This Row],[Tiempo de degustación]])</f>
        <v>4.6527777777777786E-2</v>
      </c>
      <c r="AB572" t="str">
        <f>+IF(Tabla2[[#This Row],[Tiempo de degustación2]]&gt;0,"SI","Impago")</f>
        <v>SI</v>
      </c>
      <c r="AC572">
        <f>+IF(Tabla2[[#This Row],[Orden cobrada]]="Impago",0,Tabla2[[#This Row],[Propina]])</f>
        <v>49.54</v>
      </c>
      <c r="AD572">
        <f>+IF(Tabla2[[#This Row],[Estado de la Mesa]]="Ocupada",15,0)</f>
        <v>0</v>
      </c>
      <c r="AE572">
        <f>+Tabla2[[#This Row],[Columna1]]/60</f>
        <v>0</v>
      </c>
      <c r="AF572" t="str">
        <f>+TEXT(Tabla2[[#This Row],[Columna12]]/24, "h:mm")</f>
        <v>0:00</v>
      </c>
      <c r="AG572" s="6">
        <f>+Tabla2[[#This Row],[Columna13]]+Tabla2[[#This Row],[Tiempo de permanencia]]</f>
        <v>6.4583333333333326E-2</v>
      </c>
      <c r="AH572" t="str">
        <f>+TEXT(Tabla2[[#This Row],[Hora de Llegada]], "dddd")</f>
        <v>jueves</v>
      </c>
    </row>
    <row r="573" spans="1:34" x14ac:dyDescent="0.25">
      <c r="A573">
        <v>19</v>
      </c>
      <c r="B573" t="s">
        <v>561</v>
      </c>
      <c r="C573">
        <v>3</v>
      </c>
      <c r="D573" s="3">
        <v>45022.120138888888</v>
      </c>
      <c r="E573" s="3">
        <v>45022.268750000003</v>
      </c>
      <c r="F573" t="s">
        <v>94</v>
      </c>
      <c r="G573" t="s">
        <v>70</v>
      </c>
      <c r="H573" t="s">
        <v>78</v>
      </c>
      <c r="I573" s="13">
        <v>46.21</v>
      </c>
      <c r="J573" t="s">
        <v>100</v>
      </c>
      <c r="K573">
        <v>572</v>
      </c>
      <c r="L573" t="s">
        <v>85</v>
      </c>
      <c r="M573" t="s">
        <v>7</v>
      </c>
      <c r="N573" t="s">
        <v>123</v>
      </c>
      <c r="Q573" s="1">
        <f>+SUMIF(Tabla1[Número de Orden],Tabla2[[#This Row],[Número de Orden]],Tabla1[Ganacia Bruta])</f>
        <v>74</v>
      </c>
      <c r="R573" s="1">
        <f>+Tabla2[[#This Row],[Monto total cuenta]]+Tabla2[[#This Row],[Propina final]]</f>
        <v>120.21000000000001</v>
      </c>
      <c r="S573" s="4">
        <f>+Tabla2[[#This Row],[Hora de Salida]]</f>
        <v>45022.268750000003</v>
      </c>
      <c r="T573" s="5" t="str">
        <f>+TEXT(Tabla2[[#This Row],[Hora de Llegada]], "h:mm")</f>
        <v>2:53</v>
      </c>
      <c r="U573" t="str">
        <f>+TEXT(Tabla2[[#This Row],[Hora de Salida]], "h:mm")</f>
        <v>6:27</v>
      </c>
      <c r="V5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30.148611111111109</v>
      </c>
      <c r="W573">
        <f>+SUMIF(cocina!A:A,Tabla2[[#This Row],[Número de Orden]],cocina!H:H)</f>
        <v>44</v>
      </c>
      <c r="X573">
        <f>+Tabla2[[#This Row],[Tiempo de preparación]]/60</f>
        <v>0.73333333333333328</v>
      </c>
      <c r="Y573" t="str">
        <f>+TEXT(Tabla2[[#This Row],[Columna2]]/24, "h:mm")</f>
        <v>0:44</v>
      </c>
      <c r="Z573" s="6">
        <f>+TEXT(Tabla2[[#This Row],[Hora de Salida]]-Tabla2[[#This Row],[Hora de Llegada]], "h:mm")-Tabla2[[#This Row],[Tiempo de preparación2]]</f>
        <v>0.11805555555555555</v>
      </c>
      <c r="AA573" s="6">
        <f>+IF(Tabla2[[#This Row],[Tiempo de degustación]]&lt;0,0,Tabla2[[#This Row],[Tiempo de degustación]])</f>
        <v>0.11805555555555555</v>
      </c>
      <c r="AB573" t="str">
        <f>+IF(Tabla2[[#This Row],[Tiempo de degustación2]]&gt;0,"SI","Impago")</f>
        <v>SI</v>
      </c>
      <c r="AC573">
        <f>+IF(Tabla2[[#This Row],[Orden cobrada]]="Impago",0,Tabla2[[#This Row],[Propina]])</f>
        <v>46.21</v>
      </c>
      <c r="AD573">
        <f>+IF(Tabla2[[#This Row],[Estado de la Mesa]]="Ocupada",15,0)</f>
        <v>15</v>
      </c>
      <c r="AE573">
        <f>+Tabla2[[#This Row],[Columna1]]/60</f>
        <v>0.25</v>
      </c>
      <c r="AF573" t="str">
        <f>+TEXT(Tabla2[[#This Row],[Columna12]]/24, "h:mm")</f>
        <v>0:15</v>
      </c>
      <c r="AG573" s="6">
        <f>+Tabla2[[#This Row],[Columna13]]+Tabla2[[#This Row],[Tiempo de permanencia]]</f>
        <v>30.159027777777776</v>
      </c>
      <c r="AH573" t="str">
        <f>+TEXT(Tabla2[[#This Row],[Hora de Llegada]], "dddd")</f>
        <v>jueves</v>
      </c>
    </row>
    <row r="574" spans="1:34" x14ac:dyDescent="0.25">
      <c r="A574">
        <v>7</v>
      </c>
      <c r="B574" t="s">
        <v>562</v>
      </c>
      <c r="C574">
        <v>3</v>
      </c>
      <c r="D574" s="3">
        <v>45022.133333333331</v>
      </c>
      <c r="E574" s="3">
        <v>45022.29791666667</v>
      </c>
      <c r="F574" t="s">
        <v>69</v>
      </c>
      <c r="G574" t="s">
        <v>70</v>
      </c>
      <c r="H574" t="s">
        <v>83</v>
      </c>
      <c r="I574" s="13">
        <v>47.08</v>
      </c>
      <c r="J574" t="s">
        <v>100</v>
      </c>
      <c r="K574">
        <v>573</v>
      </c>
      <c r="L574" t="s">
        <v>127</v>
      </c>
      <c r="M574" t="s">
        <v>23</v>
      </c>
      <c r="N574" t="s">
        <v>133</v>
      </c>
      <c r="Q574" s="1">
        <f>+SUMIF(Tabla1[Número de Orden],Tabla2[[#This Row],[Número de Orden]],Tabla1[Ganacia Bruta])</f>
        <v>165</v>
      </c>
      <c r="R574" s="1">
        <f>+Tabla2[[#This Row],[Monto total cuenta]]+Tabla2[[#This Row],[Propina final]]</f>
        <v>212.07999999999998</v>
      </c>
      <c r="S574" s="4">
        <f>+Tabla2[[#This Row],[Hora de Salida]]</f>
        <v>45022.29791666667</v>
      </c>
      <c r="T574" s="5" t="str">
        <f>+TEXT(Tabla2[[#This Row],[Hora de Llegada]], "h:mm")</f>
        <v>3:12</v>
      </c>
      <c r="U574" t="str">
        <f>+TEXT(Tabla2[[#This Row],[Hora de Salida]], "h:mm")</f>
        <v>7:09</v>
      </c>
      <c r="V5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30.164583333333333</v>
      </c>
      <c r="W574">
        <f>+SUMIF(cocina!A:A,Tabla2[[#This Row],[Número de Orden]],cocina!H:H)</f>
        <v>69</v>
      </c>
      <c r="X574">
        <f>+Tabla2[[#This Row],[Tiempo de preparación]]/60</f>
        <v>1.1499999999999999</v>
      </c>
      <c r="Y574" t="str">
        <f>+TEXT(Tabla2[[#This Row],[Columna2]]/24, "h:mm")</f>
        <v>1:09</v>
      </c>
      <c r="Z574" s="6">
        <f>+TEXT(Tabla2[[#This Row],[Hora de Salida]]-Tabla2[[#This Row],[Hora de Llegada]], "h:mm")-Tabla2[[#This Row],[Tiempo de preparación2]]</f>
        <v>0.11666666666666667</v>
      </c>
      <c r="AA574" s="6">
        <f>+IF(Tabla2[[#This Row],[Tiempo de degustación]]&lt;0,0,Tabla2[[#This Row],[Tiempo de degustación]])</f>
        <v>0.11666666666666667</v>
      </c>
      <c r="AB574" t="str">
        <f>+IF(Tabla2[[#This Row],[Tiempo de degustación2]]&gt;0,"SI","Impago")</f>
        <v>SI</v>
      </c>
      <c r="AC574">
        <f>+IF(Tabla2[[#This Row],[Orden cobrada]]="Impago",0,Tabla2[[#This Row],[Propina]])</f>
        <v>47.08</v>
      </c>
      <c r="AD574">
        <f>+IF(Tabla2[[#This Row],[Estado de la Mesa]]="Ocupada",15,0)</f>
        <v>15</v>
      </c>
      <c r="AE574">
        <f>+Tabla2[[#This Row],[Columna1]]/60</f>
        <v>0.25</v>
      </c>
      <c r="AF574" t="str">
        <f>+TEXT(Tabla2[[#This Row],[Columna12]]/24, "h:mm")</f>
        <v>0:15</v>
      </c>
      <c r="AG574" s="6">
        <f>+Tabla2[[#This Row],[Columna13]]+Tabla2[[#This Row],[Tiempo de permanencia]]</f>
        <v>30.175000000000001</v>
      </c>
      <c r="AH574" t="str">
        <f>+TEXT(Tabla2[[#This Row],[Hora de Llegada]], "dddd")</f>
        <v>jueves</v>
      </c>
    </row>
    <row r="575" spans="1:34" x14ac:dyDescent="0.25">
      <c r="A575">
        <v>20</v>
      </c>
      <c r="B575" t="s">
        <v>563</v>
      </c>
      <c r="C575">
        <v>3</v>
      </c>
      <c r="D575" s="3">
        <v>45022.021527777775</v>
      </c>
      <c r="E575" s="3">
        <v>45022.130555555559</v>
      </c>
      <c r="F575" t="s">
        <v>90</v>
      </c>
      <c r="G575" t="s">
        <v>70</v>
      </c>
      <c r="H575" t="s">
        <v>83</v>
      </c>
      <c r="I575" s="13">
        <v>42.57</v>
      </c>
      <c r="J575" t="s">
        <v>84</v>
      </c>
      <c r="K575">
        <v>574</v>
      </c>
      <c r="L575" t="s">
        <v>85</v>
      </c>
      <c r="M575" t="s">
        <v>25</v>
      </c>
      <c r="N575" t="s">
        <v>87</v>
      </c>
      <c r="O575" t="s">
        <v>122</v>
      </c>
      <c r="P575" t="s">
        <v>118</v>
      </c>
      <c r="Q575" s="1">
        <f>+SUMIF(Tabla1[Número de Orden],Tabla2[[#This Row],[Número de Orden]],Tabla1[Ganacia Bruta])</f>
        <v>207</v>
      </c>
      <c r="R575" s="1">
        <f>+Tabla2[[#This Row],[Monto total cuenta]]+Tabla2[[#This Row],[Propina final]]</f>
        <v>207</v>
      </c>
      <c r="S575" s="4">
        <f>+Tabla2[[#This Row],[Hora de Salida]]</f>
        <v>45022.130555555559</v>
      </c>
      <c r="T575" s="5" t="str">
        <f>+TEXT(Tabla2[[#This Row],[Hora de Llegada]], "h:mm")</f>
        <v>0:31</v>
      </c>
      <c r="U575" t="str">
        <f>+TEXT(Tabla2[[#This Row],[Hora de Salida]], "h:mm")</f>
        <v>3:08</v>
      </c>
      <c r="V5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0.10902777777777778</v>
      </c>
      <c r="W575">
        <f>+SUMIF(cocina!A:A,Tabla2[[#This Row],[Número de Orden]],cocina!H:H)</f>
        <v>168</v>
      </c>
      <c r="X575">
        <f>+Tabla2[[#This Row],[Tiempo de preparación]]/60</f>
        <v>2.8</v>
      </c>
      <c r="Y575" t="str">
        <f>+TEXT(Tabla2[[#This Row],[Columna2]]/24, "h:mm")</f>
        <v>2:48</v>
      </c>
      <c r="Z575" s="6">
        <f>+TEXT(Tabla2[[#This Row],[Hora de Salida]]-Tabla2[[#This Row],[Hora de Llegada]], "h:mm")-Tabla2[[#This Row],[Tiempo de preparación2]]</f>
        <v>-7.6388888888888895E-3</v>
      </c>
      <c r="AA575" s="6">
        <f>+IF(Tabla2[[#This Row],[Tiempo de degustación]]&lt;0,0,Tabla2[[#This Row],[Tiempo de degustación]])</f>
        <v>0</v>
      </c>
      <c r="AB575" t="str">
        <f>+IF(Tabla2[[#This Row],[Tiempo de degustación2]]&gt;0,"SI","Impago")</f>
        <v>Impago</v>
      </c>
      <c r="AC575">
        <f>+IF(Tabla2[[#This Row],[Orden cobrada]]="Impago",0,Tabla2[[#This Row],[Propina]])</f>
        <v>0</v>
      </c>
      <c r="AD575">
        <f>+IF(Tabla2[[#This Row],[Estado de la Mesa]]="Ocupada",15,0)</f>
        <v>0</v>
      </c>
      <c r="AE575">
        <f>+Tabla2[[#This Row],[Columna1]]/60</f>
        <v>0</v>
      </c>
      <c r="AF575" t="str">
        <f>+TEXT(Tabla2[[#This Row],[Columna12]]/24, "h:mm")</f>
        <v>0:00</v>
      </c>
      <c r="AG575" s="6">
        <f>+Tabla2[[#This Row],[Columna13]]+Tabla2[[#This Row],[Tiempo de permanencia]]</f>
        <v>0.10902777777777778</v>
      </c>
      <c r="AH575" t="str">
        <f>+TEXT(Tabla2[[#This Row],[Hora de Llegada]], "dddd")</f>
        <v>jueves</v>
      </c>
    </row>
    <row r="576" spans="1:34" x14ac:dyDescent="0.25">
      <c r="A576">
        <v>15</v>
      </c>
      <c r="B576" t="s">
        <v>385</v>
      </c>
      <c r="C576">
        <v>4</v>
      </c>
      <c r="D576" s="3">
        <v>45022.066666666666</v>
      </c>
      <c r="E576" s="3">
        <v>45022.197222222225</v>
      </c>
      <c r="F576" t="s">
        <v>94</v>
      </c>
      <c r="G576" t="s">
        <v>70</v>
      </c>
      <c r="H576" t="s">
        <v>83</v>
      </c>
      <c r="I576" s="13">
        <v>33.520000000000003</v>
      </c>
      <c r="J576" t="s">
        <v>84</v>
      </c>
      <c r="K576">
        <v>575</v>
      </c>
      <c r="L576" t="s">
        <v>91</v>
      </c>
      <c r="M576" t="s">
        <v>24</v>
      </c>
      <c r="Q576" s="1">
        <f>+SUMIF(Tabla1[Número de Orden],Tabla2[[#This Row],[Número de Orden]],Tabla1[Ganacia Bruta])</f>
        <v>18</v>
      </c>
      <c r="R576" s="1">
        <f>+Tabla2[[#This Row],[Monto total cuenta]]+Tabla2[[#This Row],[Propina final]]</f>
        <v>51.52</v>
      </c>
      <c r="S576" s="4">
        <f>+Tabla2[[#This Row],[Hora de Salida]]</f>
        <v>45022.197222222225</v>
      </c>
      <c r="T576" s="5" t="str">
        <f>+TEXT(Tabla2[[#This Row],[Hora de Llegada]], "h:mm")</f>
        <v>1:36</v>
      </c>
      <c r="U576" t="str">
        <f>+TEXT(Tabla2[[#This Row],[Hora de Salida]], "h:mm")</f>
        <v>4:44</v>
      </c>
      <c r="V5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0.13055555555555554</v>
      </c>
      <c r="W576">
        <f>+SUMIF(cocina!A:A,Tabla2[[#This Row],[Número de Orden]],cocina!H:H)</f>
        <v>44</v>
      </c>
      <c r="X576">
        <f>+Tabla2[[#This Row],[Tiempo de preparación]]/60</f>
        <v>0.73333333333333328</v>
      </c>
      <c r="Y576" t="str">
        <f>+TEXT(Tabla2[[#This Row],[Columna2]]/24, "h:mm")</f>
        <v>0:44</v>
      </c>
      <c r="Z576" s="6">
        <f>+TEXT(Tabla2[[#This Row],[Hora de Salida]]-Tabla2[[#This Row],[Hora de Llegada]], "h:mm")-Tabla2[[#This Row],[Tiempo de preparación2]]</f>
        <v>0.1</v>
      </c>
      <c r="AA576" s="6">
        <f>+IF(Tabla2[[#This Row],[Tiempo de degustación]]&lt;0,0,Tabla2[[#This Row],[Tiempo de degustación]])</f>
        <v>0.1</v>
      </c>
      <c r="AB576" t="str">
        <f>+IF(Tabla2[[#This Row],[Tiempo de degustación2]]&gt;0,"SI","Impago")</f>
        <v>SI</v>
      </c>
      <c r="AC576">
        <f>+IF(Tabla2[[#This Row],[Orden cobrada]]="Impago",0,Tabla2[[#This Row],[Propina]])</f>
        <v>33.520000000000003</v>
      </c>
      <c r="AD576">
        <f>+IF(Tabla2[[#This Row],[Estado de la Mesa]]="Ocupada",15,0)</f>
        <v>0</v>
      </c>
      <c r="AE576">
        <f>+Tabla2[[#This Row],[Columna1]]/60</f>
        <v>0</v>
      </c>
      <c r="AF576" t="str">
        <f>+TEXT(Tabla2[[#This Row],[Columna12]]/24, "h:mm")</f>
        <v>0:00</v>
      </c>
      <c r="AG576" s="6">
        <f>+Tabla2[[#This Row],[Columna13]]+Tabla2[[#This Row],[Tiempo de permanencia]]</f>
        <v>0.13055555555555554</v>
      </c>
      <c r="AH576" t="str">
        <f>+TEXT(Tabla2[[#This Row],[Hora de Llegada]], "dddd")</f>
        <v>jueves</v>
      </c>
    </row>
    <row r="577" spans="1:34" x14ac:dyDescent="0.25">
      <c r="A577">
        <v>9</v>
      </c>
      <c r="B577" t="s">
        <v>564</v>
      </c>
      <c r="C577">
        <v>1</v>
      </c>
      <c r="D577" s="3">
        <v>45022.164583333331</v>
      </c>
      <c r="E577" s="3">
        <v>45022.29583333333</v>
      </c>
      <c r="F577" t="s">
        <v>94</v>
      </c>
      <c r="G577" t="s">
        <v>98</v>
      </c>
      <c r="H577" t="s">
        <v>78</v>
      </c>
      <c r="I577" s="13">
        <v>21.71</v>
      </c>
      <c r="J577" t="s">
        <v>72</v>
      </c>
      <c r="K577">
        <v>576</v>
      </c>
      <c r="L577" t="s">
        <v>109</v>
      </c>
      <c r="M577" t="s">
        <v>14</v>
      </c>
      <c r="N577" t="s">
        <v>86</v>
      </c>
      <c r="O577" t="s">
        <v>87</v>
      </c>
      <c r="Q577" s="1">
        <f>+SUMIF(Tabla1[Número de Orden],Tabla2[[#This Row],[Número de Orden]],Tabla1[Ganacia Bruta])</f>
        <v>234</v>
      </c>
      <c r="R577" s="1">
        <f>+Tabla2[[#This Row],[Monto total cuenta]]+Tabla2[[#This Row],[Propina final]]</f>
        <v>255.71</v>
      </c>
      <c r="S577" s="4">
        <f>+Tabla2[[#This Row],[Hora de Salida]]</f>
        <v>45022.29583333333</v>
      </c>
      <c r="T577" s="5" t="str">
        <f>+TEXT(Tabla2[[#This Row],[Hora de Llegada]], "h:mm")</f>
        <v>3:57</v>
      </c>
      <c r="U577" t="str">
        <f>+TEXT(Tabla2[[#This Row],[Hora de Salida]], "h:mm")</f>
        <v>7:06</v>
      </c>
      <c r="V5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0.13125000000000001</v>
      </c>
      <c r="W577">
        <f>+SUMIF(cocina!A:A,Tabla2[[#This Row],[Número de Orden]],cocina!H:H)</f>
        <v>115</v>
      </c>
      <c r="X577">
        <f>+Tabla2[[#This Row],[Tiempo de preparación]]/60</f>
        <v>1.9166666666666667</v>
      </c>
      <c r="Y577" t="str">
        <f>+TEXT(Tabla2[[#This Row],[Columna2]]/24, "h:mm")</f>
        <v>1:55</v>
      </c>
      <c r="Z577" s="6">
        <f>+TEXT(Tabla2[[#This Row],[Hora de Salida]]-Tabla2[[#This Row],[Hora de Llegada]], "h:mm")-Tabla2[[#This Row],[Tiempo de preparación2]]</f>
        <v>5.1388888888888901E-2</v>
      </c>
      <c r="AA577" s="6">
        <f>+IF(Tabla2[[#This Row],[Tiempo de degustación]]&lt;0,0,Tabla2[[#This Row],[Tiempo de degustación]])</f>
        <v>5.1388888888888901E-2</v>
      </c>
      <c r="AB577" t="str">
        <f>+IF(Tabla2[[#This Row],[Tiempo de degustación2]]&gt;0,"SI","Impago")</f>
        <v>SI</v>
      </c>
      <c r="AC577">
        <f>+IF(Tabla2[[#This Row],[Orden cobrada]]="Impago",0,Tabla2[[#This Row],[Propina]])</f>
        <v>21.71</v>
      </c>
      <c r="AD577">
        <f>+IF(Tabla2[[#This Row],[Estado de la Mesa]]="Ocupada",15,0)</f>
        <v>0</v>
      </c>
      <c r="AE577">
        <f>+Tabla2[[#This Row],[Columna1]]/60</f>
        <v>0</v>
      </c>
      <c r="AF577" t="str">
        <f>+TEXT(Tabla2[[#This Row],[Columna12]]/24, "h:mm")</f>
        <v>0:00</v>
      </c>
      <c r="AG577" s="6">
        <f>+Tabla2[[#This Row],[Columna13]]+Tabla2[[#This Row],[Tiempo de permanencia]]</f>
        <v>0.13125000000000001</v>
      </c>
      <c r="AH577" t="str">
        <f>+TEXT(Tabla2[[#This Row],[Hora de Llegada]], "dddd")</f>
        <v>jueves</v>
      </c>
    </row>
    <row r="578" spans="1:34" x14ac:dyDescent="0.25">
      <c r="A578">
        <v>5</v>
      </c>
      <c r="B578" t="s">
        <v>565</v>
      </c>
      <c r="C578">
        <v>4</v>
      </c>
      <c r="D578" s="3">
        <v>45022.134027777778</v>
      </c>
      <c r="E578" s="3">
        <v>45022.277777777781</v>
      </c>
      <c r="F578" t="s">
        <v>94</v>
      </c>
      <c r="G578" t="s">
        <v>70</v>
      </c>
      <c r="H578" t="s">
        <v>83</v>
      </c>
      <c r="I578" s="13">
        <v>34.119999999999997</v>
      </c>
      <c r="J578" t="s">
        <v>84</v>
      </c>
      <c r="K578">
        <v>577</v>
      </c>
      <c r="L578" t="s">
        <v>95</v>
      </c>
      <c r="M578" t="s">
        <v>24</v>
      </c>
      <c r="N578" t="s">
        <v>123</v>
      </c>
      <c r="Q578" s="1">
        <f>+SUMIF(Tabla1[Número de Orden],Tabla2[[#This Row],[Número de Orden]],Tabla1[Ganacia Bruta])</f>
        <v>40</v>
      </c>
      <c r="R578" s="1">
        <f>+Tabla2[[#This Row],[Monto total cuenta]]+Tabla2[[#This Row],[Propina final]]</f>
        <v>74.12</v>
      </c>
      <c r="S578" s="4">
        <f>+Tabla2[[#This Row],[Hora de Salida]]</f>
        <v>45022.277777777781</v>
      </c>
      <c r="T578" s="5" t="str">
        <f>+TEXT(Tabla2[[#This Row],[Hora de Llegada]], "h:mm")</f>
        <v>3:13</v>
      </c>
      <c r="U578" t="str">
        <f>+TEXT(Tabla2[[#This Row],[Hora de Salida]], "h:mm")</f>
        <v>6:40</v>
      </c>
      <c r="V5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0.14375000000000002</v>
      </c>
      <c r="W578">
        <f>+SUMIF(cocina!A:A,Tabla2[[#This Row],[Número de Orden]],cocina!H:H)</f>
        <v>25</v>
      </c>
      <c r="X578">
        <f>+Tabla2[[#This Row],[Tiempo de preparación]]/60</f>
        <v>0.41666666666666669</v>
      </c>
      <c r="Y578" t="str">
        <f>+TEXT(Tabla2[[#This Row],[Columna2]]/24, "h:mm")</f>
        <v>0:25</v>
      </c>
      <c r="Z578" s="6">
        <f>+TEXT(Tabla2[[#This Row],[Hora de Salida]]-Tabla2[[#This Row],[Hora de Llegada]], "h:mm")-Tabla2[[#This Row],[Tiempo de preparación2]]</f>
        <v>0.12638888888888888</v>
      </c>
      <c r="AA578" s="6">
        <f>+IF(Tabla2[[#This Row],[Tiempo de degustación]]&lt;0,0,Tabla2[[#This Row],[Tiempo de degustación]])</f>
        <v>0.12638888888888888</v>
      </c>
      <c r="AB578" t="str">
        <f>+IF(Tabla2[[#This Row],[Tiempo de degustación2]]&gt;0,"SI","Impago")</f>
        <v>SI</v>
      </c>
      <c r="AC578">
        <f>+IF(Tabla2[[#This Row],[Orden cobrada]]="Impago",0,Tabla2[[#This Row],[Propina]])</f>
        <v>34.119999999999997</v>
      </c>
      <c r="AD578">
        <f>+IF(Tabla2[[#This Row],[Estado de la Mesa]]="Ocupada",15,0)</f>
        <v>0</v>
      </c>
      <c r="AE578">
        <f>+Tabla2[[#This Row],[Columna1]]/60</f>
        <v>0</v>
      </c>
      <c r="AF578" t="str">
        <f>+TEXT(Tabla2[[#This Row],[Columna12]]/24, "h:mm")</f>
        <v>0:00</v>
      </c>
      <c r="AG578" s="6">
        <f>+Tabla2[[#This Row],[Columna13]]+Tabla2[[#This Row],[Tiempo de permanencia]]</f>
        <v>0.14375000000000002</v>
      </c>
      <c r="AH578" t="str">
        <f>+TEXT(Tabla2[[#This Row],[Hora de Llegada]], "dddd")</f>
        <v>jueves</v>
      </c>
    </row>
    <row r="579" spans="1:34" x14ac:dyDescent="0.25">
      <c r="A579">
        <v>11</v>
      </c>
      <c r="B579" t="s">
        <v>304</v>
      </c>
      <c r="C579">
        <v>6</v>
      </c>
      <c r="D579" s="3">
        <v>45022.09097222222</v>
      </c>
      <c r="E579" s="3">
        <v>45022.183333333334</v>
      </c>
      <c r="F579" t="s">
        <v>69</v>
      </c>
      <c r="G579" t="s">
        <v>70</v>
      </c>
      <c r="H579" t="s">
        <v>83</v>
      </c>
      <c r="I579" s="13">
        <v>32.799999999999997</v>
      </c>
      <c r="J579" t="s">
        <v>100</v>
      </c>
      <c r="K579">
        <v>578</v>
      </c>
      <c r="L579" t="s">
        <v>73</v>
      </c>
      <c r="M579" t="s">
        <v>7</v>
      </c>
      <c r="Q579" s="1">
        <f>+SUMIF(Tabla1[Número de Orden],Tabla2[[#This Row],[Número de Orden]],Tabla1[Ganacia Bruta])</f>
        <v>90</v>
      </c>
      <c r="R579" s="1">
        <f>+Tabla2[[#This Row],[Monto total cuenta]]+Tabla2[[#This Row],[Propina final]]</f>
        <v>122.8</v>
      </c>
      <c r="S579" s="4">
        <f>+Tabla2[[#This Row],[Hora de Salida]]</f>
        <v>45022.183333333334</v>
      </c>
      <c r="T579" s="5" t="str">
        <f>+TEXT(Tabla2[[#This Row],[Hora de Llegada]], "h:mm")</f>
        <v>2:11</v>
      </c>
      <c r="U579" t="str">
        <f>+TEXT(Tabla2[[#This Row],[Hora de Salida]], "h:mm")</f>
        <v>4:24</v>
      </c>
      <c r="V5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30.09236111111111</v>
      </c>
      <c r="W579">
        <f>+SUMIF(cocina!A:A,Tabla2[[#This Row],[Número de Orden]],cocina!H:H)</f>
        <v>44</v>
      </c>
      <c r="X579">
        <f>+Tabla2[[#This Row],[Tiempo de preparación]]/60</f>
        <v>0.73333333333333328</v>
      </c>
      <c r="Y579" t="str">
        <f>+TEXT(Tabla2[[#This Row],[Columna2]]/24, "h:mm")</f>
        <v>0:44</v>
      </c>
      <c r="Z579" s="6">
        <f>+TEXT(Tabla2[[#This Row],[Hora de Salida]]-Tabla2[[#This Row],[Hora de Llegada]], "h:mm")-Tabla2[[#This Row],[Tiempo de preparación2]]</f>
        <v>6.1805555555555558E-2</v>
      </c>
      <c r="AA579" s="6">
        <f>+IF(Tabla2[[#This Row],[Tiempo de degustación]]&lt;0,0,Tabla2[[#This Row],[Tiempo de degustación]])</f>
        <v>6.1805555555555558E-2</v>
      </c>
      <c r="AB579" t="str">
        <f>+IF(Tabla2[[#This Row],[Tiempo de degustación2]]&gt;0,"SI","Impago")</f>
        <v>SI</v>
      </c>
      <c r="AC579">
        <f>+IF(Tabla2[[#This Row],[Orden cobrada]]="Impago",0,Tabla2[[#This Row],[Propina]])</f>
        <v>32.799999999999997</v>
      </c>
      <c r="AD579">
        <f>+IF(Tabla2[[#This Row],[Estado de la Mesa]]="Ocupada",15,0)</f>
        <v>15</v>
      </c>
      <c r="AE579">
        <f>+Tabla2[[#This Row],[Columna1]]/60</f>
        <v>0.25</v>
      </c>
      <c r="AF579" t="str">
        <f>+TEXT(Tabla2[[#This Row],[Columna12]]/24, "h:mm")</f>
        <v>0:15</v>
      </c>
      <c r="AG579" s="6">
        <f>+Tabla2[[#This Row],[Columna13]]+Tabla2[[#This Row],[Tiempo de permanencia]]</f>
        <v>30.102777777777778</v>
      </c>
      <c r="AH579" t="str">
        <f>+TEXT(Tabla2[[#This Row],[Hora de Llegada]], "dddd")</f>
        <v>jueves</v>
      </c>
    </row>
    <row r="580" spans="1:34" x14ac:dyDescent="0.25">
      <c r="A580">
        <v>9</v>
      </c>
      <c r="B580" t="s">
        <v>566</v>
      </c>
      <c r="C580">
        <v>2</v>
      </c>
      <c r="D580" s="3">
        <v>45022.006944444445</v>
      </c>
      <c r="E580" s="3">
        <v>45022.095138888886</v>
      </c>
      <c r="F580" t="s">
        <v>69</v>
      </c>
      <c r="G580" t="s">
        <v>70</v>
      </c>
      <c r="H580" t="s">
        <v>83</v>
      </c>
      <c r="I580" s="13">
        <v>35.96</v>
      </c>
      <c r="J580" t="s">
        <v>84</v>
      </c>
      <c r="K580">
        <v>579</v>
      </c>
      <c r="L580" t="s">
        <v>91</v>
      </c>
      <c r="M580" t="s">
        <v>26</v>
      </c>
      <c r="Q580" s="1">
        <f>+SUMIF(Tabla1[Número de Orden],Tabla2[[#This Row],[Número de Orden]],Tabla1[Ganacia Bruta])</f>
        <v>50</v>
      </c>
      <c r="R580" s="1">
        <f>+Tabla2[[#This Row],[Monto total cuenta]]+Tabla2[[#This Row],[Propina final]]</f>
        <v>85.960000000000008</v>
      </c>
      <c r="S580" s="4">
        <f>+Tabla2[[#This Row],[Hora de Salida]]</f>
        <v>45022.095138888886</v>
      </c>
      <c r="T580" s="5" t="str">
        <f>+TEXT(Tabla2[[#This Row],[Hora de Llegada]], "h:mm")</f>
        <v>0:10</v>
      </c>
      <c r="U580" t="str">
        <f>+TEXT(Tabla2[[#This Row],[Hora de Salida]], "h:mm")</f>
        <v>2:17</v>
      </c>
      <c r="V5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8.8194444444444436E-2</v>
      </c>
      <c r="W580">
        <f>+SUMIF(cocina!A:A,Tabla2[[#This Row],[Número de Orden]],cocina!H:H)</f>
        <v>48</v>
      </c>
      <c r="X580">
        <f>+Tabla2[[#This Row],[Tiempo de preparación]]/60</f>
        <v>0.8</v>
      </c>
      <c r="Y580" t="str">
        <f>+TEXT(Tabla2[[#This Row],[Columna2]]/24, "h:mm")</f>
        <v>0:48</v>
      </c>
      <c r="Z580" s="6">
        <f>+TEXT(Tabla2[[#This Row],[Hora de Salida]]-Tabla2[[#This Row],[Hora de Llegada]], "h:mm")-Tabla2[[#This Row],[Tiempo de preparación2]]</f>
        <v>5.4861111111111117E-2</v>
      </c>
      <c r="AA580" s="6">
        <f>+IF(Tabla2[[#This Row],[Tiempo de degustación]]&lt;0,0,Tabla2[[#This Row],[Tiempo de degustación]])</f>
        <v>5.4861111111111117E-2</v>
      </c>
      <c r="AB580" t="str">
        <f>+IF(Tabla2[[#This Row],[Tiempo de degustación2]]&gt;0,"SI","Impago")</f>
        <v>SI</v>
      </c>
      <c r="AC580">
        <f>+IF(Tabla2[[#This Row],[Orden cobrada]]="Impago",0,Tabla2[[#This Row],[Propina]])</f>
        <v>35.96</v>
      </c>
      <c r="AD580">
        <f>+IF(Tabla2[[#This Row],[Estado de la Mesa]]="Ocupada",15,0)</f>
        <v>0</v>
      </c>
      <c r="AE580">
        <f>+Tabla2[[#This Row],[Columna1]]/60</f>
        <v>0</v>
      </c>
      <c r="AF580" t="str">
        <f>+TEXT(Tabla2[[#This Row],[Columna12]]/24, "h:mm")</f>
        <v>0:00</v>
      </c>
      <c r="AG580" s="6">
        <f>+Tabla2[[#This Row],[Columna13]]+Tabla2[[#This Row],[Tiempo de permanencia]]</f>
        <v>8.8194444444444436E-2</v>
      </c>
      <c r="AH580" t="str">
        <f>+TEXT(Tabla2[[#This Row],[Hora de Llegada]], "dddd")</f>
        <v>jueves</v>
      </c>
    </row>
    <row r="581" spans="1:34" x14ac:dyDescent="0.25">
      <c r="A581">
        <v>10</v>
      </c>
      <c r="B581" t="s">
        <v>151</v>
      </c>
      <c r="C581">
        <v>5</v>
      </c>
      <c r="D581" s="3">
        <v>45022.004166666666</v>
      </c>
      <c r="E581" s="3">
        <v>45022.054166666669</v>
      </c>
      <c r="F581" t="s">
        <v>94</v>
      </c>
      <c r="G581" t="s">
        <v>70</v>
      </c>
      <c r="H581" t="s">
        <v>71</v>
      </c>
      <c r="I581" s="13">
        <v>44.54</v>
      </c>
      <c r="J581" t="s">
        <v>84</v>
      </c>
      <c r="K581">
        <v>580</v>
      </c>
      <c r="L581" t="s">
        <v>109</v>
      </c>
      <c r="M581" t="s">
        <v>14</v>
      </c>
      <c r="Q581" s="1">
        <f>+SUMIF(Tabla1[Número de Orden],Tabla2[[#This Row],[Número de Orden]],Tabla1[Ganacia Bruta])</f>
        <v>33</v>
      </c>
      <c r="R581" s="1">
        <f>+Tabla2[[#This Row],[Monto total cuenta]]+Tabla2[[#This Row],[Propina final]]</f>
        <v>77.539999999999992</v>
      </c>
      <c r="S581" s="4">
        <f>+Tabla2[[#This Row],[Hora de Salida]]</f>
        <v>45022.054166666669</v>
      </c>
      <c r="T581" s="5" t="str">
        <f>+TEXT(Tabla2[[#This Row],[Hora de Llegada]], "h:mm")</f>
        <v>0:06</v>
      </c>
      <c r="U581" t="str">
        <f>+TEXT(Tabla2[[#This Row],[Hora de Salida]], "h:mm")</f>
        <v>1:18</v>
      </c>
      <c r="V5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0.05</v>
      </c>
      <c r="W581">
        <f>+SUMIF(cocina!A:A,Tabla2[[#This Row],[Número de Orden]],cocina!H:H)</f>
        <v>30</v>
      </c>
      <c r="X581">
        <f>+Tabla2[[#This Row],[Tiempo de preparación]]/60</f>
        <v>0.5</v>
      </c>
      <c r="Y581" t="str">
        <f>+TEXT(Tabla2[[#This Row],[Columna2]]/24, "h:mm")</f>
        <v>0:30</v>
      </c>
      <c r="Z581" s="6">
        <f>+TEXT(Tabla2[[#This Row],[Hora de Salida]]-Tabla2[[#This Row],[Hora de Llegada]], "h:mm")-Tabla2[[#This Row],[Tiempo de preparación2]]</f>
        <v>2.9166666666666671E-2</v>
      </c>
      <c r="AA581" s="6">
        <f>+IF(Tabla2[[#This Row],[Tiempo de degustación]]&lt;0,0,Tabla2[[#This Row],[Tiempo de degustación]])</f>
        <v>2.9166666666666671E-2</v>
      </c>
      <c r="AB581" t="str">
        <f>+IF(Tabla2[[#This Row],[Tiempo de degustación2]]&gt;0,"SI","Impago")</f>
        <v>SI</v>
      </c>
      <c r="AC581">
        <f>+IF(Tabla2[[#This Row],[Orden cobrada]]="Impago",0,Tabla2[[#This Row],[Propina]])</f>
        <v>44.54</v>
      </c>
      <c r="AD581">
        <f>+IF(Tabla2[[#This Row],[Estado de la Mesa]]="Ocupada",15,0)</f>
        <v>0</v>
      </c>
      <c r="AE581">
        <f>+Tabla2[[#This Row],[Columna1]]/60</f>
        <v>0</v>
      </c>
      <c r="AF581" t="str">
        <f>+TEXT(Tabla2[[#This Row],[Columna12]]/24, "h:mm")</f>
        <v>0:00</v>
      </c>
      <c r="AG581" s="6">
        <f>+Tabla2[[#This Row],[Columna13]]+Tabla2[[#This Row],[Tiempo de permanencia]]</f>
        <v>0.05</v>
      </c>
      <c r="AH581" t="str">
        <f>+TEXT(Tabla2[[#This Row],[Hora de Llegada]], "dddd")</f>
        <v>jueves</v>
      </c>
    </row>
    <row r="582" spans="1:34" x14ac:dyDescent="0.25">
      <c r="A582">
        <v>18</v>
      </c>
      <c r="B582" t="s">
        <v>210</v>
      </c>
      <c r="C582">
        <v>5</v>
      </c>
      <c r="D582" s="3">
        <v>45022.147916666669</v>
      </c>
      <c r="E582" s="3">
        <v>45022.213888888888</v>
      </c>
      <c r="F582" t="s">
        <v>94</v>
      </c>
      <c r="G582" t="s">
        <v>70</v>
      </c>
      <c r="H582" t="s">
        <v>83</v>
      </c>
      <c r="I582" s="13">
        <v>13.27</v>
      </c>
      <c r="J582" t="s">
        <v>100</v>
      </c>
      <c r="K582">
        <v>581</v>
      </c>
      <c r="L582" t="s">
        <v>95</v>
      </c>
      <c r="M582" t="s">
        <v>14</v>
      </c>
      <c r="N582" t="s">
        <v>74</v>
      </c>
      <c r="Q582" s="1">
        <f>+SUMIF(Tabla1[Número de Orden],Tabla2[[#This Row],[Número de Orden]],Tabla1[Ganacia Bruta])</f>
        <v>123</v>
      </c>
      <c r="R582" s="1">
        <f>+Tabla2[[#This Row],[Monto total cuenta]]+Tabla2[[#This Row],[Propina final]]</f>
        <v>136.27000000000001</v>
      </c>
      <c r="S582" s="4">
        <f>+Tabla2[[#This Row],[Hora de Salida]]</f>
        <v>45022.213888888888</v>
      </c>
      <c r="T582" s="5" t="str">
        <f>+TEXT(Tabla2[[#This Row],[Hora de Llegada]], "h:mm")</f>
        <v>3:33</v>
      </c>
      <c r="U582" t="str">
        <f>+TEXT(Tabla2[[#This Row],[Hora de Salida]], "h:mm")</f>
        <v>5:08</v>
      </c>
      <c r="V5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30.065972222222221</v>
      </c>
      <c r="W582">
        <f>+SUMIF(cocina!A:A,Tabla2[[#This Row],[Número de Orden]],cocina!H:H)</f>
        <v>55</v>
      </c>
      <c r="X582">
        <f>+Tabla2[[#This Row],[Tiempo de preparación]]/60</f>
        <v>0.91666666666666663</v>
      </c>
      <c r="Y582" t="str">
        <f>+TEXT(Tabla2[[#This Row],[Columna2]]/24, "h:mm")</f>
        <v>0:55</v>
      </c>
      <c r="Z582" s="6">
        <f>+TEXT(Tabla2[[#This Row],[Hora de Salida]]-Tabla2[[#This Row],[Hora de Llegada]], "h:mm")-Tabla2[[#This Row],[Tiempo de preparación2]]</f>
        <v>2.7777777777777776E-2</v>
      </c>
      <c r="AA582" s="6">
        <f>+IF(Tabla2[[#This Row],[Tiempo de degustación]]&lt;0,0,Tabla2[[#This Row],[Tiempo de degustación]])</f>
        <v>2.7777777777777776E-2</v>
      </c>
      <c r="AB582" t="str">
        <f>+IF(Tabla2[[#This Row],[Tiempo de degustación2]]&gt;0,"SI","Impago")</f>
        <v>SI</v>
      </c>
      <c r="AC582">
        <f>+IF(Tabla2[[#This Row],[Orden cobrada]]="Impago",0,Tabla2[[#This Row],[Propina]])</f>
        <v>13.27</v>
      </c>
      <c r="AD582">
        <f>+IF(Tabla2[[#This Row],[Estado de la Mesa]]="Ocupada",15,0)</f>
        <v>15</v>
      </c>
      <c r="AE582">
        <f>+Tabla2[[#This Row],[Columna1]]/60</f>
        <v>0.25</v>
      </c>
      <c r="AF582" t="str">
        <f>+TEXT(Tabla2[[#This Row],[Columna12]]/24, "h:mm")</f>
        <v>0:15</v>
      </c>
      <c r="AG582" s="6">
        <f>+Tabla2[[#This Row],[Columna13]]+Tabla2[[#This Row],[Tiempo de permanencia]]</f>
        <v>30.076388888888889</v>
      </c>
      <c r="AH582" t="str">
        <f>+TEXT(Tabla2[[#This Row],[Hora de Llegada]], "dddd")</f>
        <v>jueves</v>
      </c>
    </row>
    <row r="583" spans="1:34" x14ac:dyDescent="0.25">
      <c r="A583">
        <v>3</v>
      </c>
      <c r="B583" t="s">
        <v>567</v>
      </c>
      <c r="C583">
        <v>1</v>
      </c>
      <c r="D583" s="3">
        <v>45022.158333333333</v>
      </c>
      <c r="E583" s="3">
        <v>45022.214583333334</v>
      </c>
      <c r="F583" t="s">
        <v>82</v>
      </c>
      <c r="G583" t="s">
        <v>70</v>
      </c>
      <c r="H583" t="s">
        <v>83</v>
      </c>
      <c r="I583" s="13">
        <v>20.23</v>
      </c>
      <c r="J583" t="s">
        <v>72</v>
      </c>
      <c r="K583">
        <v>582</v>
      </c>
      <c r="L583" t="s">
        <v>109</v>
      </c>
      <c r="M583" t="s">
        <v>10</v>
      </c>
      <c r="Q583" s="1">
        <f>+SUMIF(Tabla1[Número de Orden],Tabla2[[#This Row],[Número de Orden]],Tabla1[Ganacia Bruta])</f>
        <v>54</v>
      </c>
      <c r="R583" s="1">
        <f>+Tabla2[[#This Row],[Monto total cuenta]]+Tabla2[[#This Row],[Propina final]]</f>
        <v>74.23</v>
      </c>
      <c r="S583" s="4">
        <f>+Tabla2[[#This Row],[Hora de Salida]]</f>
        <v>45022.214583333334</v>
      </c>
      <c r="T583" s="5" t="str">
        <f>+TEXT(Tabla2[[#This Row],[Hora de Llegada]], "h:mm")</f>
        <v>3:48</v>
      </c>
      <c r="U583" t="str">
        <f>+TEXT(Tabla2[[#This Row],[Hora de Salida]], "h:mm")</f>
        <v>5:09</v>
      </c>
      <c r="V5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5.6249999999999994E-2</v>
      </c>
      <c r="W583">
        <f>+SUMIF(cocina!A:A,Tabla2[[#This Row],[Número de Orden]],cocina!H:H)</f>
        <v>42</v>
      </c>
      <c r="X583">
        <f>+Tabla2[[#This Row],[Tiempo de preparación]]/60</f>
        <v>0.7</v>
      </c>
      <c r="Y583" t="str">
        <f>+TEXT(Tabla2[[#This Row],[Columna2]]/24, "h:mm")</f>
        <v>0:42</v>
      </c>
      <c r="Z583" s="6">
        <f>+TEXT(Tabla2[[#This Row],[Hora de Salida]]-Tabla2[[#This Row],[Hora de Llegada]], "h:mm")-Tabla2[[#This Row],[Tiempo de preparación2]]</f>
        <v>2.7083333333333334E-2</v>
      </c>
      <c r="AA583" s="6">
        <f>+IF(Tabla2[[#This Row],[Tiempo de degustación]]&lt;0,0,Tabla2[[#This Row],[Tiempo de degustación]])</f>
        <v>2.7083333333333334E-2</v>
      </c>
      <c r="AB583" t="str">
        <f>+IF(Tabla2[[#This Row],[Tiempo de degustación2]]&gt;0,"SI","Impago")</f>
        <v>SI</v>
      </c>
      <c r="AC583">
        <f>+IF(Tabla2[[#This Row],[Orden cobrada]]="Impago",0,Tabla2[[#This Row],[Propina]])</f>
        <v>20.23</v>
      </c>
      <c r="AD583">
        <f>+IF(Tabla2[[#This Row],[Estado de la Mesa]]="Ocupada",15,0)</f>
        <v>0</v>
      </c>
      <c r="AE583">
        <f>+Tabla2[[#This Row],[Columna1]]/60</f>
        <v>0</v>
      </c>
      <c r="AF583" t="str">
        <f>+TEXT(Tabla2[[#This Row],[Columna12]]/24, "h:mm")</f>
        <v>0:00</v>
      </c>
      <c r="AG583" s="6">
        <f>+Tabla2[[#This Row],[Columna13]]+Tabla2[[#This Row],[Tiempo de permanencia]]</f>
        <v>5.6249999999999994E-2</v>
      </c>
      <c r="AH583" t="str">
        <f>+TEXT(Tabla2[[#This Row],[Hora de Llegada]], "dddd")</f>
        <v>jueves</v>
      </c>
    </row>
    <row r="584" spans="1:34" x14ac:dyDescent="0.25">
      <c r="A584">
        <v>9</v>
      </c>
      <c r="B584" t="s">
        <v>345</v>
      </c>
      <c r="C584">
        <v>2</v>
      </c>
      <c r="D584" s="3">
        <v>45022.070138888892</v>
      </c>
      <c r="E584" s="3">
        <v>45022.148611111108</v>
      </c>
      <c r="F584" t="s">
        <v>82</v>
      </c>
      <c r="G584" t="s">
        <v>98</v>
      </c>
      <c r="H584" t="s">
        <v>71</v>
      </c>
      <c r="I584" s="13">
        <v>35.99</v>
      </c>
      <c r="J584" t="s">
        <v>84</v>
      </c>
      <c r="K584">
        <v>583</v>
      </c>
      <c r="L584" t="s">
        <v>85</v>
      </c>
      <c r="M584" t="s">
        <v>16</v>
      </c>
      <c r="N584" t="s">
        <v>122</v>
      </c>
      <c r="O584" t="s">
        <v>96</v>
      </c>
      <c r="P584" t="s">
        <v>103</v>
      </c>
      <c r="Q584" s="1">
        <f>+SUMIF(Tabla1[Número de Orden],Tabla2[[#This Row],[Número de Orden]],Tabla1[Ganacia Bruta])</f>
        <v>243</v>
      </c>
      <c r="R584" s="1">
        <f>+Tabla2[[#This Row],[Monto total cuenta]]+Tabla2[[#This Row],[Propina final]]</f>
        <v>278.99</v>
      </c>
      <c r="S584" s="4">
        <f>+Tabla2[[#This Row],[Hora de Salida]]</f>
        <v>45022.148611111108</v>
      </c>
      <c r="T584" s="5" t="str">
        <f>+TEXT(Tabla2[[#This Row],[Hora de Llegada]], "h:mm")</f>
        <v>1:41</v>
      </c>
      <c r="U584" t="str">
        <f>+TEXT(Tabla2[[#This Row],[Hora de Salida]], "h:mm")</f>
        <v>3:34</v>
      </c>
      <c r="V5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7.8472222222222221E-2</v>
      </c>
      <c r="W584">
        <f>+SUMIF(cocina!A:A,Tabla2[[#This Row],[Número de Orden]],cocina!H:H)</f>
        <v>105</v>
      </c>
      <c r="X584">
        <f>+Tabla2[[#This Row],[Tiempo de preparación]]/60</f>
        <v>1.75</v>
      </c>
      <c r="Y584" t="str">
        <f>+TEXT(Tabla2[[#This Row],[Columna2]]/24, "h:mm")</f>
        <v>1:45</v>
      </c>
      <c r="Z584" s="6">
        <f>+TEXT(Tabla2[[#This Row],[Hora de Salida]]-Tabla2[[#This Row],[Hora de Llegada]], "h:mm")-Tabla2[[#This Row],[Tiempo de preparación2]]</f>
        <v>5.5555555555555497E-3</v>
      </c>
      <c r="AA584" s="6">
        <f>+IF(Tabla2[[#This Row],[Tiempo de degustación]]&lt;0,0,Tabla2[[#This Row],[Tiempo de degustación]])</f>
        <v>5.5555555555555497E-3</v>
      </c>
      <c r="AB584" t="str">
        <f>+IF(Tabla2[[#This Row],[Tiempo de degustación2]]&gt;0,"SI","Impago")</f>
        <v>SI</v>
      </c>
      <c r="AC584">
        <f>+IF(Tabla2[[#This Row],[Orden cobrada]]="Impago",0,Tabla2[[#This Row],[Propina]])</f>
        <v>35.99</v>
      </c>
      <c r="AD584">
        <f>+IF(Tabla2[[#This Row],[Estado de la Mesa]]="Ocupada",15,0)</f>
        <v>0</v>
      </c>
      <c r="AE584">
        <f>+Tabla2[[#This Row],[Columna1]]/60</f>
        <v>0</v>
      </c>
      <c r="AF584" t="str">
        <f>+TEXT(Tabla2[[#This Row],[Columna12]]/24, "h:mm")</f>
        <v>0:00</v>
      </c>
      <c r="AG584" s="6">
        <f>+Tabla2[[#This Row],[Columna13]]+Tabla2[[#This Row],[Tiempo de permanencia]]</f>
        <v>7.8472222222222221E-2</v>
      </c>
      <c r="AH584" t="str">
        <f>+TEXT(Tabla2[[#This Row],[Hora de Llegada]], "dddd")</f>
        <v>jueves</v>
      </c>
    </row>
    <row r="585" spans="1:34" x14ac:dyDescent="0.25">
      <c r="A585">
        <v>9</v>
      </c>
      <c r="B585" t="s">
        <v>568</v>
      </c>
      <c r="C585">
        <v>4</v>
      </c>
      <c r="D585" s="3">
        <v>45022.149305555555</v>
      </c>
      <c r="E585" s="3">
        <v>45022.290972222225</v>
      </c>
      <c r="F585" t="s">
        <v>69</v>
      </c>
      <c r="G585" t="s">
        <v>70</v>
      </c>
      <c r="H585" t="s">
        <v>71</v>
      </c>
      <c r="I585" s="13">
        <v>36.979999999999997</v>
      </c>
      <c r="J585" t="s">
        <v>72</v>
      </c>
      <c r="K585">
        <v>584</v>
      </c>
      <c r="L585" t="s">
        <v>127</v>
      </c>
      <c r="M585" t="s">
        <v>23</v>
      </c>
      <c r="N585" t="s">
        <v>86</v>
      </c>
      <c r="O585" t="s">
        <v>92</v>
      </c>
      <c r="Q585" s="1">
        <f>+SUMIF(Tabla1[Número de Orden],Tabla2[[#This Row],[Número de Orden]],Tabla1[Ganacia Bruta])</f>
        <v>139</v>
      </c>
      <c r="R585" s="1">
        <f>+Tabla2[[#This Row],[Monto total cuenta]]+Tabla2[[#This Row],[Propina final]]</f>
        <v>175.98</v>
      </c>
      <c r="S585" s="4">
        <f>+Tabla2[[#This Row],[Hora de Salida]]</f>
        <v>45022.290972222225</v>
      </c>
      <c r="T585" s="5" t="str">
        <f>+TEXT(Tabla2[[#This Row],[Hora de Llegada]], "h:mm")</f>
        <v>3:35</v>
      </c>
      <c r="U585" t="str">
        <f>+TEXT(Tabla2[[#This Row],[Hora de Salida]], "h:mm")</f>
        <v>6:59</v>
      </c>
      <c r="V5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0.14166666666666669</v>
      </c>
      <c r="W585">
        <f>+SUMIF(cocina!A:A,Tabla2[[#This Row],[Número de Orden]],cocina!H:H)</f>
        <v>114</v>
      </c>
      <c r="X585">
        <f>+Tabla2[[#This Row],[Tiempo de preparación]]/60</f>
        <v>1.9</v>
      </c>
      <c r="Y585" t="str">
        <f>+TEXT(Tabla2[[#This Row],[Columna2]]/24, "h:mm")</f>
        <v>1:54</v>
      </c>
      <c r="Z585" s="6">
        <f>+TEXT(Tabla2[[#This Row],[Hora de Salida]]-Tabla2[[#This Row],[Hora de Llegada]], "h:mm")-Tabla2[[#This Row],[Tiempo de preparación2]]</f>
        <v>6.25E-2</v>
      </c>
      <c r="AA585" s="6">
        <f>+IF(Tabla2[[#This Row],[Tiempo de degustación]]&lt;0,0,Tabla2[[#This Row],[Tiempo de degustación]])</f>
        <v>6.25E-2</v>
      </c>
      <c r="AB585" t="str">
        <f>+IF(Tabla2[[#This Row],[Tiempo de degustación2]]&gt;0,"SI","Impago")</f>
        <v>SI</v>
      </c>
      <c r="AC585">
        <f>+IF(Tabla2[[#This Row],[Orden cobrada]]="Impago",0,Tabla2[[#This Row],[Propina]])</f>
        <v>36.979999999999997</v>
      </c>
      <c r="AD585">
        <f>+IF(Tabla2[[#This Row],[Estado de la Mesa]]="Ocupada",15,0)</f>
        <v>0</v>
      </c>
      <c r="AE585">
        <f>+Tabla2[[#This Row],[Columna1]]/60</f>
        <v>0</v>
      </c>
      <c r="AF585" t="str">
        <f>+TEXT(Tabla2[[#This Row],[Columna12]]/24, "h:mm")</f>
        <v>0:00</v>
      </c>
      <c r="AG585" s="6">
        <f>+Tabla2[[#This Row],[Columna13]]+Tabla2[[#This Row],[Tiempo de permanencia]]</f>
        <v>0.14166666666666669</v>
      </c>
      <c r="AH585" t="str">
        <f>+TEXT(Tabla2[[#This Row],[Hora de Llegada]], "dddd")</f>
        <v>jueves</v>
      </c>
    </row>
    <row r="586" spans="1:34" x14ac:dyDescent="0.25">
      <c r="A586">
        <v>3</v>
      </c>
      <c r="B586" t="s">
        <v>500</v>
      </c>
      <c r="C586">
        <v>5</v>
      </c>
      <c r="D586" s="3">
        <v>45022.057638888888</v>
      </c>
      <c r="E586" s="3">
        <v>45022.109027777777</v>
      </c>
      <c r="F586" t="s">
        <v>69</v>
      </c>
      <c r="G586" t="s">
        <v>77</v>
      </c>
      <c r="H586" t="s">
        <v>83</v>
      </c>
      <c r="I586" s="13">
        <v>10.07</v>
      </c>
      <c r="J586" t="s">
        <v>84</v>
      </c>
      <c r="K586">
        <v>585</v>
      </c>
      <c r="L586" t="s">
        <v>121</v>
      </c>
      <c r="M586" t="s">
        <v>18</v>
      </c>
      <c r="N586" t="s">
        <v>112</v>
      </c>
      <c r="O586" t="s">
        <v>122</v>
      </c>
      <c r="P586" t="s">
        <v>129</v>
      </c>
      <c r="Q586" s="1">
        <f>+SUMIF(Tabla1[Número de Orden],Tabla2[[#This Row],[Número de Orden]],Tabla1[Ganacia Bruta])</f>
        <v>128</v>
      </c>
      <c r="R586" s="1">
        <f>+Tabla2[[#This Row],[Monto total cuenta]]+Tabla2[[#This Row],[Propina final]]</f>
        <v>128</v>
      </c>
      <c r="S586" s="4">
        <f>+Tabla2[[#This Row],[Hora de Salida]]</f>
        <v>45022.109027777777</v>
      </c>
      <c r="T586" s="5" t="str">
        <f>+TEXT(Tabla2[[#This Row],[Hora de Llegada]], "h:mm")</f>
        <v>1:23</v>
      </c>
      <c r="U586" t="str">
        <f>+TEXT(Tabla2[[#This Row],[Hora de Salida]], "h:mm")</f>
        <v>2:37</v>
      </c>
      <c r="V5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586">
        <f>+SUMIF(cocina!A:A,Tabla2[[#This Row],[Número de Orden]],cocina!H:H)</f>
        <v>95</v>
      </c>
      <c r="X586">
        <f>+Tabla2[[#This Row],[Tiempo de preparación]]/60</f>
        <v>1.5833333333333333</v>
      </c>
      <c r="Y586" t="str">
        <f>+TEXT(Tabla2[[#This Row],[Columna2]]/24, "h:mm")</f>
        <v>1:35</v>
      </c>
      <c r="Z586" s="6">
        <f>+TEXT(Tabla2[[#This Row],[Hora de Salida]]-Tabla2[[#This Row],[Hora de Llegada]], "h:mm")-Tabla2[[#This Row],[Tiempo de preparación2]]</f>
        <v>-1.4583333333333337E-2</v>
      </c>
      <c r="AA586" s="6">
        <f>+IF(Tabla2[[#This Row],[Tiempo de degustación]]&lt;0,0,Tabla2[[#This Row],[Tiempo de degustación]])</f>
        <v>0</v>
      </c>
      <c r="AB586" t="str">
        <f>+IF(Tabla2[[#This Row],[Tiempo de degustación2]]&gt;0,"SI","Impago")</f>
        <v>Impago</v>
      </c>
      <c r="AC586">
        <f>+IF(Tabla2[[#This Row],[Orden cobrada]]="Impago",0,Tabla2[[#This Row],[Propina]])</f>
        <v>0</v>
      </c>
      <c r="AD586">
        <f>+IF(Tabla2[[#This Row],[Estado de la Mesa]]="Ocupada",15,0)</f>
        <v>0</v>
      </c>
      <c r="AE586">
        <f>+Tabla2[[#This Row],[Columna1]]/60</f>
        <v>0</v>
      </c>
      <c r="AF586" t="str">
        <f>+TEXT(Tabla2[[#This Row],[Columna12]]/24, "h:mm")</f>
        <v>0:00</v>
      </c>
      <c r="AG586" s="6">
        <f>+Tabla2[[#This Row],[Columna13]]+Tabla2[[#This Row],[Tiempo de permanencia]]</f>
        <v>5.1388888888888887E-2</v>
      </c>
      <c r="AH586" t="str">
        <f>+TEXT(Tabla2[[#This Row],[Hora de Llegada]], "dddd")</f>
        <v>jueves</v>
      </c>
    </row>
    <row r="587" spans="1:34" x14ac:dyDescent="0.25">
      <c r="A587">
        <v>17</v>
      </c>
      <c r="B587" t="s">
        <v>569</v>
      </c>
      <c r="C587">
        <v>5</v>
      </c>
      <c r="D587" s="3">
        <v>45022.030555555553</v>
      </c>
      <c r="E587" s="3">
        <v>45022.163194444445</v>
      </c>
      <c r="F587" t="s">
        <v>69</v>
      </c>
      <c r="G587" t="s">
        <v>98</v>
      </c>
      <c r="H587" t="s">
        <v>78</v>
      </c>
      <c r="I587" s="13">
        <v>32.79</v>
      </c>
      <c r="J587" t="s">
        <v>100</v>
      </c>
      <c r="K587">
        <v>586</v>
      </c>
      <c r="L587" t="s">
        <v>101</v>
      </c>
      <c r="M587" t="s">
        <v>14</v>
      </c>
      <c r="N587" t="s">
        <v>96</v>
      </c>
      <c r="Q587" s="1">
        <f>+SUMIF(Tabla1[Número de Orden],Tabla2[[#This Row],[Número de Orden]],Tabla1[Ganacia Bruta])</f>
        <v>171</v>
      </c>
      <c r="R587" s="1">
        <f>+Tabla2[[#This Row],[Monto total cuenta]]+Tabla2[[#This Row],[Propina final]]</f>
        <v>203.79</v>
      </c>
      <c r="S587" s="4">
        <f>+Tabla2[[#This Row],[Hora de Salida]]</f>
        <v>45022.163194444445</v>
      </c>
      <c r="T587" s="5" t="str">
        <f>+TEXT(Tabla2[[#This Row],[Hora de Llegada]], "h:mm")</f>
        <v>0:44</v>
      </c>
      <c r="U587" t="str">
        <f>+TEXT(Tabla2[[#This Row],[Hora de Salida]], "h:mm")</f>
        <v>3:55</v>
      </c>
      <c r="V5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587">
        <f>+SUMIF(cocina!A:A,Tabla2[[#This Row],[Número de Orden]],cocina!H:H)</f>
        <v>92</v>
      </c>
      <c r="X587">
        <f>+Tabla2[[#This Row],[Tiempo de preparación]]/60</f>
        <v>1.5333333333333334</v>
      </c>
      <c r="Y587" t="str">
        <f>+TEXT(Tabla2[[#This Row],[Columna2]]/24, "h:mm")</f>
        <v>1:32</v>
      </c>
      <c r="Z587" s="6">
        <f>+TEXT(Tabla2[[#This Row],[Hora de Salida]]-Tabla2[[#This Row],[Hora de Llegada]], "h:mm")-Tabla2[[#This Row],[Tiempo de preparación2]]</f>
        <v>6.8750000000000006E-2</v>
      </c>
      <c r="AA587" s="6">
        <f>+IF(Tabla2[[#This Row],[Tiempo de degustación]]&lt;0,0,Tabla2[[#This Row],[Tiempo de degustación]])</f>
        <v>6.8750000000000006E-2</v>
      </c>
      <c r="AB587" t="str">
        <f>+IF(Tabla2[[#This Row],[Tiempo de degustación2]]&gt;0,"SI","Impago")</f>
        <v>SI</v>
      </c>
      <c r="AC587">
        <f>+IF(Tabla2[[#This Row],[Orden cobrada]]="Impago",0,Tabla2[[#This Row],[Propina]])</f>
        <v>32.79</v>
      </c>
      <c r="AD587">
        <f>+IF(Tabla2[[#This Row],[Estado de la Mesa]]="Ocupada",15,0)</f>
        <v>15</v>
      </c>
      <c r="AE587">
        <f>+Tabla2[[#This Row],[Columna1]]/60</f>
        <v>0.25</v>
      </c>
      <c r="AF587" t="str">
        <f>+TEXT(Tabla2[[#This Row],[Columna12]]/24, "h:mm")</f>
        <v>0:15</v>
      </c>
      <c r="AG587" s="6">
        <f>+Tabla2[[#This Row],[Columna13]]+Tabla2[[#This Row],[Tiempo de permanencia]]</f>
        <v>30.143055555555559</v>
      </c>
      <c r="AH587" t="str">
        <f>+TEXT(Tabla2[[#This Row],[Hora de Llegada]], "dddd")</f>
        <v>jueves</v>
      </c>
    </row>
    <row r="588" spans="1:34" x14ac:dyDescent="0.25">
      <c r="A588">
        <v>7</v>
      </c>
      <c r="B588" t="s">
        <v>570</v>
      </c>
      <c r="C588">
        <v>4</v>
      </c>
      <c r="D588" s="3">
        <v>45022.151388888888</v>
      </c>
      <c r="E588" s="3">
        <v>45022.195833333331</v>
      </c>
      <c r="F588" t="s">
        <v>69</v>
      </c>
      <c r="G588" t="s">
        <v>77</v>
      </c>
      <c r="H588" t="s">
        <v>83</v>
      </c>
      <c r="I588" s="13">
        <v>35.03</v>
      </c>
      <c r="J588" t="s">
        <v>100</v>
      </c>
      <c r="K588">
        <v>587</v>
      </c>
      <c r="L588" t="s">
        <v>109</v>
      </c>
      <c r="M588" t="s">
        <v>5</v>
      </c>
      <c r="Q588" s="1">
        <f>+SUMIF(Tabla1[Número de Orden],Tabla2[[#This Row],[Número de Orden]],Tabla1[Ganacia Bruta])</f>
        <v>48</v>
      </c>
      <c r="R588" s="1">
        <f>+Tabla2[[#This Row],[Monto total cuenta]]+Tabla2[[#This Row],[Propina final]]</f>
        <v>83.03</v>
      </c>
      <c r="S588" s="4">
        <f>+Tabla2[[#This Row],[Hora de Salida]]</f>
        <v>45022.195833333331</v>
      </c>
      <c r="T588" s="5" t="str">
        <f>+TEXT(Tabla2[[#This Row],[Hora de Llegada]], "h:mm")</f>
        <v>3:38</v>
      </c>
      <c r="U588" t="str">
        <f>+TEXT(Tabla2[[#This Row],[Hora de Salida]], "h:mm")</f>
        <v>4:42</v>
      </c>
      <c r="V5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30.044444444444444</v>
      </c>
      <c r="W588">
        <f>+SUMIF(cocina!A:A,Tabla2[[#This Row],[Número de Orden]],cocina!H:H)</f>
        <v>43</v>
      </c>
      <c r="X588">
        <f>+Tabla2[[#This Row],[Tiempo de preparación]]/60</f>
        <v>0.71666666666666667</v>
      </c>
      <c r="Y588" t="str">
        <f>+TEXT(Tabla2[[#This Row],[Columna2]]/24, "h:mm")</f>
        <v>0:43</v>
      </c>
      <c r="Z588" s="6">
        <f>+TEXT(Tabla2[[#This Row],[Hora de Salida]]-Tabla2[[#This Row],[Hora de Llegada]], "h:mm")-Tabla2[[#This Row],[Tiempo de preparación2]]</f>
        <v>1.4583333333333334E-2</v>
      </c>
      <c r="AA588" s="6">
        <f>+IF(Tabla2[[#This Row],[Tiempo de degustación]]&lt;0,0,Tabla2[[#This Row],[Tiempo de degustación]])</f>
        <v>1.4583333333333334E-2</v>
      </c>
      <c r="AB588" t="str">
        <f>+IF(Tabla2[[#This Row],[Tiempo de degustación2]]&gt;0,"SI","Impago")</f>
        <v>SI</v>
      </c>
      <c r="AC588">
        <f>+IF(Tabla2[[#This Row],[Orden cobrada]]="Impago",0,Tabla2[[#This Row],[Propina]])</f>
        <v>35.03</v>
      </c>
      <c r="AD588">
        <f>+IF(Tabla2[[#This Row],[Estado de la Mesa]]="Ocupada",15,0)</f>
        <v>15</v>
      </c>
      <c r="AE588">
        <f>+Tabla2[[#This Row],[Columna1]]/60</f>
        <v>0.25</v>
      </c>
      <c r="AF588" t="str">
        <f>+TEXT(Tabla2[[#This Row],[Columna12]]/24, "h:mm")</f>
        <v>0:15</v>
      </c>
      <c r="AG588" s="6">
        <f>+Tabla2[[#This Row],[Columna13]]+Tabla2[[#This Row],[Tiempo de permanencia]]</f>
        <v>30.054861111111112</v>
      </c>
      <c r="AH588" t="str">
        <f>+TEXT(Tabla2[[#This Row],[Hora de Llegada]], "dddd")</f>
        <v>jueves</v>
      </c>
    </row>
    <row r="589" spans="1:34" x14ac:dyDescent="0.25">
      <c r="A589">
        <v>15</v>
      </c>
      <c r="B589" t="s">
        <v>554</v>
      </c>
      <c r="C589">
        <v>2</v>
      </c>
      <c r="D589" s="3">
        <v>45022.097222222219</v>
      </c>
      <c r="E589" s="3">
        <v>45022.248611111114</v>
      </c>
      <c r="F589" t="s">
        <v>69</v>
      </c>
      <c r="G589" t="s">
        <v>98</v>
      </c>
      <c r="H589" t="s">
        <v>78</v>
      </c>
      <c r="I589" s="13">
        <v>33.93</v>
      </c>
      <c r="J589" t="s">
        <v>84</v>
      </c>
      <c r="K589">
        <v>588</v>
      </c>
      <c r="L589" t="s">
        <v>91</v>
      </c>
      <c r="M589" t="s">
        <v>25</v>
      </c>
      <c r="N589" t="s">
        <v>129</v>
      </c>
      <c r="Q589" s="1">
        <f>+SUMIF(Tabla1[Número de Orden],Tabla2[[#This Row],[Número de Orden]],Tabla1[Ganacia Bruta])</f>
        <v>101</v>
      </c>
      <c r="R589" s="1">
        <f>+Tabla2[[#This Row],[Monto total cuenta]]+Tabla2[[#This Row],[Propina final]]</f>
        <v>134.93</v>
      </c>
      <c r="S589" s="4">
        <f>+Tabla2[[#This Row],[Hora de Salida]]</f>
        <v>45022.248611111114</v>
      </c>
      <c r="T589" s="5" t="str">
        <f>+TEXT(Tabla2[[#This Row],[Hora de Llegada]], "h:mm")</f>
        <v>2:20</v>
      </c>
      <c r="U589" t="str">
        <f>+TEXT(Tabla2[[#This Row],[Hora de Salida]], "h:mm")</f>
        <v>5:58</v>
      </c>
      <c r="V5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0.15138888888888891</v>
      </c>
      <c r="W589">
        <f>+SUMIF(cocina!A:A,Tabla2[[#This Row],[Número de Orden]],cocina!H:H)</f>
        <v>37</v>
      </c>
      <c r="X589">
        <f>+Tabla2[[#This Row],[Tiempo de preparación]]/60</f>
        <v>0.6166666666666667</v>
      </c>
      <c r="Y589" t="str">
        <f>+TEXT(Tabla2[[#This Row],[Columna2]]/24, "h:mm")</f>
        <v>0:37</v>
      </c>
      <c r="Z589" s="6">
        <f>+TEXT(Tabla2[[#This Row],[Hora de Salida]]-Tabla2[[#This Row],[Hora de Llegada]], "h:mm")-Tabla2[[#This Row],[Tiempo de preparación2]]</f>
        <v>0.12569444444444444</v>
      </c>
      <c r="AA589" s="6">
        <f>+IF(Tabla2[[#This Row],[Tiempo de degustación]]&lt;0,0,Tabla2[[#This Row],[Tiempo de degustación]])</f>
        <v>0.12569444444444444</v>
      </c>
      <c r="AB589" t="str">
        <f>+IF(Tabla2[[#This Row],[Tiempo de degustación2]]&gt;0,"SI","Impago")</f>
        <v>SI</v>
      </c>
      <c r="AC589">
        <f>+IF(Tabla2[[#This Row],[Orden cobrada]]="Impago",0,Tabla2[[#This Row],[Propina]])</f>
        <v>33.93</v>
      </c>
      <c r="AD589">
        <f>+IF(Tabla2[[#This Row],[Estado de la Mesa]]="Ocupada",15,0)</f>
        <v>0</v>
      </c>
      <c r="AE589">
        <f>+Tabla2[[#This Row],[Columna1]]/60</f>
        <v>0</v>
      </c>
      <c r="AF589" t="str">
        <f>+TEXT(Tabla2[[#This Row],[Columna12]]/24, "h:mm")</f>
        <v>0:00</v>
      </c>
      <c r="AG589" s="6">
        <f>+Tabla2[[#This Row],[Columna13]]+Tabla2[[#This Row],[Tiempo de permanencia]]</f>
        <v>0.15138888888888891</v>
      </c>
      <c r="AH589" t="str">
        <f>+TEXT(Tabla2[[#This Row],[Hora de Llegada]], "dddd")</f>
        <v>jueves</v>
      </c>
    </row>
    <row r="590" spans="1:34" x14ac:dyDescent="0.25">
      <c r="A590">
        <v>10</v>
      </c>
      <c r="B590" t="s">
        <v>571</v>
      </c>
      <c r="C590">
        <v>4</v>
      </c>
      <c r="D590" s="3">
        <v>45022.134722222225</v>
      </c>
      <c r="E590" s="3">
        <v>45022.247916666667</v>
      </c>
      <c r="F590" t="s">
        <v>94</v>
      </c>
      <c r="G590" t="s">
        <v>70</v>
      </c>
      <c r="H590" t="s">
        <v>71</v>
      </c>
      <c r="I590" s="13">
        <v>28.96</v>
      </c>
      <c r="J590" t="s">
        <v>84</v>
      </c>
      <c r="K590">
        <v>589</v>
      </c>
      <c r="L590" t="s">
        <v>109</v>
      </c>
      <c r="M590" t="s">
        <v>22</v>
      </c>
      <c r="N590" t="s">
        <v>133</v>
      </c>
      <c r="O590" t="s">
        <v>118</v>
      </c>
      <c r="P590" t="s">
        <v>107</v>
      </c>
      <c r="Q590" s="1">
        <f>+SUMIF(Tabla1[Número de Orden],Tabla2[[#This Row],[Número de Orden]],Tabla1[Ganacia Bruta])</f>
        <v>284</v>
      </c>
      <c r="R590" s="1">
        <f>+Tabla2[[#This Row],[Monto total cuenta]]+Tabla2[[#This Row],[Propina final]]</f>
        <v>312.95999999999998</v>
      </c>
      <c r="S590" s="4">
        <f>+Tabla2[[#This Row],[Hora de Salida]]</f>
        <v>45022.247916666667</v>
      </c>
      <c r="T590" s="5" t="str">
        <f>+TEXT(Tabla2[[#This Row],[Hora de Llegada]], "h:mm")</f>
        <v>3:14</v>
      </c>
      <c r="U590" t="str">
        <f>+TEXT(Tabla2[[#This Row],[Hora de Salida]], "h:mm")</f>
        <v>5:57</v>
      </c>
      <c r="V5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0.11319444444444446</v>
      </c>
      <c r="W590">
        <f>+SUMIF(cocina!A:A,Tabla2[[#This Row],[Número de Orden]],cocina!H:H)</f>
        <v>120</v>
      </c>
      <c r="X590">
        <f>+Tabla2[[#This Row],[Tiempo de preparación]]/60</f>
        <v>2</v>
      </c>
      <c r="Y590" t="str">
        <f>+TEXT(Tabla2[[#This Row],[Columna2]]/24, "h:mm")</f>
        <v>2:00</v>
      </c>
      <c r="Z590" s="6">
        <f>+TEXT(Tabla2[[#This Row],[Hora de Salida]]-Tabla2[[#This Row],[Hora de Llegada]], "h:mm")-Tabla2[[#This Row],[Tiempo de preparación2]]</f>
        <v>2.9861111111111116E-2</v>
      </c>
      <c r="AA590" s="6">
        <f>+IF(Tabla2[[#This Row],[Tiempo de degustación]]&lt;0,0,Tabla2[[#This Row],[Tiempo de degustación]])</f>
        <v>2.9861111111111116E-2</v>
      </c>
      <c r="AB590" t="str">
        <f>+IF(Tabla2[[#This Row],[Tiempo de degustación2]]&gt;0,"SI","Impago")</f>
        <v>SI</v>
      </c>
      <c r="AC590">
        <f>+IF(Tabla2[[#This Row],[Orden cobrada]]="Impago",0,Tabla2[[#This Row],[Propina]])</f>
        <v>28.96</v>
      </c>
      <c r="AD590">
        <f>+IF(Tabla2[[#This Row],[Estado de la Mesa]]="Ocupada",15,0)</f>
        <v>0</v>
      </c>
      <c r="AE590">
        <f>+Tabla2[[#This Row],[Columna1]]/60</f>
        <v>0</v>
      </c>
      <c r="AF590" t="str">
        <f>+TEXT(Tabla2[[#This Row],[Columna12]]/24, "h:mm")</f>
        <v>0:00</v>
      </c>
      <c r="AG590" s="6">
        <f>+Tabla2[[#This Row],[Columna13]]+Tabla2[[#This Row],[Tiempo de permanencia]]</f>
        <v>0.11319444444444446</v>
      </c>
      <c r="AH590" t="str">
        <f>+TEXT(Tabla2[[#This Row],[Hora de Llegada]], "dddd")</f>
        <v>jueves</v>
      </c>
    </row>
    <row r="591" spans="1:34" x14ac:dyDescent="0.25">
      <c r="A591">
        <v>3</v>
      </c>
      <c r="B591" t="s">
        <v>314</v>
      </c>
      <c r="C591">
        <v>6</v>
      </c>
      <c r="D591" s="3">
        <v>45022.114583333336</v>
      </c>
      <c r="E591" s="3">
        <v>45022.185416666667</v>
      </c>
      <c r="F591" t="s">
        <v>82</v>
      </c>
      <c r="G591" t="s">
        <v>77</v>
      </c>
      <c r="H591" t="s">
        <v>83</v>
      </c>
      <c r="I591" s="13">
        <v>40.94</v>
      </c>
      <c r="J591" t="s">
        <v>100</v>
      </c>
      <c r="K591">
        <v>590</v>
      </c>
      <c r="L591" t="s">
        <v>101</v>
      </c>
      <c r="M591" t="s">
        <v>20</v>
      </c>
      <c r="N591" t="s">
        <v>131</v>
      </c>
      <c r="Q591" s="1">
        <f>+SUMIF(Tabla1[Número de Orden],Tabla2[[#This Row],[Número de Orden]],Tabla1[Ganacia Bruta])</f>
        <v>122</v>
      </c>
      <c r="R591" s="1">
        <f>+Tabla2[[#This Row],[Monto total cuenta]]+Tabla2[[#This Row],[Propina final]]</f>
        <v>162.94</v>
      </c>
      <c r="S591" s="4">
        <f>+Tabla2[[#This Row],[Hora de Salida]]</f>
        <v>45022.185416666667</v>
      </c>
      <c r="T591" s="5" t="str">
        <f>+TEXT(Tabla2[[#This Row],[Hora de Llegada]], "h:mm")</f>
        <v>2:45</v>
      </c>
      <c r="U591" t="str">
        <f>+TEXT(Tabla2[[#This Row],[Hora de Salida]], "h:mm")</f>
        <v>4:27</v>
      </c>
      <c r="V5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30.070833333333333</v>
      </c>
      <c r="W591">
        <f>+SUMIF(cocina!A:A,Tabla2[[#This Row],[Número de Orden]],cocina!H:H)</f>
        <v>64</v>
      </c>
      <c r="X591">
        <f>+Tabla2[[#This Row],[Tiempo de preparación]]/60</f>
        <v>1.0666666666666667</v>
      </c>
      <c r="Y591" t="str">
        <f>+TEXT(Tabla2[[#This Row],[Columna2]]/24, "h:mm")</f>
        <v>1:04</v>
      </c>
      <c r="Z591" s="6">
        <f>+TEXT(Tabla2[[#This Row],[Hora de Salida]]-Tabla2[[#This Row],[Hora de Llegada]], "h:mm")-Tabla2[[#This Row],[Tiempo de preparación2]]</f>
        <v>2.6388888888888885E-2</v>
      </c>
      <c r="AA591" s="6">
        <f>+IF(Tabla2[[#This Row],[Tiempo de degustación]]&lt;0,0,Tabla2[[#This Row],[Tiempo de degustación]])</f>
        <v>2.6388888888888885E-2</v>
      </c>
      <c r="AB591" t="str">
        <f>+IF(Tabla2[[#This Row],[Tiempo de degustación2]]&gt;0,"SI","Impago")</f>
        <v>SI</v>
      </c>
      <c r="AC591">
        <f>+IF(Tabla2[[#This Row],[Orden cobrada]]="Impago",0,Tabla2[[#This Row],[Propina]])</f>
        <v>40.94</v>
      </c>
      <c r="AD591">
        <f>+IF(Tabla2[[#This Row],[Estado de la Mesa]]="Ocupada",15,0)</f>
        <v>15</v>
      </c>
      <c r="AE591">
        <f>+Tabla2[[#This Row],[Columna1]]/60</f>
        <v>0.25</v>
      </c>
      <c r="AF591" t="str">
        <f>+TEXT(Tabla2[[#This Row],[Columna12]]/24, "h:mm")</f>
        <v>0:15</v>
      </c>
      <c r="AG591" s="6">
        <f>+Tabla2[[#This Row],[Columna13]]+Tabla2[[#This Row],[Tiempo de permanencia]]</f>
        <v>30.081250000000001</v>
      </c>
      <c r="AH591" t="str">
        <f>+TEXT(Tabla2[[#This Row],[Hora de Llegada]], "dddd")</f>
        <v>jueves</v>
      </c>
    </row>
    <row r="592" spans="1:34" x14ac:dyDescent="0.25">
      <c r="A592">
        <v>11</v>
      </c>
      <c r="B592" t="s">
        <v>572</v>
      </c>
      <c r="C592">
        <v>6</v>
      </c>
      <c r="D592" s="3">
        <v>45022.155555555553</v>
      </c>
      <c r="E592" s="3">
        <v>45022.263194444444</v>
      </c>
      <c r="F592" t="s">
        <v>69</v>
      </c>
      <c r="G592" t="s">
        <v>77</v>
      </c>
      <c r="H592" t="s">
        <v>83</v>
      </c>
      <c r="I592" s="13">
        <v>44.33</v>
      </c>
      <c r="J592" t="s">
        <v>84</v>
      </c>
      <c r="K592">
        <v>591</v>
      </c>
      <c r="L592" t="s">
        <v>105</v>
      </c>
      <c r="M592" t="s">
        <v>11</v>
      </c>
      <c r="Q592" s="1">
        <f>+SUMIF(Tabla1[Número de Orden],Tabla2[[#This Row],[Número de Orden]],Tabla1[Ganacia Bruta])</f>
        <v>120</v>
      </c>
      <c r="R592" s="1">
        <f>+Tabla2[[#This Row],[Monto total cuenta]]+Tabla2[[#This Row],[Propina final]]</f>
        <v>164.32999999999998</v>
      </c>
      <c r="S592" s="4">
        <f>+Tabla2[[#This Row],[Hora de Salida]]</f>
        <v>45022.263194444444</v>
      </c>
      <c r="T592" s="5" t="str">
        <f>+TEXT(Tabla2[[#This Row],[Hora de Llegada]], "h:mm")</f>
        <v>3:44</v>
      </c>
      <c r="U592" t="str">
        <f>+TEXT(Tabla2[[#This Row],[Hora de Salida]], "h:mm")</f>
        <v>6:19</v>
      </c>
      <c r="V5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592">
        <f>+SUMIF(cocina!A:A,Tabla2[[#This Row],[Número de Orden]],cocina!H:H)</f>
        <v>51</v>
      </c>
      <c r="X592">
        <f>+Tabla2[[#This Row],[Tiempo de preparación]]/60</f>
        <v>0.85</v>
      </c>
      <c r="Y592" t="str">
        <f>+TEXT(Tabla2[[#This Row],[Columna2]]/24, "h:mm")</f>
        <v>0:51</v>
      </c>
      <c r="Z592" s="6">
        <f>+TEXT(Tabla2[[#This Row],[Hora de Salida]]-Tabla2[[#This Row],[Hora de Llegada]], "h:mm")-Tabla2[[#This Row],[Tiempo de preparación2]]</f>
        <v>7.2222222222222229E-2</v>
      </c>
      <c r="AA592" s="6">
        <f>+IF(Tabla2[[#This Row],[Tiempo de degustación]]&lt;0,0,Tabla2[[#This Row],[Tiempo de degustación]])</f>
        <v>7.2222222222222229E-2</v>
      </c>
      <c r="AB592" t="str">
        <f>+IF(Tabla2[[#This Row],[Tiempo de degustación2]]&gt;0,"SI","Impago")</f>
        <v>SI</v>
      </c>
      <c r="AC592">
        <f>+IF(Tabla2[[#This Row],[Orden cobrada]]="Impago",0,Tabla2[[#This Row],[Propina]])</f>
        <v>44.33</v>
      </c>
      <c r="AD592">
        <f>+IF(Tabla2[[#This Row],[Estado de la Mesa]]="Ocupada",15,0)</f>
        <v>0</v>
      </c>
      <c r="AE592">
        <f>+Tabla2[[#This Row],[Columna1]]/60</f>
        <v>0</v>
      </c>
      <c r="AF592" t="str">
        <f>+TEXT(Tabla2[[#This Row],[Columna12]]/24, "h:mm")</f>
        <v>0:00</v>
      </c>
      <c r="AG592" s="6">
        <f>+Tabla2[[#This Row],[Columna13]]+Tabla2[[#This Row],[Tiempo de permanencia]]</f>
        <v>0.1076388888888889</v>
      </c>
      <c r="AH592" t="str">
        <f>+TEXT(Tabla2[[#This Row],[Hora de Llegada]], "dddd")</f>
        <v>jueves</v>
      </c>
    </row>
    <row r="593" spans="1:34" x14ac:dyDescent="0.25">
      <c r="A593">
        <v>5</v>
      </c>
      <c r="B593" t="s">
        <v>573</v>
      </c>
      <c r="C593">
        <v>1</v>
      </c>
      <c r="D593" s="3">
        <v>45022.033333333333</v>
      </c>
      <c r="E593" s="3">
        <v>45022.111111111109</v>
      </c>
      <c r="F593" t="s">
        <v>82</v>
      </c>
      <c r="G593" t="s">
        <v>70</v>
      </c>
      <c r="H593" t="s">
        <v>83</v>
      </c>
      <c r="I593" s="13">
        <v>35.67</v>
      </c>
      <c r="J593" t="s">
        <v>72</v>
      </c>
      <c r="K593">
        <v>592</v>
      </c>
      <c r="L593" t="s">
        <v>121</v>
      </c>
      <c r="M593" t="s">
        <v>19</v>
      </c>
      <c r="N593" t="s">
        <v>129</v>
      </c>
      <c r="Q593" s="1">
        <f>+SUMIF(Tabla1[Número de Orden],Tabla2[[#This Row],[Número de Orden]],Tabla1[Ganacia Bruta])</f>
        <v>94</v>
      </c>
      <c r="R593" s="1">
        <f>+Tabla2[[#This Row],[Monto total cuenta]]+Tabla2[[#This Row],[Propina final]]</f>
        <v>129.67000000000002</v>
      </c>
      <c r="S593" s="4">
        <f>+Tabla2[[#This Row],[Hora de Salida]]</f>
        <v>45022.111111111109</v>
      </c>
      <c r="T593" s="5" t="str">
        <f>+TEXT(Tabla2[[#This Row],[Hora de Llegada]], "h:mm")</f>
        <v>0:48</v>
      </c>
      <c r="U593" t="str">
        <f>+TEXT(Tabla2[[#This Row],[Hora de Salida]], "h:mm")</f>
        <v>2:40</v>
      </c>
      <c r="V5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593">
        <f>+SUMIF(cocina!A:A,Tabla2[[#This Row],[Número de Orden]],cocina!H:H)</f>
        <v>101</v>
      </c>
      <c r="X593">
        <f>+Tabla2[[#This Row],[Tiempo de preparación]]/60</f>
        <v>1.6833333333333333</v>
      </c>
      <c r="Y593" t="str">
        <f>+TEXT(Tabla2[[#This Row],[Columna2]]/24, "h:mm")</f>
        <v>1:41</v>
      </c>
      <c r="Z593" s="6">
        <f>+TEXT(Tabla2[[#This Row],[Hora de Salida]]-Tabla2[[#This Row],[Hora de Llegada]], "h:mm")-Tabla2[[#This Row],[Tiempo de preparación2]]</f>
        <v>7.6388888888888895E-3</v>
      </c>
      <c r="AA593" s="6">
        <f>+IF(Tabla2[[#This Row],[Tiempo de degustación]]&lt;0,0,Tabla2[[#This Row],[Tiempo de degustación]])</f>
        <v>7.6388888888888895E-3</v>
      </c>
      <c r="AB593" t="str">
        <f>+IF(Tabla2[[#This Row],[Tiempo de degustación2]]&gt;0,"SI","Impago")</f>
        <v>SI</v>
      </c>
      <c r="AC593">
        <f>+IF(Tabla2[[#This Row],[Orden cobrada]]="Impago",0,Tabla2[[#This Row],[Propina]])</f>
        <v>35.67</v>
      </c>
      <c r="AD593">
        <f>+IF(Tabla2[[#This Row],[Estado de la Mesa]]="Ocupada",15,0)</f>
        <v>0</v>
      </c>
      <c r="AE593">
        <f>+Tabla2[[#This Row],[Columna1]]/60</f>
        <v>0</v>
      </c>
      <c r="AF593" t="str">
        <f>+TEXT(Tabla2[[#This Row],[Columna12]]/24, "h:mm")</f>
        <v>0:00</v>
      </c>
      <c r="AG593" s="6">
        <f>+Tabla2[[#This Row],[Columna13]]+Tabla2[[#This Row],[Tiempo de permanencia]]</f>
        <v>7.7777777777777779E-2</v>
      </c>
      <c r="AH593" t="str">
        <f>+TEXT(Tabla2[[#This Row],[Hora de Llegada]], "dddd")</f>
        <v>jueves</v>
      </c>
    </row>
    <row r="594" spans="1:34" x14ac:dyDescent="0.25">
      <c r="A594">
        <v>17</v>
      </c>
      <c r="B594" t="s">
        <v>574</v>
      </c>
      <c r="C594">
        <v>5</v>
      </c>
      <c r="D594" s="3">
        <v>45022.017361111109</v>
      </c>
      <c r="E594" s="3">
        <v>45022.095138888886</v>
      </c>
      <c r="F594" t="s">
        <v>94</v>
      </c>
      <c r="G594" t="s">
        <v>70</v>
      </c>
      <c r="H594" t="s">
        <v>71</v>
      </c>
      <c r="I594" s="13">
        <v>48.8</v>
      </c>
      <c r="J594" t="s">
        <v>72</v>
      </c>
      <c r="K594">
        <v>593</v>
      </c>
      <c r="L594" t="s">
        <v>73</v>
      </c>
      <c r="M594" t="s">
        <v>11</v>
      </c>
      <c r="N594" t="s">
        <v>86</v>
      </c>
      <c r="O594" t="s">
        <v>115</v>
      </c>
      <c r="P594" t="s">
        <v>87</v>
      </c>
      <c r="Q594" s="1">
        <f>+SUMIF(Tabla1[Número de Orden],Tabla2[[#This Row],[Número de Orden]],Tabla1[Ganacia Bruta])</f>
        <v>209</v>
      </c>
      <c r="R594" s="1">
        <f>+Tabla2[[#This Row],[Monto total cuenta]]+Tabla2[[#This Row],[Propina final]]</f>
        <v>257.8</v>
      </c>
      <c r="S594" s="4">
        <f>+Tabla2[[#This Row],[Hora de Salida]]</f>
        <v>45022.095138888886</v>
      </c>
      <c r="T594" s="5" t="str">
        <f>+TEXT(Tabla2[[#This Row],[Hora de Llegada]], "h:mm")</f>
        <v>0:25</v>
      </c>
      <c r="U594" t="str">
        <f>+TEXT(Tabla2[[#This Row],[Hora de Salida]], "h:mm")</f>
        <v>2:17</v>
      </c>
      <c r="V5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594">
        <f>+SUMIF(cocina!A:A,Tabla2[[#This Row],[Número de Orden]],cocina!H:H)</f>
        <v>48</v>
      </c>
      <c r="X594">
        <f>+Tabla2[[#This Row],[Tiempo de preparación]]/60</f>
        <v>0.8</v>
      </c>
      <c r="Y594" t="str">
        <f>+TEXT(Tabla2[[#This Row],[Columna2]]/24, "h:mm")</f>
        <v>0:48</v>
      </c>
      <c r="Z594" s="6">
        <f>+TEXT(Tabla2[[#This Row],[Hora de Salida]]-Tabla2[[#This Row],[Hora de Llegada]], "h:mm")-Tabla2[[#This Row],[Tiempo de preparación2]]</f>
        <v>4.4444444444444446E-2</v>
      </c>
      <c r="AA594" s="6">
        <f>+IF(Tabla2[[#This Row],[Tiempo de degustación]]&lt;0,0,Tabla2[[#This Row],[Tiempo de degustación]])</f>
        <v>4.4444444444444446E-2</v>
      </c>
      <c r="AB594" t="str">
        <f>+IF(Tabla2[[#This Row],[Tiempo de degustación2]]&gt;0,"SI","Impago")</f>
        <v>SI</v>
      </c>
      <c r="AC594">
        <f>+IF(Tabla2[[#This Row],[Orden cobrada]]="Impago",0,Tabla2[[#This Row],[Propina]])</f>
        <v>48.8</v>
      </c>
      <c r="AD594">
        <f>+IF(Tabla2[[#This Row],[Estado de la Mesa]]="Ocupada",15,0)</f>
        <v>0</v>
      </c>
      <c r="AE594">
        <f>+Tabla2[[#This Row],[Columna1]]/60</f>
        <v>0</v>
      </c>
      <c r="AF594" t="str">
        <f>+TEXT(Tabla2[[#This Row],[Columna12]]/24, "h:mm")</f>
        <v>0:00</v>
      </c>
      <c r="AG594" s="6">
        <f>+Tabla2[[#This Row],[Columna13]]+Tabla2[[#This Row],[Tiempo de permanencia]]</f>
        <v>7.7777777777777779E-2</v>
      </c>
      <c r="AH594" t="str">
        <f>+TEXT(Tabla2[[#This Row],[Hora de Llegada]], "dddd")</f>
        <v>jueves</v>
      </c>
    </row>
    <row r="595" spans="1:34" x14ac:dyDescent="0.25">
      <c r="A595">
        <v>17</v>
      </c>
      <c r="B595" t="s">
        <v>575</v>
      </c>
      <c r="C595">
        <v>1</v>
      </c>
      <c r="D595" s="3">
        <v>45022.138888888891</v>
      </c>
      <c r="E595" s="3">
        <v>45022.200694444444</v>
      </c>
      <c r="F595" t="s">
        <v>69</v>
      </c>
      <c r="G595" t="s">
        <v>70</v>
      </c>
      <c r="H595" t="s">
        <v>71</v>
      </c>
      <c r="I595" s="13">
        <v>46.01</v>
      </c>
      <c r="J595" t="s">
        <v>84</v>
      </c>
      <c r="K595">
        <v>594</v>
      </c>
      <c r="L595" t="s">
        <v>105</v>
      </c>
      <c r="M595" t="s">
        <v>14</v>
      </c>
      <c r="N595" t="s">
        <v>123</v>
      </c>
      <c r="O595" t="s">
        <v>131</v>
      </c>
      <c r="Q595" s="1">
        <f>+SUMIF(Tabla1[Número de Orden],Tabla2[[#This Row],[Número de Orden]],Tabla1[Ganacia Bruta])</f>
        <v>139</v>
      </c>
      <c r="R595" s="1">
        <f>+Tabla2[[#This Row],[Monto total cuenta]]+Tabla2[[#This Row],[Propina final]]</f>
        <v>139</v>
      </c>
      <c r="S595" s="4">
        <f>+Tabla2[[#This Row],[Hora de Salida]]</f>
        <v>45022.200694444444</v>
      </c>
      <c r="T595" s="5" t="str">
        <f>+TEXT(Tabla2[[#This Row],[Hora de Llegada]], "h:mm")</f>
        <v>3:20</v>
      </c>
      <c r="U595" t="str">
        <f>+TEXT(Tabla2[[#This Row],[Hora de Salida]], "h:mm")</f>
        <v>4:49</v>
      </c>
      <c r="V5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6.1805555555555558E-2</v>
      </c>
      <c r="W595">
        <f>+SUMIF(cocina!A:A,Tabla2[[#This Row],[Número de Orden]],cocina!H:H)</f>
        <v>98</v>
      </c>
      <c r="X595">
        <f>+Tabla2[[#This Row],[Tiempo de preparación]]/60</f>
        <v>1.6333333333333333</v>
      </c>
      <c r="Y595" t="str">
        <f>+TEXT(Tabla2[[#This Row],[Columna2]]/24, "h:mm")</f>
        <v>1:38</v>
      </c>
      <c r="Z595" s="6">
        <f>+TEXT(Tabla2[[#This Row],[Hora de Salida]]-Tabla2[[#This Row],[Hora de Llegada]], "h:mm")-Tabla2[[#This Row],[Tiempo de preparación2]]</f>
        <v>-6.2499999999999917E-3</v>
      </c>
      <c r="AA595" s="6">
        <f>+IF(Tabla2[[#This Row],[Tiempo de degustación]]&lt;0,0,Tabla2[[#This Row],[Tiempo de degustación]])</f>
        <v>0</v>
      </c>
      <c r="AB595" t="str">
        <f>+IF(Tabla2[[#This Row],[Tiempo de degustación2]]&gt;0,"SI","Impago")</f>
        <v>Impago</v>
      </c>
      <c r="AC595">
        <f>+IF(Tabla2[[#This Row],[Orden cobrada]]="Impago",0,Tabla2[[#This Row],[Propina]])</f>
        <v>0</v>
      </c>
      <c r="AD595">
        <f>+IF(Tabla2[[#This Row],[Estado de la Mesa]]="Ocupada",15,0)</f>
        <v>0</v>
      </c>
      <c r="AE595">
        <f>+Tabla2[[#This Row],[Columna1]]/60</f>
        <v>0</v>
      </c>
      <c r="AF595" t="str">
        <f>+TEXT(Tabla2[[#This Row],[Columna12]]/24, "h:mm")</f>
        <v>0:00</v>
      </c>
      <c r="AG595" s="6">
        <f>+Tabla2[[#This Row],[Columna13]]+Tabla2[[#This Row],[Tiempo de permanencia]]</f>
        <v>6.1805555555555558E-2</v>
      </c>
      <c r="AH595" t="str">
        <f>+TEXT(Tabla2[[#This Row],[Hora de Llegada]], "dddd")</f>
        <v>jueves</v>
      </c>
    </row>
    <row r="596" spans="1:34" x14ac:dyDescent="0.25">
      <c r="A596">
        <v>9</v>
      </c>
      <c r="B596" t="s">
        <v>126</v>
      </c>
      <c r="C596">
        <v>5</v>
      </c>
      <c r="D596" s="3">
        <v>45022.127083333333</v>
      </c>
      <c r="E596" s="3">
        <v>45022.227083333331</v>
      </c>
      <c r="F596" t="s">
        <v>82</v>
      </c>
      <c r="G596" t="s">
        <v>70</v>
      </c>
      <c r="H596" t="s">
        <v>83</v>
      </c>
      <c r="I596" s="13">
        <v>40.33</v>
      </c>
      <c r="J596" t="s">
        <v>100</v>
      </c>
      <c r="K596">
        <v>595</v>
      </c>
      <c r="L596" t="s">
        <v>91</v>
      </c>
      <c r="M596" t="s">
        <v>23</v>
      </c>
      <c r="N596" t="s">
        <v>74</v>
      </c>
      <c r="Q596" s="1">
        <f>+SUMIF(Tabla1[Número de Orden],Tabla2[[#This Row],[Número de Orden]],Tabla1[Ganacia Bruta])</f>
        <v>72</v>
      </c>
      <c r="R596" s="1">
        <f>+Tabla2[[#This Row],[Monto total cuenta]]+Tabla2[[#This Row],[Propina final]]</f>
        <v>112.33</v>
      </c>
      <c r="S596" s="4">
        <f>+Tabla2[[#This Row],[Hora de Salida]]</f>
        <v>45022.227083333331</v>
      </c>
      <c r="T596" s="5" t="str">
        <f>+TEXT(Tabla2[[#This Row],[Hora de Llegada]], "h:mm")</f>
        <v>3:03</v>
      </c>
      <c r="U596" t="str">
        <f>+TEXT(Tabla2[[#This Row],[Hora de Salida]], "h:mm")</f>
        <v>5:27</v>
      </c>
      <c r="V5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</v>
      </c>
      <c r="W596">
        <f>+SUMIF(cocina!A:A,Tabla2[[#This Row],[Número de Orden]],cocina!H:H)</f>
        <v>49</v>
      </c>
      <c r="X596">
        <f>+Tabla2[[#This Row],[Tiempo de preparación]]/60</f>
        <v>0.81666666666666665</v>
      </c>
      <c r="Y596" t="str">
        <f>+TEXT(Tabla2[[#This Row],[Columna2]]/24, "h:mm")</f>
        <v>0:49</v>
      </c>
      <c r="Z596" s="6">
        <f>+TEXT(Tabla2[[#This Row],[Hora de Salida]]-Tabla2[[#This Row],[Hora de Llegada]], "h:mm")-Tabla2[[#This Row],[Tiempo de preparación2]]</f>
        <v>6.5972222222222238E-2</v>
      </c>
      <c r="AA596" s="6">
        <f>+IF(Tabla2[[#This Row],[Tiempo de degustación]]&lt;0,0,Tabla2[[#This Row],[Tiempo de degustación]])</f>
        <v>6.5972222222222238E-2</v>
      </c>
      <c r="AB596" t="str">
        <f>+IF(Tabla2[[#This Row],[Tiempo de degustación2]]&gt;0,"SI","Impago")</f>
        <v>SI</v>
      </c>
      <c r="AC596">
        <f>+IF(Tabla2[[#This Row],[Orden cobrada]]="Impago",0,Tabla2[[#This Row],[Propina]])</f>
        <v>40.33</v>
      </c>
      <c r="AD596">
        <f>+IF(Tabla2[[#This Row],[Estado de la Mesa]]="Ocupada",15,0)</f>
        <v>15</v>
      </c>
      <c r="AE596">
        <f>+Tabla2[[#This Row],[Columna1]]/60</f>
        <v>0.25</v>
      </c>
      <c r="AF596" t="str">
        <f>+TEXT(Tabla2[[#This Row],[Columna12]]/24, "h:mm")</f>
        <v>0:15</v>
      </c>
      <c r="AG596" s="6">
        <f>+Tabla2[[#This Row],[Columna13]]+Tabla2[[#This Row],[Tiempo de permanencia]]</f>
        <v>30.110416666666669</v>
      </c>
      <c r="AH596" t="str">
        <f>+TEXT(Tabla2[[#This Row],[Hora de Llegada]], "dddd")</f>
        <v>jueves</v>
      </c>
    </row>
    <row r="597" spans="1:34" x14ac:dyDescent="0.25">
      <c r="A597">
        <v>18</v>
      </c>
      <c r="B597" t="s">
        <v>576</v>
      </c>
      <c r="C597">
        <v>2</v>
      </c>
      <c r="D597" s="3">
        <v>45022.056250000001</v>
      </c>
      <c r="E597" s="3">
        <v>45022.152083333334</v>
      </c>
      <c r="F597" t="s">
        <v>82</v>
      </c>
      <c r="G597" t="s">
        <v>70</v>
      </c>
      <c r="H597" t="s">
        <v>71</v>
      </c>
      <c r="I597" s="13">
        <v>23.7</v>
      </c>
      <c r="J597" t="s">
        <v>100</v>
      </c>
      <c r="K597">
        <v>596</v>
      </c>
      <c r="L597" t="s">
        <v>121</v>
      </c>
      <c r="M597" t="s">
        <v>22</v>
      </c>
      <c r="N597" t="s">
        <v>96</v>
      </c>
      <c r="O597" t="s">
        <v>107</v>
      </c>
      <c r="P597" t="s">
        <v>129</v>
      </c>
      <c r="Q597" s="1">
        <f>+SUMIF(Tabla1[Número de Orden],Tabla2[[#This Row],[Número de Orden]],Tabla1[Ganacia Bruta])</f>
        <v>240</v>
      </c>
      <c r="R597" s="1">
        <f>+Tabla2[[#This Row],[Monto total cuenta]]+Tabla2[[#This Row],[Propina final]]</f>
        <v>240</v>
      </c>
      <c r="S597" s="4">
        <f>+Tabla2[[#This Row],[Hora de Salida]]</f>
        <v>45022.152083333334</v>
      </c>
      <c r="T597" s="5" t="str">
        <f>+TEXT(Tabla2[[#This Row],[Hora de Llegada]], "h:mm")</f>
        <v>1:21</v>
      </c>
      <c r="U597" t="str">
        <f>+TEXT(Tabla2[[#This Row],[Hora de Salida]], "h:mm")</f>
        <v>3:39</v>
      </c>
      <c r="V5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30.095833333333331</v>
      </c>
      <c r="W597">
        <f>+SUMIF(cocina!A:A,Tabla2[[#This Row],[Número de Orden]],cocina!H:H)</f>
        <v>158</v>
      </c>
      <c r="X597">
        <f>+Tabla2[[#This Row],[Tiempo de preparación]]/60</f>
        <v>2.6333333333333333</v>
      </c>
      <c r="Y597" t="str">
        <f>+TEXT(Tabla2[[#This Row],[Columna2]]/24, "h:mm")</f>
        <v>2:38</v>
      </c>
      <c r="Z597" s="6">
        <f>+TEXT(Tabla2[[#This Row],[Hora de Salida]]-Tabla2[[#This Row],[Hora de Llegada]], "h:mm")-Tabla2[[#This Row],[Tiempo de preparación2]]</f>
        <v>-1.3888888888888881E-2</v>
      </c>
      <c r="AA597" s="6">
        <f>+IF(Tabla2[[#This Row],[Tiempo de degustación]]&lt;0,0,Tabla2[[#This Row],[Tiempo de degustación]])</f>
        <v>0</v>
      </c>
      <c r="AB597" t="str">
        <f>+IF(Tabla2[[#This Row],[Tiempo de degustación2]]&gt;0,"SI","Impago")</f>
        <v>Impago</v>
      </c>
      <c r="AC597">
        <f>+IF(Tabla2[[#This Row],[Orden cobrada]]="Impago",0,Tabla2[[#This Row],[Propina]])</f>
        <v>0</v>
      </c>
      <c r="AD597">
        <f>+IF(Tabla2[[#This Row],[Estado de la Mesa]]="Ocupada",15,0)</f>
        <v>15</v>
      </c>
      <c r="AE597">
        <f>+Tabla2[[#This Row],[Columna1]]/60</f>
        <v>0.25</v>
      </c>
      <c r="AF597" t="str">
        <f>+TEXT(Tabla2[[#This Row],[Columna12]]/24, "h:mm")</f>
        <v>0:15</v>
      </c>
      <c r="AG597" s="6">
        <f>+Tabla2[[#This Row],[Columna13]]+Tabla2[[#This Row],[Tiempo de permanencia]]</f>
        <v>30.106249999999999</v>
      </c>
      <c r="AH597" t="str">
        <f>+TEXT(Tabla2[[#This Row],[Hora de Llegada]], "dddd")</f>
        <v>jueves</v>
      </c>
    </row>
    <row r="598" spans="1:34" x14ac:dyDescent="0.25">
      <c r="A598">
        <v>16</v>
      </c>
      <c r="B598" t="s">
        <v>518</v>
      </c>
      <c r="C598">
        <v>1</v>
      </c>
      <c r="D598" s="3">
        <v>45022.035416666666</v>
      </c>
      <c r="E598" s="3">
        <v>45022.160416666666</v>
      </c>
      <c r="F598" t="s">
        <v>76</v>
      </c>
      <c r="G598" t="s">
        <v>70</v>
      </c>
      <c r="H598" t="s">
        <v>83</v>
      </c>
      <c r="I598" s="13">
        <v>45.46</v>
      </c>
      <c r="J598" t="s">
        <v>100</v>
      </c>
      <c r="K598">
        <v>597</v>
      </c>
      <c r="L598" t="s">
        <v>105</v>
      </c>
      <c r="M598" t="s">
        <v>15</v>
      </c>
      <c r="N598" t="s">
        <v>122</v>
      </c>
      <c r="O598" t="s">
        <v>103</v>
      </c>
      <c r="P598" t="s">
        <v>96</v>
      </c>
      <c r="Q598" s="1">
        <f>+SUMIF(Tabla1[Número de Orden],Tabla2[[#This Row],[Número de Orden]],Tabla1[Ganacia Bruta])</f>
        <v>150</v>
      </c>
      <c r="R598" s="1">
        <f>+Tabla2[[#This Row],[Monto total cuenta]]+Tabla2[[#This Row],[Propina final]]</f>
        <v>195.46</v>
      </c>
      <c r="S598" s="4">
        <f>+Tabla2[[#This Row],[Hora de Salida]]</f>
        <v>45022.160416666666</v>
      </c>
      <c r="T598" s="5" t="str">
        <f>+TEXT(Tabla2[[#This Row],[Hora de Llegada]], "h:mm")</f>
        <v>0:51</v>
      </c>
      <c r="U598" t="str">
        <f>+TEXT(Tabla2[[#This Row],[Hora de Salida]], "h:mm")</f>
        <v>3:51</v>
      </c>
      <c r="V5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</v>
      </c>
      <c r="W598">
        <f>+SUMIF(cocina!A:A,Tabla2[[#This Row],[Número de Orden]],cocina!H:H)</f>
        <v>141</v>
      </c>
      <c r="X598">
        <f>+Tabla2[[#This Row],[Tiempo de preparación]]/60</f>
        <v>2.35</v>
      </c>
      <c r="Y598" t="str">
        <f>+TEXT(Tabla2[[#This Row],[Columna2]]/24, "h:mm")</f>
        <v>2:21</v>
      </c>
      <c r="Z598" s="6">
        <f>+TEXT(Tabla2[[#This Row],[Hora de Salida]]-Tabla2[[#This Row],[Hora de Llegada]], "h:mm")-Tabla2[[#This Row],[Tiempo de preparación2]]</f>
        <v>2.7083333333333334E-2</v>
      </c>
      <c r="AA598" s="6">
        <f>+IF(Tabla2[[#This Row],[Tiempo de degustación]]&lt;0,0,Tabla2[[#This Row],[Tiempo de degustación]])</f>
        <v>2.7083333333333334E-2</v>
      </c>
      <c r="AB598" t="str">
        <f>+IF(Tabla2[[#This Row],[Tiempo de degustación2]]&gt;0,"SI","Impago")</f>
        <v>SI</v>
      </c>
      <c r="AC598">
        <f>+IF(Tabla2[[#This Row],[Orden cobrada]]="Impago",0,Tabla2[[#This Row],[Propina]])</f>
        <v>45.46</v>
      </c>
      <c r="AD598">
        <f>+IF(Tabla2[[#This Row],[Estado de la Mesa]]="Ocupada",15,0)</f>
        <v>15</v>
      </c>
      <c r="AE598">
        <f>+Tabla2[[#This Row],[Columna1]]/60</f>
        <v>0.25</v>
      </c>
      <c r="AF598" t="str">
        <f>+TEXT(Tabla2[[#This Row],[Columna12]]/24, "h:mm")</f>
        <v>0:15</v>
      </c>
      <c r="AG598" s="6">
        <f>+Tabla2[[#This Row],[Columna13]]+Tabla2[[#This Row],[Tiempo de permanencia]]</f>
        <v>30.135416666666668</v>
      </c>
      <c r="AH598" t="str">
        <f>+TEXT(Tabla2[[#This Row],[Hora de Llegada]], "dddd")</f>
        <v>jueves</v>
      </c>
    </row>
    <row r="599" spans="1:34" x14ac:dyDescent="0.25">
      <c r="A599">
        <v>9</v>
      </c>
      <c r="B599" t="s">
        <v>577</v>
      </c>
      <c r="C599">
        <v>6</v>
      </c>
      <c r="D599" s="3">
        <v>45022.136111111111</v>
      </c>
      <c r="E599" s="3">
        <v>45022.290972222225</v>
      </c>
      <c r="F599" t="s">
        <v>90</v>
      </c>
      <c r="G599" t="s">
        <v>70</v>
      </c>
      <c r="H599" t="s">
        <v>83</v>
      </c>
      <c r="I599" s="13">
        <v>11.31</v>
      </c>
      <c r="J599" t="s">
        <v>72</v>
      </c>
      <c r="K599">
        <v>598</v>
      </c>
      <c r="L599" t="s">
        <v>73</v>
      </c>
      <c r="M599" t="s">
        <v>25</v>
      </c>
      <c r="N599" t="s">
        <v>107</v>
      </c>
      <c r="O599" t="s">
        <v>86</v>
      </c>
      <c r="Q599" s="1">
        <f>+SUMIF(Tabla1[Número de Orden],Tabla2[[#This Row],[Número de Orden]],Tabla1[Ganacia Bruta])</f>
        <v>209</v>
      </c>
      <c r="R599" s="1">
        <f>+Tabla2[[#This Row],[Monto total cuenta]]+Tabla2[[#This Row],[Propina final]]</f>
        <v>220.31</v>
      </c>
      <c r="S599" s="4">
        <f>+Tabla2[[#This Row],[Hora de Salida]]</f>
        <v>45022.290972222225</v>
      </c>
      <c r="T599" s="5" t="str">
        <f>+TEXT(Tabla2[[#This Row],[Hora de Llegada]], "h:mm")</f>
        <v>3:16</v>
      </c>
      <c r="U599" t="str">
        <f>+TEXT(Tabla2[[#This Row],[Hora de Salida]], "h:mm")</f>
        <v>6:59</v>
      </c>
      <c r="V5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0.15486111111111114</v>
      </c>
      <c r="W599">
        <f>+SUMIF(cocina!A:A,Tabla2[[#This Row],[Número de Orden]],cocina!H:H)</f>
        <v>81</v>
      </c>
      <c r="X599">
        <f>+Tabla2[[#This Row],[Tiempo de preparación]]/60</f>
        <v>1.35</v>
      </c>
      <c r="Y599" t="str">
        <f>+TEXT(Tabla2[[#This Row],[Columna2]]/24, "h:mm")</f>
        <v>1:21</v>
      </c>
      <c r="Z599" s="6">
        <f>+TEXT(Tabla2[[#This Row],[Hora de Salida]]-Tabla2[[#This Row],[Hora de Llegada]], "h:mm")-Tabla2[[#This Row],[Tiempo de preparación2]]</f>
        <v>9.8611111111111122E-2</v>
      </c>
      <c r="AA599" s="6">
        <f>+IF(Tabla2[[#This Row],[Tiempo de degustación]]&lt;0,0,Tabla2[[#This Row],[Tiempo de degustación]])</f>
        <v>9.8611111111111122E-2</v>
      </c>
      <c r="AB599" t="str">
        <f>+IF(Tabla2[[#This Row],[Tiempo de degustación2]]&gt;0,"SI","Impago")</f>
        <v>SI</v>
      </c>
      <c r="AC599">
        <f>+IF(Tabla2[[#This Row],[Orden cobrada]]="Impago",0,Tabla2[[#This Row],[Propina]])</f>
        <v>11.31</v>
      </c>
      <c r="AD599">
        <f>+IF(Tabla2[[#This Row],[Estado de la Mesa]]="Ocupada",15,0)</f>
        <v>0</v>
      </c>
      <c r="AE599">
        <f>+Tabla2[[#This Row],[Columna1]]/60</f>
        <v>0</v>
      </c>
      <c r="AF599" t="str">
        <f>+TEXT(Tabla2[[#This Row],[Columna12]]/24, "h:mm")</f>
        <v>0:00</v>
      </c>
      <c r="AG599" s="6">
        <f>+Tabla2[[#This Row],[Columna13]]+Tabla2[[#This Row],[Tiempo de permanencia]]</f>
        <v>0.15486111111111114</v>
      </c>
      <c r="AH599" t="str">
        <f>+TEXT(Tabla2[[#This Row],[Hora de Llegada]], "dddd")</f>
        <v>jueves</v>
      </c>
    </row>
    <row r="600" spans="1:34" x14ac:dyDescent="0.25">
      <c r="A600">
        <v>11</v>
      </c>
      <c r="B600" t="s">
        <v>578</v>
      </c>
      <c r="C600">
        <v>3</v>
      </c>
      <c r="D600" s="3">
        <v>45022.023611111108</v>
      </c>
      <c r="E600" s="3">
        <v>45022.181250000001</v>
      </c>
      <c r="F600" t="s">
        <v>82</v>
      </c>
      <c r="G600" t="s">
        <v>70</v>
      </c>
      <c r="H600" t="s">
        <v>83</v>
      </c>
      <c r="I600" s="13">
        <v>30.97</v>
      </c>
      <c r="J600" t="s">
        <v>84</v>
      </c>
      <c r="K600">
        <v>599</v>
      </c>
      <c r="L600" t="s">
        <v>91</v>
      </c>
      <c r="M600" t="s">
        <v>20</v>
      </c>
      <c r="N600" t="s">
        <v>86</v>
      </c>
      <c r="O600" t="s">
        <v>112</v>
      </c>
      <c r="Q600" s="1">
        <f>+SUMIF(Tabla1[Número de Orden],Tabla2[[#This Row],[Número de Orden]],Tabla1[Ganacia Bruta])</f>
        <v>169</v>
      </c>
      <c r="R600" s="1">
        <f>+Tabla2[[#This Row],[Monto total cuenta]]+Tabla2[[#This Row],[Propina final]]</f>
        <v>199.97</v>
      </c>
      <c r="S600" s="4">
        <f>+Tabla2[[#This Row],[Hora de Salida]]</f>
        <v>45022.181250000001</v>
      </c>
      <c r="T600" s="5" t="str">
        <f>+TEXT(Tabla2[[#This Row],[Hora de Llegada]], "h:mm")</f>
        <v>0:34</v>
      </c>
      <c r="U600" t="str">
        <f>+TEXT(Tabla2[[#This Row],[Hora de Salida]], "h:mm")</f>
        <v>4:21</v>
      </c>
      <c r="V6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600">
        <f>+SUMIF(cocina!A:A,Tabla2[[#This Row],[Número de Orden]],cocina!H:H)</f>
        <v>108</v>
      </c>
      <c r="X600">
        <f>+Tabla2[[#This Row],[Tiempo de preparación]]/60</f>
        <v>1.8</v>
      </c>
      <c r="Y600" t="str">
        <f>+TEXT(Tabla2[[#This Row],[Columna2]]/24, "h:mm")</f>
        <v>1:48</v>
      </c>
      <c r="Z600" s="6">
        <f>+TEXT(Tabla2[[#This Row],[Hora de Salida]]-Tabla2[[#This Row],[Hora de Llegada]], "h:mm")-Tabla2[[#This Row],[Tiempo de preparación2]]</f>
        <v>8.2638888888888887E-2</v>
      </c>
      <c r="AA600" s="6">
        <f>+IF(Tabla2[[#This Row],[Tiempo de degustación]]&lt;0,0,Tabla2[[#This Row],[Tiempo de degustación]])</f>
        <v>8.2638888888888887E-2</v>
      </c>
      <c r="AB600" t="str">
        <f>+IF(Tabla2[[#This Row],[Tiempo de degustación2]]&gt;0,"SI","Impago")</f>
        <v>SI</v>
      </c>
      <c r="AC600">
        <f>+IF(Tabla2[[#This Row],[Orden cobrada]]="Impago",0,Tabla2[[#This Row],[Propina]])</f>
        <v>30.97</v>
      </c>
      <c r="AD600">
        <f>+IF(Tabla2[[#This Row],[Estado de la Mesa]]="Ocupada",15,0)</f>
        <v>0</v>
      </c>
      <c r="AE600">
        <f>+Tabla2[[#This Row],[Columna1]]/60</f>
        <v>0</v>
      </c>
      <c r="AF600" t="str">
        <f>+TEXT(Tabla2[[#This Row],[Columna12]]/24, "h:mm")</f>
        <v>0:00</v>
      </c>
      <c r="AG600" s="6">
        <f>+Tabla2[[#This Row],[Columna13]]+Tabla2[[#This Row],[Tiempo de permanencia]]</f>
        <v>0.15763888888888888</v>
      </c>
      <c r="AH600" t="str">
        <f>+TEXT(Tabla2[[#This Row],[Hora de Llegada]], "dddd")</f>
        <v>jueves</v>
      </c>
    </row>
    <row r="601" spans="1:34" x14ac:dyDescent="0.25">
      <c r="A601">
        <v>14</v>
      </c>
      <c r="B601" t="s">
        <v>579</v>
      </c>
      <c r="C601">
        <v>4</v>
      </c>
      <c r="D601" s="3">
        <v>45022.165277777778</v>
      </c>
      <c r="E601" s="3">
        <v>45022.209027777775</v>
      </c>
      <c r="F601" t="s">
        <v>69</v>
      </c>
      <c r="G601" t="s">
        <v>70</v>
      </c>
      <c r="H601" t="s">
        <v>71</v>
      </c>
      <c r="I601" s="13">
        <v>41.35</v>
      </c>
      <c r="J601" t="s">
        <v>100</v>
      </c>
      <c r="K601">
        <v>600</v>
      </c>
      <c r="L601" t="s">
        <v>127</v>
      </c>
      <c r="M601" t="s">
        <v>15</v>
      </c>
      <c r="N601" t="s">
        <v>74</v>
      </c>
      <c r="Q601" s="1">
        <f>+SUMIF(Tabla1[Número de Orden],Tabla2[[#This Row],[Número de Orden]],Tabla1[Ganacia Bruta])</f>
        <v>144</v>
      </c>
      <c r="R601" s="1">
        <f>+Tabla2[[#This Row],[Monto total cuenta]]+Tabla2[[#This Row],[Propina final]]</f>
        <v>144</v>
      </c>
      <c r="S601" s="4">
        <f>+Tabla2[[#This Row],[Hora de Salida]]</f>
        <v>45022.209027777775</v>
      </c>
      <c r="T601" s="5" t="str">
        <f>+TEXT(Tabla2[[#This Row],[Hora de Llegada]], "h:mm")</f>
        <v>3:58</v>
      </c>
      <c r="U601" t="str">
        <f>+TEXT(Tabla2[[#This Row],[Hora de Salida]], "h:mm")</f>
        <v>5:01</v>
      </c>
      <c r="V6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30.043749999999999</v>
      </c>
      <c r="W601">
        <f>+SUMIF(cocina!A:A,Tabla2[[#This Row],[Número de Orden]],cocina!H:H)</f>
        <v>65</v>
      </c>
      <c r="X601">
        <f>+Tabla2[[#This Row],[Tiempo de preparación]]/60</f>
        <v>1.0833333333333333</v>
      </c>
      <c r="Y601" t="str">
        <f>+TEXT(Tabla2[[#This Row],[Columna2]]/24, "h:mm")</f>
        <v>1:05</v>
      </c>
      <c r="Z601" s="6">
        <f>+TEXT(Tabla2[[#This Row],[Hora de Salida]]-Tabla2[[#This Row],[Hora de Llegada]], "h:mm")-Tabla2[[#This Row],[Tiempo de preparación2]]</f>
        <v>-1.3888888888888909E-3</v>
      </c>
      <c r="AA601" s="6">
        <f>+IF(Tabla2[[#This Row],[Tiempo de degustación]]&lt;0,0,Tabla2[[#This Row],[Tiempo de degustación]])</f>
        <v>0</v>
      </c>
      <c r="AB601" t="str">
        <f>+IF(Tabla2[[#This Row],[Tiempo de degustación2]]&gt;0,"SI","Impago")</f>
        <v>Impago</v>
      </c>
      <c r="AC601">
        <f>+IF(Tabla2[[#This Row],[Orden cobrada]]="Impago",0,Tabla2[[#This Row],[Propina]])</f>
        <v>0</v>
      </c>
      <c r="AD601">
        <f>+IF(Tabla2[[#This Row],[Estado de la Mesa]]="Ocupada",15,0)</f>
        <v>15</v>
      </c>
      <c r="AE601">
        <f>+Tabla2[[#This Row],[Columna1]]/60</f>
        <v>0.25</v>
      </c>
      <c r="AF601" t="str">
        <f>+TEXT(Tabla2[[#This Row],[Columna12]]/24, "h:mm")</f>
        <v>0:15</v>
      </c>
      <c r="AG601" s="6">
        <f>+Tabla2[[#This Row],[Columna13]]+Tabla2[[#This Row],[Tiempo de permanencia]]</f>
        <v>30.054166666666667</v>
      </c>
      <c r="AH601" t="str">
        <f>+TEXT(Tabla2[[#This Row],[Hora de Llegada]], "dddd")</f>
        <v>jueves</v>
      </c>
    </row>
    <row r="602" spans="1:34" x14ac:dyDescent="0.25">
      <c r="A602">
        <v>13</v>
      </c>
      <c r="B602" t="s">
        <v>132</v>
      </c>
      <c r="C602">
        <v>1</v>
      </c>
      <c r="D602" s="3">
        <v>45022.113194444442</v>
      </c>
      <c r="E602" s="3">
        <v>45022.260416666664</v>
      </c>
      <c r="F602" t="s">
        <v>94</v>
      </c>
      <c r="G602" t="s">
        <v>98</v>
      </c>
      <c r="H602" t="s">
        <v>83</v>
      </c>
      <c r="I602" s="13">
        <v>16.809999999999999</v>
      </c>
      <c r="J602" t="s">
        <v>84</v>
      </c>
      <c r="K602">
        <v>601</v>
      </c>
      <c r="L602" t="s">
        <v>95</v>
      </c>
      <c r="M602" t="s">
        <v>11</v>
      </c>
      <c r="N602" t="s">
        <v>92</v>
      </c>
      <c r="O602" t="s">
        <v>116</v>
      </c>
      <c r="P602" t="s">
        <v>112</v>
      </c>
      <c r="Q602" s="1">
        <f>+SUMIF(Tabla1[Número de Orden],Tabla2[[#This Row],[Número de Orden]],Tabla1[Ganacia Bruta])</f>
        <v>292</v>
      </c>
      <c r="R602" s="1">
        <f>+Tabla2[[#This Row],[Monto total cuenta]]+Tabla2[[#This Row],[Propina final]]</f>
        <v>308.81</v>
      </c>
      <c r="S602" s="4">
        <f>+Tabla2[[#This Row],[Hora de Salida]]</f>
        <v>45022.260416666664</v>
      </c>
      <c r="T602" s="5" t="str">
        <f>+TEXT(Tabla2[[#This Row],[Hora de Llegada]], "h:mm")</f>
        <v>2:43</v>
      </c>
      <c r="U602" t="str">
        <f>+TEXT(Tabla2[[#This Row],[Hora de Salida]], "h:mm")</f>
        <v>6:15</v>
      </c>
      <c r="V6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0.14722222222222225</v>
      </c>
      <c r="W602">
        <f>+SUMIF(cocina!A:A,Tabla2[[#This Row],[Número de Orden]],cocina!H:H)</f>
        <v>115</v>
      </c>
      <c r="X602">
        <f>+Tabla2[[#This Row],[Tiempo de preparación]]/60</f>
        <v>1.9166666666666667</v>
      </c>
      <c r="Y602" t="str">
        <f>+TEXT(Tabla2[[#This Row],[Columna2]]/24, "h:mm")</f>
        <v>1:55</v>
      </c>
      <c r="Z602" s="6">
        <f>+TEXT(Tabla2[[#This Row],[Hora de Salida]]-Tabla2[[#This Row],[Hora de Llegada]], "h:mm")-Tabla2[[#This Row],[Tiempo de preparación2]]</f>
        <v>6.7361111111111122E-2</v>
      </c>
      <c r="AA602" s="6">
        <f>+IF(Tabla2[[#This Row],[Tiempo de degustación]]&lt;0,0,Tabla2[[#This Row],[Tiempo de degustación]])</f>
        <v>6.7361111111111122E-2</v>
      </c>
      <c r="AB602" t="str">
        <f>+IF(Tabla2[[#This Row],[Tiempo de degustación2]]&gt;0,"SI","Impago")</f>
        <v>SI</v>
      </c>
      <c r="AC602">
        <f>+IF(Tabla2[[#This Row],[Orden cobrada]]="Impago",0,Tabla2[[#This Row],[Propina]])</f>
        <v>16.809999999999999</v>
      </c>
      <c r="AD602">
        <f>+IF(Tabla2[[#This Row],[Estado de la Mesa]]="Ocupada",15,0)</f>
        <v>0</v>
      </c>
      <c r="AE602">
        <f>+Tabla2[[#This Row],[Columna1]]/60</f>
        <v>0</v>
      </c>
      <c r="AF602" t="str">
        <f>+TEXT(Tabla2[[#This Row],[Columna12]]/24, "h:mm")</f>
        <v>0:00</v>
      </c>
      <c r="AG602" s="6">
        <f>+Tabla2[[#This Row],[Columna13]]+Tabla2[[#This Row],[Tiempo de permanencia]]</f>
        <v>0.14722222222222225</v>
      </c>
      <c r="AH602" t="str">
        <f>+TEXT(Tabla2[[#This Row],[Hora de Llegada]], "dddd")</f>
        <v>jueves</v>
      </c>
    </row>
    <row r="603" spans="1:34" x14ac:dyDescent="0.25">
      <c r="A603">
        <v>12</v>
      </c>
      <c r="B603" t="s">
        <v>580</v>
      </c>
      <c r="C603">
        <v>3</v>
      </c>
      <c r="D603" s="3">
        <v>45022.161111111112</v>
      </c>
      <c r="E603" s="3">
        <v>45022.291666666664</v>
      </c>
      <c r="F603" t="s">
        <v>82</v>
      </c>
      <c r="G603" t="s">
        <v>70</v>
      </c>
      <c r="H603" t="s">
        <v>78</v>
      </c>
      <c r="I603" s="13">
        <v>16.5</v>
      </c>
      <c r="J603" t="s">
        <v>72</v>
      </c>
      <c r="K603">
        <v>602</v>
      </c>
      <c r="L603" t="s">
        <v>73</v>
      </c>
      <c r="M603" t="s">
        <v>17</v>
      </c>
      <c r="N603" t="s">
        <v>123</v>
      </c>
      <c r="O603" t="s">
        <v>74</v>
      </c>
      <c r="P603" t="s">
        <v>103</v>
      </c>
      <c r="Q603" s="1">
        <f>+SUMIF(Tabla1[Número de Orden],Tabla2[[#This Row],[Número de Orden]],Tabla1[Ganacia Bruta])</f>
        <v>266</v>
      </c>
      <c r="R603" s="1">
        <f>+Tabla2[[#This Row],[Monto total cuenta]]+Tabla2[[#This Row],[Propina final]]</f>
        <v>282.5</v>
      </c>
      <c r="S603" s="4">
        <f>+Tabla2[[#This Row],[Hora de Salida]]</f>
        <v>45022.291666666664</v>
      </c>
      <c r="T603" s="5" t="str">
        <f>+TEXT(Tabla2[[#This Row],[Hora de Llegada]], "h:mm")</f>
        <v>3:52</v>
      </c>
      <c r="U603" t="str">
        <f>+TEXT(Tabla2[[#This Row],[Hora de Salida]], "h:mm")</f>
        <v>7:00</v>
      </c>
      <c r="V6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0.13055555555555556</v>
      </c>
      <c r="W603">
        <f>+SUMIF(cocina!A:A,Tabla2[[#This Row],[Número de Orden]],cocina!H:H)</f>
        <v>162</v>
      </c>
      <c r="X603">
        <f>+Tabla2[[#This Row],[Tiempo de preparación]]/60</f>
        <v>2.7</v>
      </c>
      <c r="Y603" t="str">
        <f>+TEXT(Tabla2[[#This Row],[Columna2]]/24, "h:mm")</f>
        <v>2:42</v>
      </c>
      <c r="Z603" s="6">
        <f>+TEXT(Tabla2[[#This Row],[Hora de Salida]]-Tabla2[[#This Row],[Hora de Llegada]], "h:mm")-Tabla2[[#This Row],[Tiempo de preparación2]]</f>
        <v>1.8055555555555561E-2</v>
      </c>
      <c r="AA603" s="6">
        <f>+IF(Tabla2[[#This Row],[Tiempo de degustación]]&lt;0,0,Tabla2[[#This Row],[Tiempo de degustación]])</f>
        <v>1.8055555555555561E-2</v>
      </c>
      <c r="AB603" t="str">
        <f>+IF(Tabla2[[#This Row],[Tiempo de degustación2]]&gt;0,"SI","Impago")</f>
        <v>SI</v>
      </c>
      <c r="AC603">
        <f>+IF(Tabla2[[#This Row],[Orden cobrada]]="Impago",0,Tabla2[[#This Row],[Propina]])</f>
        <v>16.5</v>
      </c>
      <c r="AD603">
        <f>+IF(Tabla2[[#This Row],[Estado de la Mesa]]="Ocupada",15,0)</f>
        <v>0</v>
      </c>
      <c r="AE603">
        <f>+Tabla2[[#This Row],[Columna1]]/60</f>
        <v>0</v>
      </c>
      <c r="AF603" t="str">
        <f>+TEXT(Tabla2[[#This Row],[Columna12]]/24, "h:mm")</f>
        <v>0:00</v>
      </c>
      <c r="AG603" s="6">
        <f>+Tabla2[[#This Row],[Columna13]]+Tabla2[[#This Row],[Tiempo de permanencia]]</f>
        <v>0.13055555555555556</v>
      </c>
      <c r="AH603" t="str">
        <f>+TEXT(Tabla2[[#This Row],[Hora de Llegada]], "dddd")</f>
        <v>jueves</v>
      </c>
    </row>
    <row r="604" spans="1:34" x14ac:dyDescent="0.25">
      <c r="A604">
        <v>19</v>
      </c>
      <c r="B604" t="s">
        <v>239</v>
      </c>
      <c r="C604">
        <v>6</v>
      </c>
      <c r="D604" s="3">
        <v>45022.035416666666</v>
      </c>
      <c r="E604" s="3">
        <v>45022.181250000001</v>
      </c>
      <c r="F604" t="s">
        <v>76</v>
      </c>
      <c r="G604" t="s">
        <v>70</v>
      </c>
      <c r="H604" t="s">
        <v>83</v>
      </c>
      <c r="I604" s="13">
        <v>24.2</v>
      </c>
      <c r="J604" t="s">
        <v>84</v>
      </c>
      <c r="K604">
        <v>603</v>
      </c>
      <c r="L604" t="s">
        <v>109</v>
      </c>
      <c r="M604" t="s">
        <v>9</v>
      </c>
      <c r="Q604" s="1">
        <f>+SUMIF(Tabla1[Número de Orden],Tabla2[[#This Row],[Número de Orden]],Tabla1[Ganacia Bruta])</f>
        <v>62</v>
      </c>
      <c r="R604" s="1">
        <f>+Tabla2[[#This Row],[Monto total cuenta]]+Tabla2[[#This Row],[Propina final]]</f>
        <v>86.2</v>
      </c>
      <c r="S604" s="4">
        <f>+Tabla2[[#This Row],[Hora de Salida]]</f>
        <v>45022.181250000001</v>
      </c>
      <c r="T604" s="5" t="str">
        <f>+TEXT(Tabla2[[#This Row],[Hora de Llegada]], "h:mm")</f>
        <v>0:51</v>
      </c>
      <c r="U604" t="str">
        <f>+TEXT(Tabla2[[#This Row],[Hora de Salida]], "h:mm")</f>
        <v>4:21</v>
      </c>
      <c r="V6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0.14583333333333331</v>
      </c>
      <c r="W604">
        <f>+SUMIF(cocina!A:A,Tabla2[[#This Row],[Número de Orden]],cocina!H:H)</f>
        <v>17</v>
      </c>
      <c r="X604">
        <f>+Tabla2[[#This Row],[Tiempo de preparación]]/60</f>
        <v>0.28333333333333333</v>
      </c>
      <c r="Y604" t="str">
        <f>+TEXT(Tabla2[[#This Row],[Columna2]]/24, "h:mm")</f>
        <v>0:17</v>
      </c>
      <c r="Z604" s="6">
        <f>+TEXT(Tabla2[[#This Row],[Hora de Salida]]-Tabla2[[#This Row],[Hora de Llegada]], "h:mm")-Tabla2[[#This Row],[Tiempo de preparación2]]</f>
        <v>0.1340277777777778</v>
      </c>
      <c r="AA604" s="6">
        <f>+IF(Tabla2[[#This Row],[Tiempo de degustación]]&lt;0,0,Tabla2[[#This Row],[Tiempo de degustación]])</f>
        <v>0.1340277777777778</v>
      </c>
      <c r="AB604" t="str">
        <f>+IF(Tabla2[[#This Row],[Tiempo de degustación2]]&gt;0,"SI","Impago")</f>
        <v>SI</v>
      </c>
      <c r="AC604">
        <f>+IF(Tabla2[[#This Row],[Orden cobrada]]="Impago",0,Tabla2[[#This Row],[Propina]])</f>
        <v>24.2</v>
      </c>
      <c r="AD604">
        <f>+IF(Tabla2[[#This Row],[Estado de la Mesa]]="Ocupada",15,0)</f>
        <v>0</v>
      </c>
      <c r="AE604">
        <f>+Tabla2[[#This Row],[Columna1]]/60</f>
        <v>0</v>
      </c>
      <c r="AF604" t="str">
        <f>+TEXT(Tabla2[[#This Row],[Columna12]]/24, "h:mm")</f>
        <v>0:00</v>
      </c>
      <c r="AG604" s="6">
        <f>+Tabla2[[#This Row],[Columna13]]+Tabla2[[#This Row],[Tiempo de permanencia]]</f>
        <v>0.14583333333333331</v>
      </c>
      <c r="AH604" t="str">
        <f>+TEXT(Tabla2[[#This Row],[Hora de Llegada]], "dddd")</f>
        <v>jueves</v>
      </c>
    </row>
    <row r="605" spans="1:34" x14ac:dyDescent="0.25">
      <c r="A605">
        <v>14</v>
      </c>
      <c r="B605" t="s">
        <v>316</v>
      </c>
      <c r="C605">
        <v>5</v>
      </c>
      <c r="D605" s="3">
        <v>45022.054166666669</v>
      </c>
      <c r="E605" s="3">
        <v>45022.219444444447</v>
      </c>
      <c r="F605" t="s">
        <v>82</v>
      </c>
      <c r="G605" t="s">
        <v>70</v>
      </c>
      <c r="H605" t="s">
        <v>83</v>
      </c>
      <c r="I605" s="13">
        <v>42.6</v>
      </c>
      <c r="J605" t="s">
        <v>100</v>
      </c>
      <c r="K605">
        <v>604</v>
      </c>
      <c r="L605" t="s">
        <v>121</v>
      </c>
      <c r="M605" t="s">
        <v>17</v>
      </c>
      <c r="Q605" s="1">
        <f>+SUMIF(Tabla1[Número de Orden],Tabla2[[#This Row],[Número de Orden]],Tabla1[Ganacia Bruta])</f>
        <v>105</v>
      </c>
      <c r="R605" s="1">
        <f>+Tabla2[[#This Row],[Monto total cuenta]]+Tabla2[[#This Row],[Propina final]]</f>
        <v>147.6</v>
      </c>
      <c r="S605" s="4">
        <f>+Tabla2[[#This Row],[Hora de Salida]]</f>
        <v>45022.219444444447</v>
      </c>
      <c r="T605" s="5" t="str">
        <f>+TEXT(Tabla2[[#This Row],[Hora de Llegada]], "h:mm")</f>
        <v>1:18</v>
      </c>
      <c r="U605" t="str">
        <f>+TEXT(Tabla2[[#This Row],[Hora de Salida]], "h:mm")</f>
        <v>5:16</v>
      </c>
      <c r="V6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605">
        <f>+SUMIF(cocina!A:A,Tabla2[[#This Row],[Número de Orden]],cocina!H:H)</f>
        <v>42</v>
      </c>
      <c r="X605">
        <f>+Tabla2[[#This Row],[Tiempo de preparación]]/60</f>
        <v>0.7</v>
      </c>
      <c r="Y605" t="str">
        <f>+TEXT(Tabla2[[#This Row],[Columna2]]/24, "h:mm")</f>
        <v>0:42</v>
      </c>
      <c r="Z605" s="6">
        <f>+TEXT(Tabla2[[#This Row],[Hora de Salida]]-Tabla2[[#This Row],[Hora de Llegada]], "h:mm")-Tabla2[[#This Row],[Tiempo de preparación2]]</f>
        <v>0.1361111111111111</v>
      </c>
      <c r="AA605" s="6">
        <f>+IF(Tabla2[[#This Row],[Tiempo de degustación]]&lt;0,0,Tabla2[[#This Row],[Tiempo de degustación]])</f>
        <v>0.1361111111111111</v>
      </c>
      <c r="AB605" t="str">
        <f>+IF(Tabla2[[#This Row],[Tiempo de degustación2]]&gt;0,"SI","Impago")</f>
        <v>SI</v>
      </c>
      <c r="AC605">
        <f>+IF(Tabla2[[#This Row],[Orden cobrada]]="Impago",0,Tabla2[[#This Row],[Propina]])</f>
        <v>42.6</v>
      </c>
      <c r="AD605">
        <f>+IF(Tabla2[[#This Row],[Estado de la Mesa]]="Ocupada",15,0)</f>
        <v>15</v>
      </c>
      <c r="AE605">
        <f>+Tabla2[[#This Row],[Columna1]]/60</f>
        <v>0.25</v>
      </c>
      <c r="AF605" t="str">
        <f>+TEXT(Tabla2[[#This Row],[Columna12]]/24, "h:mm")</f>
        <v>0:15</v>
      </c>
      <c r="AG605" s="6">
        <f>+Tabla2[[#This Row],[Columna13]]+Tabla2[[#This Row],[Tiempo de permanencia]]</f>
        <v>30.175694444444446</v>
      </c>
      <c r="AH605" t="str">
        <f>+TEXT(Tabla2[[#This Row],[Hora de Llegada]], "dddd")</f>
        <v>jueves</v>
      </c>
    </row>
    <row r="606" spans="1:34" x14ac:dyDescent="0.25">
      <c r="A606">
        <v>19</v>
      </c>
      <c r="B606" t="s">
        <v>581</v>
      </c>
      <c r="C606">
        <v>2</v>
      </c>
      <c r="D606" s="3">
        <v>45022.117361111108</v>
      </c>
      <c r="E606" s="3">
        <v>45022.26666666667</v>
      </c>
      <c r="F606" t="s">
        <v>69</v>
      </c>
      <c r="G606" t="s">
        <v>70</v>
      </c>
      <c r="H606" t="s">
        <v>78</v>
      </c>
      <c r="I606" s="13">
        <v>24.38</v>
      </c>
      <c r="J606" t="s">
        <v>100</v>
      </c>
      <c r="K606">
        <v>605</v>
      </c>
      <c r="L606" t="s">
        <v>109</v>
      </c>
      <c r="M606" t="s">
        <v>21</v>
      </c>
      <c r="N606" t="s">
        <v>103</v>
      </c>
      <c r="O606" t="s">
        <v>112</v>
      </c>
      <c r="P606" t="s">
        <v>74</v>
      </c>
      <c r="Q606" s="1">
        <f>+SUMIF(Tabla1[Número de Orden],Tabla2[[#This Row],[Número de Orden]],Tabla1[Ganacia Bruta])</f>
        <v>220</v>
      </c>
      <c r="R606" s="1">
        <f>+Tabla2[[#This Row],[Monto total cuenta]]+Tabla2[[#This Row],[Propina final]]</f>
        <v>244.38</v>
      </c>
      <c r="S606" s="4">
        <f>+Tabla2[[#This Row],[Hora de Salida]]</f>
        <v>45022.26666666667</v>
      </c>
      <c r="T606" s="5" t="str">
        <f>+TEXT(Tabla2[[#This Row],[Hora de Llegada]], "h:mm")</f>
        <v>2:49</v>
      </c>
      <c r="U606" t="str">
        <f>+TEXT(Tabla2[[#This Row],[Hora de Salida]], "h:mm")</f>
        <v>6:24</v>
      </c>
      <c r="V6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30.149305555555557</v>
      </c>
      <c r="W606">
        <f>+SUMIF(cocina!A:A,Tabla2[[#This Row],[Número de Orden]],cocina!H:H)</f>
        <v>176</v>
      </c>
      <c r="X606">
        <f>+Tabla2[[#This Row],[Tiempo de preparación]]/60</f>
        <v>2.9333333333333331</v>
      </c>
      <c r="Y606" t="str">
        <f>+TEXT(Tabla2[[#This Row],[Columna2]]/24, "h:mm")</f>
        <v>2:56</v>
      </c>
      <c r="Z606" s="6">
        <f>+TEXT(Tabla2[[#This Row],[Hora de Salida]]-Tabla2[[#This Row],[Hora de Llegada]], "h:mm")-Tabla2[[#This Row],[Tiempo de preparación2]]</f>
        <v>2.7083333333333334E-2</v>
      </c>
      <c r="AA606" s="6">
        <f>+IF(Tabla2[[#This Row],[Tiempo de degustación]]&lt;0,0,Tabla2[[#This Row],[Tiempo de degustación]])</f>
        <v>2.7083333333333334E-2</v>
      </c>
      <c r="AB606" t="str">
        <f>+IF(Tabla2[[#This Row],[Tiempo de degustación2]]&gt;0,"SI","Impago")</f>
        <v>SI</v>
      </c>
      <c r="AC606">
        <f>+IF(Tabla2[[#This Row],[Orden cobrada]]="Impago",0,Tabla2[[#This Row],[Propina]])</f>
        <v>24.38</v>
      </c>
      <c r="AD606">
        <f>+IF(Tabla2[[#This Row],[Estado de la Mesa]]="Ocupada",15,0)</f>
        <v>15</v>
      </c>
      <c r="AE606">
        <f>+Tabla2[[#This Row],[Columna1]]/60</f>
        <v>0.25</v>
      </c>
      <c r="AF606" t="str">
        <f>+TEXT(Tabla2[[#This Row],[Columna12]]/24, "h:mm")</f>
        <v>0:15</v>
      </c>
      <c r="AG606" s="6">
        <f>+Tabla2[[#This Row],[Columna13]]+Tabla2[[#This Row],[Tiempo de permanencia]]</f>
        <v>30.159722222222225</v>
      </c>
      <c r="AH606" t="str">
        <f>+TEXT(Tabla2[[#This Row],[Hora de Llegada]], "dddd")</f>
        <v>jueves</v>
      </c>
    </row>
    <row r="607" spans="1:34" x14ac:dyDescent="0.25">
      <c r="A607">
        <v>1</v>
      </c>
      <c r="B607" t="s">
        <v>510</v>
      </c>
      <c r="C607">
        <v>2</v>
      </c>
      <c r="D607" s="3">
        <v>45022.134722222225</v>
      </c>
      <c r="E607" s="3">
        <v>45022.254166666666</v>
      </c>
      <c r="F607" t="s">
        <v>90</v>
      </c>
      <c r="G607" t="s">
        <v>70</v>
      </c>
      <c r="H607" t="s">
        <v>83</v>
      </c>
      <c r="I607" s="13">
        <v>31.58</v>
      </c>
      <c r="J607" t="s">
        <v>100</v>
      </c>
      <c r="K607">
        <v>606</v>
      </c>
      <c r="L607" t="s">
        <v>101</v>
      </c>
      <c r="M607" t="s">
        <v>26</v>
      </c>
      <c r="N607" t="s">
        <v>80</v>
      </c>
      <c r="O607" t="s">
        <v>125</v>
      </c>
      <c r="Q607" s="1">
        <f>+SUMIF(Tabla1[Número de Orden],Tabla2[[#This Row],[Número de Orden]],Tabla1[Ganacia Bruta])</f>
        <v>183</v>
      </c>
      <c r="R607" s="1">
        <f>+Tabla2[[#This Row],[Monto total cuenta]]+Tabla2[[#This Row],[Propina final]]</f>
        <v>214.57999999999998</v>
      </c>
      <c r="S607" s="4">
        <f>+Tabla2[[#This Row],[Hora de Salida]]</f>
        <v>45022.254166666666</v>
      </c>
      <c r="T607" s="5" t="str">
        <f>+TEXT(Tabla2[[#This Row],[Hora de Llegada]], "h:mm")</f>
        <v>3:14</v>
      </c>
      <c r="U607" t="str">
        <f>+TEXT(Tabla2[[#This Row],[Hora de Salida]], "h:mm")</f>
        <v>6:06</v>
      </c>
      <c r="V6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30.119444444444444</v>
      </c>
      <c r="W607">
        <f>+SUMIF(cocina!A:A,Tabla2[[#This Row],[Número de Orden]],cocina!H:H)</f>
        <v>145</v>
      </c>
      <c r="X607">
        <f>+Tabla2[[#This Row],[Tiempo de preparación]]/60</f>
        <v>2.4166666666666665</v>
      </c>
      <c r="Y607" t="str">
        <f>+TEXT(Tabla2[[#This Row],[Columna2]]/24, "h:mm")</f>
        <v>2:25</v>
      </c>
      <c r="Z607" s="6">
        <f>+TEXT(Tabla2[[#This Row],[Hora de Salida]]-Tabla2[[#This Row],[Hora de Llegada]], "h:mm")-Tabla2[[#This Row],[Tiempo de preparación2]]</f>
        <v>1.8750000000000003E-2</v>
      </c>
      <c r="AA607" s="6">
        <f>+IF(Tabla2[[#This Row],[Tiempo de degustación]]&lt;0,0,Tabla2[[#This Row],[Tiempo de degustación]])</f>
        <v>1.8750000000000003E-2</v>
      </c>
      <c r="AB607" t="str">
        <f>+IF(Tabla2[[#This Row],[Tiempo de degustación2]]&gt;0,"SI","Impago")</f>
        <v>SI</v>
      </c>
      <c r="AC607">
        <f>+IF(Tabla2[[#This Row],[Orden cobrada]]="Impago",0,Tabla2[[#This Row],[Propina]])</f>
        <v>31.58</v>
      </c>
      <c r="AD607">
        <f>+IF(Tabla2[[#This Row],[Estado de la Mesa]]="Ocupada",15,0)</f>
        <v>15</v>
      </c>
      <c r="AE607">
        <f>+Tabla2[[#This Row],[Columna1]]/60</f>
        <v>0.25</v>
      </c>
      <c r="AF607" t="str">
        <f>+TEXT(Tabla2[[#This Row],[Columna12]]/24, "h:mm")</f>
        <v>0:15</v>
      </c>
      <c r="AG607" s="6">
        <f>+Tabla2[[#This Row],[Columna13]]+Tabla2[[#This Row],[Tiempo de permanencia]]</f>
        <v>30.129861111111111</v>
      </c>
      <c r="AH607" t="str">
        <f>+TEXT(Tabla2[[#This Row],[Hora de Llegada]], "dddd")</f>
        <v>jueves</v>
      </c>
    </row>
    <row r="608" spans="1:34" x14ac:dyDescent="0.25">
      <c r="A608">
        <v>10</v>
      </c>
      <c r="B608" t="s">
        <v>141</v>
      </c>
      <c r="C608">
        <v>1</v>
      </c>
      <c r="D608" s="3">
        <v>45022.058333333334</v>
      </c>
      <c r="E608" s="3">
        <v>45022.145138888889</v>
      </c>
      <c r="F608" t="s">
        <v>90</v>
      </c>
      <c r="G608" t="s">
        <v>70</v>
      </c>
      <c r="H608" t="s">
        <v>83</v>
      </c>
      <c r="I608" s="13">
        <v>28.9</v>
      </c>
      <c r="J608" t="s">
        <v>100</v>
      </c>
      <c r="K608">
        <v>607</v>
      </c>
      <c r="L608" t="s">
        <v>91</v>
      </c>
      <c r="M608" t="s">
        <v>11</v>
      </c>
      <c r="N608" t="s">
        <v>92</v>
      </c>
      <c r="Q608" s="1">
        <f>+SUMIF(Tabla1[Número de Orden],Tabla2[[#This Row],[Número de Orden]],Tabla1[Ganacia Bruta])</f>
        <v>68</v>
      </c>
      <c r="R608" s="1">
        <f>+Tabla2[[#This Row],[Monto total cuenta]]+Tabla2[[#This Row],[Propina final]]</f>
        <v>96.9</v>
      </c>
      <c r="S608" s="4">
        <f>+Tabla2[[#This Row],[Hora de Salida]]</f>
        <v>45022.145138888889</v>
      </c>
      <c r="T608" s="5" t="str">
        <f>+TEXT(Tabla2[[#This Row],[Hora de Llegada]], "h:mm")</f>
        <v>1:24</v>
      </c>
      <c r="U608" t="str">
        <f>+TEXT(Tabla2[[#This Row],[Hora de Salida]], "h:mm")</f>
        <v>3:29</v>
      </c>
      <c r="V6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30.086805555555557</v>
      </c>
      <c r="W608">
        <f>+SUMIF(cocina!A:A,Tabla2[[#This Row],[Número de Orden]],cocina!H:H)</f>
        <v>69</v>
      </c>
      <c r="X608">
        <f>+Tabla2[[#This Row],[Tiempo de preparación]]/60</f>
        <v>1.1499999999999999</v>
      </c>
      <c r="Y608" t="str">
        <f>+TEXT(Tabla2[[#This Row],[Columna2]]/24, "h:mm")</f>
        <v>1:09</v>
      </c>
      <c r="Z608" s="6">
        <f>+TEXT(Tabla2[[#This Row],[Hora de Salida]]-Tabla2[[#This Row],[Hora de Llegada]], "h:mm")-Tabla2[[#This Row],[Tiempo de preparación2]]</f>
        <v>3.8888888888888883E-2</v>
      </c>
      <c r="AA608" s="6">
        <f>+IF(Tabla2[[#This Row],[Tiempo de degustación]]&lt;0,0,Tabla2[[#This Row],[Tiempo de degustación]])</f>
        <v>3.8888888888888883E-2</v>
      </c>
      <c r="AB608" t="str">
        <f>+IF(Tabla2[[#This Row],[Tiempo de degustación2]]&gt;0,"SI","Impago")</f>
        <v>SI</v>
      </c>
      <c r="AC608">
        <f>+IF(Tabla2[[#This Row],[Orden cobrada]]="Impago",0,Tabla2[[#This Row],[Propina]])</f>
        <v>28.9</v>
      </c>
      <c r="AD608">
        <f>+IF(Tabla2[[#This Row],[Estado de la Mesa]]="Ocupada",15,0)</f>
        <v>15</v>
      </c>
      <c r="AE608">
        <f>+Tabla2[[#This Row],[Columna1]]/60</f>
        <v>0.25</v>
      </c>
      <c r="AF608" t="str">
        <f>+TEXT(Tabla2[[#This Row],[Columna12]]/24, "h:mm")</f>
        <v>0:15</v>
      </c>
      <c r="AG608" s="6">
        <f>+Tabla2[[#This Row],[Columna13]]+Tabla2[[#This Row],[Tiempo de permanencia]]</f>
        <v>30.097222222222225</v>
      </c>
      <c r="AH608" t="str">
        <f>+TEXT(Tabla2[[#This Row],[Hora de Llegada]], "dddd")</f>
        <v>jueves</v>
      </c>
    </row>
    <row r="609" spans="1:34" x14ac:dyDescent="0.25">
      <c r="A609">
        <v>7</v>
      </c>
      <c r="B609" t="s">
        <v>582</v>
      </c>
      <c r="C609">
        <v>6</v>
      </c>
      <c r="D609" s="3">
        <v>45022.165277777778</v>
      </c>
      <c r="E609" s="3">
        <v>45022.305555555555</v>
      </c>
      <c r="F609" t="s">
        <v>69</v>
      </c>
      <c r="G609" t="s">
        <v>70</v>
      </c>
      <c r="H609" t="s">
        <v>83</v>
      </c>
      <c r="I609" s="13">
        <v>36.549999999999997</v>
      </c>
      <c r="J609" t="s">
        <v>72</v>
      </c>
      <c r="K609">
        <v>608</v>
      </c>
      <c r="L609" t="s">
        <v>73</v>
      </c>
      <c r="M609" t="s">
        <v>13</v>
      </c>
      <c r="Q609" s="1">
        <f>+SUMIF(Tabla1[Número de Orden],Tabla2[[#This Row],[Número de Orden]],Tabla1[Ganacia Bruta])</f>
        <v>29</v>
      </c>
      <c r="R609" s="1">
        <f>+Tabla2[[#This Row],[Monto total cuenta]]+Tabla2[[#This Row],[Propina final]]</f>
        <v>65.55</v>
      </c>
      <c r="S609" s="4">
        <f>+Tabla2[[#This Row],[Hora de Salida]]</f>
        <v>45022.305555555555</v>
      </c>
      <c r="T609" s="5" t="str">
        <f>+TEXT(Tabla2[[#This Row],[Hora de Llegada]], "h:mm")</f>
        <v>3:58</v>
      </c>
      <c r="U609" t="str">
        <f>+TEXT(Tabla2[[#This Row],[Hora de Salida]], "h:mm")</f>
        <v>7:20</v>
      </c>
      <c r="V6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0.14027777777777781</v>
      </c>
      <c r="W609">
        <f>+SUMIF(cocina!A:A,Tabla2[[#This Row],[Número de Orden]],cocina!H:H)</f>
        <v>45</v>
      </c>
      <c r="X609">
        <f>+Tabla2[[#This Row],[Tiempo de preparación]]/60</f>
        <v>0.75</v>
      </c>
      <c r="Y609" t="str">
        <f>+TEXT(Tabla2[[#This Row],[Columna2]]/24, "h:mm")</f>
        <v>0:45</v>
      </c>
      <c r="Z609" s="6">
        <f>+TEXT(Tabla2[[#This Row],[Hora de Salida]]-Tabla2[[#This Row],[Hora de Llegada]], "h:mm")-Tabla2[[#This Row],[Tiempo de preparación2]]</f>
        <v>0.10902777777777778</v>
      </c>
      <c r="AA609" s="6">
        <f>+IF(Tabla2[[#This Row],[Tiempo de degustación]]&lt;0,0,Tabla2[[#This Row],[Tiempo de degustación]])</f>
        <v>0.10902777777777778</v>
      </c>
      <c r="AB609" t="str">
        <f>+IF(Tabla2[[#This Row],[Tiempo de degustación2]]&gt;0,"SI","Impago")</f>
        <v>SI</v>
      </c>
      <c r="AC609">
        <f>+IF(Tabla2[[#This Row],[Orden cobrada]]="Impago",0,Tabla2[[#This Row],[Propina]])</f>
        <v>36.549999999999997</v>
      </c>
      <c r="AD609">
        <f>+IF(Tabla2[[#This Row],[Estado de la Mesa]]="Ocupada",15,0)</f>
        <v>0</v>
      </c>
      <c r="AE609">
        <f>+Tabla2[[#This Row],[Columna1]]/60</f>
        <v>0</v>
      </c>
      <c r="AF609" t="str">
        <f>+TEXT(Tabla2[[#This Row],[Columna12]]/24, "h:mm")</f>
        <v>0:00</v>
      </c>
      <c r="AG609" s="6">
        <f>+Tabla2[[#This Row],[Columna13]]+Tabla2[[#This Row],[Tiempo de permanencia]]</f>
        <v>0.14027777777777781</v>
      </c>
      <c r="AH609" t="str">
        <f>+TEXT(Tabla2[[#This Row],[Hora de Llegada]], "dddd")</f>
        <v>jueves</v>
      </c>
    </row>
    <row r="610" spans="1:34" x14ac:dyDescent="0.25">
      <c r="A610">
        <v>1</v>
      </c>
      <c r="B610" t="s">
        <v>303</v>
      </c>
      <c r="C610">
        <v>4</v>
      </c>
      <c r="D610" s="3">
        <v>45022.140972222223</v>
      </c>
      <c r="E610" s="3">
        <v>45022.293055555558</v>
      </c>
      <c r="F610" t="s">
        <v>76</v>
      </c>
      <c r="G610" t="s">
        <v>70</v>
      </c>
      <c r="H610" t="s">
        <v>83</v>
      </c>
      <c r="I610" s="13">
        <v>23.29</v>
      </c>
      <c r="J610" t="s">
        <v>72</v>
      </c>
      <c r="K610">
        <v>609</v>
      </c>
      <c r="L610" t="s">
        <v>121</v>
      </c>
      <c r="M610" t="s">
        <v>18</v>
      </c>
      <c r="Q610" s="1">
        <f>+SUMIF(Tabla1[Número de Orden],Tabla2[[#This Row],[Número de Orden]],Tabla1[Ganacia Bruta])</f>
        <v>32</v>
      </c>
      <c r="R610" s="1">
        <f>+Tabla2[[#This Row],[Monto total cuenta]]+Tabla2[[#This Row],[Propina final]]</f>
        <v>55.29</v>
      </c>
      <c r="S610" s="4">
        <f>+Tabla2[[#This Row],[Hora de Salida]]</f>
        <v>45022.293055555558</v>
      </c>
      <c r="T610" s="5" t="str">
        <f>+TEXT(Tabla2[[#This Row],[Hora de Llegada]], "h:mm")</f>
        <v>3:23</v>
      </c>
      <c r="U610" t="str">
        <f>+TEXT(Tabla2[[#This Row],[Hora de Salida]], "h:mm")</f>
        <v>7:02</v>
      </c>
      <c r="V6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0.15208333333333335</v>
      </c>
      <c r="W610">
        <f>+SUMIF(cocina!A:A,Tabla2[[#This Row],[Número de Orden]],cocina!H:H)</f>
        <v>27</v>
      </c>
      <c r="X610">
        <f>+Tabla2[[#This Row],[Tiempo de preparación]]/60</f>
        <v>0.45</v>
      </c>
      <c r="Y610" t="str">
        <f>+TEXT(Tabla2[[#This Row],[Columna2]]/24, "h:mm")</f>
        <v>0:27</v>
      </c>
      <c r="Z610" s="6">
        <f>+TEXT(Tabla2[[#This Row],[Hora de Salida]]-Tabla2[[#This Row],[Hora de Llegada]], "h:mm")-Tabla2[[#This Row],[Tiempo de preparación2]]</f>
        <v>0.13333333333333333</v>
      </c>
      <c r="AA610" s="6">
        <f>+IF(Tabla2[[#This Row],[Tiempo de degustación]]&lt;0,0,Tabla2[[#This Row],[Tiempo de degustación]])</f>
        <v>0.13333333333333333</v>
      </c>
      <c r="AB610" t="str">
        <f>+IF(Tabla2[[#This Row],[Tiempo de degustación2]]&gt;0,"SI","Impago")</f>
        <v>SI</v>
      </c>
      <c r="AC610">
        <f>+IF(Tabla2[[#This Row],[Orden cobrada]]="Impago",0,Tabla2[[#This Row],[Propina]])</f>
        <v>23.29</v>
      </c>
      <c r="AD610">
        <f>+IF(Tabla2[[#This Row],[Estado de la Mesa]]="Ocupada",15,0)</f>
        <v>0</v>
      </c>
      <c r="AE610">
        <f>+Tabla2[[#This Row],[Columna1]]/60</f>
        <v>0</v>
      </c>
      <c r="AF610" t="str">
        <f>+TEXT(Tabla2[[#This Row],[Columna12]]/24, "h:mm")</f>
        <v>0:00</v>
      </c>
      <c r="AG610" s="6">
        <f>+Tabla2[[#This Row],[Columna13]]+Tabla2[[#This Row],[Tiempo de permanencia]]</f>
        <v>0.15208333333333335</v>
      </c>
      <c r="AH610" t="str">
        <f>+TEXT(Tabla2[[#This Row],[Hora de Llegada]], "dddd")</f>
        <v>jueves</v>
      </c>
    </row>
    <row r="611" spans="1:34" x14ac:dyDescent="0.25">
      <c r="A611">
        <v>19</v>
      </c>
      <c r="B611" t="s">
        <v>117</v>
      </c>
      <c r="C611">
        <v>4</v>
      </c>
      <c r="D611" s="3">
        <v>45022.091666666667</v>
      </c>
      <c r="E611" s="3">
        <v>45022.174305555556</v>
      </c>
      <c r="F611" t="s">
        <v>90</v>
      </c>
      <c r="G611" t="s">
        <v>98</v>
      </c>
      <c r="H611" t="s">
        <v>83</v>
      </c>
      <c r="I611" s="13">
        <v>37.9</v>
      </c>
      <c r="J611" t="s">
        <v>100</v>
      </c>
      <c r="K611">
        <v>610</v>
      </c>
      <c r="L611" t="s">
        <v>91</v>
      </c>
      <c r="M611" t="s">
        <v>25</v>
      </c>
      <c r="N611" t="s">
        <v>122</v>
      </c>
      <c r="Q611" s="1">
        <f>+SUMIF(Tabla1[Número de Orden],Tabla2[[#This Row],[Número de Orden]],Tabla1[Ganacia Bruta])</f>
        <v>44</v>
      </c>
      <c r="R611" s="1">
        <f>+Tabla2[[#This Row],[Monto total cuenta]]+Tabla2[[#This Row],[Propina final]]</f>
        <v>81.900000000000006</v>
      </c>
      <c r="S611" s="4">
        <f>+Tabla2[[#This Row],[Hora de Salida]]</f>
        <v>45022.174305555556</v>
      </c>
      <c r="T611" s="5" t="str">
        <f>+TEXT(Tabla2[[#This Row],[Hora de Llegada]], "h:mm")</f>
        <v>2:12</v>
      </c>
      <c r="U611" t="str">
        <f>+TEXT(Tabla2[[#This Row],[Hora de Salida]], "h:mm")</f>
        <v>4:11</v>
      </c>
      <c r="V6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30.082638888888887</v>
      </c>
      <c r="W611">
        <f>+SUMIF(cocina!A:A,Tabla2[[#This Row],[Número de Orden]],cocina!H:H)</f>
        <v>47</v>
      </c>
      <c r="X611">
        <f>+Tabla2[[#This Row],[Tiempo de preparación]]/60</f>
        <v>0.78333333333333333</v>
      </c>
      <c r="Y611" t="str">
        <f>+TEXT(Tabla2[[#This Row],[Columna2]]/24, "h:mm")</f>
        <v>0:47</v>
      </c>
      <c r="Z611" s="6">
        <f>+TEXT(Tabla2[[#This Row],[Hora de Salida]]-Tabla2[[#This Row],[Hora de Llegada]], "h:mm")-Tabla2[[#This Row],[Tiempo de preparación2]]</f>
        <v>4.9999999999999996E-2</v>
      </c>
      <c r="AA611" s="6">
        <f>+IF(Tabla2[[#This Row],[Tiempo de degustación]]&lt;0,0,Tabla2[[#This Row],[Tiempo de degustación]])</f>
        <v>4.9999999999999996E-2</v>
      </c>
      <c r="AB611" t="str">
        <f>+IF(Tabla2[[#This Row],[Tiempo de degustación2]]&gt;0,"SI","Impago")</f>
        <v>SI</v>
      </c>
      <c r="AC611">
        <f>+IF(Tabla2[[#This Row],[Orden cobrada]]="Impago",0,Tabla2[[#This Row],[Propina]])</f>
        <v>37.9</v>
      </c>
      <c r="AD611">
        <f>+IF(Tabla2[[#This Row],[Estado de la Mesa]]="Ocupada",15,0)</f>
        <v>15</v>
      </c>
      <c r="AE611">
        <f>+Tabla2[[#This Row],[Columna1]]/60</f>
        <v>0.25</v>
      </c>
      <c r="AF611" t="str">
        <f>+TEXT(Tabla2[[#This Row],[Columna12]]/24, "h:mm")</f>
        <v>0:15</v>
      </c>
      <c r="AG611" s="6">
        <f>+Tabla2[[#This Row],[Columna13]]+Tabla2[[#This Row],[Tiempo de permanencia]]</f>
        <v>30.093055555555555</v>
      </c>
      <c r="AH611" t="str">
        <f>+TEXT(Tabla2[[#This Row],[Hora de Llegada]], "dddd")</f>
        <v>jueves</v>
      </c>
    </row>
    <row r="612" spans="1:34" x14ac:dyDescent="0.25">
      <c r="A612">
        <v>13</v>
      </c>
      <c r="B612" t="s">
        <v>583</v>
      </c>
      <c r="C612">
        <v>1</v>
      </c>
      <c r="D612" s="3">
        <v>45022.163194444445</v>
      </c>
      <c r="E612" s="3">
        <v>45022.321527777778</v>
      </c>
      <c r="F612" t="s">
        <v>76</v>
      </c>
      <c r="G612" t="s">
        <v>70</v>
      </c>
      <c r="H612" t="s">
        <v>83</v>
      </c>
      <c r="I612" s="13">
        <v>44.28</v>
      </c>
      <c r="J612" t="s">
        <v>100</v>
      </c>
      <c r="K612">
        <v>611</v>
      </c>
      <c r="L612" t="s">
        <v>85</v>
      </c>
      <c r="M612" t="s">
        <v>23</v>
      </c>
      <c r="N612" t="s">
        <v>87</v>
      </c>
      <c r="Q612" s="1">
        <f>+SUMIF(Tabla1[Número de Orden],Tabla2[[#This Row],[Número de Orden]],Tabla1[Ganacia Bruta])</f>
        <v>78</v>
      </c>
      <c r="R612" s="1">
        <f>+Tabla2[[#This Row],[Monto total cuenta]]+Tabla2[[#This Row],[Propina final]]</f>
        <v>122.28</v>
      </c>
      <c r="S612" s="4">
        <f>+Tabla2[[#This Row],[Hora de Salida]]</f>
        <v>45022.321527777778</v>
      </c>
      <c r="T612" s="5" t="str">
        <f>+TEXT(Tabla2[[#This Row],[Hora de Llegada]], "h:mm")</f>
        <v>3:55</v>
      </c>
      <c r="U612" t="str">
        <f>+TEXT(Tabla2[[#This Row],[Hora de Salida]], "h:mm")</f>
        <v>7:43</v>
      </c>
      <c r="V6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612">
        <f>+SUMIF(cocina!A:A,Tabla2[[#This Row],[Número de Orden]],cocina!H:H)</f>
        <v>83</v>
      </c>
      <c r="X612">
        <f>+Tabla2[[#This Row],[Tiempo de preparación]]/60</f>
        <v>1.3833333333333333</v>
      </c>
      <c r="Y612" t="str">
        <f>+TEXT(Tabla2[[#This Row],[Columna2]]/24, "h:mm")</f>
        <v>1:23</v>
      </c>
      <c r="Z612" s="6">
        <f>+TEXT(Tabla2[[#This Row],[Hora de Salida]]-Tabla2[[#This Row],[Hora de Llegada]], "h:mm")-Tabla2[[#This Row],[Tiempo de preparación2]]</f>
        <v>0.10069444444444443</v>
      </c>
      <c r="AA612" s="6">
        <f>+IF(Tabla2[[#This Row],[Tiempo de degustación]]&lt;0,0,Tabla2[[#This Row],[Tiempo de degustación]])</f>
        <v>0.10069444444444443</v>
      </c>
      <c r="AB612" t="str">
        <f>+IF(Tabla2[[#This Row],[Tiempo de degustación2]]&gt;0,"SI","Impago")</f>
        <v>SI</v>
      </c>
      <c r="AC612">
        <f>+IF(Tabla2[[#This Row],[Orden cobrada]]="Impago",0,Tabla2[[#This Row],[Propina]])</f>
        <v>44.28</v>
      </c>
      <c r="AD612">
        <f>+IF(Tabla2[[#This Row],[Estado de la Mesa]]="Ocupada",15,0)</f>
        <v>15</v>
      </c>
      <c r="AE612">
        <f>+Tabla2[[#This Row],[Columna1]]/60</f>
        <v>0.25</v>
      </c>
      <c r="AF612" t="str">
        <f>+TEXT(Tabla2[[#This Row],[Columna12]]/24, "h:mm")</f>
        <v>0:15</v>
      </c>
      <c r="AG612" s="6">
        <f>+Tabla2[[#This Row],[Columna13]]+Tabla2[[#This Row],[Tiempo de permanencia]]</f>
        <v>30.168749999999999</v>
      </c>
      <c r="AH612" t="str">
        <f>+TEXT(Tabla2[[#This Row],[Hora de Llegada]], "dddd")</f>
        <v>jueves</v>
      </c>
    </row>
    <row r="613" spans="1:34" x14ac:dyDescent="0.25">
      <c r="A613">
        <v>11</v>
      </c>
      <c r="B613" t="s">
        <v>584</v>
      </c>
      <c r="C613">
        <v>4</v>
      </c>
      <c r="D613" s="3">
        <v>45022.05</v>
      </c>
      <c r="E613" s="3">
        <v>45022.208333333336</v>
      </c>
      <c r="F613" t="s">
        <v>90</v>
      </c>
      <c r="G613" t="s">
        <v>70</v>
      </c>
      <c r="H613" t="s">
        <v>83</v>
      </c>
      <c r="I613" s="13">
        <v>23.54</v>
      </c>
      <c r="J613" t="s">
        <v>72</v>
      </c>
      <c r="K613">
        <v>612</v>
      </c>
      <c r="L613" t="s">
        <v>91</v>
      </c>
      <c r="M613" t="s">
        <v>10</v>
      </c>
      <c r="N613" t="s">
        <v>87</v>
      </c>
      <c r="O613" t="s">
        <v>92</v>
      </c>
      <c r="P613" t="s">
        <v>131</v>
      </c>
      <c r="Q613" s="1">
        <f>+SUMIF(Tabla1[Número de Orden],Tabla2[[#This Row],[Número de Orden]],Tabla1[Ganacia Bruta])</f>
        <v>231</v>
      </c>
      <c r="R613" s="1">
        <f>+Tabla2[[#This Row],[Monto total cuenta]]+Tabla2[[#This Row],[Propina final]]</f>
        <v>254.54</v>
      </c>
      <c r="S613" s="4">
        <f>+Tabla2[[#This Row],[Hora de Salida]]</f>
        <v>45022.208333333336</v>
      </c>
      <c r="T613" s="5" t="str">
        <f>+TEXT(Tabla2[[#This Row],[Hora de Llegada]], "h:mm")</f>
        <v>1:12</v>
      </c>
      <c r="U613" t="str">
        <f>+TEXT(Tabla2[[#This Row],[Hora de Salida]], "h:mm")</f>
        <v>5:00</v>
      </c>
      <c r="V6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613">
        <f>+SUMIF(cocina!A:A,Tabla2[[#This Row],[Número de Orden]],cocina!H:H)</f>
        <v>129</v>
      </c>
      <c r="X613">
        <f>+Tabla2[[#This Row],[Tiempo de preparación]]/60</f>
        <v>2.15</v>
      </c>
      <c r="Y613" t="str">
        <f>+TEXT(Tabla2[[#This Row],[Columna2]]/24, "h:mm")</f>
        <v>2:09</v>
      </c>
      <c r="Z613" s="6">
        <f>+TEXT(Tabla2[[#This Row],[Hora de Salida]]-Tabla2[[#This Row],[Hora de Llegada]], "h:mm")-Tabla2[[#This Row],[Tiempo de preparación2]]</f>
        <v>6.8749999999999992E-2</v>
      </c>
      <c r="AA613" s="6">
        <f>+IF(Tabla2[[#This Row],[Tiempo de degustación]]&lt;0,0,Tabla2[[#This Row],[Tiempo de degustación]])</f>
        <v>6.8749999999999992E-2</v>
      </c>
      <c r="AB613" t="str">
        <f>+IF(Tabla2[[#This Row],[Tiempo de degustación2]]&gt;0,"SI","Impago")</f>
        <v>SI</v>
      </c>
      <c r="AC613">
        <f>+IF(Tabla2[[#This Row],[Orden cobrada]]="Impago",0,Tabla2[[#This Row],[Propina]])</f>
        <v>23.54</v>
      </c>
      <c r="AD613">
        <f>+IF(Tabla2[[#This Row],[Estado de la Mesa]]="Ocupada",15,0)</f>
        <v>0</v>
      </c>
      <c r="AE613">
        <f>+Tabla2[[#This Row],[Columna1]]/60</f>
        <v>0</v>
      </c>
      <c r="AF613" t="str">
        <f>+TEXT(Tabla2[[#This Row],[Columna12]]/24, "h:mm")</f>
        <v>0:00</v>
      </c>
      <c r="AG613" s="6">
        <f>+Tabla2[[#This Row],[Columna13]]+Tabla2[[#This Row],[Tiempo de permanencia]]</f>
        <v>0.15833333333333333</v>
      </c>
      <c r="AH613" t="str">
        <f>+TEXT(Tabla2[[#This Row],[Hora de Llegada]], "dddd")</f>
        <v>jueves</v>
      </c>
    </row>
    <row r="614" spans="1:34" x14ac:dyDescent="0.25">
      <c r="A614">
        <v>1</v>
      </c>
      <c r="B614" t="s">
        <v>154</v>
      </c>
      <c r="C614">
        <v>5</v>
      </c>
      <c r="D614" s="3">
        <v>45022.081250000003</v>
      </c>
      <c r="E614" s="3">
        <v>45022.149305555555</v>
      </c>
      <c r="F614" t="s">
        <v>82</v>
      </c>
      <c r="G614" t="s">
        <v>77</v>
      </c>
      <c r="H614" t="s">
        <v>78</v>
      </c>
      <c r="I614" s="13">
        <v>23.56</v>
      </c>
      <c r="J614" t="s">
        <v>72</v>
      </c>
      <c r="K614">
        <v>613</v>
      </c>
      <c r="L614" t="s">
        <v>73</v>
      </c>
      <c r="M614" t="s">
        <v>16</v>
      </c>
      <c r="N614" t="s">
        <v>116</v>
      </c>
      <c r="O614" t="s">
        <v>122</v>
      </c>
      <c r="P614" t="s">
        <v>112</v>
      </c>
      <c r="Q614" s="1">
        <f>+SUMIF(Tabla1[Número de Orden],Tabla2[[#This Row],[Número de Orden]],Tabla1[Ganacia Bruta])</f>
        <v>285</v>
      </c>
      <c r="R614" s="1">
        <f>+Tabla2[[#This Row],[Monto total cuenta]]+Tabla2[[#This Row],[Propina final]]</f>
        <v>285</v>
      </c>
      <c r="S614" s="4">
        <f>+Tabla2[[#This Row],[Hora de Salida]]</f>
        <v>45022.149305555555</v>
      </c>
      <c r="T614" s="5" t="str">
        <f>+TEXT(Tabla2[[#This Row],[Hora de Llegada]], "h:mm")</f>
        <v>1:57</v>
      </c>
      <c r="U614" t="str">
        <f>+TEXT(Tabla2[[#This Row],[Hora de Salida]], "h:mm")</f>
        <v>3:35</v>
      </c>
      <c r="V6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6.805555555555555E-2</v>
      </c>
      <c r="W614">
        <f>+SUMIF(cocina!A:A,Tabla2[[#This Row],[Número de Orden]],cocina!H:H)</f>
        <v>152</v>
      </c>
      <c r="X614">
        <f>+Tabla2[[#This Row],[Tiempo de preparación]]/60</f>
        <v>2.5333333333333332</v>
      </c>
      <c r="Y614" t="str">
        <f>+TEXT(Tabla2[[#This Row],[Columna2]]/24, "h:mm")</f>
        <v>2:32</v>
      </c>
      <c r="Z614" s="6">
        <f>+TEXT(Tabla2[[#This Row],[Hora de Salida]]-Tabla2[[#This Row],[Hora de Llegada]], "h:mm")-Tabla2[[#This Row],[Tiempo de preparación2]]</f>
        <v>-3.7500000000000006E-2</v>
      </c>
      <c r="AA614" s="6">
        <f>+IF(Tabla2[[#This Row],[Tiempo de degustación]]&lt;0,0,Tabla2[[#This Row],[Tiempo de degustación]])</f>
        <v>0</v>
      </c>
      <c r="AB614" t="str">
        <f>+IF(Tabla2[[#This Row],[Tiempo de degustación2]]&gt;0,"SI","Impago")</f>
        <v>Impago</v>
      </c>
      <c r="AC614">
        <f>+IF(Tabla2[[#This Row],[Orden cobrada]]="Impago",0,Tabla2[[#This Row],[Propina]])</f>
        <v>0</v>
      </c>
      <c r="AD614">
        <f>+IF(Tabla2[[#This Row],[Estado de la Mesa]]="Ocupada",15,0)</f>
        <v>0</v>
      </c>
      <c r="AE614">
        <f>+Tabla2[[#This Row],[Columna1]]/60</f>
        <v>0</v>
      </c>
      <c r="AF614" t="str">
        <f>+TEXT(Tabla2[[#This Row],[Columna12]]/24, "h:mm")</f>
        <v>0:00</v>
      </c>
      <c r="AG614" s="6">
        <f>+Tabla2[[#This Row],[Columna13]]+Tabla2[[#This Row],[Tiempo de permanencia]]</f>
        <v>6.805555555555555E-2</v>
      </c>
      <c r="AH614" t="str">
        <f>+TEXT(Tabla2[[#This Row],[Hora de Llegada]], "dddd")</f>
        <v>jueves</v>
      </c>
    </row>
    <row r="615" spans="1:34" x14ac:dyDescent="0.25">
      <c r="A615">
        <v>19</v>
      </c>
      <c r="B615" t="s">
        <v>402</v>
      </c>
      <c r="C615">
        <v>6</v>
      </c>
      <c r="D615" s="3">
        <v>45022.105555555558</v>
      </c>
      <c r="E615" s="3">
        <v>45022.192361111112</v>
      </c>
      <c r="F615" t="s">
        <v>76</v>
      </c>
      <c r="G615" t="s">
        <v>77</v>
      </c>
      <c r="H615" t="s">
        <v>71</v>
      </c>
      <c r="I615" s="13">
        <v>26.48</v>
      </c>
      <c r="J615" t="s">
        <v>72</v>
      </c>
      <c r="K615">
        <v>614</v>
      </c>
      <c r="L615" t="s">
        <v>101</v>
      </c>
      <c r="M615" t="s">
        <v>5</v>
      </c>
      <c r="Q615" s="1">
        <f>+SUMIF(Tabla1[Número de Orden],Tabla2[[#This Row],[Número de Orden]],Tabla1[Ganacia Bruta])</f>
        <v>72</v>
      </c>
      <c r="R615" s="1">
        <f>+Tabla2[[#This Row],[Monto total cuenta]]+Tabla2[[#This Row],[Propina final]]</f>
        <v>98.48</v>
      </c>
      <c r="S615" s="4">
        <f>+Tabla2[[#This Row],[Hora de Salida]]</f>
        <v>45022.192361111112</v>
      </c>
      <c r="T615" s="5" t="str">
        <f>+TEXT(Tabla2[[#This Row],[Hora de Llegada]], "h:mm")</f>
        <v>2:32</v>
      </c>
      <c r="U615" t="str">
        <f>+TEXT(Tabla2[[#This Row],[Hora de Salida]], "h:mm")</f>
        <v>4:37</v>
      </c>
      <c r="V6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8.6805555555555566E-2</v>
      </c>
      <c r="W615">
        <f>+SUMIF(cocina!A:A,Tabla2[[#This Row],[Número de Orden]],cocina!H:H)</f>
        <v>50</v>
      </c>
      <c r="X615">
        <f>+Tabla2[[#This Row],[Tiempo de preparación]]/60</f>
        <v>0.83333333333333337</v>
      </c>
      <c r="Y615" t="str">
        <f>+TEXT(Tabla2[[#This Row],[Columna2]]/24, "h:mm")</f>
        <v>0:50</v>
      </c>
      <c r="Z615" s="6">
        <f>+TEXT(Tabla2[[#This Row],[Hora de Salida]]-Tabla2[[#This Row],[Hora de Llegada]], "h:mm")-Tabla2[[#This Row],[Tiempo de preparación2]]</f>
        <v>5.2083333333333329E-2</v>
      </c>
      <c r="AA615" s="6">
        <f>+IF(Tabla2[[#This Row],[Tiempo de degustación]]&lt;0,0,Tabla2[[#This Row],[Tiempo de degustación]])</f>
        <v>5.2083333333333329E-2</v>
      </c>
      <c r="AB615" t="str">
        <f>+IF(Tabla2[[#This Row],[Tiempo de degustación2]]&gt;0,"SI","Impago")</f>
        <v>SI</v>
      </c>
      <c r="AC615">
        <f>+IF(Tabla2[[#This Row],[Orden cobrada]]="Impago",0,Tabla2[[#This Row],[Propina]])</f>
        <v>26.48</v>
      </c>
      <c r="AD615">
        <f>+IF(Tabla2[[#This Row],[Estado de la Mesa]]="Ocupada",15,0)</f>
        <v>0</v>
      </c>
      <c r="AE615">
        <f>+Tabla2[[#This Row],[Columna1]]/60</f>
        <v>0</v>
      </c>
      <c r="AF615" t="str">
        <f>+TEXT(Tabla2[[#This Row],[Columna12]]/24, "h:mm")</f>
        <v>0:00</v>
      </c>
      <c r="AG615" s="6">
        <f>+Tabla2[[#This Row],[Columna13]]+Tabla2[[#This Row],[Tiempo de permanencia]]</f>
        <v>8.6805555555555566E-2</v>
      </c>
      <c r="AH615" t="str">
        <f>+TEXT(Tabla2[[#This Row],[Hora de Llegada]], "dddd")</f>
        <v>jueves</v>
      </c>
    </row>
    <row r="616" spans="1:34" x14ac:dyDescent="0.25">
      <c r="A616">
        <v>7</v>
      </c>
      <c r="B616" t="s">
        <v>585</v>
      </c>
      <c r="C616">
        <v>1</v>
      </c>
      <c r="D616" s="3">
        <v>45022.031944444447</v>
      </c>
      <c r="E616" s="3">
        <v>45022.078472222223</v>
      </c>
      <c r="F616" t="s">
        <v>90</v>
      </c>
      <c r="G616" t="s">
        <v>98</v>
      </c>
      <c r="H616" t="s">
        <v>83</v>
      </c>
      <c r="I616" s="13">
        <v>18.420000000000002</v>
      </c>
      <c r="J616" t="s">
        <v>100</v>
      </c>
      <c r="K616">
        <v>615</v>
      </c>
      <c r="L616" t="s">
        <v>121</v>
      </c>
      <c r="M616" t="s">
        <v>9</v>
      </c>
      <c r="N616" t="s">
        <v>116</v>
      </c>
      <c r="O616" t="s">
        <v>129</v>
      </c>
      <c r="P616" t="s">
        <v>107</v>
      </c>
      <c r="Q616" s="1">
        <f>+SUMIF(Tabla1[Número de Orden],Tabla2[[#This Row],[Número de Orden]],Tabla1[Ganacia Bruta])</f>
        <v>333</v>
      </c>
      <c r="R616" s="1">
        <f>+Tabla2[[#This Row],[Monto total cuenta]]+Tabla2[[#This Row],[Propina final]]</f>
        <v>333</v>
      </c>
      <c r="S616" s="4">
        <f>+Tabla2[[#This Row],[Hora de Salida]]</f>
        <v>45022.078472222223</v>
      </c>
      <c r="T616" s="5" t="str">
        <f>+TEXT(Tabla2[[#This Row],[Hora de Llegada]], "h:mm")</f>
        <v>0:46</v>
      </c>
      <c r="U616" t="str">
        <f>+TEXT(Tabla2[[#This Row],[Hora de Salida]], "h:mm")</f>
        <v>1:53</v>
      </c>
      <c r="V6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30.046527777777776</v>
      </c>
      <c r="W616">
        <f>+SUMIF(cocina!A:A,Tabla2[[#This Row],[Número de Orden]],cocina!H:H)</f>
        <v>156</v>
      </c>
      <c r="X616">
        <f>+Tabla2[[#This Row],[Tiempo de preparación]]/60</f>
        <v>2.6</v>
      </c>
      <c r="Y616" t="str">
        <f>+TEXT(Tabla2[[#This Row],[Columna2]]/24, "h:mm")</f>
        <v>2:36</v>
      </c>
      <c r="Z616" s="6">
        <f>+TEXT(Tabla2[[#This Row],[Hora de Salida]]-Tabla2[[#This Row],[Hora de Llegada]], "h:mm")-Tabla2[[#This Row],[Tiempo de preparación2]]</f>
        <v>-6.1805555555555558E-2</v>
      </c>
      <c r="AA616" s="6">
        <f>+IF(Tabla2[[#This Row],[Tiempo de degustación]]&lt;0,0,Tabla2[[#This Row],[Tiempo de degustación]])</f>
        <v>0</v>
      </c>
      <c r="AB616" t="str">
        <f>+IF(Tabla2[[#This Row],[Tiempo de degustación2]]&gt;0,"SI","Impago")</f>
        <v>Impago</v>
      </c>
      <c r="AC616">
        <f>+IF(Tabla2[[#This Row],[Orden cobrada]]="Impago",0,Tabla2[[#This Row],[Propina]])</f>
        <v>0</v>
      </c>
      <c r="AD616">
        <f>+IF(Tabla2[[#This Row],[Estado de la Mesa]]="Ocupada",15,0)</f>
        <v>15</v>
      </c>
      <c r="AE616">
        <f>+Tabla2[[#This Row],[Columna1]]/60</f>
        <v>0.25</v>
      </c>
      <c r="AF616" t="str">
        <f>+TEXT(Tabla2[[#This Row],[Columna12]]/24, "h:mm")</f>
        <v>0:15</v>
      </c>
      <c r="AG616" s="6">
        <f>+Tabla2[[#This Row],[Columna13]]+Tabla2[[#This Row],[Tiempo de permanencia]]</f>
        <v>30.056944444444444</v>
      </c>
      <c r="AH616" t="str">
        <f>+TEXT(Tabla2[[#This Row],[Hora de Llegada]], "dddd")</f>
        <v>jueves</v>
      </c>
    </row>
    <row r="617" spans="1:34" x14ac:dyDescent="0.25">
      <c r="A617">
        <v>4</v>
      </c>
      <c r="B617" t="s">
        <v>581</v>
      </c>
      <c r="C617">
        <v>4</v>
      </c>
      <c r="D617" s="3">
        <v>45022.009722222225</v>
      </c>
      <c r="E617" s="3">
        <v>45022.15</v>
      </c>
      <c r="F617" t="s">
        <v>90</v>
      </c>
      <c r="G617" t="s">
        <v>98</v>
      </c>
      <c r="H617" t="s">
        <v>83</v>
      </c>
      <c r="I617" s="13">
        <v>23.89</v>
      </c>
      <c r="J617" t="s">
        <v>100</v>
      </c>
      <c r="K617">
        <v>616</v>
      </c>
      <c r="L617" t="s">
        <v>101</v>
      </c>
      <c r="M617" t="s">
        <v>5</v>
      </c>
      <c r="N617" t="s">
        <v>74</v>
      </c>
      <c r="Q617" s="1">
        <f>+SUMIF(Tabla1[Número de Orden],Tabla2[[#This Row],[Número de Orden]],Tabla1[Ganacia Bruta])</f>
        <v>132</v>
      </c>
      <c r="R617" s="1">
        <f>+Tabla2[[#This Row],[Monto total cuenta]]+Tabla2[[#This Row],[Propina final]]</f>
        <v>155.88999999999999</v>
      </c>
      <c r="S617" s="4">
        <f>+Tabla2[[#This Row],[Hora de Salida]]</f>
        <v>45022.15</v>
      </c>
      <c r="T617" s="5" t="str">
        <f>+TEXT(Tabla2[[#This Row],[Hora de Llegada]], "h:mm")</f>
        <v>0:14</v>
      </c>
      <c r="U617" t="str">
        <f>+TEXT(Tabla2[[#This Row],[Hora de Salida]], "h:mm")</f>
        <v>3:36</v>
      </c>
      <c r="V6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30.140277777777776</v>
      </c>
      <c r="W617">
        <f>+SUMIF(cocina!A:A,Tabla2[[#This Row],[Número de Orden]],cocina!H:H)</f>
        <v>47</v>
      </c>
      <c r="X617">
        <f>+Tabla2[[#This Row],[Tiempo de preparación]]/60</f>
        <v>0.78333333333333333</v>
      </c>
      <c r="Y617" t="str">
        <f>+TEXT(Tabla2[[#This Row],[Columna2]]/24, "h:mm")</f>
        <v>0:47</v>
      </c>
      <c r="Z617" s="6">
        <f>+TEXT(Tabla2[[#This Row],[Hora de Salida]]-Tabla2[[#This Row],[Hora de Llegada]], "h:mm")-Tabla2[[#This Row],[Tiempo de preparación2]]</f>
        <v>0.1076388888888889</v>
      </c>
      <c r="AA617" s="6">
        <f>+IF(Tabla2[[#This Row],[Tiempo de degustación]]&lt;0,0,Tabla2[[#This Row],[Tiempo de degustación]])</f>
        <v>0.1076388888888889</v>
      </c>
      <c r="AB617" t="str">
        <f>+IF(Tabla2[[#This Row],[Tiempo de degustación2]]&gt;0,"SI","Impago")</f>
        <v>SI</v>
      </c>
      <c r="AC617">
        <f>+IF(Tabla2[[#This Row],[Orden cobrada]]="Impago",0,Tabla2[[#This Row],[Propina]])</f>
        <v>23.89</v>
      </c>
      <c r="AD617">
        <f>+IF(Tabla2[[#This Row],[Estado de la Mesa]]="Ocupada",15,0)</f>
        <v>15</v>
      </c>
      <c r="AE617">
        <f>+Tabla2[[#This Row],[Columna1]]/60</f>
        <v>0.25</v>
      </c>
      <c r="AF617" t="str">
        <f>+TEXT(Tabla2[[#This Row],[Columna12]]/24, "h:mm")</f>
        <v>0:15</v>
      </c>
      <c r="AG617" s="6">
        <f>+Tabla2[[#This Row],[Columna13]]+Tabla2[[#This Row],[Tiempo de permanencia]]</f>
        <v>30.150694444444444</v>
      </c>
      <c r="AH617" t="str">
        <f>+TEXT(Tabla2[[#This Row],[Hora de Llegada]], "dddd")</f>
        <v>jueves</v>
      </c>
    </row>
    <row r="618" spans="1:34" x14ac:dyDescent="0.25">
      <c r="A618">
        <v>13</v>
      </c>
      <c r="B618" t="s">
        <v>144</v>
      </c>
      <c r="C618">
        <v>5</v>
      </c>
      <c r="D618" s="3">
        <v>45022.055555555555</v>
      </c>
      <c r="E618" s="3">
        <v>45022.220138888886</v>
      </c>
      <c r="F618" t="s">
        <v>82</v>
      </c>
      <c r="G618" t="s">
        <v>70</v>
      </c>
      <c r="H618" t="s">
        <v>83</v>
      </c>
      <c r="I618" s="13">
        <v>38.18</v>
      </c>
      <c r="J618" t="s">
        <v>84</v>
      </c>
      <c r="K618">
        <v>617</v>
      </c>
      <c r="L618" t="s">
        <v>109</v>
      </c>
      <c r="M618" t="s">
        <v>25</v>
      </c>
      <c r="N618" t="s">
        <v>74</v>
      </c>
      <c r="Q618" s="1">
        <f>+SUMIF(Tabla1[Número de Orden],Tabla2[[#This Row],[Número de Orden]],Tabla1[Ganacia Bruta])</f>
        <v>142</v>
      </c>
      <c r="R618" s="1">
        <f>+Tabla2[[#This Row],[Monto total cuenta]]+Tabla2[[#This Row],[Propina final]]</f>
        <v>180.18</v>
      </c>
      <c r="S618" s="4">
        <f>+Tabla2[[#This Row],[Hora de Salida]]</f>
        <v>45022.220138888886</v>
      </c>
      <c r="T618" s="5" t="str">
        <f>+TEXT(Tabla2[[#This Row],[Hora de Llegada]], "h:mm")</f>
        <v>1:20</v>
      </c>
      <c r="U618" t="str">
        <f>+TEXT(Tabla2[[#This Row],[Hora de Salida]], "h:mm")</f>
        <v>5:17</v>
      </c>
      <c r="V6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0.16458333333333333</v>
      </c>
      <c r="W618">
        <f>+SUMIF(cocina!A:A,Tabla2[[#This Row],[Número de Orden]],cocina!H:H)</f>
        <v>51</v>
      </c>
      <c r="X618">
        <f>+Tabla2[[#This Row],[Tiempo de preparación]]/60</f>
        <v>0.85</v>
      </c>
      <c r="Y618" t="str">
        <f>+TEXT(Tabla2[[#This Row],[Columna2]]/24, "h:mm")</f>
        <v>0:51</v>
      </c>
      <c r="Z618" s="6">
        <f>+TEXT(Tabla2[[#This Row],[Hora de Salida]]-Tabla2[[#This Row],[Hora de Llegada]], "h:mm")-Tabla2[[#This Row],[Tiempo de preparación2]]</f>
        <v>0.12916666666666665</v>
      </c>
      <c r="AA618" s="6">
        <f>+IF(Tabla2[[#This Row],[Tiempo de degustación]]&lt;0,0,Tabla2[[#This Row],[Tiempo de degustación]])</f>
        <v>0.12916666666666665</v>
      </c>
      <c r="AB618" t="str">
        <f>+IF(Tabla2[[#This Row],[Tiempo de degustación2]]&gt;0,"SI","Impago")</f>
        <v>SI</v>
      </c>
      <c r="AC618">
        <f>+IF(Tabla2[[#This Row],[Orden cobrada]]="Impago",0,Tabla2[[#This Row],[Propina]])</f>
        <v>38.18</v>
      </c>
      <c r="AD618">
        <f>+IF(Tabla2[[#This Row],[Estado de la Mesa]]="Ocupada",15,0)</f>
        <v>0</v>
      </c>
      <c r="AE618">
        <f>+Tabla2[[#This Row],[Columna1]]/60</f>
        <v>0</v>
      </c>
      <c r="AF618" t="str">
        <f>+TEXT(Tabla2[[#This Row],[Columna12]]/24, "h:mm")</f>
        <v>0:00</v>
      </c>
      <c r="AG618" s="6">
        <f>+Tabla2[[#This Row],[Columna13]]+Tabla2[[#This Row],[Tiempo de permanencia]]</f>
        <v>0.16458333333333333</v>
      </c>
      <c r="AH618" t="str">
        <f>+TEXT(Tabla2[[#This Row],[Hora de Llegada]], "dddd")</f>
        <v>jueves</v>
      </c>
    </row>
    <row r="619" spans="1:34" x14ac:dyDescent="0.25">
      <c r="A619">
        <v>3</v>
      </c>
      <c r="B619" t="s">
        <v>586</v>
      </c>
      <c r="C619">
        <v>5</v>
      </c>
      <c r="D619" s="3">
        <v>45022.038888888892</v>
      </c>
      <c r="E619" s="3">
        <v>45022.133333333331</v>
      </c>
      <c r="F619" t="s">
        <v>94</v>
      </c>
      <c r="G619" t="s">
        <v>77</v>
      </c>
      <c r="H619" t="s">
        <v>83</v>
      </c>
      <c r="I619" s="13">
        <v>25.93</v>
      </c>
      <c r="J619" t="s">
        <v>84</v>
      </c>
      <c r="K619">
        <v>618</v>
      </c>
      <c r="L619" t="s">
        <v>127</v>
      </c>
      <c r="M619" t="s">
        <v>18</v>
      </c>
      <c r="N619" t="s">
        <v>86</v>
      </c>
      <c r="O619" t="s">
        <v>122</v>
      </c>
      <c r="P619" t="s">
        <v>87</v>
      </c>
      <c r="Q619" s="1">
        <f>+SUMIF(Tabla1[Número de Orden],Tabla2[[#This Row],[Número de Orden]],Tabla1[Ganacia Bruta])</f>
        <v>319</v>
      </c>
      <c r="R619" s="1">
        <f>+Tabla2[[#This Row],[Monto total cuenta]]+Tabla2[[#This Row],[Propina final]]</f>
        <v>344.93</v>
      </c>
      <c r="S619" s="4">
        <f>+Tabla2[[#This Row],[Hora de Salida]]</f>
        <v>45022.133333333331</v>
      </c>
      <c r="T619" s="5" t="str">
        <f>+TEXT(Tabla2[[#This Row],[Hora de Llegada]], "h:mm")</f>
        <v>0:56</v>
      </c>
      <c r="U619" t="str">
        <f>+TEXT(Tabla2[[#This Row],[Hora de Salida]], "h:mm")</f>
        <v>3:12</v>
      </c>
      <c r="V6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9.4444444444444442E-2</v>
      </c>
      <c r="W619">
        <f>+SUMIF(cocina!A:A,Tabla2[[#This Row],[Número de Orden]],cocina!H:H)</f>
        <v>118</v>
      </c>
      <c r="X619">
        <f>+Tabla2[[#This Row],[Tiempo de preparación]]/60</f>
        <v>1.9666666666666666</v>
      </c>
      <c r="Y619" t="str">
        <f>+TEXT(Tabla2[[#This Row],[Columna2]]/24, "h:mm")</f>
        <v>1:58</v>
      </c>
      <c r="Z619" s="6">
        <f>+TEXT(Tabla2[[#This Row],[Hora de Salida]]-Tabla2[[#This Row],[Hora de Llegada]], "h:mm")-Tabla2[[#This Row],[Tiempo de preparación2]]</f>
        <v>1.2499999999999997E-2</v>
      </c>
      <c r="AA619" s="6">
        <f>+IF(Tabla2[[#This Row],[Tiempo de degustación]]&lt;0,0,Tabla2[[#This Row],[Tiempo de degustación]])</f>
        <v>1.2499999999999997E-2</v>
      </c>
      <c r="AB619" t="str">
        <f>+IF(Tabla2[[#This Row],[Tiempo de degustación2]]&gt;0,"SI","Impago")</f>
        <v>SI</v>
      </c>
      <c r="AC619">
        <f>+IF(Tabla2[[#This Row],[Orden cobrada]]="Impago",0,Tabla2[[#This Row],[Propina]])</f>
        <v>25.93</v>
      </c>
      <c r="AD619">
        <f>+IF(Tabla2[[#This Row],[Estado de la Mesa]]="Ocupada",15,0)</f>
        <v>0</v>
      </c>
      <c r="AE619">
        <f>+Tabla2[[#This Row],[Columna1]]/60</f>
        <v>0</v>
      </c>
      <c r="AF619" t="str">
        <f>+TEXT(Tabla2[[#This Row],[Columna12]]/24, "h:mm")</f>
        <v>0:00</v>
      </c>
      <c r="AG619" s="6">
        <f>+Tabla2[[#This Row],[Columna13]]+Tabla2[[#This Row],[Tiempo de permanencia]]</f>
        <v>9.4444444444444442E-2</v>
      </c>
      <c r="AH619" t="str">
        <f>+TEXT(Tabla2[[#This Row],[Hora de Llegada]], "dddd")</f>
        <v>jueves</v>
      </c>
    </row>
    <row r="620" spans="1:34" x14ac:dyDescent="0.25">
      <c r="A620">
        <v>6</v>
      </c>
      <c r="B620" t="s">
        <v>421</v>
      </c>
      <c r="C620">
        <v>4</v>
      </c>
      <c r="D620" s="3">
        <v>45022.011111111111</v>
      </c>
      <c r="E620" s="3">
        <v>45022.111805555556</v>
      </c>
      <c r="F620" t="s">
        <v>90</v>
      </c>
      <c r="G620" t="s">
        <v>98</v>
      </c>
      <c r="H620" t="s">
        <v>83</v>
      </c>
      <c r="I620" s="13">
        <v>16.440000000000001</v>
      </c>
      <c r="J620" t="s">
        <v>72</v>
      </c>
      <c r="K620">
        <v>619</v>
      </c>
      <c r="L620" t="s">
        <v>121</v>
      </c>
      <c r="M620" t="s">
        <v>10</v>
      </c>
      <c r="N620" t="s">
        <v>125</v>
      </c>
      <c r="Q620" s="1">
        <f>+SUMIF(Tabla1[Número de Orden],Tabla2[[#This Row],[Número de Orden]],Tabla1[Ganacia Bruta])</f>
        <v>132</v>
      </c>
      <c r="R620" s="1">
        <f>+Tabla2[[#This Row],[Monto total cuenta]]+Tabla2[[#This Row],[Propina final]]</f>
        <v>148.44</v>
      </c>
      <c r="S620" s="4">
        <f>+Tabla2[[#This Row],[Hora de Salida]]</f>
        <v>45022.111805555556</v>
      </c>
      <c r="T620" s="5" t="str">
        <f>+TEXT(Tabla2[[#This Row],[Hora de Llegada]], "h:mm")</f>
        <v>0:16</v>
      </c>
      <c r="U620" t="str">
        <f>+TEXT(Tabla2[[#This Row],[Hora de Salida]], "h:mm")</f>
        <v>2:41</v>
      </c>
      <c r="V6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0.10069444444444445</v>
      </c>
      <c r="W620">
        <f>+SUMIF(cocina!A:A,Tabla2[[#This Row],[Número de Orden]],cocina!H:H)</f>
        <v>96</v>
      </c>
      <c r="X620">
        <f>+Tabla2[[#This Row],[Tiempo de preparación]]/60</f>
        <v>1.6</v>
      </c>
      <c r="Y620" t="str">
        <f>+TEXT(Tabla2[[#This Row],[Columna2]]/24, "h:mm")</f>
        <v>1:36</v>
      </c>
      <c r="Z620" s="6">
        <f>+TEXT(Tabla2[[#This Row],[Hora de Salida]]-Tabla2[[#This Row],[Hora de Llegada]], "h:mm")-Tabla2[[#This Row],[Tiempo de preparación2]]</f>
        <v>3.4027777777777782E-2</v>
      </c>
      <c r="AA620" s="6">
        <f>+IF(Tabla2[[#This Row],[Tiempo de degustación]]&lt;0,0,Tabla2[[#This Row],[Tiempo de degustación]])</f>
        <v>3.4027777777777782E-2</v>
      </c>
      <c r="AB620" t="str">
        <f>+IF(Tabla2[[#This Row],[Tiempo de degustación2]]&gt;0,"SI","Impago")</f>
        <v>SI</v>
      </c>
      <c r="AC620">
        <f>+IF(Tabla2[[#This Row],[Orden cobrada]]="Impago",0,Tabla2[[#This Row],[Propina]])</f>
        <v>16.440000000000001</v>
      </c>
      <c r="AD620">
        <f>+IF(Tabla2[[#This Row],[Estado de la Mesa]]="Ocupada",15,0)</f>
        <v>0</v>
      </c>
      <c r="AE620">
        <f>+Tabla2[[#This Row],[Columna1]]/60</f>
        <v>0</v>
      </c>
      <c r="AF620" t="str">
        <f>+TEXT(Tabla2[[#This Row],[Columna12]]/24, "h:mm")</f>
        <v>0:00</v>
      </c>
      <c r="AG620" s="6">
        <f>+Tabla2[[#This Row],[Columna13]]+Tabla2[[#This Row],[Tiempo de permanencia]]</f>
        <v>0.10069444444444445</v>
      </c>
      <c r="AH620" t="str">
        <f>+TEXT(Tabla2[[#This Row],[Hora de Llegada]], "dddd")</f>
        <v>jueves</v>
      </c>
    </row>
    <row r="621" spans="1:34" x14ac:dyDescent="0.25">
      <c r="A621">
        <v>16</v>
      </c>
      <c r="B621" t="s">
        <v>587</v>
      </c>
      <c r="C621">
        <v>3</v>
      </c>
      <c r="D621" s="3">
        <v>45022.117361111108</v>
      </c>
      <c r="E621" s="3">
        <v>45022.254861111112</v>
      </c>
      <c r="F621" t="s">
        <v>94</v>
      </c>
      <c r="G621" t="s">
        <v>70</v>
      </c>
      <c r="H621" t="s">
        <v>83</v>
      </c>
      <c r="I621" s="13">
        <v>26.64</v>
      </c>
      <c r="J621" t="s">
        <v>72</v>
      </c>
      <c r="K621">
        <v>620</v>
      </c>
      <c r="L621" t="s">
        <v>91</v>
      </c>
      <c r="M621" t="s">
        <v>16</v>
      </c>
      <c r="Q621" s="1">
        <f>+SUMIF(Tabla1[Número de Orden],Tabla2[[#This Row],[Número de Orden]],Tabla1[Ganacia Bruta])</f>
        <v>57</v>
      </c>
      <c r="R621" s="1">
        <f>+Tabla2[[#This Row],[Monto total cuenta]]+Tabla2[[#This Row],[Propina final]]</f>
        <v>83.64</v>
      </c>
      <c r="S621" s="4">
        <f>+Tabla2[[#This Row],[Hora de Salida]]</f>
        <v>45022.254861111112</v>
      </c>
      <c r="T621" s="5" t="str">
        <f>+TEXT(Tabla2[[#This Row],[Hora de Llegada]], "h:mm")</f>
        <v>2:49</v>
      </c>
      <c r="U621" t="str">
        <f>+TEXT(Tabla2[[#This Row],[Hora de Salida]], "h:mm")</f>
        <v>6:07</v>
      </c>
      <c r="V6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0.13749999999999998</v>
      </c>
      <c r="W621">
        <f>+SUMIF(cocina!A:A,Tabla2[[#This Row],[Número de Orden]],cocina!H:H)</f>
        <v>40</v>
      </c>
      <c r="X621">
        <f>+Tabla2[[#This Row],[Tiempo de preparación]]/60</f>
        <v>0.66666666666666663</v>
      </c>
      <c r="Y621" t="str">
        <f>+TEXT(Tabla2[[#This Row],[Columna2]]/24, "h:mm")</f>
        <v>0:40</v>
      </c>
      <c r="Z621" s="6">
        <f>+TEXT(Tabla2[[#This Row],[Hora de Salida]]-Tabla2[[#This Row],[Hora de Llegada]], "h:mm")-Tabla2[[#This Row],[Tiempo de preparación2]]</f>
        <v>0.10972222222222223</v>
      </c>
      <c r="AA621" s="6">
        <f>+IF(Tabla2[[#This Row],[Tiempo de degustación]]&lt;0,0,Tabla2[[#This Row],[Tiempo de degustación]])</f>
        <v>0.10972222222222223</v>
      </c>
      <c r="AB621" t="str">
        <f>+IF(Tabla2[[#This Row],[Tiempo de degustación2]]&gt;0,"SI","Impago")</f>
        <v>SI</v>
      </c>
      <c r="AC621">
        <f>+IF(Tabla2[[#This Row],[Orden cobrada]]="Impago",0,Tabla2[[#This Row],[Propina]])</f>
        <v>26.64</v>
      </c>
      <c r="AD621">
        <f>+IF(Tabla2[[#This Row],[Estado de la Mesa]]="Ocupada",15,0)</f>
        <v>0</v>
      </c>
      <c r="AE621">
        <f>+Tabla2[[#This Row],[Columna1]]/60</f>
        <v>0</v>
      </c>
      <c r="AF621" t="str">
        <f>+TEXT(Tabla2[[#This Row],[Columna12]]/24, "h:mm")</f>
        <v>0:00</v>
      </c>
      <c r="AG621" s="6">
        <f>+Tabla2[[#This Row],[Columna13]]+Tabla2[[#This Row],[Tiempo de permanencia]]</f>
        <v>0.13749999999999998</v>
      </c>
      <c r="AH621" t="str">
        <f>+TEXT(Tabla2[[#This Row],[Hora de Llegada]], "dddd")</f>
        <v>jueves</v>
      </c>
    </row>
    <row r="622" spans="1:34" x14ac:dyDescent="0.25">
      <c r="A622">
        <v>5</v>
      </c>
      <c r="B622" t="s">
        <v>588</v>
      </c>
      <c r="C622">
        <v>2</v>
      </c>
      <c r="D622" s="3">
        <v>45022.047222222223</v>
      </c>
      <c r="E622" s="3">
        <v>45022.102083333331</v>
      </c>
      <c r="F622" t="s">
        <v>82</v>
      </c>
      <c r="G622" t="s">
        <v>70</v>
      </c>
      <c r="H622" t="s">
        <v>83</v>
      </c>
      <c r="I622" s="13">
        <v>42.27</v>
      </c>
      <c r="J622" t="s">
        <v>100</v>
      </c>
      <c r="K622">
        <v>621</v>
      </c>
      <c r="L622" t="s">
        <v>121</v>
      </c>
      <c r="M622" t="s">
        <v>17</v>
      </c>
      <c r="Q622" s="1">
        <f>+SUMIF(Tabla1[Número de Orden],Tabla2[[#This Row],[Número de Orden]],Tabla1[Ganacia Bruta])</f>
        <v>105</v>
      </c>
      <c r="R622" s="1">
        <f>+Tabla2[[#This Row],[Monto total cuenta]]+Tabla2[[#This Row],[Propina final]]</f>
        <v>147.27000000000001</v>
      </c>
      <c r="S622" s="4">
        <f>+Tabla2[[#This Row],[Hora de Salida]]</f>
        <v>45022.102083333331</v>
      </c>
      <c r="T622" s="5" t="str">
        <f>+TEXT(Tabla2[[#This Row],[Hora de Llegada]], "h:mm")</f>
        <v>1:08</v>
      </c>
      <c r="U622" t="str">
        <f>+TEXT(Tabla2[[#This Row],[Hora de Salida]], "h:mm")</f>
        <v>2:27</v>
      </c>
      <c r="V6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30.054861111111109</v>
      </c>
      <c r="W622">
        <f>+SUMIF(cocina!A:A,Tabla2[[#This Row],[Número de Orden]],cocina!H:H)</f>
        <v>8</v>
      </c>
      <c r="X622">
        <f>+Tabla2[[#This Row],[Tiempo de preparación]]/60</f>
        <v>0.13333333333333333</v>
      </c>
      <c r="Y622" t="str">
        <f>+TEXT(Tabla2[[#This Row],[Columna2]]/24, "h:mm")</f>
        <v>0:08</v>
      </c>
      <c r="Z622" s="6">
        <f>+TEXT(Tabla2[[#This Row],[Hora de Salida]]-Tabla2[[#This Row],[Hora de Llegada]], "h:mm")-Tabla2[[#This Row],[Tiempo de preparación2]]</f>
        <v>4.9305555555555554E-2</v>
      </c>
      <c r="AA622" s="6">
        <f>+IF(Tabla2[[#This Row],[Tiempo de degustación]]&lt;0,0,Tabla2[[#This Row],[Tiempo de degustación]])</f>
        <v>4.9305555555555554E-2</v>
      </c>
      <c r="AB622" t="str">
        <f>+IF(Tabla2[[#This Row],[Tiempo de degustación2]]&gt;0,"SI","Impago")</f>
        <v>SI</v>
      </c>
      <c r="AC622">
        <f>+IF(Tabla2[[#This Row],[Orden cobrada]]="Impago",0,Tabla2[[#This Row],[Propina]])</f>
        <v>42.27</v>
      </c>
      <c r="AD622">
        <f>+IF(Tabla2[[#This Row],[Estado de la Mesa]]="Ocupada",15,0)</f>
        <v>15</v>
      </c>
      <c r="AE622">
        <f>+Tabla2[[#This Row],[Columna1]]/60</f>
        <v>0.25</v>
      </c>
      <c r="AF622" t="str">
        <f>+TEXT(Tabla2[[#This Row],[Columna12]]/24, "h:mm")</f>
        <v>0:15</v>
      </c>
      <c r="AG622" s="6">
        <f>+Tabla2[[#This Row],[Columna13]]+Tabla2[[#This Row],[Tiempo de permanencia]]</f>
        <v>30.065277777777776</v>
      </c>
      <c r="AH622" t="str">
        <f>+TEXT(Tabla2[[#This Row],[Hora de Llegada]], "dddd")</f>
        <v>jueves</v>
      </c>
    </row>
    <row r="623" spans="1:34" x14ac:dyDescent="0.25">
      <c r="A623">
        <v>7</v>
      </c>
      <c r="B623" t="s">
        <v>565</v>
      </c>
      <c r="C623">
        <v>5</v>
      </c>
      <c r="D623" s="3">
        <v>45022.088194444441</v>
      </c>
      <c r="E623" s="3">
        <v>45022.229861111111</v>
      </c>
      <c r="F623" t="s">
        <v>69</v>
      </c>
      <c r="G623" t="s">
        <v>98</v>
      </c>
      <c r="H623" t="s">
        <v>83</v>
      </c>
      <c r="I623" s="13">
        <v>11.47</v>
      </c>
      <c r="J623" t="s">
        <v>72</v>
      </c>
      <c r="K623">
        <v>622</v>
      </c>
      <c r="L623" t="s">
        <v>140</v>
      </c>
      <c r="M623" t="s">
        <v>9</v>
      </c>
      <c r="N623" t="s">
        <v>92</v>
      </c>
      <c r="Q623" s="1">
        <f>+SUMIF(Tabla1[Número de Orden],Tabla2[[#This Row],[Número de Orden]],Tabla1[Ganacia Bruta])</f>
        <v>121</v>
      </c>
      <c r="R623" s="1">
        <f>+Tabla2[[#This Row],[Monto total cuenta]]+Tabla2[[#This Row],[Propina final]]</f>
        <v>132.47</v>
      </c>
      <c r="S623" s="4">
        <f>+Tabla2[[#This Row],[Hora de Salida]]</f>
        <v>45022.229861111111</v>
      </c>
      <c r="T623" s="5" t="str">
        <f>+TEXT(Tabla2[[#This Row],[Hora de Llegada]], "h:mm")</f>
        <v>2:07</v>
      </c>
      <c r="U623" t="str">
        <f>+TEXT(Tabla2[[#This Row],[Hora de Salida]], "h:mm")</f>
        <v>5:31</v>
      </c>
      <c r="V6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0.14166666666666666</v>
      </c>
      <c r="W623">
        <f>+SUMIF(cocina!A:A,Tabla2[[#This Row],[Número de Orden]],cocina!H:H)</f>
        <v>78</v>
      </c>
      <c r="X623">
        <f>+Tabla2[[#This Row],[Tiempo de preparación]]/60</f>
        <v>1.3</v>
      </c>
      <c r="Y623" t="str">
        <f>+TEXT(Tabla2[[#This Row],[Columna2]]/24, "h:mm")</f>
        <v>1:18</v>
      </c>
      <c r="Z623" s="6">
        <f>+TEXT(Tabla2[[#This Row],[Hora de Salida]]-Tabla2[[#This Row],[Hora de Llegada]], "h:mm")-Tabla2[[#This Row],[Tiempo de preparación2]]</f>
        <v>8.7499999999999994E-2</v>
      </c>
      <c r="AA623" s="6">
        <f>+IF(Tabla2[[#This Row],[Tiempo de degustación]]&lt;0,0,Tabla2[[#This Row],[Tiempo de degustación]])</f>
        <v>8.7499999999999994E-2</v>
      </c>
      <c r="AB623" t="str">
        <f>+IF(Tabla2[[#This Row],[Tiempo de degustación2]]&gt;0,"SI","Impago")</f>
        <v>SI</v>
      </c>
      <c r="AC623">
        <f>+IF(Tabla2[[#This Row],[Orden cobrada]]="Impago",0,Tabla2[[#This Row],[Propina]])</f>
        <v>11.47</v>
      </c>
      <c r="AD623">
        <f>+IF(Tabla2[[#This Row],[Estado de la Mesa]]="Ocupada",15,0)</f>
        <v>0</v>
      </c>
      <c r="AE623">
        <f>+Tabla2[[#This Row],[Columna1]]/60</f>
        <v>0</v>
      </c>
      <c r="AF623" t="str">
        <f>+TEXT(Tabla2[[#This Row],[Columna12]]/24, "h:mm")</f>
        <v>0:00</v>
      </c>
      <c r="AG623" s="6">
        <f>+Tabla2[[#This Row],[Columna13]]+Tabla2[[#This Row],[Tiempo de permanencia]]</f>
        <v>0.14166666666666666</v>
      </c>
      <c r="AH623" t="str">
        <f>+TEXT(Tabla2[[#This Row],[Hora de Llegada]], "dddd")</f>
        <v>jueves</v>
      </c>
    </row>
    <row r="624" spans="1:34" x14ac:dyDescent="0.25">
      <c r="A624">
        <v>13</v>
      </c>
      <c r="B624" t="s">
        <v>468</v>
      </c>
      <c r="C624">
        <v>1</v>
      </c>
      <c r="D624" s="3">
        <v>45022.03125</v>
      </c>
      <c r="E624" s="3">
        <v>45022.131944444445</v>
      </c>
      <c r="F624" t="s">
        <v>69</v>
      </c>
      <c r="G624" t="s">
        <v>70</v>
      </c>
      <c r="H624" t="s">
        <v>78</v>
      </c>
      <c r="I624" s="13">
        <v>22.05</v>
      </c>
      <c r="J624" t="s">
        <v>84</v>
      </c>
      <c r="K624">
        <v>623</v>
      </c>
      <c r="L624" t="s">
        <v>109</v>
      </c>
      <c r="M624" t="s">
        <v>19</v>
      </c>
      <c r="N624" t="s">
        <v>112</v>
      </c>
      <c r="O624" t="s">
        <v>129</v>
      </c>
      <c r="P624" t="s">
        <v>107</v>
      </c>
      <c r="Q624" s="1">
        <f>+SUMIF(Tabla1[Número de Orden],Tabla2[[#This Row],[Número de Orden]],Tabla1[Ganacia Bruta])</f>
        <v>235</v>
      </c>
      <c r="R624" s="1">
        <f>+Tabla2[[#This Row],[Monto total cuenta]]+Tabla2[[#This Row],[Propina final]]</f>
        <v>235</v>
      </c>
      <c r="S624" s="4">
        <f>+Tabla2[[#This Row],[Hora de Salida]]</f>
        <v>45022.131944444445</v>
      </c>
      <c r="T624" s="5" t="str">
        <f>+TEXT(Tabla2[[#This Row],[Hora de Llegada]], "h:mm")</f>
        <v>0:45</v>
      </c>
      <c r="U624" t="str">
        <f>+TEXT(Tabla2[[#This Row],[Hora de Salida]], "h:mm")</f>
        <v>3:10</v>
      </c>
      <c r="V6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0.10069444444444445</v>
      </c>
      <c r="W624">
        <f>+SUMIF(cocina!A:A,Tabla2[[#This Row],[Número de Orden]],cocina!H:H)</f>
        <v>145</v>
      </c>
      <c r="X624">
        <f>+Tabla2[[#This Row],[Tiempo de preparación]]/60</f>
        <v>2.4166666666666665</v>
      </c>
      <c r="Y624" t="str">
        <f>+TEXT(Tabla2[[#This Row],[Columna2]]/24, "h:mm")</f>
        <v>2:25</v>
      </c>
      <c r="Z624" s="6">
        <f>+TEXT(Tabla2[[#This Row],[Hora de Salida]]-Tabla2[[#This Row],[Hora de Llegada]], "h:mm")-Tabla2[[#This Row],[Tiempo de preparación2]]</f>
        <v>0</v>
      </c>
      <c r="AA624" s="6">
        <f>+IF(Tabla2[[#This Row],[Tiempo de degustación]]&lt;0,0,Tabla2[[#This Row],[Tiempo de degustación]])</f>
        <v>0</v>
      </c>
      <c r="AB624" t="str">
        <f>+IF(Tabla2[[#This Row],[Tiempo de degustación2]]&gt;0,"SI","Impago")</f>
        <v>Impago</v>
      </c>
      <c r="AC624">
        <f>+IF(Tabla2[[#This Row],[Orden cobrada]]="Impago",0,Tabla2[[#This Row],[Propina]])</f>
        <v>0</v>
      </c>
      <c r="AD624">
        <f>+IF(Tabla2[[#This Row],[Estado de la Mesa]]="Ocupada",15,0)</f>
        <v>0</v>
      </c>
      <c r="AE624">
        <f>+Tabla2[[#This Row],[Columna1]]/60</f>
        <v>0</v>
      </c>
      <c r="AF624" t="str">
        <f>+TEXT(Tabla2[[#This Row],[Columna12]]/24, "h:mm")</f>
        <v>0:00</v>
      </c>
      <c r="AG624" s="6">
        <f>+Tabla2[[#This Row],[Columna13]]+Tabla2[[#This Row],[Tiempo de permanencia]]</f>
        <v>0.10069444444444445</v>
      </c>
      <c r="AH624" t="str">
        <f>+TEXT(Tabla2[[#This Row],[Hora de Llegada]], "dddd")</f>
        <v>jueves</v>
      </c>
    </row>
    <row r="625" spans="1:34" x14ac:dyDescent="0.25">
      <c r="A625">
        <v>1</v>
      </c>
      <c r="B625" t="s">
        <v>422</v>
      </c>
      <c r="C625">
        <v>4</v>
      </c>
      <c r="D625" s="3">
        <v>45022.080555555556</v>
      </c>
      <c r="E625" s="3">
        <v>45022.143055555556</v>
      </c>
      <c r="F625" t="s">
        <v>76</v>
      </c>
      <c r="G625" t="s">
        <v>98</v>
      </c>
      <c r="H625" t="s">
        <v>83</v>
      </c>
      <c r="I625" s="13">
        <v>38</v>
      </c>
      <c r="J625" t="s">
        <v>72</v>
      </c>
      <c r="K625">
        <v>624</v>
      </c>
      <c r="L625" t="s">
        <v>140</v>
      </c>
      <c r="M625" t="s">
        <v>12</v>
      </c>
      <c r="N625" t="s">
        <v>96</v>
      </c>
      <c r="O625" t="s">
        <v>118</v>
      </c>
      <c r="Q625" s="1">
        <f>+SUMIF(Tabla1[Número de Orden],Tabla2[[#This Row],[Número de Orden]],Tabla1[Ganacia Bruta])</f>
        <v>102</v>
      </c>
      <c r="R625" s="1">
        <f>+Tabla2[[#This Row],[Monto total cuenta]]+Tabla2[[#This Row],[Propina final]]</f>
        <v>140</v>
      </c>
      <c r="S625" s="4">
        <f>+Tabla2[[#This Row],[Hora de Salida]]</f>
        <v>45022.143055555556</v>
      </c>
      <c r="T625" s="5" t="str">
        <f>+TEXT(Tabla2[[#This Row],[Hora de Llegada]], "h:mm")</f>
        <v>1:56</v>
      </c>
      <c r="U625" t="str">
        <f>+TEXT(Tabla2[[#This Row],[Hora de Salida]], "h:mm")</f>
        <v>3:26</v>
      </c>
      <c r="V6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6.2499999999999986E-2</v>
      </c>
      <c r="W625">
        <f>+SUMIF(cocina!A:A,Tabla2[[#This Row],[Número de Orden]],cocina!H:H)</f>
        <v>79</v>
      </c>
      <c r="X625">
        <f>+Tabla2[[#This Row],[Tiempo de preparación]]/60</f>
        <v>1.3166666666666667</v>
      </c>
      <c r="Y625" t="str">
        <f>+TEXT(Tabla2[[#This Row],[Columna2]]/24, "h:mm")</f>
        <v>1:19</v>
      </c>
      <c r="Z625" s="6">
        <f>+TEXT(Tabla2[[#This Row],[Hora de Salida]]-Tabla2[[#This Row],[Hora de Llegada]], "h:mm")-Tabla2[[#This Row],[Tiempo de preparación2]]</f>
        <v>7.6388888888888895E-3</v>
      </c>
      <c r="AA625" s="6">
        <f>+IF(Tabla2[[#This Row],[Tiempo de degustación]]&lt;0,0,Tabla2[[#This Row],[Tiempo de degustación]])</f>
        <v>7.6388888888888895E-3</v>
      </c>
      <c r="AB625" t="str">
        <f>+IF(Tabla2[[#This Row],[Tiempo de degustación2]]&gt;0,"SI","Impago")</f>
        <v>SI</v>
      </c>
      <c r="AC625">
        <f>+IF(Tabla2[[#This Row],[Orden cobrada]]="Impago",0,Tabla2[[#This Row],[Propina]])</f>
        <v>38</v>
      </c>
      <c r="AD625">
        <f>+IF(Tabla2[[#This Row],[Estado de la Mesa]]="Ocupada",15,0)</f>
        <v>0</v>
      </c>
      <c r="AE625">
        <f>+Tabla2[[#This Row],[Columna1]]/60</f>
        <v>0</v>
      </c>
      <c r="AF625" t="str">
        <f>+TEXT(Tabla2[[#This Row],[Columna12]]/24, "h:mm")</f>
        <v>0:00</v>
      </c>
      <c r="AG625" s="6">
        <f>+Tabla2[[#This Row],[Columna13]]+Tabla2[[#This Row],[Tiempo de permanencia]]</f>
        <v>6.2499999999999986E-2</v>
      </c>
      <c r="AH625" t="str">
        <f>+TEXT(Tabla2[[#This Row],[Hora de Llegada]], "dddd")</f>
        <v>jueves</v>
      </c>
    </row>
    <row r="626" spans="1:34" x14ac:dyDescent="0.25">
      <c r="A626">
        <v>5</v>
      </c>
      <c r="B626" t="s">
        <v>589</v>
      </c>
      <c r="C626">
        <v>4</v>
      </c>
      <c r="D626" s="3">
        <v>45022.006249999999</v>
      </c>
      <c r="E626" s="3">
        <v>45022.140277777777</v>
      </c>
      <c r="F626" t="s">
        <v>94</v>
      </c>
      <c r="G626" t="s">
        <v>98</v>
      </c>
      <c r="H626" t="s">
        <v>83</v>
      </c>
      <c r="I626" s="13">
        <v>41.73</v>
      </c>
      <c r="J626" t="s">
        <v>100</v>
      </c>
      <c r="K626">
        <v>625</v>
      </c>
      <c r="L626" t="s">
        <v>127</v>
      </c>
      <c r="M626" t="s">
        <v>24</v>
      </c>
      <c r="N626" t="s">
        <v>103</v>
      </c>
      <c r="O626" t="s">
        <v>118</v>
      </c>
      <c r="Q626" s="1">
        <f>+SUMIF(Tabla1[Número de Orden],Tabla2[[#This Row],[Número de Orden]],Tabla1[Ganacia Bruta])</f>
        <v>139</v>
      </c>
      <c r="R626" s="1">
        <f>+Tabla2[[#This Row],[Monto total cuenta]]+Tabla2[[#This Row],[Propina final]]</f>
        <v>180.73</v>
      </c>
      <c r="S626" s="4">
        <f>+Tabla2[[#This Row],[Hora de Salida]]</f>
        <v>45022.140277777777</v>
      </c>
      <c r="T626" s="5" t="str">
        <f>+TEXT(Tabla2[[#This Row],[Hora de Llegada]], "h:mm")</f>
        <v>0:09</v>
      </c>
      <c r="U626" t="str">
        <f>+TEXT(Tabla2[[#This Row],[Hora de Salida]], "h:mm")</f>
        <v>3:22</v>
      </c>
      <c r="V6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30.134027777777778</v>
      </c>
      <c r="W626">
        <f>+SUMIF(cocina!A:A,Tabla2[[#This Row],[Número de Orden]],cocina!H:H)</f>
        <v>97</v>
      </c>
      <c r="X626">
        <f>+Tabla2[[#This Row],[Tiempo de preparación]]/60</f>
        <v>1.6166666666666667</v>
      </c>
      <c r="Y626" t="str">
        <f>+TEXT(Tabla2[[#This Row],[Columna2]]/24, "h:mm")</f>
        <v>1:37</v>
      </c>
      <c r="Z626" s="6">
        <f>+TEXT(Tabla2[[#This Row],[Hora de Salida]]-Tabla2[[#This Row],[Hora de Llegada]], "h:mm")-Tabla2[[#This Row],[Tiempo de preparación2]]</f>
        <v>6.6666666666666666E-2</v>
      </c>
      <c r="AA626" s="6">
        <f>+IF(Tabla2[[#This Row],[Tiempo de degustación]]&lt;0,0,Tabla2[[#This Row],[Tiempo de degustación]])</f>
        <v>6.6666666666666666E-2</v>
      </c>
      <c r="AB626" t="str">
        <f>+IF(Tabla2[[#This Row],[Tiempo de degustación2]]&gt;0,"SI","Impago")</f>
        <v>SI</v>
      </c>
      <c r="AC626">
        <f>+IF(Tabla2[[#This Row],[Orden cobrada]]="Impago",0,Tabla2[[#This Row],[Propina]])</f>
        <v>41.73</v>
      </c>
      <c r="AD626">
        <f>+IF(Tabla2[[#This Row],[Estado de la Mesa]]="Ocupada",15,0)</f>
        <v>15</v>
      </c>
      <c r="AE626">
        <f>+Tabla2[[#This Row],[Columna1]]/60</f>
        <v>0.25</v>
      </c>
      <c r="AF626" t="str">
        <f>+TEXT(Tabla2[[#This Row],[Columna12]]/24, "h:mm")</f>
        <v>0:15</v>
      </c>
      <c r="AG626" s="6">
        <f>+Tabla2[[#This Row],[Columna13]]+Tabla2[[#This Row],[Tiempo de permanencia]]</f>
        <v>30.144444444444446</v>
      </c>
      <c r="AH626" t="str">
        <f>+TEXT(Tabla2[[#This Row],[Hora de Llegada]], "dddd")</f>
        <v>jueves</v>
      </c>
    </row>
    <row r="627" spans="1:34" x14ac:dyDescent="0.25">
      <c r="A627">
        <v>14</v>
      </c>
      <c r="B627" t="s">
        <v>590</v>
      </c>
      <c r="C627">
        <v>4</v>
      </c>
      <c r="D627" s="3">
        <v>45022.114583333336</v>
      </c>
      <c r="E627" s="3">
        <v>45022.173611111109</v>
      </c>
      <c r="F627" t="s">
        <v>94</v>
      </c>
      <c r="G627" t="s">
        <v>77</v>
      </c>
      <c r="H627" t="s">
        <v>83</v>
      </c>
      <c r="I627" s="13">
        <v>19.239999999999998</v>
      </c>
      <c r="J627" t="s">
        <v>84</v>
      </c>
      <c r="K627">
        <v>626</v>
      </c>
      <c r="L627" t="s">
        <v>140</v>
      </c>
      <c r="M627" t="s">
        <v>7</v>
      </c>
      <c r="N627" t="s">
        <v>96</v>
      </c>
      <c r="O627" t="s">
        <v>88</v>
      </c>
      <c r="Q627" s="1">
        <f>+SUMIF(Tabla1[Número de Orden],Tabla2[[#This Row],[Número de Orden]],Tabla1[Ganacia Bruta])</f>
        <v>137</v>
      </c>
      <c r="R627" s="1">
        <f>+Tabla2[[#This Row],[Monto total cuenta]]+Tabla2[[#This Row],[Propina final]]</f>
        <v>156.24</v>
      </c>
      <c r="S627" s="4">
        <f>+Tabla2[[#This Row],[Hora de Salida]]</f>
        <v>45022.173611111109</v>
      </c>
      <c r="T627" s="5" t="str">
        <f>+TEXT(Tabla2[[#This Row],[Hora de Llegada]], "h:mm")</f>
        <v>2:45</v>
      </c>
      <c r="U627" t="str">
        <f>+TEXT(Tabla2[[#This Row],[Hora de Salida]], "h:mm")</f>
        <v>4:10</v>
      </c>
      <c r="V6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5.9027777777777776E-2</v>
      </c>
      <c r="W627">
        <f>+SUMIF(cocina!A:A,Tabla2[[#This Row],[Número de Orden]],cocina!H:H)</f>
        <v>58</v>
      </c>
      <c r="X627">
        <f>+Tabla2[[#This Row],[Tiempo de preparación]]/60</f>
        <v>0.96666666666666667</v>
      </c>
      <c r="Y627" t="str">
        <f>+TEXT(Tabla2[[#This Row],[Columna2]]/24, "h:mm")</f>
        <v>0:58</v>
      </c>
      <c r="Z627" s="6">
        <f>+TEXT(Tabla2[[#This Row],[Hora de Salida]]-Tabla2[[#This Row],[Hora de Llegada]], "h:mm")-Tabla2[[#This Row],[Tiempo de preparación2]]</f>
        <v>1.8749999999999996E-2</v>
      </c>
      <c r="AA627" s="6">
        <f>+IF(Tabla2[[#This Row],[Tiempo de degustación]]&lt;0,0,Tabla2[[#This Row],[Tiempo de degustación]])</f>
        <v>1.8749999999999996E-2</v>
      </c>
      <c r="AB627" t="str">
        <f>+IF(Tabla2[[#This Row],[Tiempo de degustación2]]&gt;0,"SI","Impago")</f>
        <v>SI</v>
      </c>
      <c r="AC627">
        <f>+IF(Tabla2[[#This Row],[Orden cobrada]]="Impago",0,Tabla2[[#This Row],[Propina]])</f>
        <v>19.239999999999998</v>
      </c>
      <c r="AD627">
        <f>+IF(Tabla2[[#This Row],[Estado de la Mesa]]="Ocupada",15,0)</f>
        <v>0</v>
      </c>
      <c r="AE627">
        <f>+Tabla2[[#This Row],[Columna1]]/60</f>
        <v>0</v>
      </c>
      <c r="AF627" t="str">
        <f>+TEXT(Tabla2[[#This Row],[Columna12]]/24, "h:mm")</f>
        <v>0:00</v>
      </c>
      <c r="AG627" s="6">
        <f>+Tabla2[[#This Row],[Columna13]]+Tabla2[[#This Row],[Tiempo de permanencia]]</f>
        <v>5.9027777777777776E-2</v>
      </c>
      <c r="AH627" t="str">
        <f>+TEXT(Tabla2[[#This Row],[Hora de Llegada]], "dddd")</f>
        <v>jueves</v>
      </c>
    </row>
    <row r="628" spans="1:34" x14ac:dyDescent="0.25">
      <c r="A628">
        <v>4</v>
      </c>
      <c r="B628" t="s">
        <v>296</v>
      </c>
      <c r="C628">
        <v>3</v>
      </c>
      <c r="D628" s="3">
        <v>45022.099305555559</v>
      </c>
      <c r="E628" s="3">
        <v>45022.175694444442</v>
      </c>
      <c r="F628" t="s">
        <v>69</v>
      </c>
      <c r="G628" t="s">
        <v>70</v>
      </c>
      <c r="H628" t="s">
        <v>83</v>
      </c>
      <c r="I628" s="13">
        <v>44.24</v>
      </c>
      <c r="J628" t="s">
        <v>100</v>
      </c>
      <c r="K628">
        <v>627</v>
      </c>
      <c r="L628" t="s">
        <v>121</v>
      </c>
      <c r="M628" t="s">
        <v>23</v>
      </c>
      <c r="Q628" s="1">
        <f>+SUMIF(Tabla1[Número de Orden],Tabla2[[#This Row],[Número de Orden]],Tabla1[Ganacia Bruta])</f>
        <v>21</v>
      </c>
      <c r="R628" s="1">
        <f>+Tabla2[[#This Row],[Monto total cuenta]]+Tabla2[[#This Row],[Propina final]]</f>
        <v>65.240000000000009</v>
      </c>
      <c r="S628" s="4">
        <f>+Tabla2[[#This Row],[Hora de Salida]]</f>
        <v>45022.175694444442</v>
      </c>
      <c r="T628" s="5" t="str">
        <f>+TEXT(Tabla2[[#This Row],[Hora de Llegada]], "h:mm")</f>
        <v>2:23</v>
      </c>
      <c r="U628" t="str">
        <f>+TEXT(Tabla2[[#This Row],[Hora de Salida]], "h:mm")</f>
        <v>4:13</v>
      </c>
      <c r="V6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30.076388888888889</v>
      </c>
      <c r="W628">
        <f>+SUMIF(cocina!A:A,Tabla2[[#This Row],[Número de Orden]],cocina!H:H)</f>
        <v>37</v>
      </c>
      <c r="X628">
        <f>+Tabla2[[#This Row],[Tiempo de preparación]]/60</f>
        <v>0.6166666666666667</v>
      </c>
      <c r="Y628" t="str">
        <f>+TEXT(Tabla2[[#This Row],[Columna2]]/24, "h:mm")</f>
        <v>0:37</v>
      </c>
      <c r="Z628" s="6">
        <f>+TEXT(Tabla2[[#This Row],[Hora de Salida]]-Tabla2[[#This Row],[Hora de Llegada]], "h:mm")-Tabla2[[#This Row],[Tiempo de preparación2]]</f>
        <v>5.0694444444444452E-2</v>
      </c>
      <c r="AA628" s="6">
        <f>+IF(Tabla2[[#This Row],[Tiempo de degustación]]&lt;0,0,Tabla2[[#This Row],[Tiempo de degustación]])</f>
        <v>5.0694444444444452E-2</v>
      </c>
      <c r="AB628" t="str">
        <f>+IF(Tabla2[[#This Row],[Tiempo de degustación2]]&gt;0,"SI","Impago")</f>
        <v>SI</v>
      </c>
      <c r="AC628">
        <f>+IF(Tabla2[[#This Row],[Orden cobrada]]="Impago",0,Tabla2[[#This Row],[Propina]])</f>
        <v>44.24</v>
      </c>
      <c r="AD628">
        <f>+IF(Tabla2[[#This Row],[Estado de la Mesa]]="Ocupada",15,0)</f>
        <v>15</v>
      </c>
      <c r="AE628">
        <f>+Tabla2[[#This Row],[Columna1]]/60</f>
        <v>0.25</v>
      </c>
      <c r="AF628" t="str">
        <f>+TEXT(Tabla2[[#This Row],[Columna12]]/24, "h:mm")</f>
        <v>0:15</v>
      </c>
      <c r="AG628" s="6">
        <f>+Tabla2[[#This Row],[Columna13]]+Tabla2[[#This Row],[Tiempo de permanencia]]</f>
        <v>30.086805555555557</v>
      </c>
      <c r="AH628" t="str">
        <f>+TEXT(Tabla2[[#This Row],[Hora de Llegada]], "dddd")</f>
        <v>jueves</v>
      </c>
    </row>
    <row r="629" spans="1:34" x14ac:dyDescent="0.25">
      <c r="A629">
        <v>2</v>
      </c>
      <c r="B629" t="s">
        <v>277</v>
      </c>
      <c r="C629">
        <v>1</v>
      </c>
      <c r="D629" s="3">
        <v>45022.006249999999</v>
      </c>
      <c r="E629" s="3">
        <v>45022.067361111112</v>
      </c>
      <c r="F629" t="s">
        <v>69</v>
      </c>
      <c r="G629" t="s">
        <v>77</v>
      </c>
      <c r="H629" t="s">
        <v>83</v>
      </c>
      <c r="I629" s="13">
        <v>15.03</v>
      </c>
      <c r="J629" t="s">
        <v>72</v>
      </c>
      <c r="K629">
        <v>628</v>
      </c>
      <c r="L629" t="s">
        <v>127</v>
      </c>
      <c r="M629" t="s">
        <v>5</v>
      </c>
      <c r="N629" t="s">
        <v>103</v>
      </c>
      <c r="Q629" s="1">
        <f>+SUMIF(Tabla1[Número de Orden],Tabla2[[#This Row],[Número de Orden]],Tabla1[Ganacia Bruta])</f>
        <v>168</v>
      </c>
      <c r="R629" s="1">
        <f>+Tabla2[[#This Row],[Monto total cuenta]]+Tabla2[[#This Row],[Propina final]]</f>
        <v>183.03</v>
      </c>
      <c r="S629" s="4">
        <f>+Tabla2[[#This Row],[Hora de Salida]]</f>
        <v>45022.067361111112</v>
      </c>
      <c r="T629" s="5" t="str">
        <f>+TEXT(Tabla2[[#This Row],[Hora de Llegada]], "h:mm")</f>
        <v>0:09</v>
      </c>
      <c r="U629" t="str">
        <f>+TEXT(Tabla2[[#This Row],[Hora de Salida]], "h:mm")</f>
        <v>1:37</v>
      </c>
      <c r="V6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6.1111111111111109E-2</v>
      </c>
      <c r="W629">
        <f>+SUMIF(cocina!A:A,Tabla2[[#This Row],[Número de Orden]],cocina!H:H)</f>
        <v>43</v>
      </c>
      <c r="X629">
        <f>+Tabla2[[#This Row],[Tiempo de preparación]]/60</f>
        <v>0.71666666666666667</v>
      </c>
      <c r="Y629" t="str">
        <f>+TEXT(Tabla2[[#This Row],[Columna2]]/24, "h:mm")</f>
        <v>0:43</v>
      </c>
      <c r="Z629" s="6">
        <f>+TEXT(Tabla2[[#This Row],[Hora de Salida]]-Tabla2[[#This Row],[Hora de Llegada]], "h:mm")-Tabla2[[#This Row],[Tiempo de preparación2]]</f>
        <v>3.1249999999999997E-2</v>
      </c>
      <c r="AA629" s="6">
        <f>+IF(Tabla2[[#This Row],[Tiempo de degustación]]&lt;0,0,Tabla2[[#This Row],[Tiempo de degustación]])</f>
        <v>3.1249999999999997E-2</v>
      </c>
      <c r="AB629" t="str">
        <f>+IF(Tabla2[[#This Row],[Tiempo de degustación2]]&gt;0,"SI","Impago")</f>
        <v>SI</v>
      </c>
      <c r="AC629">
        <f>+IF(Tabla2[[#This Row],[Orden cobrada]]="Impago",0,Tabla2[[#This Row],[Propina]])</f>
        <v>15.03</v>
      </c>
      <c r="AD629">
        <f>+IF(Tabla2[[#This Row],[Estado de la Mesa]]="Ocupada",15,0)</f>
        <v>0</v>
      </c>
      <c r="AE629">
        <f>+Tabla2[[#This Row],[Columna1]]/60</f>
        <v>0</v>
      </c>
      <c r="AF629" t="str">
        <f>+TEXT(Tabla2[[#This Row],[Columna12]]/24, "h:mm")</f>
        <v>0:00</v>
      </c>
      <c r="AG629" s="6">
        <f>+Tabla2[[#This Row],[Columna13]]+Tabla2[[#This Row],[Tiempo de permanencia]]</f>
        <v>6.1111111111111109E-2</v>
      </c>
      <c r="AH629" t="str">
        <f>+TEXT(Tabla2[[#This Row],[Hora de Llegada]], "dddd")</f>
        <v>jueves</v>
      </c>
    </row>
    <row r="630" spans="1:34" x14ac:dyDescent="0.25">
      <c r="A630">
        <v>17</v>
      </c>
      <c r="B630" t="s">
        <v>147</v>
      </c>
      <c r="C630">
        <v>2</v>
      </c>
      <c r="D630" s="3">
        <v>45022.088194444441</v>
      </c>
      <c r="E630" s="3">
        <v>45022.246527777781</v>
      </c>
      <c r="F630" t="s">
        <v>94</v>
      </c>
      <c r="G630" t="s">
        <v>98</v>
      </c>
      <c r="H630" t="s">
        <v>71</v>
      </c>
      <c r="I630" s="13">
        <v>26.07</v>
      </c>
      <c r="J630" t="s">
        <v>100</v>
      </c>
      <c r="K630">
        <v>629</v>
      </c>
      <c r="L630" t="s">
        <v>140</v>
      </c>
      <c r="M630" t="s">
        <v>20</v>
      </c>
      <c r="N630" t="s">
        <v>131</v>
      </c>
      <c r="O630" t="s">
        <v>122</v>
      </c>
      <c r="Q630" s="1">
        <f>+SUMIF(Tabla1[Número de Orden],Tabla2[[#This Row],[Número de Orden]],Tabla1[Ganacia Bruta])</f>
        <v>130</v>
      </c>
      <c r="R630" s="1">
        <f>+Tabla2[[#This Row],[Monto total cuenta]]+Tabla2[[#This Row],[Propina final]]</f>
        <v>156.07</v>
      </c>
      <c r="S630" s="4">
        <f>+Tabla2[[#This Row],[Hora de Salida]]</f>
        <v>45022.246527777781</v>
      </c>
      <c r="T630" s="5" t="str">
        <f>+TEXT(Tabla2[[#This Row],[Hora de Llegada]], "h:mm")</f>
        <v>2:07</v>
      </c>
      <c r="U630" t="str">
        <f>+TEXT(Tabla2[[#This Row],[Hora de Salida]], "h:mm")</f>
        <v>5:55</v>
      </c>
      <c r="V6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630">
        <f>+SUMIF(cocina!A:A,Tabla2[[#This Row],[Número de Orden]],cocina!H:H)</f>
        <v>84</v>
      </c>
      <c r="X630">
        <f>+Tabla2[[#This Row],[Tiempo de preparación]]/60</f>
        <v>1.4</v>
      </c>
      <c r="Y630" t="str">
        <f>+TEXT(Tabla2[[#This Row],[Columna2]]/24, "h:mm")</f>
        <v>1:24</v>
      </c>
      <c r="Z630" s="6">
        <f>+TEXT(Tabla2[[#This Row],[Hora de Salida]]-Tabla2[[#This Row],[Hora de Llegada]], "h:mm")-Tabla2[[#This Row],[Tiempo de preparación2]]</f>
        <v>9.9999999999999992E-2</v>
      </c>
      <c r="AA630" s="6">
        <f>+IF(Tabla2[[#This Row],[Tiempo de degustación]]&lt;0,0,Tabla2[[#This Row],[Tiempo de degustación]])</f>
        <v>9.9999999999999992E-2</v>
      </c>
      <c r="AB630" t="str">
        <f>+IF(Tabla2[[#This Row],[Tiempo de degustación2]]&gt;0,"SI","Impago")</f>
        <v>SI</v>
      </c>
      <c r="AC630">
        <f>+IF(Tabla2[[#This Row],[Orden cobrada]]="Impago",0,Tabla2[[#This Row],[Propina]])</f>
        <v>26.07</v>
      </c>
      <c r="AD630">
        <f>+IF(Tabla2[[#This Row],[Estado de la Mesa]]="Ocupada",15,0)</f>
        <v>15</v>
      </c>
      <c r="AE630">
        <f>+Tabla2[[#This Row],[Columna1]]/60</f>
        <v>0.25</v>
      </c>
      <c r="AF630" t="str">
        <f>+TEXT(Tabla2[[#This Row],[Columna12]]/24, "h:mm")</f>
        <v>0:15</v>
      </c>
      <c r="AG630" s="6">
        <f>+Tabla2[[#This Row],[Columna13]]+Tabla2[[#This Row],[Tiempo de permanencia]]</f>
        <v>30.168749999999999</v>
      </c>
      <c r="AH630" t="str">
        <f>+TEXT(Tabla2[[#This Row],[Hora de Llegada]], "dddd")</f>
        <v>jueves</v>
      </c>
    </row>
    <row r="631" spans="1:34" x14ac:dyDescent="0.25">
      <c r="A631">
        <v>2</v>
      </c>
      <c r="B631" t="s">
        <v>376</v>
      </c>
      <c r="C631">
        <v>2</v>
      </c>
      <c r="D631" s="3">
        <v>45022.001388888886</v>
      </c>
      <c r="E631" s="3">
        <v>45022.117361111108</v>
      </c>
      <c r="F631" t="s">
        <v>90</v>
      </c>
      <c r="G631" t="s">
        <v>70</v>
      </c>
      <c r="H631" t="s">
        <v>71</v>
      </c>
      <c r="I631" s="13">
        <v>36.619999999999997</v>
      </c>
      <c r="J631" t="s">
        <v>84</v>
      </c>
      <c r="K631">
        <v>630</v>
      </c>
      <c r="L631" t="s">
        <v>105</v>
      </c>
      <c r="M631" t="s">
        <v>9</v>
      </c>
      <c r="N631" t="s">
        <v>103</v>
      </c>
      <c r="Q631" s="1">
        <f>+SUMIF(Tabla1[Número de Orden],Tabla2[[#This Row],[Número de Orden]],Tabla1[Ganacia Bruta])</f>
        <v>182</v>
      </c>
      <c r="R631" s="1">
        <f>+Tabla2[[#This Row],[Monto total cuenta]]+Tabla2[[#This Row],[Propina final]]</f>
        <v>218.62</v>
      </c>
      <c r="S631" s="4">
        <f>+Tabla2[[#This Row],[Hora de Salida]]</f>
        <v>45022.117361111108</v>
      </c>
      <c r="T631" s="5" t="str">
        <f>+TEXT(Tabla2[[#This Row],[Hora de Llegada]], "h:mm")</f>
        <v>0:02</v>
      </c>
      <c r="U631" t="str">
        <f>+TEXT(Tabla2[[#This Row],[Hora de Salida]], "h:mm")</f>
        <v>2:49</v>
      </c>
      <c r="V6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0.11597222222222223</v>
      </c>
      <c r="W631">
        <f>+SUMIF(cocina!A:A,Tabla2[[#This Row],[Número de Orden]],cocina!H:H)</f>
        <v>75</v>
      </c>
      <c r="X631">
        <f>+Tabla2[[#This Row],[Tiempo de preparación]]/60</f>
        <v>1.25</v>
      </c>
      <c r="Y631" t="str">
        <f>+TEXT(Tabla2[[#This Row],[Columna2]]/24, "h:mm")</f>
        <v>1:15</v>
      </c>
      <c r="Z631" s="6">
        <f>+TEXT(Tabla2[[#This Row],[Hora de Salida]]-Tabla2[[#This Row],[Hora de Llegada]], "h:mm")-Tabla2[[#This Row],[Tiempo de preparación2]]</f>
        <v>6.3888888888888884E-2</v>
      </c>
      <c r="AA631" s="6">
        <f>+IF(Tabla2[[#This Row],[Tiempo de degustación]]&lt;0,0,Tabla2[[#This Row],[Tiempo de degustación]])</f>
        <v>6.3888888888888884E-2</v>
      </c>
      <c r="AB631" t="str">
        <f>+IF(Tabla2[[#This Row],[Tiempo de degustación2]]&gt;0,"SI","Impago")</f>
        <v>SI</v>
      </c>
      <c r="AC631">
        <f>+IF(Tabla2[[#This Row],[Orden cobrada]]="Impago",0,Tabla2[[#This Row],[Propina]])</f>
        <v>36.619999999999997</v>
      </c>
      <c r="AD631">
        <f>+IF(Tabla2[[#This Row],[Estado de la Mesa]]="Ocupada",15,0)</f>
        <v>0</v>
      </c>
      <c r="AE631">
        <f>+Tabla2[[#This Row],[Columna1]]/60</f>
        <v>0</v>
      </c>
      <c r="AF631" t="str">
        <f>+TEXT(Tabla2[[#This Row],[Columna12]]/24, "h:mm")</f>
        <v>0:00</v>
      </c>
      <c r="AG631" s="6">
        <f>+Tabla2[[#This Row],[Columna13]]+Tabla2[[#This Row],[Tiempo de permanencia]]</f>
        <v>0.11597222222222223</v>
      </c>
      <c r="AH631" t="str">
        <f>+TEXT(Tabla2[[#This Row],[Hora de Llegada]], "dddd")</f>
        <v>jueves</v>
      </c>
    </row>
    <row r="632" spans="1:34" x14ac:dyDescent="0.25">
      <c r="A632">
        <v>6</v>
      </c>
      <c r="B632" t="s">
        <v>441</v>
      </c>
      <c r="C632">
        <v>1</v>
      </c>
      <c r="D632" s="3">
        <v>45022.01458333333</v>
      </c>
      <c r="E632" s="3">
        <v>45022.118750000001</v>
      </c>
      <c r="F632" t="s">
        <v>90</v>
      </c>
      <c r="G632" t="s">
        <v>98</v>
      </c>
      <c r="H632" t="s">
        <v>83</v>
      </c>
      <c r="I632" s="13">
        <v>39.71</v>
      </c>
      <c r="J632" t="s">
        <v>72</v>
      </c>
      <c r="K632">
        <v>631</v>
      </c>
      <c r="L632" t="s">
        <v>79</v>
      </c>
      <c r="M632" t="s">
        <v>19</v>
      </c>
      <c r="Q632" s="1">
        <f>+SUMIF(Tabla1[Número de Orden],Tabla2[[#This Row],[Número de Orden]],Tabla1[Ganacia Bruta])</f>
        <v>66</v>
      </c>
      <c r="R632" s="1">
        <f>+Tabla2[[#This Row],[Monto total cuenta]]+Tabla2[[#This Row],[Propina final]]</f>
        <v>105.71000000000001</v>
      </c>
      <c r="S632" s="4">
        <f>+Tabla2[[#This Row],[Hora de Salida]]</f>
        <v>45022.118750000001</v>
      </c>
      <c r="T632" s="5" t="str">
        <f>+TEXT(Tabla2[[#This Row],[Hora de Llegada]], "h:mm")</f>
        <v>0:21</v>
      </c>
      <c r="U632" t="str">
        <f>+TEXT(Tabla2[[#This Row],[Hora de Salida]], "h:mm")</f>
        <v>2:51</v>
      </c>
      <c r="V6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0.10416666666666666</v>
      </c>
      <c r="W632">
        <f>+SUMIF(cocina!A:A,Tabla2[[#This Row],[Número de Orden]],cocina!H:H)</f>
        <v>46</v>
      </c>
      <c r="X632">
        <f>+Tabla2[[#This Row],[Tiempo de preparación]]/60</f>
        <v>0.76666666666666672</v>
      </c>
      <c r="Y632" t="str">
        <f>+TEXT(Tabla2[[#This Row],[Columna2]]/24, "h:mm")</f>
        <v>0:46</v>
      </c>
      <c r="Z632" s="6">
        <f>+TEXT(Tabla2[[#This Row],[Hora de Salida]]-Tabla2[[#This Row],[Hora de Llegada]], "h:mm")-Tabla2[[#This Row],[Tiempo de preparación2]]</f>
        <v>7.2222222222222229E-2</v>
      </c>
      <c r="AA632" s="6">
        <f>+IF(Tabla2[[#This Row],[Tiempo de degustación]]&lt;0,0,Tabla2[[#This Row],[Tiempo de degustación]])</f>
        <v>7.2222222222222229E-2</v>
      </c>
      <c r="AB632" t="str">
        <f>+IF(Tabla2[[#This Row],[Tiempo de degustación2]]&gt;0,"SI","Impago")</f>
        <v>SI</v>
      </c>
      <c r="AC632">
        <f>+IF(Tabla2[[#This Row],[Orden cobrada]]="Impago",0,Tabla2[[#This Row],[Propina]])</f>
        <v>39.71</v>
      </c>
      <c r="AD632">
        <f>+IF(Tabla2[[#This Row],[Estado de la Mesa]]="Ocupada",15,0)</f>
        <v>0</v>
      </c>
      <c r="AE632">
        <f>+Tabla2[[#This Row],[Columna1]]/60</f>
        <v>0</v>
      </c>
      <c r="AF632" t="str">
        <f>+TEXT(Tabla2[[#This Row],[Columna12]]/24, "h:mm")</f>
        <v>0:00</v>
      </c>
      <c r="AG632" s="6">
        <f>+Tabla2[[#This Row],[Columna13]]+Tabla2[[#This Row],[Tiempo de permanencia]]</f>
        <v>0.10416666666666666</v>
      </c>
      <c r="AH632" t="str">
        <f>+TEXT(Tabla2[[#This Row],[Hora de Llegada]], "dddd")</f>
        <v>jueves</v>
      </c>
    </row>
    <row r="633" spans="1:34" x14ac:dyDescent="0.25">
      <c r="A633">
        <v>16</v>
      </c>
      <c r="B633" t="s">
        <v>591</v>
      </c>
      <c r="C633">
        <v>2</v>
      </c>
      <c r="D633" s="3">
        <v>45022.010416666664</v>
      </c>
      <c r="E633" s="3">
        <v>45022.121527777781</v>
      </c>
      <c r="F633" t="s">
        <v>69</v>
      </c>
      <c r="G633" t="s">
        <v>77</v>
      </c>
      <c r="H633" t="s">
        <v>83</v>
      </c>
      <c r="I633" s="13">
        <v>22.41</v>
      </c>
      <c r="J633" t="s">
        <v>84</v>
      </c>
      <c r="K633">
        <v>632</v>
      </c>
      <c r="L633" t="s">
        <v>121</v>
      </c>
      <c r="M633" t="s">
        <v>18</v>
      </c>
      <c r="N633" t="s">
        <v>115</v>
      </c>
      <c r="Q633" s="1">
        <f>+SUMIF(Tabla1[Número de Orden],Tabla2[[#This Row],[Número de Orden]],Tabla1[Ganacia Bruta])</f>
        <v>129</v>
      </c>
      <c r="R633" s="1">
        <f>+Tabla2[[#This Row],[Monto total cuenta]]+Tabla2[[#This Row],[Propina final]]</f>
        <v>151.41</v>
      </c>
      <c r="S633" s="4">
        <f>+Tabla2[[#This Row],[Hora de Salida]]</f>
        <v>45022.121527777781</v>
      </c>
      <c r="T633" s="5" t="str">
        <f>+TEXT(Tabla2[[#This Row],[Hora de Llegada]], "h:mm")</f>
        <v>0:15</v>
      </c>
      <c r="U633" t="str">
        <f>+TEXT(Tabla2[[#This Row],[Hora de Salida]], "h:mm")</f>
        <v>2:55</v>
      </c>
      <c r="V6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0.1111111111111111</v>
      </c>
      <c r="W633">
        <f>+SUMIF(cocina!A:A,Tabla2[[#This Row],[Número de Orden]],cocina!H:H)</f>
        <v>88</v>
      </c>
      <c r="X633">
        <f>+Tabla2[[#This Row],[Tiempo de preparación]]/60</f>
        <v>1.4666666666666666</v>
      </c>
      <c r="Y633" t="str">
        <f>+TEXT(Tabla2[[#This Row],[Columna2]]/24, "h:mm")</f>
        <v>1:28</v>
      </c>
      <c r="Z633" s="6">
        <f>+TEXT(Tabla2[[#This Row],[Hora de Salida]]-Tabla2[[#This Row],[Hora de Llegada]], "h:mm")-Tabla2[[#This Row],[Tiempo de preparación2]]</f>
        <v>4.9999999999999996E-2</v>
      </c>
      <c r="AA633" s="6">
        <f>+IF(Tabla2[[#This Row],[Tiempo de degustación]]&lt;0,0,Tabla2[[#This Row],[Tiempo de degustación]])</f>
        <v>4.9999999999999996E-2</v>
      </c>
      <c r="AB633" t="str">
        <f>+IF(Tabla2[[#This Row],[Tiempo de degustación2]]&gt;0,"SI","Impago")</f>
        <v>SI</v>
      </c>
      <c r="AC633">
        <f>+IF(Tabla2[[#This Row],[Orden cobrada]]="Impago",0,Tabla2[[#This Row],[Propina]])</f>
        <v>22.41</v>
      </c>
      <c r="AD633">
        <f>+IF(Tabla2[[#This Row],[Estado de la Mesa]]="Ocupada",15,0)</f>
        <v>0</v>
      </c>
      <c r="AE633">
        <f>+Tabla2[[#This Row],[Columna1]]/60</f>
        <v>0</v>
      </c>
      <c r="AF633" t="str">
        <f>+TEXT(Tabla2[[#This Row],[Columna12]]/24, "h:mm")</f>
        <v>0:00</v>
      </c>
      <c r="AG633" s="6">
        <f>+Tabla2[[#This Row],[Columna13]]+Tabla2[[#This Row],[Tiempo de permanencia]]</f>
        <v>0.1111111111111111</v>
      </c>
      <c r="AH633" t="str">
        <f>+TEXT(Tabla2[[#This Row],[Hora de Llegada]], "dddd")</f>
        <v>jueves</v>
      </c>
    </row>
    <row r="634" spans="1:34" x14ac:dyDescent="0.25">
      <c r="A634">
        <v>16</v>
      </c>
      <c r="B634" t="s">
        <v>592</v>
      </c>
      <c r="C634">
        <v>5</v>
      </c>
      <c r="D634" s="3">
        <v>45022.154861111114</v>
      </c>
      <c r="E634" s="3">
        <v>45022.227777777778</v>
      </c>
      <c r="F634" t="s">
        <v>69</v>
      </c>
      <c r="G634" t="s">
        <v>70</v>
      </c>
      <c r="H634" t="s">
        <v>83</v>
      </c>
      <c r="I634" s="13">
        <v>11.19</v>
      </c>
      <c r="J634" t="s">
        <v>72</v>
      </c>
      <c r="K634">
        <v>633</v>
      </c>
      <c r="L634" t="s">
        <v>105</v>
      </c>
      <c r="M634" t="s">
        <v>7</v>
      </c>
      <c r="N634" t="s">
        <v>96</v>
      </c>
      <c r="O634" t="s">
        <v>123</v>
      </c>
      <c r="P634" t="s">
        <v>122</v>
      </c>
      <c r="Q634" s="1">
        <f>+SUMIF(Tabla1[Número de Orden],Tabla2[[#This Row],[Número de Orden]],Tabla1[Ganacia Bruta])</f>
        <v>236</v>
      </c>
      <c r="R634" s="1">
        <f>+Tabla2[[#This Row],[Monto total cuenta]]+Tabla2[[#This Row],[Propina final]]</f>
        <v>236</v>
      </c>
      <c r="S634" s="4">
        <f>+Tabla2[[#This Row],[Hora de Salida]]</f>
        <v>45022.227777777778</v>
      </c>
      <c r="T634" s="5" t="str">
        <f>+TEXT(Tabla2[[#This Row],[Hora de Llegada]], "h:mm")</f>
        <v>3:43</v>
      </c>
      <c r="U634" t="str">
        <f>+TEXT(Tabla2[[#This Row],[Hora de Salida]], "h:mm")</f>
        <v>5:28</v>
      </c>
      <c r="V6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7.2916666666666657E-2</v>
      </c>
      <c r="W634">
        <f>+SUMIF(cocina!A:A,Tabla2[[#This Row],[Número de Orden]],cocina!H:H)</f>
        <v>149</v>
      </c>
      <c r="X634">
        <f>+Tabla2[[#This Row],[Tiempo de preparación]]/60</f>
        <v>2.4833333333333334</v>
      </c>
      <c r="Y634" t="str">
        <f>+TEXT(Tabla2[[#This Row],[Columna2]]/24, "h:mm")</f>
        <v>2:29</v>
      </c>
      <c r="Z634" s="6">
        <f>+TEXT(Tabla2[[#This Row],[Hora de Salida]]-Tabla2[[#This Row],[Hora de Llegada]], "h:mm")-Tabla2[[#This Row],[Tiempo de preparación2]]</f>
        <v>-3.0555555555555544E-2</v>
      </c>
      <c r="AA634" s="6">
        <f>+IF(Tabla2[[#This Row],[Tiempo de degustación]]&lt;0,0,Tabla2[[#This Row],[Tiempo de degustación]])</f>
        <v>0</v>
      </c>
      <c r="AB634" t="str">
        <f>+IF(Tabla2[[#This Row],[Tiempo de degustación2]]&gt;0,"SI","Impago")</f>
        <v>Impago</v>
      </c>
      <c r="AC634">
        <f>+IF(Tabla2[[#This Row],[Orden cobrada]]="Impago",0,Tabla2[[#This Row],[Propina]])</f>
        <v>0</v>
      </c>
      <c r="AD634">
        <f>+IF(Tabla2[[#This Row],[Estado de la Mesa]]="Ocupada",15,0)</f>
        <v>0</v>
      </c>
      <c r="AE634">
        <f>+Tabla2[[#This Row],[Columna1]]/60</f>
        <v>0</v>
      </c>
      <c r="AF634" t="str">
        <f>+TEXT(Tabla2[[#This Row],[Columna12]]/24, "h:mm")</f>
        <v>0:00</v>
      </c>
      <c r="AG634" s="6">
        <f>+Tabla2[[#This Row],[Columna13]]+Tabla2[[#This Row],[Tiempo de permanencia]]</f>
        <v>7.2916666666666657E-2</v>
      </c>
      <c r="AH634" t="str">
        <f>+TEXT(Tabla2[[#This Row],[Hora de Llegada]], "dddd")</f>
        <v>jueves</v>
      </c>
    </row>
    <row r="635" spans="1:34" x14ac:dyDescent="0.25">
      <c r="A635">
        <v>2</v>
      </c>
      <c r="B635" t="s">
        <v>456</v>
      </c>
      <c r="C635">
        <v>1</v>
      </c>
      <c r="D635" s="3">
        <v>45022.002083333333</v>
      </c>
      <c r="E635" s="3">
        <v>45022.15</v>
      </c>
      <c r="F635" t="s">
        <v>76</v>
      </c>
      <c r="G635" t="s">
        <v>77</v>
      </c>
      <c r="H635" t="s">
        <v>83</v>
      </c>
      <c r="I635" s="13">
        <v>29.25</v>
      </c>
      <c r="J635" t="s">
        <v>72</v>
      </c>
      <c r="K635">
        <v>634</v>
      </c>
      <c r="L635" t="s">
        <v>101</v>
      </c>
      <c r="M635" t="s">
        <v>19</v>
      </c>
      <c r="N635" t="s">
        <v>103</v>
      </c>
      <c r="O635" t="s">
        <v>129</v>
      </c>
      <c r="P635" t="s">
        <v>112</v>
      </c>
      <c r="Q635" s="1">
        <f>+SUMIF(Tabla1[Número de Orden],Tabla2[[#This Row],[Número de Orden]],Tabla1[Ganacia Bruta])</f>
        <v>344</v>
      </c>
      <c r="R635" s="1">
        <f>+Tabla2[[#This Row],[Monto total cuenta]]+Tabla2[[#This Row],[Propina final]]</f>
        <v>373.25</v>
      </c>
      <c r="S635" s="4">
        <f>+Tabla2[[#This Row],[Hora de Salida]]</f>
        <v>45022.15</v>
      </c>
      <c r="T635" s="5" t="str">
        <f>+TEXT(Tabla2[[#This Row],[Hora de Llegada]], "h:mm")</f>
        <v>0:03</v>
      </c>
      <c r="U635" t="str">
        <f>+TEXT(Tabla2[[#This Row],[Hora de Salida]], "h:mm")</f>
        <v>3:36</v>
      </c>
      <c r="V6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0.14791666666666667</v>
      </c>
      <c r="W635">
        <f>+SUMIF(cocina!A:A,Tabla2[[#This Row],[Número de Orden]],cocina!H:H)</f>
        <v>157</v>
      </c>
      <c r="X635">
        <f>+Tabla2[[#This Row],[Tiempo de preparación]]/60</f>
        <v>2.6166666666666667</v>
      </c>
      <c r="Y635" t="str">
        <f>+TEXT(Tabla2[[#This Row],[Columna2]]/24, "h:mm")</f>
        <v>2:37</v>
      </c>
      <c r="Z635" s="6">
        <f>+TEXT(Tabla2[[#This Row],[Hora de Salida]]-Tabla2[[#This Row],[Hora de Llegada]], "h:mm")-Tabla2[[#This Row],[Tiempo de preparación2]]</f>
        <v>3.888888888888889E-2</v>
      </c>
      <c r="AA635" s="6">
        <f>+IF(Tabla2[[#This Row],[Tiempo de degustación]]&lt;0,0,Tabla2[[#This Row],[Tiempo de degustación]])</f>
        <v>3.888888888888889E-2</v>
      </c>
      <c r="AB635" t="str">
        <f>+IF(Tabla2[[#This Row],[Tiempo de degustación2]]&gt;0,"SI","Impago")</f>
        <v>SI</v>
      </c>
      <c r="AC635">
        <f>+IF(Tabla2[[#This Row],[Orden cobrada]]="Impago",0,Tabla2[[#This Row],[Propina]])</f>
        <v>29.25</v>
      </c>
      <c r="AD635">
        <f>+IF(Tabla2[[#This Row],[Estado de la Mesa]]="Ocupada",15,0)</f>
        <v>0</v>
      </c>
      <c r="AE635">
        <f>+Tabla2[[#This Row],[Columna1]]/60</f>
        <v>0</v>
      </c>
      <c r="AF635" t="str">
        <f>+TEXT(Tabla2[[#This Row],[Columna12]]/24, "h:mm")</f>
        <v>0:00</v>
      </c>
      <c r="AG635" s="6">
        <f>+Tabla2[[#This Row],[Columna13]]+Tabla2[[#This Row],[Tiempo de permanencia]]</f>
        <v>0.14791666666666667</v>
      </c>
      <c r="AH635" t="str">
        <f>+TEXT(Tabla2[[#This Row],[Hora de Llegada]], "dddd")</f>
        <v>jueves</v>
      </c>
    </row>
    <row r="636" spans="1:34" x14ac:dyDescent="0.25">
      <c r="A636">
        <v>5</v>
      </c>
      <c r="B636" t="s">
        <v>593</v>
      </c>
      <c r="C636">
        <v>2</v>
      </c>
      <c r="D636" s="3">
        <v>45022.011805555558</v>
      </c>
      <c r="E636" s="3">
        <v>45022.12777777778</v>
      </c>
      <c r="F636" t="s">
        <v>82</v>
      </c>
      <c r="G636" t="s">
        <v>70</v>
      </c>
      <c r="H636" t="s">
        <v>83</v>
      </c>
      <c r="I636" s="13">
        <v>22.15</v>
      </c>
      <c r="J636" t="s">
        <v>84</v>
      </c>
      <c r="K636">
        <v>635</v>
      </c>
      <c r="L636" t="s">
        <v>95</v>
      </c>
      <c r="M636" t="s">
        <v>13</v>
      </c>
      <c r="Q636" s="1">
        <f>+SUMIF(Tabla1[Número de Orden],Tabla2[[#This Row],[Número de Orden]],Tabla1[Ganacia Bruta])</f>
        <v>58</v>
      </c>
      <c r="R636" s="1">
        <f>+Tabla2[[#This Row],[Monto total cuenta]]+Tabla2[[#This Row],[Propina final]]</f>
        <v>80.150000000000006</v>
      </c>
      <c r="S636" s="4">
        <f>+Tabla2[[#This Row],[Hora de Salida]]</f>
        <v>45022.12777777778</v>
      </c>
      <c r="T636" s="5" t="str">
        <f>+TEXT(Tabla2[[#This Row],[Hora de Llegada]], "h:mm")</f>
        <v>0:17</v>
      </c>
      <c r="U636" t="str">
        <f>+TEXT(Tabla2[[#This Row],[Hora de Salida]], "h:mm")</f>
        <v>3:04</v>
      </c>
      <c r="V6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0.11597222222222221</v>
      </c>
      <c r="W636">
        <f>+SUMIF(cocina!A:A,Tabla2[[#This Row],[Número de Orden]],cocina!H:H)</f>
        <v>25</v>
      </c>
      <c r="X636">
        <f>+Tabla2[[#This Row],[Tiempo de preparación]]/60</f>
        <v>0.41666666666666669</v>
      </c>
      <c r="Y636" t="str">
        <f>+TEXT(Tabla2[[#This Row],[Columna2]]/24, "h:mm")</f>
        <v>0:25</v>
      </c>
      <c r="Z636" s="6">
        <f>+TEXT(Tabla2[[#This Row],[Hora de Salida]]-Tabla2[[#This Row],[Hora de Llegada]], "h:mm")-Tabla2[[#This Row],[Tiempo de preparación2]]</f>
        <v>9.8611111111111122E-2</v>
      </c>
      <c r="AA636" s="6">
        <f>+IF(Tabla2[[#This Row],[Tiempo de degustación]]&lt;0,0,Tabla2[[#This Row],[Tiempo de degustación]])</f>
        <v>9.8611111111111122E-2</v>
      </c>
      <c r="AB636" t="str">
        <f>+IF(Tabla2[[#This Row],[Tiempo de degustación2]]&gt;0,"SI","Impago")</f>
        <v>SI</v>
      </c>
      <c r="AC636">
        <f>+IF(Tabla2[[#This Row],[Orden cobrada]]="Impago",0,Tabla2[[#This Row],[Propina]])</f>
        <v>22.15</v>
      </c>
      <c r="AD636">
        <f>+IF(Tabla2[[#This Row],[Estado de la Mesa]]="Ocupada",15,0)</f>
        <v>0</v>
      </c>
      <c r="AE636">
        <f>+Tabla2[[#This Row],[Columna1]]/60</f>
        <v>0</v>
      </c>
      <c r="AF636" t="str">
        <f>+TEXT(Tabla2[[#This Row],[Columna12]]/24, "h:mm")</f>
        <v>0:00</v>
      </c>
      <c r="AG636" s="6">
        <f>+Tabla2[[#This Row],[Columna13]]+Tabla2[[#This Row],[Tiempo de permanencia]]</f>
        <v>0.11597222222222221</v>
      </c>
      <c r="AH636" t="str">
        <f>+TEXT(Tabla2[[#This Row],[Hora de Llegada]], "dddd")</f>
        <v>jueves</v>
      </c>
    </row>
    <row r="637" spans="1:34" x14ac:dyDescent="0.25">
      <c r="A637">
        <v>14</v>
      </c>
      <c r="B637" t="s">
        <v>594</v>
      </c>
      <c r="C637">
        <v>3</v>
      </c>
      <c r="D637" s="3">
        <v>45022.149305555555</v>
      </c>
      <c r="E637" s="3">
        <v>45022.241666666669</v>
      </c>
      <c r="F637" t="s">
        <v>90</v>
      </c>
      <c r="G637" t="s">
        <v>98</v>
      </c>
      <c r="H637" t="s">
        <v>71</v>
      </c>
      <c r="I637" s="13">
        <v>32.86</v>
      </c>
      <c r="J637" t="s">
        <v>84</v>
      </c>
      <c r="K637">
        <v>636</v>
      </c>
      <c r="L637" t="s">
        <v>121</v>
      </c>
      <c r="M637" t="s">
        <v>5</v>
      </c>
      <c r="N637" t="s">
        <v>106</v>
      </c>
      <c r="O637" t="s">
        <v>118</v>
      </c>
      <c r="Q637" s="1">
        <f>+SUMIF(Tabla1[Número de Orden],Tabla2[[#This Row],[Número de Orden]],Tabla1[Ganacia Bruta])</f>
        <v>126</v>
      </c>
      <c r="R637" s="1">
        <f>+Tabla2[[#This Row],[Monto total cuenta]]+Tabla2[[#This Row],[Propina final]]</f>
        <v>126</v>
      </c>
      <c r="S637" s="4">
        <f>+Tabla2[[#This Row],[Hora de Salida]]</f>
        <v>45022.241666666669</v>
      </c>
      <c r="T637" s="5" t="str">
        <f>+TEXT(Tabla2[[#This Row],[Hora de Llegada]], "h:mm")</f>
        <v>3:35</v>
      </c>
      <c r="U637" t="str">
        <f>+TEXT(Tabla2[[#This Row],[Hora de Salida]], "h:mm")</f>
        <v>5:48</v>
      </c>
      <c r="V6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9.2361111111111116E-2</v>
      </c>
      <c r="W637">
        <f>+SUMIF(cocina!A:A,Tabla2[[#This Row],[Número de Orden]],cocina!H:H)</f>
        <v>151</v>
      </c>
      <c r="X637">
        <f>+Tabla2[[#This Row],[Tiempo de preparación]]/60</f>
        <v>2.5166666666666666</v>
      </c>
      <c r="Y637" t="str">
        <f>+TEXT(Tabla2[[#This Row],[Columna2]]/24, "h:mm")</f>
        <v>2:31</v>
      </c>
      <c r="Z637" s="6">
        <f>+TEXT(Tabla2[[#This Row],[Hora de Salida]]-Tabla2[[#This Row],[Hora de Llegada]], "h:mm")-Tabla2[[#This Row],[Tiempo de preparación2]]</f>
        <v>-1.2499999999999997E-2</v>
      </c>
      <c r="AA637" s="6">
        <f>+IF(Tabla2[[#This Row],[Tiempo de degustación]]&lt;0,0,Tabla2[[#This Row],[Tiempo de degustación]])</f>
        <v>0</v>
      </c>
      <c r="AB637" t="str">
        <f>+IF(Tabla2[[#This Row],[Tiempo de degustación2]]&gt;0,"SI","Impago")</f>
        <v>Impago</v>
      </c>
      <c r="AC637">
        <f>+IF(Tabla2[[#This Row],[Orden cobrada]]="Impago",0,Tabla2[[#This Row],[Propina]])</f>
        <v>0</v>
      </c>
      <c r="AD637">
        <f>+IF(Tabla2[[#This Row],[Estado de la Mesa]]="Ocupada",15,0)</f>
        <v>0</v>
      </c>
      <c r="AE637">
        <f>+Tabla2[[#This Row],[Columna1]]/60</f>
        <v>0</v>
      </c>
      <c r="AF637" t="str">
        <f>+TEXT(Tabla2[[#This Row],[Columna12]]/24, "h:mm")</f>
        <v>0:00</v>
      </c>
      <c r="AG637" s="6">
        <f>+Tabla2[[#This Row],[Columna13]]+Tabla2[[#This Row],[Tiempo de permanencia]]</f>
        <v>9.2361111111111116E-2</v>
      </c>
      <c r="AH637" t="str">
        <f>+TEXT(Tabla2[[#This Row],[Hora de Llegada]], "dddd")</f>
        <v>jueves</v>
      </c>
    </row>
    <row r="638" spans="1:34" x14ac:dyDescent="0.25">
      <c r="A638">
        <v>6</v>
      </c>
      <c r="B638" t="s">
        <v>595</v>
      </c>
      <c r="C638">
        <v>3</v>
      </c>
      <c r="D638" s="3">
        <v>45022.079861111109</v>
      </c>
      <c r="E638" s="3">
        <v>45022.188888888886</v>
      </c>
      <c r="F638" t="s">
        <v>94</v>
      </c>
      <c r="G638" t="s">
        <v>70</v>
      </c>
      <c r="H638" t="s">
        <v>83</v>
      </c>
      <c r="I638" s="13">
        <v>36.58</v>
      </c>
      <c r="J638" t="s">
        <v>72</v>
      </c>
      <c r="K638">
        <v>637</v>
      </c>
      <c r="L638" t="s">
        <v>121</v>
      </c>
      <c r="M638" t="s">
        <v>14</v>
      </c>
      <c r="N638" t="s">
        <v>133</v>
      </c>
      <c r="O638" t="s">
        <v>129</v>
      </c>
      <c r="Q638" s="1">
        <f>+SUMIF(Tabla1[Número de Orden],Tabla2[[#This Row],[Número de Orden]],Tabla1[Ganacia Bruta])</f>
        <v>117</v>
      </c>
      <c r="R638" s="1">
        <f>+Tabla2[[#This Row],[Monto total cuenta]]+Tabla2[[#This Row],[Propina final]]</f>
        <v>153.57999999999998</v>
      </c>
      <c r="S638" s="4">
        <f>+Tabla2[[#This Row],[Hora de Salida]]</f>
        <v>45022.188888888886</v>
      </c>
      <c r="T638" s="5" t="str">
        <f>+TEXT(Tabla2[[#This Row],[Hora de Llegada]], "h:mm")</f>
        <v>1:55</v>
      </c>
      <c r="U638" t="str">
        <f>+TEXT(Tabla2[[#This Row],[Hora de Salida]], "h:mm")</f>
        <v>4:32</v>
      </c>
      <c r="V6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0.10902777777777778</v>
      </c>
      <c r="W638">
        <f>+SUMIF(cocina!A:A,Tabla2[[#This Row],[Número de Orden]],cocina!H:H)</f>
        <v>61</v>
      </c>
      <c r="X638">
        <f>+Tabla2[[#This Row],[Tiempo de preparación]]/60</f>
        <v>1.0166666666666666</v>
      </c>
      <c r="Y638" t="str">
        <f>+TEXT(Tabla2[[#This Row],[Columna2]]/24, "h:mm")</f>
        <v>1:01</v>
      </c>
      <c r="Z638" s="6">
        <f>+TEXT(Tabla2[[#This Row],[Hora de Salida]]-Tabla2[[#This Row],[Hora de Llegada]], "h:mm")-Tabla2[[#This Row],[Tiempo de preparación2]]</f>
        <v>6.6666666666666666E-2</v>
      </c>
      <c r="AA638" s="6">
        <f>+IF(Tabla2[[#This Row],[Tiempo de degustación]]&lt;0,0,Tabla2[[#This Row],[Tiempo de degustación]])</f>
        <v>6.6666666666666666E-2</v>
      </c>
      <c r="AB638" t="str">
        <f>+IF(Tabla2[[#This Row],[Tiempo de degustación2]]&gt;0,"SI","Impago")</f>
        <v>SI</v>
      </c>
      <c r="AC638">
        <f>+IF(Tabla2[[#This Row],[Orden cobrada]]="Impago",0,Tabla2[[#This Row],[Propina]])</f>
        <v>36.58</v>
      </c>
      <c r="AD638">
        <f>+IF(Tabla2[[#This Row],[Estado de la Mesa]]="Ocupada",15,0)</f>
        <v>0</v>
      </c>
      <c r="AE638">
        <f>+Tabla2[[#This Row],[Columna1]]/60</f>
        <v>0</v>
      </c>
      <c r="AF638" t="str">
        <f>+TEXT(Tabla2[[#This Row],[Columna12]]/24, "h:mm")</f>
        <v>0:00</v>
      </c>
      <c r="AG638" s="6">
        <f>+Tabla2[[#This Row],[Columna13]]+Tabla2[[#This Row],[Tiempo de permanencia]]</f>
        <v>0.10902777777777778</v>
      </c>
      <c r="AH638" t="str">
        <f>+TEXT(Tabla2[[#This Row],[Hora de Llegada]], "dddd")</f>
        <v>jueves</v>
      </c>
    </row>
    <row r="639" spans="1:34" x14ac:dyDescent="0.25">
      <c r="A639">
        <v>16</v>
      </c>
      <c r="B639" t="s">
        <v>265</v>
      </c>
      <c r="C639">
        <v>6</v>
      </c>
      <c r="D639" s="3">
        <v>45022.037499999999</v>
      </c>
      <c r="E639" s="3">
        <v>45022.094444444447</v>
      </c>
      <c r="F639" t="s">
        <v>69</v>
      </c>
      <c r="G639" t="s">
        <v>98</v>
      </c>
      <c r="H639" t="s">
        <v>83</v>
      </c>
      <c r="I639" s="13">
        <v>30.71</v>
      </c>
      <c r="J639" t="s">
        <v>100</v>
      </c>
      <c r="K639">
        <v>638</v>
      </c>
      <c r="L639" t="s">
        <v>140</v>
      </c>
      <c r="M639" t="s">
        <v>7</v>
      </c>
      <c r="Q639" s="1">
        <f>+SUMIF(Tabla1[Número de Orden],Tabla2[[#This Row],[Número de Orden]],Tabla1[Ganacia Bruta])</f>
        <v>90</v>
      </c>
      <c r="R639" s="1">
        <f>+Tabla2[[#This Row],[Monto total cuenta]]+Tabla2[[#This Row],[Propina final]]</f>
        <v>120.71000000000001</v>
      </c>
      <c r="S639" s="4">
        <f>+Tabla2[[#This Row],[Hora de Salida]]</f>
        <v>45022.094444444447</v>
      </c>
      <c r="T639" s="5" t="str">
        <f>+TEXT(Tabla2[[#This Row],[Hora de Llegada]], "h:mm")</f>
        <v>0:54</v>
      </c>
      <c r="U639" t="str">
        <f>+TEXT(Tabla2[[#This Row],[Hora de Salida]], "h:mm")</f>
        <v>2:16</v>
      </c>
      <c r="V6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30.056944444444444</v>
      </c>
      <c r="W639">
        <f>+SUMIF(cocina!A:A,Tabla2[[#This Row],[Número de Orden]],cocina!H:H)</f>
        <v>44</v>
      </c>
      <c r="X639">
        <f>+Tabla2[[#This Row],[Tiempo de preparación]]/60</f>
        <v>0.73333333333333328</v>
      </c>
      <c r="Y639" t="str">
        <f>+TEXT(Tabla2[[#This Row],[Columna2]]/24, "h:mm")</f>
        <v>0:44</v>
      </c>
      <c r="Z639" s="6">
        <f>+TEXT(Tabla2[[#This Row],[Hora de Salida]]-Tabla2[[#This Row],[Hora de Llegada]], "h:mm")-Tabla2[[#This Row],[Tiempo de preparación2]]</f>
        <v>2.6388888888888889E-2</v>
      </c>
      <c r="AA639" s="6">
        <f>+IF(Tabla2[[#This Row],[Tiempo de degustación]]&lt;0,0,Tabla2[[#This Row],[Tiempo de degustación]])</f>
        <v>2.6388888888888889E-2</v>
      </c>
      <c r="AB639" t="str">
        <f>+IF(Tabla2[[#This Row],[Tiempo de degustación2]]&gt;0,"SI","Impago")</f>
        <v>SI</v>
      </c>
      <c r="AC639">
        <f>+IF(Tabla2[[#This Row],[Orden cobrada]]="Impago",0,Tabla2[[#This Row],[Propina]])</f>
        <v>30.71</v>
      </c>
      <c r="AD639">
        <f>+IF(Tabla2[[#This Row],[Estado de la Mesa]]="Ocupada",15,0)</f>
        <v>15</v>
      </c>
      <c r="AE639">
        <f>+Tabla2[[#This Row],[Columna1]]/60</f>
        <v>0.25</v>
      </c>
      <c r="AF639" t="str">
        <f>+TEXT(Tabla2[[#This Row],[Columna12]]/24, "h:mm")</f>
        <v>0:15</v>
      </c>
      <c r="AG639" s="6">
        <f>+Tabla2[[#This Row],[Columna13]]+Tabla2[[#This Row],[Tiempo de permanencia]]</f>
        <v>30.067361111111111</v>
      </c>
      <c r="AH639" t="str">
        <f>+TEXT(Tabla2[[#This Row],[Hora de Llegada]], "dddd")</f>
        <v>jueves</v>
      </c>
    </row>
    <row r="640" spans="1:34" x14ac:dyDescent="0.25">
      <c r="A640">
        <v>8</v>
      </c>
      <c r="B640" t="s">
        <v>596</v>
      </c>
      <c r="C640">
        <v>4</v>
      </c>
      <c r="D640" s="3">
        <v>45022.095138888886</v>
      </c>
      <c r="E640" s="3">
        <v>45022.22152777778</v>
      </c>
      <c r="F640" t="s">
        <v>82</v>
      </c>
      <c r="G640" t="s">
        <v>98</v>
      </c>
      <c r="H640" t="s">
        <v>83</v>
      </c>
      <c r="I640" s="13">
        <v>18.97</v>
      </c>
      <c r="J640" t="s">
        <v>72</v>
      </c>
      <c r="K640">
        <v>639</v>
      </c>
      <c r="L640" t="s">
        <v>73</v>
      </c>
      <c r="M640" t="s">
        <v>25</v>
      </c>
      <c r="N640" t="s">
        <v>86</v>
      </c>
      <c r="O640" t="s">
        <v>106</v>
      </c>
      <c r="Q640" s="1">
        <f>+SUMIF(Tabla1[Número de Orden],Tabla2[[#This Row],[Número de Orden]],Tabla1[Ganacia Bruta])</f>
        <v>152</v>
      </c>
      <c r="R640" s="1">
        <f>+Tabla2[[#This Row],[Monto total cuenta]]+Tabla2[[#This Row],[Propina final]]</f>
        <v>170.97</v>
      </c>
      <c r="S640" s="4">
        <f>+Tabla2[[#This Row],[Hora de Salida]]</f>
        <v>45022.22152777778</v>
      </c>
      <c r="T640" s="5" t="str">
        <f>+TEXT(Tabla2[[#This Row],[Hora de Llegada]], "h:mm")</f>
        <v>2:17</v>
      </c>
      <c r="U640" t="str">
        <f>+TEXT(Tabla2[[#This Row],[Hora de Salida]], "h:mm")</f>
        <v>5:19</v>
      </c>
      <c r="V6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0.12638888888888888</v>
      </c>
      <c r="W640">
        <f>+SUMIF(cocina!A:A,Tabla2[[#This Row],[Número de Orden]],cocina!H:H)</f>
        <v>136</v>
      </c>
      <c r="X640">
        <f>+Tabla2[[#This Row],[Tiempo de preparación]]/60</f>
        <v>2.2666666666666666</v>
      </c>
      <c r="Y640" t="str">
        <f>+TEXT(Tabla2[[#This Row],[Columna2]]/24, "h:mm")</f>
        <v>2:16</v>
      </c>
      <c r="Z640" s="6">
        <f>+TEXT(Tabla2[[#This Row],[Hora de Salida]]-Tabla2[[#This Row],[Hora de Llegada]], "h:mm")-Tabla2[[#This Row],[Tiempo de preparación2]]</f>
        <v>3.1944444444444442E-2</v>
      </c>
      <c r="AA640" s="6">
        <f>+IF(Tabla2[[#This Row],[Tiempo de degustación]]&lt;0,0,Tabla2[[#This Row],[Tiempo de degustación]])</f>
        <v>3.1944444444444442E-2</v>
      </c>
      <c r="AB640" t="str">
        <f>+IF(Tabla2[[#This Row],[Tiempo de degustación2]]&gt;0,"SI","Impago")</f>
        <v>SI</v>
      </c>
      <c r="AC640">
        <f>+IF(Tabla2[[#This Row],[Orden cobrada]]="Impago",0,Tabla2[[#This Row],[Propina]])</f>
        <v>18.97</v>
      </c>
      <c r="AD640">
        <f>+IF(Tabla2[[#This Row],[Estado de la Mesa]]="Ocupada",15,0)</f>
        <v>0</v>
      </c>
      <c r="AE640">
        <f>+Tabla2[[#This Row],[Columna1]]/60</f>
        <v>0</v>
      </c>
      <c r="AF640" t="str">
        <f>+TEXT(Tabla2[[#This Row],[Columna12]]/24, "h:mm")</f>
        <v>0:00</v>
      </c>
      <c r="AG640" s="6">
        <f>+Tabla2[[#This Row],[Columna13]]+Tabla2[[#This Row],[Tiempo de permanencia]]</f>
        <v>0.12638888888888888</v>
      </c>
      <c r="AH640" t="str">
        <f>+TEXT(Tabla2[[#This Row],[Hora de Llegada]], "dddd")</f>
        <v>jueves</v>
      </c>
    </row>
    <row r="641" spans="1:34" x14ac:dyDescent="0.25">
      <c r="A641">
        <v>14</v>
      </c>
      <c r="B641" t="s">
        <v>597</v>
      </c>
      <c r="C641">
        <v>3</v>
      </c>
      <c r="D641" s="3">
        <v>45022.02847222222</v>
      </c>
      <c r="E641" s="3">
        <v>45022.076388888891</v>
      </c>
      <c r="F641" t="s">
        <v>69</v>
      </c>
      <c r="G641" t="s">
        <v>70</v>
      </c>
      <c r="H641" t="s">
        <v>71</v>
      </c>
      <c r="I641" s="13">
        <v>49.29</v>
      </c>
      <c r="J641" t="s">
        <v>84</v>
      </c>
      <c r="K641">
        <v>640</v>
      </c>
      <c r="L641" t="s">
        <v>101</v>
      </c>
      <c r="M641" t="s">
        <v>25</v>
      </c>
      <c r="N641" t="s">
        <v>118</v>
      </c>
      <c r="O641" t="s">
        <v>115</v>
      </c>
      <c r="Q641" s="1">
        <f>+SUMIF(Tabla1[Número de Orden],Tabla2[[#This Row],[Número de Orden]],Tabla1[Ganacia Bruta])</f>
        <v>219</v>
      </c>
      <c r="R641" s="1">
        <f>+Tabla2[[#This Row],[Monto total cuenta]]+Tabla2[[#This Row],[Propina final]]</f>
        <v>219</v>
      </c>
      <c r="S641" s="4">
        <f>+Tabla2[[#This Row],[Hora de Salida]]</f>
        <v>45022.076388888891</v>
      </c>
      <c r="T641" s="5" t="str">
        <f>+TEXT(Tabla2[[#This Row],[Hora de Llegada]], "h:mm")</f>
        <v>0:41</v>
      </c>
      <c r="U641" t="str">
        <f>+TEXT(Tabla2[[#This Row],[Hora de Salida]], "h:mm")</f>
        <v>1:50</v>
      </c>
      <c r="V6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4.7916666666666677E-2</v>
      </c>
      <c r="W641">
        <f>+SUMIF(cocina!A:A,Tabla2[[#This Row],[Número de Orden]],cocina!H:H)</f>
        <v>75</v>
      </c>
      <c r="X641">
        <f>+Tabla2[[#This Row],[Tiempo de preparación]]/60</f>
        <v>1.25</v>
      </c>
      <c r="Y641" t="str">
        <f>+TEXT(Tabla2[[#This Row],[Columna2]]/24, "h:mm")</f>
        <v>1:15</v>
      </c>
      <c r="Z641" s="6">
        <f>+TEXT(Tabla2[[#This Row],[Hora de Salida]]-Tabla2[[#This Row],[Hora de Llegada]], "h:mm")-Tabla2[[#This Row],[Tiempo de preparación2]]</f>
        <v>-4.1666666666666657E-3</v>
      </c>
      <c r="AA641" s="6">
        <f>+IF(Tabla2[[#This Row],[Tiempo de degustación]]&lt;0,0,Tabla2[[#This Row],[Tiempo de degustación]])</f>
        <v>0</v>
      </c>
      <c r="AB641" t="str">
        <f>+IF(Tabla2[[#This Row],[Tiempo de degustación2]]&gt;0,"SI","Impago")</f>
        <v>Impago</v>
      </c>
      <c r="AC641">
        <f>+IF(Tabla2[[#This Row],[Orden cobrada]]="Impago",0,Tabla2[[#This Row],[Propina]])</f>
        <v>0</v>
      </c>
      <c r="AD641">
        <f>+IF(Tabla2[[#This Row],[Estado de la Mesa]]="Ocupada",15,0)</f>
        <v>0</v>
      </c>
      <c r="AE641">
        <f>+Tabla2[[#This Row],[Columna1]]/60</f>
        <v>0</v>
      </c>
      <c r="AF641" t="str">
        <f>+TEXT(Tabla2[[#This Row],[Columna12]]/24, "h:mm")</f>
        <v>0:00</v>
      </c>
      <c r="AG641" s="6">
        <f>+Tabla2[[#This Row],[Columna13]]+Tabla2[[#This Row],[Tiempo de permanencia]]</f>
        <v>4.7916666666666677E-2</v>
      </c>
      <c r="AH641" t="str">
        <f>+TEXT(Tabla2[[#This Row],[Hora de Llegada]], "dddd")</f>
        <v>jueves</v>
      </c>
    </row>
    <row r="642" spans="1:34" x14ac:dyDescent="0.25">
      <c r="A642">
        <v>2</v>
      </c>
      <c r="B642" t="s">
        <v>598</v>
      </c>
      <c r="C642">
        <v>4</v>
      </c>
      <c r="D642" s="3">
        <v>45022.047222222223</v>
      </c>
      <c r="E642" s="3">
        <v>45022.161111111112</v>
      </c>
      <c r="F642" t="s">
        <v>76</v>
      </c>
      <c r="G642" t="s">
        <v>70</v>
      </c>
      <c r="H642" t="s">
        <v>71</v>
      </c>
      <c r="I642" s="13">
        <v>39.68</v>
      </c>
      <c r="J642" t="s">
        <v>72</v>
      </c>
      <c r="K642">
        <v>641</v>
      </c>
      <c r="L642" t="s">
        <v>121</v>
      </c>
      <c r="M642" t="s">
        <v>13</v>
      </c>
      <c r="N642" t="s">
        <v>129</v>
      </c>
      <c r="O642" t="s">
        <v>116</v>
      </c>
      <c r="Q642" s="1">
        <f>+SUMIF(Tabla1[Número de Orden],Tabla2[[#This Row],[Número de Orden]],Tabla1[Ganacia Bruta])</f>
        <v>208</v>
      </c>
      <c r="R642" s="1">
        <f>+Tabla2[[#This Row],[Monto total cuenta]]+Tabla2[[#This Row],[Propina final]]</f>
        <v>247.68</v>
      </c>
      <c r="S642" s="4">
        <f>+Tabla2[[#This Row],[Hora de Salida]]</f>
        <v>45022.161111111112</v>
      </c>
      <c r="T642" s="5" t="str">
        <f>+TEXT(Tabla2[[#This Row],[Hora de Llegada]], "h:mm")</f>
        <v>1:08</v>
      </c>
      <c r="U642" t="str">
        <f>+TEXT(Tabla2[[#This Row],[Hora de Salida]], "h:mm")</f>
        <v>3:52</v>
      </c>
      <c r="V6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0.1138888888888889</v>
      </c>
      <c r="W642">
        <f>+SUMIF(cocina!A:A,Tabla2[[#This Row],[Número de Orden]],cocina!H:H)</f>
        <v>74</v>
      </c>
      <c r="X642">
        <f>+Tabla2[[#This Row],[Tiempo de preparación]]/60</f>
        <v>1.2333333333333334</v>
      </c>
      <c r="Y642" t="str">
        <f>+TEXT(Tabla2[[#This Row],[Columna2]]/24, "h:mm")</f>
        <v>1:14</v>
      </c>
      <c r="Z642" s="6">
        <f>+TEXT(Tabla2[[#This Row],[Hora de Salida]]-Tabla2[[#This Row],[Hora de Llegada]], "h:mm")-Tabla2[[#This Row],[Tiempo de preparación2]]</f>
        <v>6.25E-2</v>
      </c>
      <c r="AA642" s="6">
        <f>+IF(Tabla2[[#This Row],[Tiempo de degustación]]&lt;0,0,Tabla2[[#This Row],[Tiempo de degustación]])</f>
        <v>6.25E-2</v>
      </c>
      <c r="AB642" t="str">
        <f>+IF(Tabla2[[#This Row],[Tiempo de degustación2]]&gt;0,"SI","Impago")</f>
        <v>SI</v>
      </c>
      <c r="AC642">
        <f>+IF(Tabla2[[#This Row],[Orden cobrada]]="Impago",0,Tabla2[[#This Row],[Propina]])</f>
        <v>39.68</v>
      </c>
      <c r="AD642">
        <f>+IF(Tabla2[[#This Row],[Estado de la Mesa]]="Ocupada",15,0)</f>
        <v>0</v>
      </c>
      <c r="AE642">
        <f>+Tabla2[[#This Row],[Columna1]]/60</f>
        <v>0</v>
      </c>
      <c r="AF642" t="str">
        <f>+TEXT(Tabla2[[#This Row],[Columna12]]/24, "h:mm")</f>
        <v>0:00</v>
      </c>
      <c r="AG642" s="6">
        <f>+Tabla2[[#This Row],[Columna13]]+Tabla2[[#This Row],[Tiempo de permanencia]]</f>
        <v>0.1138888888888889</v>
      </c>
      <c r="AH642" t="str">
        <f>+TEXT(Tabla2[[#This Row],[Hora de Llegada]], "dddd")</f>
        <v>jueves</v>
      </c>
    </row>
    <row r="643" spans="1:34" x14ac:dyDescent="0.25">
      <c r="A643">
        <v>15</v>
      </c>
      <c r="B643" t="s">
        <v>599</v>
      </c>
      <c r="C643">
        <v>1</v>
      </c>
      <c r="D643" s="3">
        <v>45022.10833333333</v>
      </c>
      <c r="E643" s="3">
        <v>45022.224999999999</v>
      </c>
      <c r="F643" t="s">
        <v>82</v>
      </c>
      <c r="G643" t="s">
        <v>70</v>
      </c>
      <c r="H643" t="s">
        <v>83</v>
      </c>
      <c r="I643" s="13">
        <v>11.11</v>
      </c>
      <c r="J643" t="s">
        <v>100</v>
      </c>
      <c r="K643">
        <v>642</v>
      </c>
      <c r="L643" t="s">
        <v>140</v>
      </c>
      <c r="M643" t="s">
        <v>23</v>
      </c>
      <c r="N643" t="s">
        <v>125</v>
      </c>
      <c r="O643" t="s">
        <v>88</v>
      </c>
      <c r="Q643" s="1">
        <f>+SUMIF(Tabla1[Número de Orden],Tabla2[[#This Row],[Número de Orden]],Tabla1[Ganacia Bruta])</f>
        <v>176</v>
      </c>
      <c r="R643" s="1">
        <f>+Tabla2[[#This Row],[Monto total cuenta]]+Tabla2[[#This Row],[Propina final]]</f>
        <v>187.11</v>
      </c>
      <c r="S643" s="4">
        <f>+Tabla2[[#This Row],[Hora de Salida]]</f>
        <v>45022.224999999999</v>
      </c>
      <c r="T643" s="5" t="str">
        <f>+TEXT(Tabla2[[#This Row],[Hora de Llegada]], "h:mm")</f>
        <v>2:36</v>
      </c>
      <c r="U643" t="str">
        <f>+TEXT(Tabla2[[#This Row],[Hora de Salida]], "h:mm")</f>
        <v>5:24</v>
      </c>
      <c r="V6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30.116666666666667</v>
      </c>
      <c r="W643">
        <f>+SUMIF(cocina!A:A,Tabla2[[#This Row],[Número de Orden]],cocina!H:H)</f>
        <v>81</v>
      </c>
      <c r="X643">
        <f>+Tabla2[[#This Row],[Tiempo de preparación]]/60</f>
        <v>1.35</v>
      </c>
      <c r="Y643" t="str">
        <f>+TEXT(Tabla2[[#This Row],[Columna2]]/24, "h:mm")</f>
        <v>1:21</v>
      </c>
      <c r="Z643" s="6">
        <f>+TEXT(Tabla2[[#This Row],[Hora de Salida]]-Tabla2[[#This Row],[Hora de Llegada]], "h:mm")-Tabla2[[#This Row],[Tiempo de preparación2]]</f>
        <v>6.0416666666666667E-2</v>
      </c>
      <c r="AA643" s="6">
        <f>+IF(Tabla2[[#This Row],[Tiempo de degustación]]&lt;0,0,Tabla2[[#This Row],[Tiempo de degustación]])</f>
        <v>6.0416666666666667E-2</v>
      </c>
      <c r="AB643" t="str">
        <f>+IF(Tabla2[[#This Row],[Tiempo de degustación2]]&gt;0,"SI","Impago")</f>
        <v>SI</v>
      </c>
      <c r="AC643">
        <f>+IF(Tabla2[[#This Row],[Orden cobrada]]="Impago",0,Tabla2[[#This Row],[Propina]])</f>
        <v>11.11</v>
      </c>
      <c r="AD643">
        <f>+IF(Tabla2[[#This Row],[Estado de la Mesa]]="Ocupada",15,0)</f>
        <v>15</v>
      </c>
      <c r="AE643">
        <f>+Tabla2[[#This Row],[Columna1]]/60</f>
        <v>0.25</v>
      </c>
      <c r="AF643" t="str">
        <f>+TEXT(Tabla2[[#This Row],[Columna12]]/24, "h:mm")</f>
        <v>0:15</v>
      </c>
      <c r="AG643" s="6">
        <f>+Tabla2[[#This Row],[Columna13]]+Tabla2[[#This Row],[Tiempo de permanencia]]</f>
        <v>30.127083333333335</v>
      </c>
      <c r="AH643" t="str">
        <f>+TEXT(Tabla2[[#This Row],[Hora de Llegada]], "dddd")</f>
        <v>jueves</v>
      </c>
    </row>
    <row r="644" spans="1:34" x14ac:dyDescent="0.25">
      <c r="A644">
        <v>17</v>
      </c>
      <c r="B644" t="s">
        <v>600</v>
      </c>
      <c r="C644">
        <v>2</v>
      </c>
      <c r="D644" s="3">
        <v>45022.011805555558</v>
      </c>
      <c r="E644" s="3">
        <v>45022.080555555556</v>
      </c>
      <c r="F644" t="s">
        <v>82</v>
      </c>
      <c r="G644" t="s">
        <v>77</v>
      </c>
      <c r="H644" t="s">
        <v>71</v>
      </c>
      <c r="I644" s="13">
        <v>28.81</v>
      </c>
      <c r="J644" t="s">
        <v>100</v>
      </c>
      <c r="K644">
        <v>643</v>
      </c>
      <c r="L644" t="s">
        <v>109</v>
      </c>
      <c r="M644" t="s">
        <v>14</v>
      </c>
      <c r="Q644" s="1">
        <f>+SUMIF(Tabla1[Número de Orden],Tabla2[[#This Row],[Número de Orden]],Tabla1[Ganacia Bruta])</f>
        <v>33</v>
      </c>
      <c r="R644" s="1">
        <f>+Tabla2[[#This Row],[Monto total cuenta]]+Tabla2[[#This Row],[Propina final]]</f>
        <v>61.81</v>
      </c>
      <c r="S644" s="4">
        <f>+Tabla2[[#This Row],[Hora de Salida]]</f>
        <v>45022.080555555556</v>
      </c>
      <c r="T644" s="5" t="str">
        <f>+TEXT(Tabla2[[#This Row],[Hora de Llegada]], "h:mm")</f>
        <v>0:17</v>
      </c>
      <c r="U644" t="str">
        <f>+TEXT(Tabla2[[#This Row],[Hora de Salida]], "h:mm")</f>
        <v>1:56</v>
      </c>
      <c r="V6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30.068750000000001</v>
      </c>
      <c r="W644">
        <f>+SUMIF(cocina!A:A,Tabla2[[#This Row],[Número de Orden]],cocina!H:H)</f>
        <v>18</v>
      </c>
      <c r="X644">
        <f>+Tabla2[[#This Row],[Tiempo de preparación]]/60</f>
        <v>0.3</v>
      </c>
      <c r="Y644" t="str">
        <f>+TEXT(Tabla2[[#This Row],[Columna2]]/24, "h:mm")</f>
        <v>0:18</v>
      </c>
      <c r="Z644" s="6">
        <f>+TEXT(Tabla2[[#This Row],[Hora de Salida]]-Tabla2[[#This Row],[Hora de Llegada]], "h:mm")-Tabla2[[#This Row],[Tiempo de preparación2]]</f>
        <v>5.6250000000000008E-2</v>
      </c>
      <c r="AA644" s="6">
        <f>+IF(Tabla2[[#This Row],[Tiempo de degustación]]&lt;0,0,Tabla2[[#This Row],[Tiempo de degustación]])</f>
        <v>5.6250000000000008E-2</v>
      </c>
      <c r="AB644" t="str">
        <f>+IF(Tabla2[[#This Row],[Tiempo de degustación2]]&gt;0,"SI","Impago")</f>
        <v>SI</v>
      </c>
      <c r="AC644">
        <f>+IF(Tabla2[[#This Row],[Orden cobrada]]="Impago",0,Tabla2[[#This Row],[Propina]])</f>
        <v>28.81</v>
      </c>
      <c r="AD644">
        <f>+IF(Tabla2[[#This Row],[Estado de la Mesa]]="Ocupada",15,0)</f>
        <v>15</v>
      </c>
      <c r="AE644">
        <f>+Tabla2[[#This Row],[Columna1]]/60</f>
        <v>0.25</v>
      </c>
      <c r="AF644" t="str">
        <f>+TEXT(Tabla2[[#This Row],[Columna12]]/24, "h:mm")</f>
        <v>0:15</v>
      </c>
      <c r="AG644" s="6">
        <f>+Tabla2[[#This Row],[Columna13]]+Tabla2[[#This Row],[Tiempo de permanencia]]</f>
        <v>30.079166666666669</v>
      </c>
      <c r="AH644" t="str">
        <f>+TEXT(Tabla2[[#This Row],[Hora de Llegada]], "dddd")</f>
        <v>jueves</v>
      </c>
    </row>
    <row r="645" spans="1:34" x14ac:dyDescent="0.25">
      <c r="A645">
        <v>9</v>
      </c>
      <c r="B645" t="s">
        <v>601</v>
      </c>
      <c r="C645">
        <v>6</v>
      </c>
      <c r="D645" s="3">
        <v>45022.155555555553</v>
      </c>
      <c r="E645" s="3">
        <v>45022.298611111109</v>
      </c>
      <c r="F645" t="s">
        <v>76</v>
      </c>
      <c r="G645" t="s">
        <v>70</v>
      </c>
      <c r="H645" t="s">
        <v>71</v>
      </c>
      <c r="I645" s="13">
        <v>13.86</v>
      </c>
      <c r="J645" t="s">
        <v>72</v>
      </c>
      <c r="K645">
        <v>644</v>
      </c>
      <c r="L645" t="s">
        <v>121</v>
      </c>
      <c r="M645" t="s">
        <v>9</v>
      </c>
      <c r="Q645" s="1">
        <f>+SUMIF(Tabla1[Número de Orden],Tabla2[[#This Row],[Número de Orden]],Tabla1[Ganacia Bruta])</f>
        <v>93</v>
      </c>
      <c r="R645" s="1">
        <f>+Tabla2[[#This Row],[Monto total cuenta]]+Tabla2[[#This Row],[Propina final]]</f>
        <v>106.86</v>
      </c>
      <c r="S645" s="4">
        <f>+Tabla2[[#This Row],[Hora de Salida]]</f>
        <v>45022.298611111109</v>
      </c>
      <c r="T645" s="5" t="str">
        <f>+TEXT(Tabla2[[#This Row],[Hora de Llegada]], "h:mm")</f>
        <v>3:44</v>
      </c>
      <c r="U645" t="str">
        <f>+TEXT(Tabla2[[#This Row],[Hora de Salida]], "h:mm")</f>
        <v>7:10</v>
      </c>
      <c r="V6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645">
        <f>+SUMIF(cocina!A:A,Tabla2[[#This Row],[Número de Orden]],cocina!H:H)</f>
        <v>51</v>
      </c>
      <c r="X645">
        <f>+Tabla2[[#This Row],[Tiempo de preparación]]/60</f>
        <v>0.85</v>
      </c>
      <c r="Y645" t="str">
        <f>+TEXT(Tabla2[[#This Row],[Columna2]]/24, "h:mm")</f>
        <v>0:51</v>
      </c>
      <c r="Z645" s="6">
        <f>+TEXT(Tabla2[[#This Row],[Hora de Salida]]-Tabla2[[#This Row],[Hora de Llegada]], "h:mm")-Tabla2[[#This Row],[Tiempo de preparación2]]</f>
        <v>0.10763888888888888</v>
      </c>
      <c r="AA645" s="6">
        <f>+IF(Tabla2[[#This Row],[Tiempo de degustación]]&lt;0,0,Tabla2[[#This Row],[Tiempo de degustación]])</f>
        <v>0.10763888888888888</v>
      </c>
      <c r="AB645" t="str">
        <f>+IF(Tabla2[[#This Row],[Tiempo de degustación2]]&gt;0,"SI","Impago")</f>
        <v>SI</v>
      </c>
      <c r="AC645">
        <f>+IF(Tabla2[[#This Row],[Orden cobrada]]="Impago",0,Tabla2[[#This Row],[Propina]])</f>
        <v>13.86</v>
      </c>
      <c r="AD645">
        <f>+IF(Tabla2[[#This Row],[Estado de la Mesa]]="Ocupada",15,0)</f>
        <v>0</v>
      </c>
      <c r="AE645">
        <f>+Tabla2[[#This Row],[Columna1]]/60</f>
        <v>0</v>
      </c>
      <c r="AF645" t="str">
        <f>+TEXT(Tabla2[[#This Row],[Columna12]]/24, "h:mm")</f>
        <v>0:00</v>
      </c>
      <c r="AG645" s="6">
        <f>+Tabla2[[#This Row],[Columna13]]+Tabla2[[#This Row],[Tiempo de permanencia]]</f>
        <v>0.14305555555555555</v>
      </c>
      <c r="AH645" t="str">
        <f>+TEXT(Tabla2[[#This Row],[Hora de Llegada]], "dddd")</f>
        <v>jueves</v>
      </c>
    </row>
    <row r="646" spans="1:34" x14ac:dyDescent="0.25">
      <c r="A646">
        <v>6</v>
      </c>
      <c r="B646" t="s">
        <v>451</v>
      </c>
      <c r="C646">
        <v>6</v>
      </c>
      <c r="D646" s="3">
        <v>45022.118055555555</v>
      </c>
      <c r="E646" s="3">
        <v>45022.267361111109</v>
      </c>
      <c r="F646" t="s">
        <v>69</v>
      </c>
      <c r="G646" t="s">
        <v>98</v>
      </c>
      <c r="H646" t="s">
        <v>78</v>
      </c>
      <c r="I646" s="13">
        <v>40.03</v>
      </c>
      <c r="J646" t="s">
        <v>84</v>
      </c>
      <c r="K646">
        <v>645</v>
      </c>
      <c r="L646" t="s">
        <v>105</v>
      </c>
      <c r="M646" t="s">
        <v>14</v>
      </c>
      <c r="N646" t="s">
        <v>80</v>
      </c>
      <c r="Q646" s="1">
        <f>+SUMIF(Tabla1[Número de Orden],Tabla2[[#This Row],[Número de Orden]],Tabla1[Ganacia Bruta])</f>
        <v>180</v>
      </c>
      <c r="R646" s="1">
        <f>+Tabla2[[#This Row],[Monto total cuenta]]+Tabla2[[#This Row],[Propina final]]</f>
        <v>220.03</v>
      </c>
      <c r="S646" s="4">
        <f>+Tabla2[[#This Row],[Hora de Salida]]</f>
        <v>45022.267361111109</v>
      </c>
      <c r="T646" s="5" t="str">
        <f>+TEXT(Tabla2[[#This Row],[Hora de Llegada]], "h:mm")</f>
        <v>2:50</v>
      </c>
      <c r="U646" t="str">
        <f>+TEXT(Tabla2[[#This Row],[Hora de Salida]], "h:mm")</f>
        <v>6:25</v>
      </c>
      <c r="V6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646">
        <f>+SUMIF(cocina!A:A,Tabla2[[#This Row],[Número de Orden]],cocina!H:H)</f>
        <v>97</v>
      </c>
      <c r="X646">
        <f>+Tabla2[[#This Row],[Tiempo de preparación]]/60</f>
        <v>1.6166666666666667</v>
      </c>
      <c r="Y646" t="str">
        <f>+TEXT(Tabla2[[#This Row],[Columna2]]/24, "h:mm")</f>
        <v>1:37</v>
      </c>
      <c r="Z646" s="6">
        <f>+TEXT(Tabla2[[#This Row],[Hora de Salida]]-Tabla2[[#This Row],[Hora de Llegada]], "h:mm")-Tabla2[[#This Row],[Tiempo de preparación2]]</f>
        <v>8.1944444444444445E-2</v>
      </c>
      <c r="AA646" s="6">
        <f>+IF(Tabla2[[#This Row],[Tiempo de degustación]]&lt;0,0,Tabla2[[#This Row],[Tiempo de degustación]])</f>
        <v>8.1944444444444445E-2</v>
      </c>
      <c r="AB646" t="str">
        <f>+IF(Tabla2[[#This Row],[Tiempo de degustación2]]&gt;0,"SI","Impago")</f>
        <v>SI</v>
      </c>
      <c r="AC646">
        <f>+IF(Tabla2[[#This Row],[Orden cobrada]]="Impago",0,Tabla2[[#This Row],[Propina]])</f>
        <v>40.03</v>
      </c>
      <c r="AD646">
        <f>+IF(Tabla2[[#This Row],[Estado de la Mesa]]="Ocupada",15,0)</f>
        <v>0</v>
      </c>
      <c r="AE646">
        <f>+Tabla2[[#This Row],[Columna1]]/60</f>
        <v>0</v>
      </c>
      <c r="AF646" t="str">
        <f>+TEXT(Tabla2[[#This Row],[Columna12]]/24, "h:mm")</f>
        <v>0:00</v>
      </c>
      <c r="AG646" s="6">
        <f>+Tabla2[[#This Row],[Columna13]]+Tabla2[[#This Row],[Tiempo de permanencia]]</f>
        <v>0.14930555555555555</v>
      </c>
      <c r="AH646" t="str">
        <f>+TEXT(Tabla2[[#This Row],[Hora de Llegada]], "dddd")</f>
        <v>jueves</v>
      </c>
    </row>
    <row r="647" spans="1:34" x14ac:dyDescent="0.25">
      <c r="A647">
        <v>12</v>
      </c>
      <c r="B647" t="s">
        <v>157</v>
      </c>
      <c r="C647">
        <v>2</v>
      </c>
      <c r="D647" s="3">
        <v>45022.165972222225</v>
      </c>
      <c r="E647" s="3">
        <v>45022.276388888888</v>
      </c>
      <c r="F647" t="s">
        <v>82</v>
      </c>
      <c r="G647" t="s">
        <v>70</v>
      </c>
      <c r="H647" t="s">
        <v>71</v>
      </c>
      <c r="I647" s="13">
        <v>12.59</v>
      </c>
      <c r="J647" t="s">
        <v>84</v>
      </c>
      <c r="K647">
        <v>646</v>
      </c>
      <c r="L647" t="s">
        <v>105</v>
      </c>
      <c r="M647" t="s">
        <v>17</v>
      </c>
      <c r="Q647" s="1">
        <f>+SUMIF(Tabla1[Número de Orden],Tabla2[[#This Row],[Número de Orden]],Tabla1[Ganacia Bruta])</f>
        <v>70</v>
      </c>
      <c r="R647" s="1">
        <f>+Tabla2[[#This Row],[Monto total cuenta]]+Tabla2[[#This Row],[Propina final]]</f>
        <v>82.59</v>
      </c>
      <c r="S647" s="4">
        <f>+Tabla2[[#This Row],[Hora de Salida]]</f>
        <v>45022.276388888888</v>
      </c>
      <c r="T647" s="5" t="str">
        <f>+TEXT(Tabla2[[#This Row],[Hora de Llegada]], "h:mm")</f>
        <v>3:59</v>
      </c>
      <c r="U647" t="str">
        <f>+TEXT(Tabla2[[#This Row],[Hora de Salida]], "h:mm")</f>
        <v>6:38</v>
      </c>
      <c r="V6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0.11041666666666669</v>
      </c>
      <c r="W647">
        <f>+SUMIF(cocina!A:A,Tabla2[[#This Row],[Número de Orden]],cocina!H:H)</f>
        <v>36</v>
      </c>
      <c r="X647">
        <f>+Tabla2[[#This Row],[Tiempo de preparación]]/60</f>
        <v>0.6</v>
      </c>
      <c r="Y647" t="str">
        <f>+TEXT(Tabla2[[#This Row],[Columna2]]/24, "h:mm")</f>
        <v>0:36</v>
      </c>
      <c r="Z647" s="6">
        <f>+TEXT(Tabla2[[#This Row],[Hora de Salida]]-Tabla2[[#This Row],[Hora de Llegada]], "h:mm")-Tabla2[[#This Row],[Tiempo de preparación2]]</f>
        <v>8.5416666666666669E-2</v>
      </c>
      <c r="AA647" s="6">
        <f>+IF(Tabla2[[#This Row],[Tiempo de degustación]]&lt;0,0,Tabla2[[#This Row],[Tiempo de degustación]])</f>
        <v>8.5416666666666669E-2</v>
      </c>
      <c r="AB647" t="str">
        <f>+IF(Tabla2[[#This Row],[Tiempo de degustación2]]&gt;0,"SI","Impago")</f>
        <v>SI</v>
      </c>
      <c r="AC647">
        <f>+IF(Tabla2[[#This Row],[Orden cobrada]]="Impago",0,Tabla2[[#This Row],[Propina]])</f>
        <v>12.59</v>
      </c>
      <c r="AD647">
        <f>+IF(Tabla2[[#This Row],[Estado de la Mesa]]="Ocupada",15,0)</f>
        <v>0</v>
      </c>
      <c r="AE647">
        <f>+Tabla2[[#This Row],[Columna1]]/60</f>
        <v>0</v>
      </c>
      <c r="AF647" t="str">
        <f>+TEXT(Tabla2[[#This Row],[Columna12]]/24, "h:mm")</f>
        <v>0:00</v>
      </c>
      <c r="AG647" s="6">
        <f>+Tabla2[[#This Row],[Columna13]]+Tabla2[[#This Row],[Tiempo de permanencia]]</f>
        <v>0.11041666666666669</v>
      </c>
      <c r="AH647" t="str">
        <f>+TEXT(Tabla2[[#This Row],[Hora de Llegada]], "dddd")</f>
        <v>jueves</v>
      </c>
    </row>
    <row r="648" spans="1:34" x14ac:dyDescent="0.25">
      <c r="A648">
        <v>12</v>
      </c>
      <c r="B648" t="s">
        <v>602</v>
      </c>
      <c r="C648">
        <v>2</v>
      </c>
      <c r="D648" s="3">
        <v>45022.121527777781</v>
      </c>
      <c r="E648" s="3">
        <v>45022.267361111109</v>
      </c>
      <c r="F648" t="s">
        <v>82</v>
      </c>
      <c r="G648" t="s">
        <v>70</v>
      </c>
      <c r="H648" t="s">
        <v>83</v>
      </c>
      <c r="I648" s="13">
        <v>42.79</v>
      </c>
      <c r="J648" t="s">
        <v>72</v>
      </c>
      <c r="K648">
        <v>647</v>
      </c>
      <c r="L648" t="s">
        <v>105</v>
      </c>
      <c r="M648" t="s">
        <v>24</v>
      </c>
      <c r="N648" t="s">
        <v>86</v>
      </c>
      <c r="Q648" s="1">
        <f>+SUMIF(Tabla1[Número de Orden],Tabla2[[#This Row],[Número de Orden]],Tabla1[Ganacia Bruta])</f>
        <v>98</v>
      </c>
      <c r="R648" s="1">
        <f>+Tabla2[[#This Row],[Monto total cuenta]]+Tabla2[[#This Row],[Propina final]]</f>
        <v>140.79</v>
      </c>
      <c r="S648" s="4">
        <f>+Tabla2[[#This Row],[Hora de Salida]]</f>
        <v>45022.267361111109</v>
      </c>
      <c r="T648" s="5" t="str">
        <f>+TEXT(Tabla2[[#This Row],[Hora de Llegada]], "h:mm")</f>
        <v>2:55</v>
      </c>
      <c r="U648" t="str">
        <f>+TEXT(Tabla2[[#This Row],[Hora de Salida]], "h:mm")</f>
        <v>6:25</v>
      </c>
      <c r="V6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0.14583333333333331</v>
      </c>
      <c r="W648">
        <f>+SUMIF(cocina!A:A,Tabla2[[#This Row],[Número de Orden]],cocina!H:H)</f>
        <v>39</v>
      </c>
      <c r="X648">
        <f>+Tabla2[[#This Row],[Tiempo de preparación]]/60</f>
        <v>0.65</v>
      </c>
      <c r="Y648" t="str">
        <f>+TEXT(Tabla2[[#This Row],[Columna2]]/24, "h:mm")</f>
        <v>0:39</v>
      </c>
      <c r="Z648" s="6">
        <f>+TEXT(Tabla2[[#This Row],[Hora de Salida]]-Tabla2[[#This Row],[Hora de Llegada]], "h:mm")-Tabla2[[#This Row],[Tiempo de preparación2]]</f>
        <v>0.11875000000000001</v>
      </c>
      <c r="AA648" s="6">
        <f>+IF(Tabla2[[#This Row],[Tiempo de degustación]]&lt;0,0,Tabla2[[#This Row],[Tiempo de degustación]])</f>
        <v>0.11875000000000001</v>
      </c>
      <c r="AB648" t="str">
        <f>+IF(Tabla2[[#This Row],[Tiempo de degustación2]]&gt;0,"SI","Impago")</f>
        <v>SI</v>
      </c>
      <c r="AC648">
        <f>+IF(Tabla2[[#This Row],[Orden cobrada]]="Impago",0,Tabla2[[#This Row],[Propina]])</f>
        <v>42.79</v>
      </c>
      <c r="AD648">
        <f>+IF(Tabla2[[#This Row],[Estado de la Mesa]]="Ocupada",15,0)</f>
        <v>0</v>
      </c>
      <c r="AE648">
        <f>+Tabla2[[#This Row],[Columna1]]/60</f>
        <v>0</v>
      </c>
      <c r="AF648" t="str">
        <f>+TEXT(Tabla2[[#This Row],[Columna12]]/24, "h:mm")</f>
        <v>0:00</v>
      </c>
      <c r="AG648" s="6">
        <f>+Tabla2[[#This Row],[Columna13]]+Tabla2[[#This Row],[Tiempo de permanencia]]</f>
        <v>0.14583333333333331</v>
      </c>
      <c r="AH648" t="str">
        <f>+TEXT(Tabla2[[#This Row],[Hora de Llegada]], "dddd")</f>
        <v>jueves</v>
      </c>
    </row>
    <row r="649" spans="1:34" x14ac:dyDescent="0.25">
      <c r="A649">
        <v>9</v>
      </c>
      <c r="B649" t="s">
        <v>174</v>
      </c>
      <c r="C649">
        <v>1</v>
      </c>
      <c r="D649" s="3">
        <v>45022.124305555553</v>
      </c>
      <c r="E649" s="3">
        <v>45022.204861111109</v>
      </c>
      <c r="F649" t="s">
        <v>82</v>
      </c>
      <c r="G649" t="s">
        <v>98</v>
      </c>
      <c r="H649" t="s">
        <v>83</v>
      </c>
      <c r="I649" s="13">
        <v>17.43</v>
      </c>
      <c r="J649" t="s">
        <v>84</v>
      </c>
      <c r="K649">
        <v>648</v>
      </c>
      <c r="L649" t="s">
        <v>85</v>
      </c>
      <c r="M649" t="s">
        <v>15</v>
      </c>
      <c r="Q649" s="1">
        <f>+SUMIF(Tabla1[Número de Orden],Tabla2[[#This Row],[Número de Orden]],Tabla1[Ganacia Bruta])</f>
        <v>56</v>
      </c>
      <c r="R649" s="1">
        <f>+Tabla2[[#This Row],[Monto total cuenta]]+Tabla2[[#This Row],[Propina final]]</f>
        <v>73.430000000000007</v>
      </c>
      <c r="S649" s="4">
        <f>+Tabla2[[#This Row],[Hora de Salida]]</f>
        <v>45022.204861111109</v>
      </c>
      <c r="T649" s="5" t="str">
        <f>+TEXT(Tabla2[[#This Row],[Hora de Llegada]], "h:mm")</f>
        <v>2:59</v>
      </c>
      <c r="U649" t="str">
        <f>+TEXT(Tabla2[[#This Row],[Hora de Salida]], "h:mm")</f>
        <v>4:55</v>
      </c>
      <c r="V6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649">
        <f>+SUMIF(cocina!A:A,Tabla2[[#This Row],[Número de Orden]],cocina!H:H)</f>
        <v>47</v>
      </c>
      <c r="X649">
        <f>+Tabla2[[#This Row],[Tiempo de preparación]]/60</f>
        <v>0.78333333333333333</v>
      </c>
      <c r="Y649" t="str">
        <f>+TEXT(Tabla2[[#This Row],[Columna2]]/24, "h:mm")</f>
        <v>0:47</v>
      </c>
      <c r="Z649" s="6">
        <f>+TEXT(Tabla2[[#This Row],[Hora de Salida]]-Tabla2[[#This Row],[Hora de Llegada]], "h:mm")-Tabla2[[#This Row],[Tiempo de preparación2]]</f>
        <v>4.791666666666667E-2</v>
      </c>
      <c r="AA649" s="6">
        <f>+IF(Tabla2[[#This Row],[Tiempo de degustación]]&lt;0,0,Tabla2[[#This Row],[Tiempo de degustación]])</f>
        <v>4.791666666666667E-2</v>
      </c>
      <c r="AB649" t="str">
        <f>+IF(Tabla2[[#This Row],[Tiempo de degustación2]]&gt;0,"SI","Impago")</f>
        <v>SI</v>
      </c>
      <c r="AC649">
        <f>+IF(Tabla2[[#This Row],[Orden cobrada]]="Impago",0,Tabla2[[#This Row],[Propina]])</f>
        <v>17.43</v>
      </c>
      <c r="AD649">
        <f>+IF(Tabla2[[#This Row],[Estado de la Mesa]]="Ocupada",15,0)</f>
        <v>0</v>
      </c>
      <c r="AE649">
        <f>+Tabla2[[#This Row],[Columna1]]/60</f>
        <v>0</v>
      </c>
      <c r="AF649" t="str">
        <f>+TEXT(Tabla2[[#This Row],[Columna12]]/24, "h:mm")</f>
        <v>0:00</v>
      </c>
      <c r="AG649" s="6">
        <f>+Tabla2[[#This Row],[Columna13]]+Tabla2[[#This Row],[Tiempo de permanencia]]</f>
        <v>8.0555555555555547E-2</v>
      </c>
      <c r="AH649" t="str">
        <f>+TEXT(Tabla2[[#This Row],[Hora de Llegada]], "dddd")</f>
        <v>jueves</v>
      </c>
    </row>
    <row r="650" spans="1:34" x14ac:dyDescent="0.25">
      <c r="A650">
        <v>9</v>
      </c>
      <c r="B650" t="s">
        <v>603</v>
      </c>
      <c r="C650">
        <v>1</v>
      </c>
      <c r="D650" s="3">
        <v>45022.038194444445</v>
      </c>
      <c r="E650" s="3">
        <v>45022.15625</v>
      </c>
      <c r="F650" t="s">
        <v>90</v>
      </c>
      <c r="G650" t="s">
        <v>70</v>
      </c>
      <c r="H650" t="s">
        <v>78</v>
      </c>
      <c r="I650" s="13">
        <v>15.98</v>
      </c>
      <c r="J650" t="s">
        <v>100</v>
      </c>
      <c r="K650">
        <v>649</v>
      </c>
      <c r="L650" t="s">
        <v>91</v>
      </c>
      <c r="M650" t="s">
        <v>13</v>
      </c>
      <c r="N650" t="s">
        <v>92</v>
      </c>
      <c r="O650" t="s">
        <v>129</v>
      </c>
      <c r="P650" t="s">
        <v>131</v>
      </c>
      <c r="Q650" s="1">
        <f>+SUMIF(Tabla1[Número de Orden],Tabla2[[#This Row],[Número de Orden]],Tabla1[Ganacia Bruta])</f>
        <v>256</v>
      </c>
      <c r="R650" s="1">
        <f>+Tabla2[[#This Row],[Monto total cuenta]]+Tabla2[[#This Row],[Propina final]]</f>
        <v>271.98</v>
      </c>
      <c r="S650" s="4">
        <f>+Tabla2[[#This Row],[Hora de Salida]]</f>
        <v>45022.15625</v>
      </c>
      <c r="T650" s="5" t="str">
        <f>+TEXT(Tabla2[[#This Row],[Hora de Llegada]], "h:mm")</f>
        <v>0:55</v>
      </c>
      <c r="U650" t="str">
        <f>+TEXT(Tabla2[[#This Row],[Hora de Salida]], "h:mm")</f>
        <v>3:45</v>
      </c>
      <c r="V6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650">
        <f>+SUMIF(cocina!A:A,Tabla2[[#This Row],[Número de Orden]],cocina!H:H)</f>
        <v>109</v>
      </c>
      <c r="X650">
        <f>+Tabla2[[#This Row],[Tiempo de preparación]]/60</f>
        <v>1.8166666666666667</v>
      </c>
      <c r="Y650" t="str">
        <f>+TEXT(Tabla2[[#This Row],[Columna2]]/24, "h:mm")</f>
        <v>1:49</v>
      </c>
      <c r="Z650" s="6">
        <f>+TEXT(Tabla2[[#This Row],[Hora de Salida]]-Tabla2[[#This Row],[Hora de Llegada]], "h:mm")-Tabla2[[#This Row],[Tiempo de preparación2]]</f>
        <v>4.2361111111111113E-2</v>
      </c>
      <c r="AA650" s="6">
        <f>+IF(Tabla2[[#This Row],[Tiempo de degustación]]&lt;0,0,Tabla2[[#This Row],[Tiempo de degustación]])</f>
        <v>4.2361111111111113E-2</v>
      </c>
      <c r="AB650" t="str">
        <f>+IF(Tabla2[[#This Row],[Tiempo de degustación2]]&gt;0,"SI","Impago")</f>
        <v>SI</v>
      </c>
      <c r="AC650">
        <f>+IF(Tabla2[[#This Row],[Orden cobrada]]="Impago",0,Tabla2[[#This Row],[Propina]])</f>
        <v>15.98</v>
      </c>
      <c r="AD650">
        <f>+IF(Tabla2[[#This Row],[Estado de la Mesa]]="Ocupada",15,0)</f>
        <v>15</v>
      </c>
      <c r="AE650">
        <f>+Tabla2[[#This Row],[Columna1]]/60</f>
        <v>0.25</v>
      </c>
      <c r="AF650" t="str">
        <f>+TEXT(Tabla2[[#This Row],[Columna12]]/24, "h:mm")</f>
        <v>0:15</v>
      </c>
      <c r="AG650" s="6">
        <f>+Tabla2[[#This Row],[Columna13]]+Tabla2[[#This Row],[Tiempo de permanencia]]</f>
        <v>30.128472222222225</v>
      </c>
      <c r="AH650" t="str">
        <f>+TEXT(Tabla2[[#This Row],[Hora de Llegada]], "dddd")</f>
        <v>jueves</v>
      </c>
    </row>
    <row r="651" spans="1:34" x14ac:dyDescent="0.25">
      <c r="A651">
        <v>11</v>
      </c>
      <c r="B651" t="s">
        <v>540</v>
      </c>
      <c r="C651">
        <v>3</v>
      </c>
      <c r="D651" s="3">
        <v>45023.147916666669</v>
      </c>
      <c r="E651" s="3">
        <v>45023.209722222222</v>
      </c>
      <c r="F651" t="s">
        <v>69</v>
      </c>
      <c r="G651" t="s">
        <v>70</v>
      </c>
      <c r="H651" t="s">
        <v>71</v>
      </c>
      <c r="I651" s="13">
        <v>38.21</v>
      </c>
      <c r="J651" t="s">
        <v>84</v>
      </c>
      <c r="K651">
        <v>650</v>
      </c>
      <c r="L651" t="s">
        <v>140</v>
      </c>
      <c r="M651" t="s">
        <v>23</v>
      </c>
      <c r="N651" t="s">
        <v>88</v>
      </c>
      <c r="O651" t="s">
        <v>107</v>
      </c>
      <c r="P651" t="s">
        <v>112</v>
      </c>
      <c r="Q651" s="1">
        <f>+SUMIF(Tabla1[Número de Orden],Tabla2[[#This Row],[Número de Orden]],Tabla1[Ganacia Bruta])</f>
        <v>237</v>
      </c>
      <c r="R651" s="1">
        <f>+Tabla2[[#This Row],[Monto total cuenta]]+Tabla2[[#This Row],[Propina final]]</f>
        <v>275.20999999999998</v>
      </c>
      <c r="S651" s="4">
        <f>+Tabla2[[#This Row],[Hora de Salida]]</f>
        <v>45023.209722222222</v>
      </c>
      <c r="T651" s="5" t="str">
        <f>+TEXT(Tabla2[[#This Row],[Hora de Llegada]], "h:mm")</f>
        <v>3:33</v>
      </c>
      <c r="U651" t="str">
        <f>+TEXT(Tabla2[[#This Row],[Hora de Salida]], "h:mm")</f>
        <v>5:02</v>
      </c>
      <c r="V6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6.1805555555555558E-2</v>
      </c>
      <c r="W651">
        <f>+SUMIF(cocina!A:A,Tabla2[[#This Row],[Número de Orden]],cocina!H:H)</f>
        <v>76</v>
      </c>
      <c r="X651">
        <f>+Tabla2[[#This Row],[Tiempo de preparación]]/60</f>
        <v>1.2666666666666666</v>
      </c>
      <c r="Y651" t="str">
        <f>+TEXT(Tabla2[[#This Row],[Columna2]]/24, "h:mm")</f>
        <v>1:16</v>
      </c>
      <c r="Z651" s="6">
        <f>+TEXT(Tabla2[[#This Row],[Hora de Salida]]-Tabla2[[#This Row],[Hora de Llegada]], "h:mm")-Tabla2[[#This Row],[Tiempo de preparación2]]</f>
        <v>9.0277777777777804E-3</v>
      </c>
      <c r="AA651" s="6">
        <f>+IF(Tabla2[[#This Row],[Tiempo de degustación]]&lt;0,0,Tabla2[[#This Row],[Tiempo de degustación]])</f>
        <v>9.0277777777777804E-3</v>
      </c>
      <c r="AB651" t="str">
        <f>+IF(Tabla2[[#This Row],[Tiempo de degustación2]]&gt;0,"SI","Impago")</f>
        <v>SI</v>
      </c>
      <c r="AC651">
        <f>+IF(Tabla2[[#This Row],[Orden cobrada]]="Impago",0,Tabla2[[#This Row],[Propina]])</f>
        <v>38.21</v>
      </c>
      <c r="AD651">
        <f>+IF(Tabla2[[#This Row],[Estado de la Mesa]]="Ocupada",15,0)</f>
        <v>0</v>
      </c>
      <c r="AE651">
        <f>+Tabla2[[#This Row],[Columna1]]/60</f>
        <v>0</v>
      </c>
      <c r="AF651" t="str">
        <f>+TEXT(Tabla2[[#This Row],[Columna12]]/24, "h:mm")</f>
        <v>0:00</v>
      </c>
      <c r="AG651" s="6">
        <f>+Tabla2[[#This Row],[Columna13]]+Tabla2[[#This Row],[Tiempo de permanencia]]</f>
        <v>6.1805555555555558E-2</v>
      </c>
      <c r="AH651" t="str">
        <f>+TEXT(Tabla2[[#This Row],[Hora de Llegada]], "dddd")</f>
        <v>viernes</v>
      </c>
    </row>
    <row r="652" spans="1:34" x14ac:dyDescent="0.25">
      <c r="A652">
        <v>16</v>
      </c>
      <c r="B652" t="s">
        <v>604</v>
      </c>
      <c r="C652">
        <v>4</v>
      </c>
      <c r="D652" s="3">
        <v>45023.086111111108</v>
      </c>
      <c r="E652" s="3">
        <v>45023.238888888889</v>
      </c>
      <c r="F652" t="s">
        <v>94</v>
      </c>
      <c r="G652" t="s">
        <v>98</v>
      </c>
      <c r="H652" t="s">
        <v>83</v>
      </c>
      <c r="I652" s="13">
        <v>20.27</v>
      </c>
      <c r="J652" t="s">
        <v>84</v>
      </c>
      <c r="K652">
        <v>651</v>
      </c>
      <c r="L652" t="s">
        <v>140</v>
      </c>
      <c r="M652" t="s">
        <v>11</v>
      </c>
      <c r="N652" t="s">
        <v>118</v>
      </c>
      <c r="O652" t="s">
        <v>115</v>
      </c>
      <c r="Q652" s="1">
        <f>+SUMIF(Tabla1[Número de Orden],Tabla2[[#This Row],[Número de Orden]],Tabla1[Ganacia Bruta])</f>
        <v>209</v>
      </c>
      <c r="R652" s="1">
        <f>+Tabla2[[#This Row],[Monto total cuenta]]+Tabla2[[#This Row],[Propina final]]</f>
        <v>229.27</v>
      </c>
      <c r="S652" s="4">
        <f>+Tabla2[[#This Row],[Hora de Salida]]</f>
        <v>45023.238888888889</v>
      </c>
      <c r="T652" s="5" t="str">
        <f>+TEXT(Tabla2[[#This Row],[Hora de Llegada]], "h:mm")</f>
        <v>2:04</v>
      </c>
      <c r="U652" t="str">
        <f>+TEXT(Tabla2[[#This Row],[Hora de Salida]], "h:mm")</f>
        <v>5:44</v>
      </c>
      <c r="V6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0.15277777777777779</v>
      </c>
      <c r="W652">
        <f>+SUMIF(cocina!A:A,Tabla2[[#This Row],[Número de Orden]],cocina!H:H)</f>
        <v>88</v>
      </c>
      <c r="X652">
        <f>+Tabla2[[#This Row],[Tiempo de preparación]]/60</f>
        <v>1.4666666666666666</v>
      </c>
      <c r="Y652" t="str">
        <f>+TEXT(Tabla2[[#This Row],[Columna2]]/24, "h:mm")</f>
        <v>1:28</v>
      </c>
      <c r="Z652" s="6">
        <f>+TEXT(Tabla2[[#This Row],[Hora de Salida]]-Tabla2[[#This Row],[Hora de Llegada]], "h:mm")-Tabla2[[#This Row],[Tiempo de preparación2]]</f>
        <v>9.1666666666666674E-2</v>
      </c>
      <c r="AA652" s="6">
        <f>+IF(Tabla2[[#This Row],[Tiempo de degustación]]&lt;0,0,Tabla2[[#This Row],[Tiempo de degustación]])</f>
        <v>9.1666666666666674E-2</v>
      </c>
      <c r="AB652" t="str">
        <f>+IF(Tabla2[[#This Row],[Tiempo de degustación2]]&gt;0,"SI","Impago")</f>
        <v>SI</v>
      </c>
      <c r="AC652">
        <f>+IF(Tabla2[[#This Row],[Orden cobrada]]="Impago",0,Tabla2[[#This Row],[Propina]])</f>
        <v>20.27</v>
      </c>
      <c r="AD652">
        <f>+IF(Tabla2[[#This Row],[Estado de la Mesa]]="Ocupada",15,0)</f>
        <v>0</v>
      </c>
      <c r="AE652">
        <f>+Tabla2[[#This Row],[Columna1]]/60</f>
        <v>0</v>
      </c>
      <c r="AF652" t="str">
        <f>+TEXT(Tabla2[[#This Row],[Columna12]]/24, "h:mm")</f>
        <v>0:00</v>
      </c>
      <c r="AG652" s="6">
        <f>+Tabla2[[#This Row],[Columna13]]+Tabla2[[#This Row],[Tiempo de permanencia]]</f>
        <v>0.15277777777777779</v>
      </c>
      <c r="AH652" t="str">
        <f>+TEXT(Tabla2[[#This Row],[Hora de Llegada]], "dddd")</f>
        <v>viernes</v>
      </c>
    </row>
    <row r="653" spans="1:34" x14ac:dyDescent="0.25">
      <c r="A653">
        <v>14</v>
      </c>
      <c r="B653" t="s">
        <v>548</v>
      </c>
      <c r="C653">
        <v>5</v>
      </c>
      <c r="D653" s="3">
        <v>45023.004166666666</v>
      </c>
      <c r="E653" s="3">
        <v>45023.101388888892</v>
      </c>
      <c r="F653" t="s">
        <v>82</v>
      </c>
      <c r="G653" t="s">
        <v>70</v>
      </c>
      <c r="H653" t="s">
        <v>71</v>
      </c>
      <c r="I653" s="13">
        <v>23.26</v>
      </c>
      <c r="J653" t="s">
        <v>100</v>
      </c>
      <c r="K653">
        <v>652</v>
      </c>
      <c r="L653" t="s">
        <v>109</v>
      </c>
      <c r="M653" t="s">
        <v>9</v>
      </c>
      <c r="N653" t="s">
        <v>87</v>
      </c>
      <c r="Q653" s="1">
        <f>+SUMIF(Tabla1[Número de Orden],Tabla2[[#This Row],[Número de Orden]],Tabla1[Ganacia Bruta])</f>
        <v>170</v>
      </c>
      <c r="R653" s="1">
        <f>+Tabla2[[#This Row],[Monto total cuenta]]+Tabla2[[#This Row],[Propina final]]</f>
        <v>193.26</v>
      </c>
      <c r="S653" s="4">
        <f>+Tabla2[[#This Row],[Hora de Salida]]</f>
        <v>45023.101388888892</v>
      </c>
      <c r="T653" s="5" t="str">
        <f>+TEXT(Tabla2[[#This Row],[Hora de Llegada]], "h:mm")</f>
        <v>0:06</v>
      </c>
      <c r="U653" t="str">
        <f>+TEXT(Tabla2[[#This Row],[Hora de Salida]], "h:mm")</f>
        <v>2:26</v>
      </c>
      <c r="V6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30.097222222222221</v>
      </c>
      <c r="W653">
        <f>+SUMIF(cocina!A:A,Tabla2[[#This Row],[Número de Orden]],cocina!H:H)</f>
        <v>50</v>
      </c>
      <c r="X653">
        <f>+Tabla2[[#This Row],[Tiempo de preparación]]/60</f>
        <v>0.83333333333333337</v>
      </c>
      <c r="Y653" t="str">
        <f>+TEXT(Tabla2[[#This Row],[Columna2]]/24, "h:mm")</f>
        <v>0:50</v>
      </c>
      <c r="Z653" s="6">
        <f>+TEXT(Tabla2[[#This Row],[Hora de Salida]]-Tabla2[[#This Row],[Hora de Llegada]], "h:mm")-Tabla2[[#This Row],[Tiempo de preparación2]]</f>
        <v>6.25E-2</v>
      </c>
      <c r="AA653" s="6">
        <f>+IF(Tabla2[[#This Row],[Tiempo de degustación]]&lt;0,0,Tabla2[[#This Row],[Tiempo de degustación]])</f>
        <v>6.25E-2</v>
      </c>
      <c r="AB653" t="str">
        <f>+IF(Tabla2[[#This Row],[Tiempo de degustación2]]&gt;0,"SI","Impago")</f>
        <v>SI</v>
      </c>
      <c r="AC653">
        <f>+IF(Tabla2[[#This Row],[Orden cobrada]]="Impago",0,Tabla2[[#This Row],[Propina]])</f>
        <v>23.26</v>
      </c>
      <c r="AD653">
        <f>+IF(Tabla2[[#This Row],[Estado de la Mesa]]="Ocupada",15,0)</f>
        <v>15</v>
      </c>
      <c r="AE653">
        <f>+Tabla2[[#This Row],[Columna1]]/60</f>
        <v>0.25</v>
      </c>
      <c r="AF653" t="str">
        <f>+TEXT(Tabla2[[#This Row],[Columna12]]/24, "h:mm")</f>
        <v>0:15</v>
      </c>
      <c r="AG653" s="6">
        <f>+Tabla2[[#This Row],[Columna13]]+Tabla2[[#This Row],[Tiempo de permanencia]]</f>
        <v>30.107638888888889</v>
      </c>
      <c r="AH653" t="str">
        <f>+TEXT(Tabla2[[#This Row],[Hora de Llegada]], "dddd")</f>
        <v>viernes</v>
      </c>
    </row>
    <row r="654" spans="1:34" x14ac:dyDescent="0.25">
      <c r="A654">
        <v>13</v>
      </c>
      <c r="B654" t="s">
        <v>605</v>
      </c>
      <c r="C654">
        <v>5</v>
      </c>
      <c r="D654" s="3">
        <v>45023.104861111111</v>
      </c>
      <c r="E654" s="3">
        <v>45023.180555555555</v>
      </c>
      <c r="F654" t="s">
        <v>76</v>
      </c>
      <c r="G654" t="s">
        <v>70</v>
      </c>
      <c r="H654" t="s">
        <v>83</v>
      </c>
      <c r="I654" s="13">
        <v>34.33</v>
      </c>
      <c r="J654" t="s">
        <v>84</v>
      </c>
      <c r="K654">
        <v>653</v>
      </c>
      <c r="L654" t="s">
        <v>101</v>
      </c>
      <c r="M654" t="s">
        <v>15</v>
      </c>
      <c r="N654" t="s">
        <v>74</v>
      </c>
      <c r="O654" t="s">
        <v>112</v>
      </c>
      <c r="Q654" s="1">
        <f>+SUMIF(Tabla1[Número de Orden],Tabla2[[#This Row],[Número de Orden]],Tabla1[Ganacia Bruta])</f>
        <v>244</v>
      </c>
      <c r="R654" s="1">
        <f>+Tabla2[[#This Row],[Monto total cuenta]]+Tabla2[[#This Row],[Propina final]]</f>
        <v>244</v>
      </c>
      <c r="S654" s="4">
        <f>+Tabla2[[#This Row],[Hora de Salida]]</f>
        <v>45023.180555555555</v>
      </c>
      <c r="T654" s="5" t="str">
        <f>+TEXT(Tabla2[[#This Row],[Hora de Llegada]], "h:mm")</f>
        <v>2:31</v>
      </c>
      <c r="U654" t="str">
        <f>+TEXT(Tabla2[[#This Row],[Hora de Salida]], "h:mm")</f>
        <v>4:20</v>
      </c>
      <c r="V6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7.5694444444444439E-2</v>
      </c>
      <c r="W654">
        <f>+SUMIF(cocina!A:A,Tabla2[[#This Row],[Número de Orden]],cocina!H:H)</f>
        <v>150</v>
      </c>
      <c r="X654">
        <f>+Tabla2[[#This Row],[Tiempo de preparación]]/60</f>
        <v>2.5</v>
      </c>
      <c r="Y654" t="str">
        <f>+TEXT(Tabla2[[#This Row],[Columna2]]/24, "h:mm")</f>
        <v>2:30</v>
      </c>
      <c r="Z654" s="6">
        <f>+TEXT(Tabla2[[#This Row],[Hora de Salida]]-Tabla2[[#This Row],[Hora de Llegada]], "h:mm")-Tabla2[[#This Row],[Tiempo de preparación2]]</f>
        <v>-2.8472222222222232E-2</v>
      </c>
      <c r="AA654" s="6">
        <f>+IF(Tabla2[[#This Row],[Tiempo de degustación]]&lt;0,0,Tabla2[[#This Row],[Tiempo de degustación]])</f>
        <v>0</v>
      </c>
      <c r="AB654" t="str">
        <f>+IF(Tabla2[[#This Row],[Tiempo de degustación2]]&gt;0,"SI","Impago")</f>
        <v>Impago</v>
      </c>
      <c r="AC654">
        <f>+IF(Tabla2[[#This Row],[Orden cobrada]]="Impago",0,Tabla2[[#This Row],[Propina]])</f>
        <v>0</v>
      </c>
      <c r="AD654">
        <f>+IF(Tabla2[[#This Row],[Estado de la Mesa]]="Ocupada",15,0)</f>
        <v>0</v>
      </c>
      <c r="AE654">
        <f>+Tabla2[[#This Row],[Columna1]]/60</f>
        <v>0</v>
      </c>
      <c r="AF654" t="str">
        <f>+TEXT(Tabla2[[#This Row],[Columna12]]/24, "h:mm")</f>
        <v>0:00</v>
      </c>
      <c r="AG654" s="6">
        <f>+Tabla2[[#This Row],[Columna13]]+Tabla2[[#This Row],[Tiempo de permanencia]]</f>
        <v>7.5694444444444439E-2</v>
      </c>
      <c r="AH654" t="str">
        <f>+TEXT(Tabla2[[#This Row],[Hora de Llegada]], "dddd")</f>
        <v>viernes</v>
      </c>
    </row>
    <row r="655" spans="1:34" x14ac:dyDescent="0.25">
      <c r="A655">
        <v>12</v>
      </c>
      <c r="B655" t="s">
        <v>606</v>
      </c>
      <c r="C655">
        <v>5</v>
      </c>
      <c r="D655" s="3">
        <v>45023.001388888886</v>
      </c>
      <c r="E655" s="3">
        <v>45023.072222222225</v>
      </c>
      <c r="F655" t="s">
        <v>90</v>
      </c>
      <c r="G655" t="s">
        <v>98</v>
      </c>
      <c r="H655" t="s">
        <v>83</v>
      </c>
      <c r="I655" s="13">
        <v>23.98</v>
      </c>
      <c r="J655" t="s">
        <v>100</v>
      </c>
      <c r="K655">
        <v>654</v>
      </c>
      <c r="L655" t="s">
        <v>109</v>
      </c>
      <c r="M655" t="s">
        <v>19</v>
      </c>
      <c r="N655" t="s">
        <v>131</v>
      </c>
      <c r="Q655" s="1">
        <f>+SUMIF(Tabla1[Número de Orden],Tabla2[[#This Row],[Número de Orden]],Tabla1[Ganacia Bruta])</f>
        <v>42</v>
      </c>
      <c r="R655" s="1">
        <f>+Tabla2[[#This Row],[Monto total cuenta]]+Tabla2[[#This Row],[Propina final]]</f>
        <v>65.98</v>
      </c>
      <c r="S655" s="4">
        <f>+Tabla2[[#This Row],[Hora de Salida]]</f>
        <v>45023.072222222225</v>
      </c>
      <c r="T655" s="5" t="str">
        <f>+TEXT(Tabla2[[#This Row],[Hora de Llegada]], "h:mm")</f>
        <v>0:02</v>
      </c>
      <c r="U655" t="str">
        <f>+TEXT(Tabla2[[#This Row],[Hora de Salida]], "h:mm")</f>
        <v>1:44</v>
      </c>
      <c r="V6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30.070833333333333</v>
      </c>
      <c r="W655">
        <f>+SUMIF(cocina!A:A,Tabla2[[#This Row],[Número de Orden]],cocina!H:H)</f>
        <v>44</v>
      </c>
      <c r="X655">
        <f>+Tabla2[[#This Row],[Tiempo de preparación]]/60</f>
        <v>0.73333333333333328</v>
      </c>
      <c r="Y655" t="str">
        <f>+TEXT(Tabla2[[#This Row],[Columna2]]/24, "h:mm")</f>
        <v>0:44</v>
      </c>
      <c r="Z655" s="6">
        <f>+TEXT(Tabla2[[#This Row],[Hora de Salida]]-Tabla2[[#This Row],[Hora de Llegada]], "h:mm")-Tabla2[[#This Row],[Tiempo de preparación2]]</f>
        <v>4.0277777777777773E-2</v>
      </c>
      <c r="AA655" s="6">
        <f>+IF(Tabla2[[#This Row],[Tiempo de degustación]]&lt;0,0,Tabla2[[#This Row],[Tiempo de degustación]])</f>
        <v>4.0277777777777773E-2</v>
      </c>
      <c r="AB655" t="str">
        <f>+IF(Tabla2[[#This Row],[Tiempo de degustación2]]&gt;0,"SI","Impago")</f>
        <v>SI</v>
      </c>
      <c r="AC655">
        <f>+IF(Tabla2[[#This Row],[Orden cobrada]]="Impago",0,Tabla2[[#This Row],[Propina]])</f>
        <v>23.98</v>
      </c>
      <c r="AD655">
        <f>+IF(Tabla2[[#This Row],[Estado de la Mesa]]="Ocupada",15,0)</f>
        <v>15</v>
      </c>
      <c r="AE655">
        <f>+Tabla2[[#This Row],[Columna1]]/60</f>
        <v>0.25</v>
      </c>
      <c r="AF655" t="str">
        <f>+TEXT(Tabla2[[#This Row],[Columna12]]/24, "h:mm")</f>
        <v>0:15</v>
      </c>
      <c r="AG655" s="6">
        <f>+Tabla2[[#This Row],[Columna13]]+Tabla2[[#This Row],[Tiempo de permanencia]]</f>
        <v>30.081250000000001</v>
      </c>
      <c r="AH655" t="str">
        <f>+TEXT(Tabla2[[#This Row],[Hora de Llegada]], "dddd")</f>
        <v>viernes</v>
      </c>
    </row>
    <row r="656" spans="1:34" x14ac:dyDescent="0.25">
      <c r="A656">
        <v>5</v>
      </c>
      <c r="B656" t="s">
        <v>607</v>
      </c>
      <c r="C656">
        <v>4</v>
      </c>
      <c r="D656" s="3">
        <v>45023.052083333336</v>
      </c>
      <c r="E656" s="3">
        <v>45023.200694444444</v>
      </c>
      <c r="F656" t="s">
        <v>90</v>
      </c>
      <c r="G656" t="s">
        <v>70</v>
      </c>
      <c r="H656" t="s">
        <v>78</v>
      </c>
      <c r="I656" s="13">
        <v>21.7</v>
      </c>
      <c r="J656" t="s">
        <v>72</v>
      </c>
      <c r="K656">
        <v>655</v>
      </c>
      <c r="L656" t="s">
        <v>85</v>
      </c>
      <c r="M656" t="s">
        <v>9</v>
      </c>
      <c r="Q656" s="1">
        <f>+SUMIF(Tabla1[Número de Orden],Tabla2[[#This Row],[Número de Orden]],Tabla1[Ganacia Bruta])</f>
        <v>93</v>
      </c>
      <c r="R656" s="1">
        <f>+Tabla2[[#This Row],[Monto total cuenta]]+Tabla2[[#This Row],[Propina final]]</f>
        <v>114.7</v>
      </c>
      <c r="S656" s="4">
        <f>+Tabla2[[#This Row],[Hora de Salida]]</f>
        <v>45023.200694444444</v>
      </c>
      <c r="T656" s="5" t="str">
        <f>+TEXT(Tabla2[[#This Row],[Hora de Llegada]], "h:mm")</f>
        <v>1:15</v>
      </c>
      <c r="U656" t="str">
        <f>+TEXT(Tabla2[[#This Row],[Hora de Salida]], "h:mm")</f>
        <v>4:49</v>
      </c>
      <c r="V6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0.14861111111111111</v>
      </c>
      <c r="W656">
        <f>+SUMIF(cocina!A:A,Tabla2[[#This Row],[Número de Orden]],cocina!H:H)</f>
        <v>36</v>
      </c>
      <c r="X656">
        <f>+Tabla2[[#This Row],[Tiempo de preparación]]/60</f>
        <v>0.6</v>
      </c>
      <c r="Y656" t="str">
        <f>+TEXT(Tabla2[[#This Row],[Columna2]]/24, "h:mm")</f>
        <v>0:36</v>
      </c>
      <c r="Z656" s="6">
        <f>+TEXT(Tabla2[[#This Row],[Hora de Salida]]-Tabla2[[#This Row],[Hora de Llegada]], "h:mm")-Tabla2[[#This Row],[Tiempo de preparación2]]</f>
        <v>0.12361111111111112</v>
      </c>
      <c r="AA656" s="6">
        <f>+IF(Tabla2[[#This Row],[Tiempo de degustación]]&lt;0,0,Tabla2[[#This Row],[Tiempo de degustación]])</f>
        <v>0.12361111111111112</v>
      </c>
      <c r="AB656" t="str">
        <f>+IF(Tabla2[[#This Row],[Tiempo de degustación2]]&gt;0,"SI","Impago")</f>
        <v>SI</v>
      </c>
      <c r="AC656">
        <f>+IF(Tabla2[[#This Row],[Orden cobrada]]="Impago",0,Tabla2[[#This Row],[Propina]])</f>
        <v>21.7</v>
      </c>
      <c r="AD656">
        <f>+IF(Tabla2[[#This Row],[Estado de la Mesa]]="Ocupada",15,0)</f>
        <v>0</v>
      </c>
      <c r="AE656">
        <f>+Tabla2[[#This Row],[Columna1]]/60</f>
        <v>0</v>
      </c>
      <c r="AF656" t="str">
        <f>+TEXT(Tabla2[[#This Row],[Columna12]]/24, "h:mm")</f>
        <v>0:00</v>
      </c>
      <c r="AG656" s="6">
        <f>+Tabla2[[#This Row],[Columna13]]+Tabla2[[#This Row],[Tiempo de permanencia]]</f>
        <v>0.14861111111111111</v>
      </c>
      <c r="AH656" t="str">
        <f>+TEXT(Tabla2[[#This Row],[Hora de Llegada]], "dddd")</f>
        <v>viernes</v>
      </c>
    </row>
    <row r="657" spans="1:34" x14ac:dyDescent="0.25">
      <c r="A657">
        <v>19</v>
      </c>
      <c r="B657" t="s">
        <v>608</v>
      </c>
      <c r="C657">
        <v>6</v>
      </c>
      <c r="D657" s="3">
        <v>45023.15</v>
      </c>
      <c r="E657" s="3">
        <v>45023.277777777781</v>
      </c>
      <c r="F657" t="s">
        <v>76</v>
      </c>
      <c r="G657" t="s">
        <v>98</v>
      </c>
      <c r="H657" t="s">
        <v>83</v>
      </c>
      <c r="I657" s="13">
        <v>31.23</v>
      </c>
      <c r="J657" t="s">
        <v>72</v>
      </c>
      <c r="K657">
        <v>656</v>
      </c>
      <c r="L657" t="s">
        <v>140</v>
      </c>
      <c r="M657" t="s">
        <v>22</v>
      </c>
      <c r="N657" t="s">
        <v>131</v>
      </c>
      <c r="O657" t="s">
        <v>106</v>
      </c>
      <c r="P657" t="s">
        <v>87</v>
      </c>
      <c r="Q657" s="1">
        <f>+SUMIF(Tabla1[Número de Orden],Tabla2[[#This Row],[Número de Orden]],Tabla1[Ganacia Bruta])</f>
        <v>157</v>
      </c>
      <c r="R657" s="1">
        <f>+Tabla2[[#This Row],[Monto total cuenta]]+Tabla2[[#This Row],[Propina final]]</f>
        <v>188.23</v>
      </c>
      <c r="S657" s="4">
        <f>+Tabla2[[#This Row],[Hora de Salida]]</f>
        <v>45023.277777777781</v>
      </c>
      <c r="T657" s="5" t="str">
        <f>+TEXT(Tabla2[[#This Row],[Hora de Llegada]], "h:mm")</f>
        <v>3:36</v>
      </c>
      <c r="U657" t="str">
        <f>+TEXT(Tabla2[[#This Row],[Hora de Salida]], "h:mm")</f>
        <v>6:40</v>
      </c>
      <c r="V6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0.1277777777777778</v>
      </c>
      <c r="W657">
        <f>+SUMIF(cocina!A:A,Tabla2[[#This Row],[Número de Orden]],cocina!H:H)</f>
        <v>110</v>
      </c>
      <c r="X657">
        <f>+Tabla2[[#This Row],[Tiempo de preparación]]/60</f>
        <v>1.8333333333333333</v>
      </c>
      <c r="Y657" t="str">
        <f>+TEXT(Tabla2[[#This Row],[Columna2]]/24, "h:mm")</f>
        <v>1:50</v>
      </c>
      <c r="Z657" s="6">
        <f>+TEXT(Tabla2[[#This Row],[Hora de Salida]]-Tabla2[[#This Row],[Hora de Llegada]], "h:mm")-Tabla2[[#This Row],[Tiempo de preparación2]]</f>
        <v>5.1388888888888873E-2</v>
      </c>
      <c r="AA657" s="6">
        <f>+IF(Tabla2[[#This Row],[Tiempo de degustación]]&lt;0,0,Tabla2[[#This Row],[Tiempo de degustación]])</f>
        <v>5.1388888888888873E-2</v>
      </c>
      <c r="AB657" t="str">
        <f>+IF(Tabla2[[#This Row],[Tiempo de degustación2]]&gt;0,"SI","Impago")</f>
        <v>SI</v>
      </c>
      <c r="AC657">
        <f>+IF(Tabla2[[#This Row],[Orden cobrada]]="Impago",0,Tabla2[[#This Row],[Propina]])</f>
        <v>31.23</v>
      </c>
      <c r="AD657">
        <f>+IF(Tabla2[[#This Row],[Estado de la Mesa]]="Ocupada",15,0)</f>
        <v>0</v>
      </c>
      <c r="AE657">
        <f>+Tabla2[[#This Row],[Columna1]]/60</f>
        <v>0</v>
      </c>
      <c r="AF657" t="str">
        <f>+TEXT(Tabla2[[#This Row],[Columna12]]/24, "h:mm")</f>
        <v>0:00</v>
      </c>
      <c r="AG657" s="6">
        <f>+Tabla2[[#This Row],[Columna13]]+Tabla2[[#This Row],[Tiempo de permanencia]]</f>
        <v>0.1277777777777778</v>
      </c>
      <c r="AH657" t="str">
        <f>+TEXT(Tabla2[[#This Row],[Hora de Llegada]], "dddd")</f>
        <v>viernes</v>
      </c>
    </row>
    <row r="658" spans="1:34" x14ac:dyDescent="0.25">
      <c r="A658">
        <v>1</v>
      </c>
      <c r="B658" t="s">
        <v>609</v>
      </c>
      <c r="C658">
        <v>2</v>
      </c>
      <c r="D658" s="3">
        <v>45023.035416666666</v>
      </c>
      <c r="E658" s="3">
        <v>45023.171527777777</v>
      </c>
      <c r="F658" t="s">
        <v>76</v>
      </c>
      <c r="G658" t="s">
        <v>70</v>
      </c>
      <c r="H658" t="s">
        <v>78</v>
      </c>
      <c r="I658" s="13">
        <v>44.2</v>
      </c>
      <c r="J658" t="s">
        <v>72</v>
      </c>
      <c r="K658">
        <v>657</v>
      </c>
      <c r="L658" t="s">
        <v>127</v>
      </c>
      <c r="M658" t="s">
        <v>11</v>
      </c>
      <c r="N658" t="s">
        <v>116</v>
      </c>
      <c r="O658" t="s">
        <v>112</v>
      </c>
      <c r="Q658" s="1">
        <f>+SUMIF(Tabla1[Número de Orden],Tabla2[[#This Row],[Número de Orden]],Tabla1[Ganacia Bruta])</f>
        <v>196</v>
      </c>
      <c r="R658" s="1">
        <f>+Tabla2[[#This Row],[Monto total cuenta]]+Tabla2[[#This Row],[Propina final]]</f>
        <v>240.2</v>
      </c>
      <c r="S658" s="4">
        <f>+Tabla2[[#This Row],[Hora de Salida]]</f>
        <v>45023.171527777777</v>
      </c>
      <c r="T658" s="5" t="str">
        <f>+TEXT(Tabla2[[#This Row],[Hora de Llegada]], "h:mm")</f>
        <v>0:51</v>
      </c>
      <c r="U658" t="str">
        <f>+TEXT(Tabla2[[#This Row],[Hora de Salida]], "h:mm")</f>
        <v>4:07</v>
      </c>
      <c r="V6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658">
        <f>+SUMIF(cocina!A:A,Tabla2[[#This Row],[Número de Orden]],cocina!H:H)</f>
        <v>134</v>
      </c>
      <c r="X658">
        <f>+Tabla2[[#This Row],[Tiempo de preparación]]/60</f>
        <v>2.2333333333333334</v>
      </c>
      <c r="Y658" t="str">
        <f>+TEXT(Tabla2[[#This Row],[Columna2]]/24, "h:mm")</f>
        <v>2:14</v>
      </c>
      <c r="Z658" s="6">
        <f>+TEXT(Tabla2[[#This Row],[Hora de Salida]]-Tabla2[[#This Row],[Hora de Llegada]], "h:mm")-Tabla2[[#This Row],[Tiempo de preparación2]]</f>
        <v>4.3055555555555541E-2</v>
      </c>
      <c r="AA658" s="6">
        <f>+IF(Tabla2[[#This Row],[Tiempo de degustación]]&lt;0,0,Tabla2[[#This Row],[Tiempo de degustación]])</f>
        <v>4.3055555555555541E-2</v>
      </c>
      <c r="AB658" t="str">
        <f>+IF(Tabla2[[#This Row],[Tiempo de degustación2]]&gt;0,"SI","Impago")</f>
        <v>SI</v>
      </c>
      <c r="AC658">
        <f>+IF(Tabla2[[#This Row],[Orden cobrada]]="Impago",0,Tabla2[[#This Row],[Propina]])</f>
        <v>44.2</v>
      </c>
      <c r="AD658">
        <f>+IF(Tabla2[[#This Row],[Estado de la Mesa]]="Ocupada",15,0)</f>
        <v>0</v>
      </c>
      <c r="AE658">
        <f>+Tabla2[[#This Row],[Columna1]]/60</f>
        <v>0</v>
      </c>
      <c r="AF658" t="str">
        <f>+TEXT(Tabla2[[#This Row],[Columna12]]/24, "h:mm")</f>
        <v>0:00</v>
      </c>
      <c r="AG658" s="6">
        <f>+Tabla2[[#This Row],[Columna13]]+Tabla2[[#This Row],[Tiempo de permanencia]]</f>
        <v>0.13611111111111113</v>
      </c>
      <c r="AH658" t="str">
        <f>+TEXT(Tabla2[[#This Row],[Hora de Llegada]], "dddd")</f>
        <v>viernes</v>
      </c>
    </row>
    <row r="659" spans="1:34" x14ac:dyDescent="0.25">
      <c r="A659">
        <v>19</v>
      </c>
      <c r="B659" t="s">
        <v>610</v>
      </c>
      <c r="C659">
        <v>5</v>
      </c>
      <c r="D659" s="3">
        <v>45023.071527777778</v>
      </c>
      <c r="E659" s="3">
        <v>45023.209722222222</v>
      </c>
      <c r="F659" t="s">
        <v>90</v>
      </c>
      <c r="G659" t="s">
        <v>77</v>
      </c>
      <c r="H659" t="s">
        <v>78</v>
      </c>
      <c r="I659" s="13">
        <v>31.27</v>
      </c>
      <c r="J659" t="s">
        <v>72</v>
      </c>
      <c r="K659">
        <v>658</v>
      </c>
      <c r="L659" t="s">
        <v>85</v>
      </c>
      <c r="M659" t="s">
        <v>18</v>
      </c>
      <c r="N659" t="s">
        <v>80</v>
      </c>
      <c r="Q659" s="1">
        <f>+SUMIF(Tabla1[Número de Orden],Tabla2[[#This Row],[Número de Orden]],Tabla1[Ganacia Bruta])</f>
        <v>86</v>
      </c>
      <c r="R659" s="1">
        <f>+Tabla2[[#This Row],[Monto total cuenta]]+Tabla2[[#This Row],[Propina final]]</f>
        <v>117.27</v>
      </c>
      <c r="S659" s="4">
        <f>+Tabla2[[#This Row],[Hora de Salida]]</f>
        <v>45023.209722222222</v>
      </c>
      <c r="T659" s="5" t="str">
        <f>+TEXT(Tabla2[[#This Row],[Hora de Llegada]], "h:mm")</f>
        <v>1:43</v>
      </c>
      <c r="U659" t="str">
        <f>+TEXT(Tabla2[[#This Row],[Hora de Salida]], "h:mm")</f>
        <v>5:02</v>
      </c>
      <c r="V6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0.13819444444444445</v>
      </c>
      <c r="W659">
        <f>+SUMIF(cocina!A:A,Tabla2[[#This Row],[Número de Orden]],cocina!H:H)</f>
        <v>48</v>
      </c>
      <c r="X659">
        <f>+Tabla2[[#This Row],[Tiempo de preparación]]/60</f>
        <v>0.8</v>
      </c>
      <c r="Y659" t="str">
        <f>+TEXT(Tabla2[[#This Row],[Columna2]]/24, "h:mm")</f>
        <v>0:48</v>
      </c>
      <c r="Z659" s="6">
        <f>+TEXT(Tabla2[[#This Row],[Hora de Salida]]-Tabla2[[#This Row],[Hora de Llegada]], "h:mm")-Tabla2[[#This Row],[Tiempo de preparación2]]</f>
        <v>0.10486111111111113</v>
      </c>
      <c r="AA659" s="6">
        <f>+IF(Tabla2[[#This Row],[Tiempo de degustación]]&lt;0,0,Tabla2[[#This Row],[Tiempo de degustación]])</f>
        <v>0.10486111111111113</v>
      </c>
      <c r="AB659" t="str">
        <f>+IF(Tabla2[[#This Row],[Tiempo de degustación2]]&gt;0,"SI","Impago")</f>
        <v>SI</v>
      </c>
      <c r="AC659">
        <f>+IF(Tabla2[[#This Row],[Orden cobrada]]="Impago",0,Tabla2[[#This Row],[Propina]])</f>
        <v>31.27</v>
      </c>
      <c r="AD659">
        <f>+IF(Tabla2[[#This Row],[Estado de la Mesa]]="Ocupada",15,0)</f>
        <v>0</v>
      </c>
      <c r="AE659">
        <f>+Tabla2[[#This Row],[Columna1]]/60</f>
        <v>0</v>
      </c>
      <c r="AF659" t="str">
        <f>+TEXT(Tabla2[[#This Row],[Columna12]]/24, "h:mm")</f>
        <v>0:00</v>
      </c>
      <c r="AG659" s="6">
        <f>+Tabla2[[#This Row],[Columna13]]+Tabla2[[#This Row],[Tiempo de permanencia]]</f>
        <v>0.13819444444444445</v>
      </c>
      <c r="AH659" t="str">
        <f>+TEXT(Tabla2[[#This Row],[Hora de Llegada]], "dddd")</f>
        <v>viernes</v>
      </c>
    </row>
    <row r="660" spans="1:34" x14ac:dyDescent="0.25">
      <c r="A660">
        <v>9</v>
      </c>
      <c r="B660" t="s">
        <v>338</v>
      </c>
      <c r="C660">
        <v>4</v>
      </c>
      <c r="D660" s="3">
        <v>45023.118055555555</v>
      </c>
      <c r="E660" s="3">
        <v>45023.168749999997</v>
      </c>
      <c r="F660" t="s">
        <v>94</v>
      </c>
      <c r="G660" t="s">
        <v>70</v>
      </c>
      <c r="H660" t="s">
        <v>83</v>
      </c>
      <c r="I660" s="13">
        <v>35.24</v>
      </c>
      <c r="J660" t="s">
        <v>100</v>
      </c>
      <c r="K660">
        <v>659</v>
      </c>
      <c r="L660" t="s">
        <v>95</v>
      </c>
      <c r="M660" t="s">
        <v>13</v>
      </c>
      <c r="Q660" s="1">
        <f>+SUMIF(Tabla1[Número de Orden],Tabla2[[#This Row],[Número de Orden]],Tabla1[Ganacia Bruta])</f>
        <v>87</v>
      </c>
      <c r="R660" s="1">
        <f>+Tabla2[[#This Row],[Monto total cuenta]]+Tabla2[[#This Row],[Propina final]]</f>
        <v>122.24000000000001</v>
      </c>
      <c r="S660" s="4">
        <f>+Tabla2[[#This Row],[Hora de Salida]]</f>
        <v>45023.168749999997</v>
      </c>
      <c r="T660" s="5" t="str">
        <f>+TEXT(Tabla2[[#This Row],[Hora de Llegada]], "h:mm")</f>
        <v>2:50</v>
      </c>
      <c r="U660" t="str">
        <f>+TEXT(Tabla2[[#This Row],[Hora de Salida]], "h:mm")</f>
        <v>4:03</v>
      </c>
      <c r="V6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30.050694444444446</v>
      </c>
      <c r="W660">
        <f>+SUMIF(cocina!A:A,Tabla2[[#This Row],[Número de Orden]],cocina!H:H)</f>
        <v>31</v>
      </c>
      <c r="X660">
        <f>+Tabla2[[#This Row],[Tiempo de preparación]]/60</f>
        <v>0.51666666666666672</v>
      </c>
      <c r="Y660" t="str">
        <f>+TEXT(Tabla2[[#This Row],[Columna2]]/24, "h:mm")</f>
        <v>0:31</v>
      </c>
      <c r="Z660" s="6">
        <f>+TEXT(Tabla2[[#This Row],[Hora de Salida]]-Tabla2[[#This Row],[Hora de Llegada]], "h:mm")-Tabla2[[#This Row],[Tiempo de preparación2]]</f>
        <v>2.9166666666666667E-2</v>
      </c>
      <c r="AA660" s="6">
        <f>+IF(Tabla2[[#This Row],[Tiempo de degustación]]&lt;0,0,Tabla2[[#This Row],[Tiempo de degustación]])</f>
        <v>2.9166666666666667E-2</v>
      </c>
      <c r="AB660" t="str">
        <f>+IF(Tabla2[[#This Row],[Tiempo de degustación2]]&gt;0,"SI","Impago")</f>
        <v>SI</v>
      </c>
      <c r="AC660">
        <f>+IF(Tabla2[[#This Row],[Orden cobrada]]="Impago",0,Tabla2[[#This Row],[Propina]])</f>
        <v>35.24</v>
      </c>
      <c r="AD660">
        <f>+IF(Tabla2[[#This Row],[Estado de la Mesa]]="Ocupada",15,0)</f>
        <v>15</v>
      </c>
      <c r="AE660">
        <f>+Tabla2[[#This Row],[Columna1]]/60</f>
        <v>0.25</v>
      </c>
      <c r="AF660" t="str">
        <f>+TEXT(Tabla2[[#This Row],[Columna12]]/24, "h:mm")</f>
        <v>0:15</v>
      </c>
      <c r="AG660" s="6">
        <f>+Tabla2[[#This Row],[Columna13]]+Tabla2[[#This Row],[Tiempo de permanencia]]</f>
        <v>30.061111111111114</v>
      </c>
      <c r="AH660" t="str">
        <f>+TEXT(Tabla2[[#This Row],[Hora de Llegada]], "dddd")</f>
        <v>viernes</v>
      </c>
    </row>
    <row r="661" spans="1:34" x14ac:dyDescent="0.25">
      <c r="A661">
        <v>19</v>
      </c>
      <c r="B661" t="s">
        <v>611</v>
      </c>
      <c r="C661">
        <v>4</v>
      </c>
      <c r="D661" s="3">
        <v>45023.080555555556</v>
      </c>
      <c r="E661" s="3">
        <v>45023.243750000001</v>
      </c>
      <c r="F661" t="s">
        <v>82</v>
      </c>
      <c r="G661" t="s">
        <v>77</v>
      </c>
      <c r="H661" t="s">
        <v>83</v>
      </c>
      <c r="I661" s="13">
        <v>15.91</v>
      </c>
      <c r="J661" t="s">
        <v>72</v>
      </c>
      <c r="K661">
        <v>660</v>
      </c>
      <c r="L661" t="s">
        <v>85</v>
      </c>
      <c r="M661" t="s">
        <v>16</v>
      </c>
      <c r="N661" t="s">
        <v>74</v>
      </c>
      <c r="O661" t="s">
        <v>103</v>
      </c>
      <c r="Q661" s="1">
        <f>+SUMIF(Tabla1[Número de Orden],Tabla2[[#This Row],[Número de Orden]],Tabla1[Ganacia Bruta])</f>
        <v>208</v>
      </c>
      <c r="R661" s="1">
        <f>+Tabla2[[#This Row],[Monto total cuenta]]+Tabla2[[#This Row],[Propina final]]</f>
        <v>223.91</v>
      </c>
      <c r="S661" s="4">
        <f>+Tabla2[[#This Row],[Hora de Salida]]</f>
        <v>45023.243750000001</v>
      </c>
      <c r="T661" s="5" t="str">
        <f>+TEXT(Tabla2[[#This Row],[Hora de Llegada]], "h:mm")</f>
        <v>1:56</v>
      </c>
      <c r="U661" t="str">
        <f>+TEXT(Tabla2[[#This Row],[Hora de Salida]], "h:mm")</f>
        <v>5:51</v>
      </c>
      <c r="V6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0.16319444444444442</v>
      </c>
      <c r="W661">
        <f>+SUMIF(cocina!A:A,Tabla2[[#This Row],[Número de Orden]],cocina!H:H)</f>
        <v>45</v>
      </c>
      <c r="X661">
        <f>+Tabla2[[#This Row],[Tiempo de preparación]]/60</f>
        <v>0.75</v>
      </c>
      <c r="Y661" t="str">
        <f>+TEXT(Tabla2[[#This Row],[Columna2]]/24, "h:mm")</f>
        <v>0:45</v>
      </c>
      <c r="Z661" s="6">
        <f>+TEXT(Tabla2[[#This Row],[Hora de Salida]]-Tabla2[[#This Row],[Hora de Llegada]], "h:mm")-Tabla2[[#This Row],[Tiempo de preparación2]]</f>
        <v>0.13194444444444445</v>
      </c>
      <c r="AA661" s="6">
        <f>+IF(Tabla2[[#This Row],[Tiempo de degustación]]&lt;0,0,Tabla2[[#This Row],[Tiempo de degustación]])</f>
        <v>0.13194444444444445</v>
      </c>
      <c r="AB661" t="str">
        <f>+IF(Tabla2[[#This Row],[Tiempo de degustación2]]&gt;0,"SI","Impago")</f>
        <v>SI</v>
      </c>
      <c r="AC661">
        <f>+IF(Tabla2[[#This Row],[Orden cobrada]]="Impago",0,Tabla2[[#This Row],[Propina]])</f>
        <v>15.91</v>
      </c>
      <c r="AD661">
        <f>+IF(Tabla2[[#This Row],[Estado de la Mesa]]="Ocupada",15,0)</f>
        <v>0</v>
      </c>
      <c r="AE661">
        <f>+Tabla2[[#This Row],[Columna1]]/60</f>
        <v>0</v>
      </c>
      <c r="AF661" t="str">
        <f>+TEXT(Tabla2[[#This Row],[Columna12]]/24, "h:mm")</f>
        <v>0:00</v>
      </c>
      <c r="AG661" s="6">
        <f>+Tabla2[[#This Row],[Columna13]]+Tabla2[[#This Row],[Tiempo de permanencia]]</f>
        <v>0.16319444444444442</v>
      </c>
      <c r="AH661" t="str">
        <f>+TEXT(Tabla2[[#This Row],[Hora de Llegada]], "dddd")</f>
        <v>viernes</v>
      </c>
    </row>
    <row r="662" spans="1:34" x14ac:dyDescent="0.25">
      <c r="A662">
        <v>16</v>
      </c>
      <c r="B662" t="s">
        <v>221</v>
      </c>
      <c r="C662">
        <v>4</v>
      </c>
      <c r="D662" s="3">
        <v>45023.140277777777</v>
      </c>
      <c r="E662" s="3">
        <v>45023.286111111112</v>
      </c>
      <c r="F662" t="s">
        <v>94</v>
      </c>
      <c r="G662" t="s">
        <v>98</v>
      </c>
      <c r="H662" t="s">
        <v>83</v>
      </c>
      <c r="I662" s="13">
        <v>32.54</v>
      </c>
      <c r="J662" t="s">
        <v>100</v>
      </c>
      <c r="K662">
        <v>661</v>
      </c>
      <c r="L662" t="s">
        <v>140</v>
      </c>
      <c r="M662" t="s">
        <v>22</v>
      </c>
      <c r="N662" t="s">
        <v>86</v>
      </c>
      <c r="O662" t="s">
        <v>129</v>
      </c>
      <c r="P662" t="s">
        <v>92</v>
      </c>
      <c r="Q662" s="1">
        <f>+SUMIF(Tabla1[Número de Orden],Tabla2[[#This Row],[Número de Orden]],Tabla1[Ganacia Bruta])</f>
        <v>206</v>
      </c>
      <c r="R662" s="1">
        <f>+Tabla2[[#This Row],[Monto total cuenta]]+Tabla2[[#This Row],[Propina final]]</f>
        <v>238.54</v>
      </c>
      <c r="S662" s="4">
        <f>+Tabla2[[#This Row],[Hora de Salida]]</f>
        <v>45023.286111111112</v>
      </c>
      <c r="T662" s="5" t="str">
        <f>+TEXT(Tabla2[[#This Row],[Hora de Llegada]], "h:mm")</f>
        <v>3:22</v>
      </c>
      <c r="U662" t="str">
        <f>+TEXT(Tabla2[[#This Row],[Hora de Salida]], "h:mm")</f>
        <v>6:52</v>
      </c>
      <c r="V6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662">
        <f>+SUMIF(cocina!A:A,Tabla2[[#This Row],[Número de Orden]],cocina!H:H)</f>
        <v>135</v>
      </c>
      <c r="X662">
        <f>+Tabla2[[#This Row],[Tiempo de preparación]]/60</f>
        <v>2.25</v>
      </c>
      <c r="Y662" t="str">
        <f>+TEXT(Tabla2[[#This Row],[Columna2]]/24, "h:mm")</f>
        <v>2:15</v>
      </c>
      <c r="Z662" s="6">
        <f>+TEXT(Tabla2[[#This Row],[Hora de Salida]]-Tabla2[[#This Row],[Hora de Llegada]], "h:mm")-Tabla2[[#This Row],[Tiempo de preparación2]]</f>
        <v>5.2083333333333343E-2</v>
      </c>
      <c r="AA662" s="6">
        <f>+IF(Tabla2[[#This Row],[Tiempo de degustación]]&lt;0,0,Tabla2[[#This Row],[Tiempo de degustación]])</f>
        <v>5.2083333333333343E-2</v>
      </c>
      <c r="AB662" t="str">
        <f>+IF(Tabla2[[#This Row],[Tiempo de degustación2]]&gt;0,"SI","Impago")</f>
        <v>SI</v>
      </c>
      <c r="AC662">
        <f>+IF(Tabla2[[#This Row],[Orden cobrada]]="Impago",0,Tabla2[[#This Row],[Propina]])</f>
        <v>32.54</v>
      </c>
      <c r="AD662">
        <f>+IF(Tabla2[[#This Row],[Estado de la Mesa]]="Ocupada",15,0)</f>
        <v>15</v>
      </c>
      <c r="AE662">
        <f>+Tabla2[[#This Row],[Columna1]]/60</f>
        <v>0.25</v>
      </c>
      <c r="AF662" t="str">
        <f>+TEXT(Tabla2[[#This Row],[Columna12]]/24, "h:mm")</f>
        <v>0:15</v>
      </c>
      <c r="AG662" s="6">
        <f>+Tabla2[[#This Row],[Columna13]]+Tabla2[[#This Row],[Tiempo de permanencia]]</f>
        <v>30.156250000000004</v>
      </c>
      <c r="AH662" t="str">
        <f>+TEXT(Tabla2[[#This Row],[Hora de Llegada]], "dddd")</f>
        <v>viernes</v>
      </c>
    </row>
    <row r="663" spans="1:34" x14ac:dyDescent="0.25">
      <c r="A663">
        <v>15</v>
      </c>
      <c r="B663" t="s">
        <v>612</v>
      </c>
      <c r="C663">
        <v>4</v>
      </c>
      <c r="D663" s="3">
        <v>45023.084027777775</v>
      </c>
      <c r="E663" s="3">
        <v>45023.209722222222</v>
      </c>
      <c r="F663" t="s">
        <v>76</v>
      </c>
      <c r="G663" t="s">
        <v>70</v>
      </c>
      <c r="H663" t="s">
        <v>83</v>
      </c>
      <c r="I663" s="13">
        <v>11.64</v>
      </c>
      <c r="J663" t="s">
        <v>84</v>
      </c>
      <c r="K663">
        <v>662</v>
      </c>
      <c r="L663" t="s">
        <v>105</v>
      </c>
      <c r="M663" t="s">
        <v>5</v>
      </c>
      <c r="N663" t="s">
        <v>129</v>
      </c>
      <c r="O663" t="s">
        <v>87</v>
      </c>
      <c r="Q663" s="1">
        <f>+SUMIF(Tabla1[Número de Orden],Tabla2[[#This Row],[Número de Orden]],Tabla1[Ganacia Bruta])</f>
        <v>133</v>
      </c>
      <c r="R663" s="1">
        <f>+Tabla2[[#This Row],[Monto total cuenta]]+Tabla2[[#This Row],[Propina final]]</f>
        <v>144.63999999999999</v>
      </c>
      <c r="S663" s="4">
        <f>+Tabla2[[#This Row],[Hora de Salida]]</f>
        <v>45023.209722222222</v>
      </c>
      <c r="T663" s="5" t="str">
        <f>+TEXT(Tabla2[[#This Row],[Hora de Llegada]], "h:mm")</f>
        <v>2:01</v>
      </c>
      <c r="U663" t="str">
        <f>+TEXT(Tabla2[[#This Row],[Hora de Salida]], "h:mm")</f>
        <v>5:02</v>
      </c>
      <c r="V6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0.12569444444444444</v>
      </c>
      <c r="W663">
        <f>+SUMIF(cocina!A:A,Tabla2[[#This Row],[Número de Orden]],cocina!H:H)</f>
        <v>85</v>
      </c>
      <c r="X663">
        <f>+Tabla2[[#This Row],[Tiempo de preparación]]/60</f>
        <v>1.4166666666666667</v>
      </c>
      <c r="Y663" t="str">
        <f>+TEXT(Tabla2[[#This Row],[Columna2]]/24, "h:mm")</f>
        <v>1:25</v>
      </c>
      <c r="Z663" s="6">
        <f>+TEXT(Tabla2[[#This Row],[Hora de Salida]]-Tabla2[[#This Row],[Hora de Llegada]], "h:mm")-Tabla2[[#This Row],[Tiempo de preparación2]]</f>
        <v>6.6666666666666666E-2</v>
      </c>
      <c r="AA663" s="6">
        <f>+IF(Tabla2[[#This Row],[Tiempo de degustación]]&lt;0,0,Tabla2[[#This Row],[Tiempo de degustación]])</f>
        <v>6.6666666666666666E-2</v>
      </c>
      <c r="AB663" t="str">
        <f>+IF(Tabla2[[#This Row],[Tiempo de degustación2]]&gt;0,"SI","Impago")</f>
        <v>SI</v>
      </c>
      <c r="AC663">
        <f>+IF(Tabla2[[#This Row],[Orden cobrada]]="Impago",0,Tabla2[[#This Row],[Propina]])</f>
        <v>11.64</v>
      </c>
      <c r="AD663">
        <f>+IF(Tabla2[[#This Row],[Estado de la Mesa]]="Ocupada",15,0)</f>
        <v>0</v>
      </c>
      <c r="AE663">
        <f>+Tabla2[[#This Row],[Columna1]]/60</f>
        <v>0</v>
      </c>
      <c r="AF663" t="str">
        <f>+TEXT(Tabla2[[#This Row],[Columna12]]/24, "h:mm")</f>
        <v>0:00</v>
      </c>
      <c r="AG663" s="6">
        <f>+Tabla2[[#This Row],[Columna13]]+Tabla2[[#This Row],[Tiempo de permanencia]]</f>
        <v>0.12569444444444444</v>
      </c>
      <c r="AH663" t="str">
        <f>+TEXT(Tabla2[[#This Row],[Hora de Llegada]], "dddd")</f>
        <v>viernes</v>
      </c>
    </row>
    <row r="664" spans="1:34" x14ac:dyDescent="0.25">
      <c r="A664">
        <v>3</v>
      </c>
      <c r="B664" t="s">
        <v>613</v>
      </c>
      <c r="C664">
        <v>1</v>
      </c>
      <c r="D664" s="3">
        <v>45023.04791666667</v>
      </c>
      <c r="E664" s="3">
        <v>45023.157638888886</v>
      </c>
      <c r="F664" t="s">
        <v>76</v>
      </c>
      <c r="G664" t="s">
        <v>70</v>
      </c>
      <c r="H664" t="s">
        <v>78</v>
      </c>
      <c r="I664" s="13">
        <v>41.8</v>
      </c>
      <c r="J664" t="s">
        <v>100</v>
      </c>
      <c r="K664">
        <v>663</v>
      </c>
      <c r="L664" t="s">
        <v>73</v>
      </c>
      <c r="M664" t="s">
        <v>24</v>
      </c>
      <c r="N664" t="s">
        <v>88</v>
      </c>
      <c r="O664" t="s">
        <v>131</v>
      </c>
      <c r="Q664" s="1">
        <f>+SUMIF(Tabla1[Número de Orden],Tabla2[[#This Row],[Número de Orden]],Tabla1[Ganacia Bruta])</f>
        <v>114</v>
      </c>
      <c r="R664" s="1">
        <f>+Tabla2[[#This Row],[Monto total cuenta]]+Tabla2[[#This Row],[Propina final]]</f>
        <v>155.80000000000001</v>
      </c>
      <c r="S664" s="4">
        <f>+Tabla2[[#This Row],[Hora de Salida]]</f>
        <v>45023.157638888886</v>
      </c>
      <c r="T664" s="5" t="str">
        <f>+TEXT(Tabla2[[#This Row],[Hora de Llegada]], "h:mm")</f>
        <v>1:09</v>
      </c>
      <c r="U664" t="str">
        <f>+TEXT(Tabla2[[#This Row],[Hora de Salida]], "h:mm")</f>
        <v>3:47</v>
      </c>
      <c r="V6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30.109722222222224</v>
      </c>
      <c r="W664">
        <f>+SUMIF(cocina!A:A,Tabla2[[#This Row],[Número de Orden]],cocina!H:H)</f>
        <v>87</v>
      </c>
      <c r="X664">
        <f>+Tabla2[[#This Row],[Tiempo de preparación]]/60</f>
        <v>1.45</v>
      </c>
      <c r="Y664" t="str">
        <f>+TEXT(Tabla2[[#This Row],[Columna2]]/24, "h:mm")</f>
        <v>1:27</v>
      </c>
      <c r="Z664" s="6">
        <f>+TEXT(Tabla2[[#This Row],[Hora de Salida]]-Tabla2[[#This Row],[Hora de Llegada]], "h:mm")-Tabla2[[#This Row],[Tiempo de preparación2]]</f>
        <v>4.9305555555555554E-2</v>
      </c>
      <c r="AA664" s="6">
        <f>+IF(Tabla2[[#This Row],[Tiempo de degustación]]&lt;0,0,Tabla2[[#This Row],[Tiempo de degustación]])</f>
        <v>4.9305555555555554E-2</v>
      </c>
      <c r="AB664" t="str">
        <f>+IF(Tabla2[[#This Row],[Tiempo de degustación2]]&gt;0,"SI","Impago")</f>
        <v>SI</v>
      </c>
      <c r="AC664">
        <f>+IF(Tabla2[[#This Row],[Orden cobrada]]="Impago",0,Tabla2[[#This Row],[Propina]])</f>
        <v>41.8</v>
      </c>
      <c r="AD664">
        <f>+IF(Tabla2[[#This Row],[Estado de la Mesa]]="Ocupada",15,0)</f>
        <v>15</v>
      </c>
      <c r="AE664">
        <f>+Tabla2[[#This Row],[Columna1]]/60</f>
        <v>0.25</v>
      </c>
      <c r="AF664" t="str">
        <f>+TEXT(Tabla2[[#This Row],[Columna12]]/24, "h:mm")</f>
        <v>0:15</v>
      </c>
      <c r="AG664" s="6">
        <f>+Tabla2[[#This Row],[Columna13]]+Tabla2[[#This Row],[Tiempo de permanencia]]</f>
        <v>30.120138888888892</v>
      </c>
      <c r="AH664" t="str">
        <f>+TEXT(Tabla2[[#This Row],[Hora de Llegada]], "dddd")</f>
        <v>viernes</v>
      </c>
    </row>
    <row r="665" spans="1:34" x14ac:dyDescent="0.25">
      <c r="A665">
        <v>20</v>
      </c>
      <c r="B665" t="s">
        <v>614</v>
      </c>
      <c r="C665">
        <v>6</v>
      </c>
      <c r="D665" s="3">
        <v>45023.065972222219</v>
      </c>
      <c r="E665" s="3">
        <v>45023.161805555559</v>
      </c>
      <c r="F665" t="s">
        <v>94</v>
      </c>
      <c r="G665" t="s">
        <v>77</v>
      </c>
      <c r="H665" t="s">
        <v>71</v>
      </c>
      <c r="I665" s="13">
        <v>31.27</v>
      </c>
      <c r="J665" t="s">
        <v>72</v>
      </c>
      <c r="K665">
        <v>664</v>
      </c>
      <c r="L665" t="s">
        <v>79</v>
      </c>
      <c r="M665" t="s">
        <v>24</v>
      </c>
      <c r="N665" t="s">
        <v>106</v>
      </c>
      <c r="O665" t="s">
        <v>123</v>
      </c>
      <c r="Q665" s="1">
        <f>+SUMIF(Tabla1[Número de Orden],Tabla2[[#This Row],[Número de Orden]],Tabla1[Ganacia Bruta])</f>
        <v>122</v>
      </c>
      <c r="R665" s="1">
        <f>+Tabla2[[#This Row],[Monto total cuenta]]+Tabla2[[#This Row],[Propina final]]</f>
        <v>153.27000000000001</v>
      </c>
      <c r="S665" s="4">
        <f>+Tabla2[[#This Row],[Hora de Salida]]</f>
        <v>45023.161805555559</v>
      </c>
      <c r="T665" s="5" t="str">
        <f>+TEXT(Tabla2[[#This Row],[Hora de Llegada]], "h:mm")</f>
        <v>1:35</v>
      </c>
      <c r="U665" t="str">
        <f>+TEXT(Tabla2[[#This Row],[Hora de Salida]], "h:mm")</f>
        <v>3:53</v>
      </c>
      <c r="V6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9.583333333333334E-2</v>
      </c>
      <c r="W665">
        <f>+SUMIF(cocina!A:A,Tabla2[[#This Row],[Número de Orden]],cocina!H:H)</f>
        <v>99</v>
      </c>
      <c r="X665">
        <f>+Tabla2[[#This Row],[Tiempo de preparación]]/60</f>
        <v>1.65</v>
      </c>
      <c r="Y665" t="str">
        <f>+TEXT(Tabla2[[#This Row],[Columna2]]/24, "h:mm")</f>
        <v>1:39</v>
      </c>
      <c r="Z665" s="6">
        <f>+TEXT(Tabla2[[#This Row],[Hora de Salida]]-Tabla2[[#This Row],[Hora de Llegada]], "h:mm")-Tabla2[[#This Row],[Tiempo de preparación2]]</f>
        <v>2.7083333333333334E-2</v>
      </c>
      <c r="AA665" s="6">
        <f>+IF(Tabla2[[#This Row],[Tiempo de degustación]]&lt;0,0,Tabla2[[#This Row],[Tiempo de degustación]])</f>
        <v>2.7083333333333334E-2</v>
      </c>
      <c r="AB665" t="str">
        <f>+IF(Tabla2[[#This Row],[Tiempo de degustación2]]&gt;0,"SI","Impago")</f>
        <v>SI</v>
      </c>
      <c r="AC665">
        <f>+IF(Tabla2[[#This Row],[Orden cobrada]]="Impago",0,Tabla2[[#This Row],[Propina]])</f>
        <v>31.27</v>
      </c>
      <c r="AD665">
        <f>+IF(Tabla2[[#This Row],[Estado de la Mesa]]="Ocupada",15,0)</f>
        <v>0</v>
      </c>
      <c r="AE665">
        <f>+Tabla2[[#This Row],[Columna1]]/60</f>
        <v>0</v>
      </c>
      <c r="AF665" t="str">
        <f>+TEXT(Tabla2[[#This Row],[Columna12]]/24, "h:mm")</f>
        <v>0:00</v>
      </c>
      <c r="AG665" s="6">
        <f>+Tabla2[[#This Row],[Columna13]]+Tabla2[[#This Row],[Tiempo de permanencia]]</f>
        <v>9.583333333333334E-2</v>
      </c>
      <c r="AH665" t="str">
        <f>+TEXT(Tabla2[[#This Row],[Hora de Llegada]], "dddd")</f>
        <v>viernes</v>
      </c>
    </row>
    <row r="666" spans="1:34" x14ac:dyDescent="0.25">
      <c r="A666">
        <v>6</v>
      </c>
      <c r="B666" t="s">
        <v>340</v>
      </c>
      <c r="C666">
        <v>1</v>
      </c>
      <c r="D666" s="3">
        <v>45023.086805555555</v>
      </c>
      <c r="E666" s="3">
        <v>45023.24722222222</v>
      </c>
      <c r="F666" t="s">
        <v>90</v>
      </c>
      <c r="G666" t="s">
        <v>70</v>
      </c>
      <c r="H666" t="s">
        <v>83</v>
      </c>
      <c r="I666" s="13">
        <v>25.32</v>
      </c>
      <c r="J666" t="s">
        <v>100</v>
      </c>
      <c r="K666">
        <v>665</v>
      </c>
      <c r="L666" t="s">
        <v>105</v>
      </c>
      <c r="M666" t="s">
        <v>26</v>
      </c>
      <c r="N666" t="s">
        <v>80</v>
      </c>
      <c r="Q666" s="1">
        <f>+SUMIF(Tabla1[Número de Orden],Tabla2[[#This Row],[Número de Orden]],Tabla1[Ganacia Bruta])</f>
        <v>129</v>
      </c>
      <c r="R666" s="1">
        <f>+Tabla2[[#This Row],[Monto total cuenta]]+Tabla2[[#This Row],[Propina final]]</f>
        <v>154.32</v>
      </c>
      <c r="S666" s="4">
        <f>+Tabla2[[#This Row],[Hora de Salida]]</f>
        <v>45023.24722222222</v>
      </c>
      <c r="T666" s="5" t="str">
        <f>+TEXT(Tabla2[[#This Row],[Hora de Llegada]], "h:mm")</f>
        <v>2:05</v>
      </c>
      <c r="U666" t="str">
        <f>+TEXT(Tabla2[[#This Row],[Hora de Salida]], "h:mm")</f>
        <v>5:56</v>
      </c>
      <c r="V6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30.160416666666666</v>
      </c>
      <c r="W666">
        <f>+SUMIF(cocina!A:A,Tabla2[[#This Row],[Número de Orden]],cocina!H:H)</f>
        <v>40</v>
      </c>
      <c r="X666">
        <f>+Tabla2[[#This Row],[Tiempo de preparación]]/60</f>
        <v>0.66666666666666663</v>
      </c>
      <c r="Y666" t="str">
        <f>+TEXT(Tabla2[[#This Row],[Columna2]]/24, "h:mm")</f>
        <v>0:40</v>
      </c>
      <c r="Z666" s="6">
        <f>+TEXT(Tabla2[[#This Row],[Hora de Salida]]-Tabla2[[#This Row],[Hora de Llegada]], "h:mm")-Tabla2[[#This Row],[Tiempo de preparación2]]</f>
        <v>0.13263888888888892</v>
      </c>
      <c r="AA666" s="6">
        <f>+IF(Tabla2[[#This Row],[Tiempo de degustación]]&lt;0,0,Tabla2[[#This Row],[Tiempo de degustación]])</f>
        <v>0.13263888888888892</v>
      </c>
      <c r="AB666" t="str">
        <f>+IF(Tabla2[[#This Row],[Tiempo de degustación2]]&gt;0,"SI","Impago")</f>
        <v>SI</v>
      </c>
      <c r="AC666">
        <f>+IF(Tabla2[[#This Row],[Orden cobrada]]="Impago",0,Tabla2[[#This Row],[Propina]])</f>
        <v>25.32</v>
      </c>
      <c r="AD666">
        <f>+IF(Tabla2[[#This Row],[Estado de la Mesa]]="Ocupada",15,0)</f>
        <v>15</v>
      </c>
      <c r="AE666">
        <f>+Tabla2[[#This Row],[Columna1]]/60</f>
        <v>0.25</v>
      </c>
      <c r="AF666" t="str">
        <f>+TEXT(Tabla2[[#This Row],[Columna12]]/24, "h:mm")</f>
        <v>0:15</v>
      </c>
      <c r="AG666" s="6">
        <f>+Tabla2[[#This Row],[Columna13]]+Tabla2[[#This Row],[Tiempo de permanencia]]</f>
        <v>30.170833333333334</v>
      </c>
      <c r="AH666" t="str">
        <f>+TEXT(Tabla2[[#This Row],[Hora de Llegada]], "dddd")</f>
        <v>viernes</v>
      </c>
    </row>
    <row r="667" spans="1:34" x14ac:dyDescent="0.25">
      <c r="A667">
        <v>8</v>
      </c>
      <c r="B667" t="s">
        <v>615</v>
      </c>
      <c r="C667">
        <v>4</v>
      </c>
      <c r="D667" s="3">
        <v>45023.044444444444</v>
      </c>
      <c r="E667" s="3">
        <v>45023.206250000003</v>
      </c>
      <c r="F667" t="s">
        <v>82</v>
      </c>
      <c r="G667" t="s">
        <v>70</v>
      </c>
      <c r="H667" t="s">
        <v>83</v>
      </c>
      <c r="I667" s="13">
        <v>11.86</v>
      </c>
      <c r="J667" t="s">
        <v>84</v>
      </c>
      <c r="K667">
        <v>666</v>
      </c>
      <c r="L667" t="s">
        <v>91</v>
      </c>
      <c r="M667" t="s">
        <v>21</v>
      </c>
      <c r="Q667" s="1">
        <f>+SUMIF(Tabla1[Número de Orden],Tabla2[[#This Row],[Número de Orden]],Tabla1[Ganacia Bruta])</f>
        <v>40</v>
      </c>
      <c r="R667" s="1">
        <f>+Tabla2[[#This Row],[Monto total cuenta]]+Tabla2[[#This Row],[Propina final]]</f>
        <v>51.86</v>
      </c>
      <c r="S667" s="4">
        <f>+Tabla2[[#This Row],[Hora de Salida]]</f>
        <v>45023.206250000003</v>
      </c>
      <c r="T667" s="5" t="str">
        <f>+TEXT(Tabla2[[#This Row],[Hora de Llegada]], "h:mm")</f>
        <v>1:04</v>
      </c>
      <c r="U667" t="str">
        <f>+TEXT(Tabla2[[#This Row],[Hora de Salida]], "h:mm")</f>
        <v>4:57</v>
      </c>
      <c r="V6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0.16180555555555554</v>
      </c>
      <c r="W667">
        <f>+SUMIF(cocina!A:A,Tabla2[[#This Row],[Número de Orden]],cocina!H:H)</f>
        <v>27</v>
      </c>
      <c r="X667">
        <f>+Tabla2[[#This Row],[Tiempo de preparación]]/60</f>
        <v>0.45</v>
      </c>
      <c r="Y667" t="str">
        <f>+TEXT(Tabla2[[#This Row],[Columna2]]/24, "h:mm")</f>
        <v>0:27</v>
      </c>
      <c r="Z667" s="6">
        <f>+TEXT(Tabla2[[#This Row],[Hora de Salida]]-Tabla2[[#This Row],[Hora de Llegada]], "h:mm")-Tabla2[[#This Row],[Tiempo de preparación2]]</f>
        <v>0.14305555555555557</v>
      </c>
      <c r="AA667" s="6">
        <f>+IF(Tabla2[[#This Row],[Tiempo de degustación]]&lt;0,0,Tabla2[[#This Row],[Tiempo de degustación]])</f>
        <v>0.14305555555555557</v>
      </c>
      <c r="AB667" t="str">
        <f>+IF(Tabla2[[#This Row],[Tiempo de degustación2]]&gt;0,"SI","Impago")</f>
        <v>SI</v>
      </c>
      <c r="AC667">
        <f>+IF(Tabla2[[#This Row],[Orden cobrada]]="Impago",0,Tabla2[[#This Row],[Propina]])</f>
        <v>11.86</v>
      </c>
      <c r="AD667">
        <f>+IF(Tabla2[[#This Row],[Estado de la Mesa]]="Ocupada",15,0)</f>
        <v>0</v>
      </c>
      <c r="AE667">
        <f>+Tabla2[[#This Row],[Columna1]]/60</f>
        <v>0</v>
      </c>
      <c r="AF667" t="str">
        <f>+TEXT(Tabla2[[#This Row],[Columna12]]/24, "h:mm")</f>
        <v>0:00</v>
      </c>
      <c r="AG667" s="6">
        <f>+Tabla2[[#This Row],[Columna13]]+Tabla2[[#This Row],[Tiempo de permanencia]]</f>
        <v>0.16180555555555554</v>
      </c>
      <c r="AH667" t="str">
        <f>+TEXT(Tabla2[[#This Row],[Hora de Llegada]], "dddd")</f>
        <v>viernes</v>
      </c>
    </row>
    <row r="668" spans="1:34" x14ac:dyDescent="0.25">
      <c r="A668">
        <v>6</v>
      </c>
      <c r="B668" t="s">
        <v>616</v>
      </c>
      <c r="C668">
        <v>5</v>
      </c>
      <c r="D668" s="3">
        <v>45023.152083333334</v>
      </c>
      <c r="E668" s="3">
        <v>45023.296527777777</v>
      </c>
      <c r="F668" t="s">
        <v>69</v>
      </c>
      <c r="G668" t="s">
        <v>70</v>
      </c>
      <c r="H668" t="s">
        <v>83</v>
      </c>
      <c r="I668" s="13">
        <v>20.49</v>
      </c>
      <c r="J668" t="s">
        <v>72</v>
      </c>
      <c r="K668">
        <v>667</v>
      </c>
      <c r="L668" t="s">
        <v>95</v>
      </c>
      <c r="M668" t="s">
        <v>12</v>
      </c>
      <c r="Q668" s="1">
        <f>+SUMIF(Tabla1[Número de Orden],Tabla2[[#This Row],[Número de Orden]],Tabla1[Ganacia Bruta])</f>
        <v>36</v>
      </c>
      <c r="R668" s="1">
        <f>+Tabla2[[#This Row],[Monto total cuenta]]+Tabla2[[#This Row],[Propina final]]</f>
        <v>56.489999999999995</v>
      </c>
      <c r="S668" s="4">
        <f>+Tabla2[[#This Row],[Hora de Salida]]</f>
        <v>45023.296527777777</v>
      </c>
      <c r="T668" s="5" t="str">
        <f>+TEXT(Tabla2[[#This Row],[Hora de Llegada]], "h:mm")</f>
        <v>3:39</v>
      </c>
      <c r="U668" t="str">
        <f>+TEXT(Tabla2[[#This Row],[Hora de Salida]], "h:mm")</f>
        <v>7:07</v>
      </c>
      <c r="V6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668">
        <f>+SUMIF(cocina!A:A,Tabla2[[#This Row],[Número de Orden]],cocina!H:H)</f>
        <v>12</v>
      </c>
      <c r="X668">
        <f>+Tabla2[[#This Row],[Tiempo de preparación]]/60</f>
        <v>0.2</v>
      </c>
      <c r="Y668" t="str">
        <f>+TEXT(Tabla2[[#This Row],[Columna2]]/24, "h:mm")</f>
        <v>0:12</v>
      </c>
      <c r="Z668" s="6">
        <f>+TEXT(Tabla2[[#This Row],[Hora de Salida]]-Tabla2[[#This Row],[Hora de Llegada]], "h:mm")-Tabla2[[#This Row],[Tiempo de preparación2]]</f>
        <v>0.1361111111111111</v>
      </c>
      <c r="AA668" s="6">
        <f>+IF(Tabla2[[#This Row],[Tiempo de degustación]]&lt;0,0,Tabla2[[#This Row],[Tiempo de degustación]])</f>
        <v>0.1361111111111111</v>
      </c>
      <c r="AB668" t="str">
        <f>+IF(Tabla2[[#This Row],[Tiempo de degustación2]]&gt;0,"SI","Impago")</f>
        <v>SI</v>
      </c>
      <c r="AC668">
        <f>+IF(Tabla2[[#This Row],[Orden cobrada]]="Impago",0,Tabla2[[#This Row],[Propina]])</f>
        <v>20.49</v>
      </c>
      <c r="AD668">
        <f>+IF(Tabla2[[#This Row],[Estado de la Mesa]]="Ocupada",15,0)</f>
        <v>0</v>
      </c>
      <c r="AE668">
        <f>+Tabla2[[#This Row],[Columna1]]/60</f>
        <v>0</v>
      </c>
      <c r="AF668" t="str">
        <f>+TEXT(Tabla2[[#This Row],[Columna12]]/24, "h:mm")</f>
        <v>0:00</v>
      </c>
      <c r="AG668" s="6">
        <f>+Tabla2[[#This Row],[Columna13]]+Tabla2[[#This Row],[Tiempo de permanencia]]</f>
        <v>0.14444444444444446</v>
      </c>
      <c r="AH668" t="str">
        <f>+TEXT(Tabla2[[#This Row],[Hora de Llegada]], "dddd")</f>
        <v>viernes</v>
      </c>
    </row>
    <row r="669" spans="1:34" x14ac:dyDescent="0.25">
      <c r="A669">
        <v>12</v>
      </c>
      <c r="B669" t="s">
        <v>352</v>
      </c>
      <c r="C669">
        <v>4</v>
      </c>
      <c r="D669" s="3">
        <v>45023.071527777778</v>
      </c>
      <c r="E669" s="3">
        <v>45023.195138888892</v>
      </c>
      <c r="F669" t="s">
        <v>76</v>
      </c>
      <c r="G669" t="s">
        <v>77</v>
      </c>
      <c r="H669" t="s">
        <v>83</v>
      </c>
      <c r="I669" s="13">
        <v>18.61</v>
      </c>
      <c r="J669" t="s">
        <v>72</v>
      </c>
      <c r="K669">
        <v>668</v>
      </c>
      <c r="L669" t="s">
        <v>105</v>
      </c>
      <c r="M669" t="s">
        <v>25</v>
      </c>
      <c r="N669" t="s">
        <v>96</v>
      </c>
      <c r="O669" t="s">
        <v>129</v>
      </c>
      <c r="Q669" s="1">
        <f>+SUMIF(Tabla1[Número de Orden],Tabla2[[#This Row],[Número de Orden]],Tabla1[Ganacia Bruta])</f>
        <v>201</v>
      </c>
      <c r="R669" s="1">
        <f>+Tabla2[[#This Row],[Monto total cuenta]]+Tabla2[[#This Row],[Propina final]]</f>
        <v>219.61</v>
      </c>
      <c r="S669" s="4">
        <f>+Tabla2[[#This Row],[Hora de Salida]]</f>
        <v>45023.195138888892</v>
      </c>
      <c r="T669" s="5" t="str">
        <f>+TEXT(Tabla2[[#This Row],[Hora de Llegada]], "h:mm")</f>
        <v>1:43</v>
      </c>
      <c r="U669" t="str">
        <f>+TEXT(Tabla2[[#This Row],[Hora de Salida]], "h:mm")</f>
        <v>4:41</v>
      </c>
      <c r="V6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0.12361111111111112</v>
      </c>
      <c r="W669">
        <f>+SUMIF(cocina!A:A,Tabla2[[#This Row],[Número de Orden]],cocina!H:H)</f>
        <v>115</v>
      </c>
      <c r="X669">
        <f>+Tabla2[[#This Row],[Tiempo de preparación]]/60</f>
        <v>1.9166666666666667</v>
      </c>
      <c r="Y669" t="str">
        <f>+TEXT(Tabla2[[#This Row],[Columna2]]/24, "h:mm")</f>
        <v>1:55</v>
      </c>
      <c r="Z669" s="6">
        <f>+TEXT(Tabla2[[#This Row],[Hora de Salida]]-Tabla2[[#This Row],[Hora de Llegada]], "h:mm")-Tabla2[[#This Row],[Tiempo de preparación2]]</f>
        <v>4.3750000000000011E-2</v>
      </c>
      <c r="AA669" s="6">
        <f>+IF(Tabla2[[#This Row],[Tiempo de degustación]]&lt;0,0,Tabla2[[#This Row],[Tiempo de degustación]])</f>
        <v>4.3750000000000011E-2</v>
      </c>
      <c r="AB669" t="str">
        <f>+IF(Tabla2[[#This Row],[Tiempo de degustación2]]&gt;0,"SI","Impago")</f>
        <v>SI</v>
      </c>
      <c r="AC669">
        <f>+IF(Tabla2[[#This Row],[Orden cobrada]]="Impago",0,Tabla2[[#This Row],[Propina]])</f>
        <v>18.61</v>
      </c>
      <c r="AD669">
        <f>+IF(Tabla2[[#This Row],[Estado de la Mesa]]="Ocupada",15,0)</f>
        <v>0</v>
      </c>
      <c r="AE669">
        <f>+Tabla2[[#This Row],[Columna1]]/60</f>
        <v>0</v>
      </c>
      <c r="AF669" t="str">
        <f>+TEXT(Tabla2[[#This Row],[Columna12]]/24, "h:mm")</f>
        <v>0:00</v>
      </c>
      <c r="AG669" s="6">
        <f>+Tabla2[[#This Row],[Columna13]]+Tabla2[[#This Row],[Tiempo de permanencia]]</f>
        <v>0.12361111111111112</v>
      </c>
      <c r="AH669" t="str">
        <f>+TEXT(Tabla2[[#This Row],[Hora de Llegada]], "dddd")</f>
        <v>viernes</v>
      </c>
    </row>
    <row r="670" spans="1:34" x14ac:dyDescent="0.25">
      <c r="A670">
        <v>10</v>
      </c>
      <c r="B670" t="s">
        <v>617</v>
      </c>
      <c r="C670">
        <v>4</v>
      </c>
      <c r="D670" s="3">
        <v>45023.042361111111</v>
      </c>
      <c r="E670" s="3">
        <v>45023.19027777778</v>
      </c>
      <c r="F670" t="s">
        <v>69</v>
      </c>
      <c r="G670" t="s">
        <v>70</v>
      </c>
      <c r="H670" t="s">
        <v>83</v>
      </c>
      <c r="I670" s="13">
        <v>10.68</v>
      </c>
      <c r="J670" t="s">
        <v>84</v>
      </c>
      <c r="K670">
        <v>669</v>
      </c>
      <c r="L670" t="s">
        <v>101</v>
      </c>
      <c r="M670" t="s">
        <v>9</v>
      </c>
      <c r="N670" t="s">
        <v>80</v>
      </c>
      <c r="O670" t="s">
        <v>107</v>
      </c>
      <c r="Q670" s="1">
        <f>+SUMIF(Tabla1[Número de Orden],Tabla2[[#This Row],[Número de Orden]],Tabla1[Ganacia Bruta])</f>
        <v>181</v>
      </c>
      <c r="R670" s="1">
        <f>+Tabla2[[#This Row],[Monto total cuenta]]+Tabla2[[#This Row],[Propina final]]</f>
        <v>191.68</v>
      </c>
      <c r="S670" s="4">
        <f>+Tabla2[[#This Row],[Hora de Salida]]</f>
        <v>45023.19027777778</v>
      </c>
      <c r="T670" s="5" t="str">
        <f>+TEXT(Tabla2[[#This Row],[Hora de Llegada]], "h:mm")</f>
        <v>1:01</v>
      </c>
      <c r="U670" t="str">
        <f>+TEXT(Tabla2[[#This Row],[Hora de Salida]], "h:mm")</f>
        <v>4:34</v>
      </c>
      <c r="V6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0.14791666666666664</v>
      </c>
      <c r="W670">
        <f>+SUMIF(cocina!A:A,Tabla2[[#This Row],[Número de Orden]],cocina!H:H)</f>
        <v>69</v>
      </c>
      <c r="X670">
        <f>+Tabla2[[#This Row],[Tiempo de preparación]]/60</f>
        <v>1.1499999999999999</v>
      </c>
      <c r="Y670" t="str">
        <f>+TEXT(Tabla2[[#This Row],[Columna2]]/24, "h:mm")</f>
        <v>1:09</v>
      </c>
      <c r="Z670" s="6">
        <f>+TEXT(Tabla2[[#This Row],[Hora de Salida]]-Tabla2[[#This Row],[Hora de Llegada]], "h:mm")-Tabla2[[#This Row],[Tiempo de preparación2]]</f>
        <v>0.1</v>
      </c>
      <c r="AA670" s="6">
        <f>+IF(Tabla2[[#This Row],[Tiempo de degustación]]&lt;0,0,Tabla2[[#This Row],[Tiempo de degustación]])</f>
        <v>0.1</v>
      </c>
      <c r="AB670" t="str">
        <f>+IF(Tabla2[[#This Row],[Tiempo de degustación2]]&gt;0,"SI","Impago")</f>
        <v>SI</v>
      </c>
      <c r="AC670">
        <f>+IF(Tabla2[[#This Row],[Orden cobrada]]="Impago",0,Tabla2[[#This Row],[Propina]])</f>
        <v>10.68</v>
      </c>
      <c r="AD670">
        <f>+IF(Tabla2[[#This Row],[Estado de la Mesa]]="Ocupada",15,0)</f>
        <v>0</v>
      </c>
      <c r="AE670">
        <f>+Tabla2[[#This Row],[Columna1]]/60</f>
        <v>0</v>
      </c>
      <c r="AF670" t="str">
        <f>+TEXT(Tabla2[[#This Row],[Columna12]]/24, "h:mm")</f>
        <v>0:00</v>
      </c>
      <c r="AG670" s="6">
        <f>+Tabla2[[#This Row],[Columna13]]+Tabla2[[#This Row],[Tiempo de permanencia]]</f>
        <v>0.14791666666666664</v>
      </c>
      <c r="AH670" t="str">
        <f>+TEXT(Tabla2[[#This Row],[Hora de Llegada]], "dddd")</f>
        <v>viernes</v>
      </c>
    </row>
    <row r="671" spans="1:34" x14ac:dyDescent="0.25">
      <c r="A671">
        <v>16</v>
      </c>
      <c r="B671" t="s">
        <v>618</v>
      </c>
      <c r="C671">
        <v>6</v>
      </c>
      <c r="D671" s="3">
        <v>45023.077777777777</v>
      </c>
      <c r="E671" s="3">
        <v>45023.133333333331</v>
      </c>
      <c r="F671" t="s">
        <v>82</v>
      </c>
      <c r="G671" t="s">
        <v>70</v>
      </c>
      <c r="H671" t="s">
        <v>78</v>
      </c>
      <c r="I671" s="13">
        <v>37.93</v>
      </c>
      <c r="J671" t="s">
        <v>100</v>
      </c>
      <c r="K671">
        <v>670</v>
      </c>
      <c r="L671" t="s">
        <v>105</v>
      </c>
      <c r="M671" t="s">
        <v>22</v>
      </c>
      <c r="N671" t="s">
        <v>112</v>
      </c>
      <c r="O671" t="s">
        <v>87</v>
      </c>
      <c r="Q671" s="1">
        <f>+SUMIF(Tabla1[Número de Orden],Tabla2[[#This Row],[Número de Orden]],Tabla1[Ganacia Bruta])</f>
        <v>94</v>
      </c>
      <c r="R671" s="1">
        <f>+Tabla2[[#This Row],[Monto total cuenta]]+Tabla2[[#This Row],[Propina final]]</f>
        <v>131.93</v>
      </c>
      <c r="S671" s="4">
        <f>+Tabla2[[#This Row],[Hora de Salida]]</f>
        <v>45023.133333333331</v>
      </c>
      <c r="T671" s="5" t="str">
        <f>+TEXT(Tabla2[[#This Row],[Hora de Llegada]], "h:mm")</f>
        <v>1:52</v>
      </c>
      <c r="U671" t="str">
        <f>+TEXT(Tabla2[[#This Row],[Hora de Salida]], "h:mm")</f>
        <v>3:12</v>
      </c>
      <c r="V6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30.055555555555557</v>
      </c>
      <c r="W671">
        <f>+SUMIF(cocina!A:A,Tabla2[[#This Row],[Número de Orden]],cocina!H:H)</f>
        <v>75</v>
      </c>
      <c r="X671">
        <f>+Tabla2[[#This Row],[Tiempo de preparación]]/60</f>
        <v>1.25</v>
      </c>
      <c r="Y671" t="str">
        <f>+TEXT(Tabla2[[#This Row],[Columna2]]/24, "h:mm")</f>
        <v>1:15</v>
      </c>
      <c r="Z671" s="6">
        <f>+TEXT(Tabla2[[#This Row],[Hora de Salida]]-Tabla2[[#This Row],[Hora de Llegada]], "h:mm")-Tabla2[[#This Row],[Tiempo de preparación2]]</f>
        <v>3.4722222222222168E-3</v>
      </c>
      <c r="AA671" s="6">
        <f>+IF(Tabla2[[#This Row],[Tiempo de degustación]]&lt;0,0,Tabla2[[#This Row],[Tiempo de degustación]])</f>
        <v>3.4722222222222168E-3</v>
      </c>
      <c r="AB671" t="str">
        <f>+IF(Tabla2[[#This Row],[Tiempo de degustación2]]&gt;0,"SI","Impago")</f>
        <v>SI</v>
      </c>
      <c r="AC671">
        <f>+IF(Tabla2[[#This Row],[Orden cobrada]]="Impago",0,Tabla2[[#This Row],[Propina]])</f>
        <v>37.93</v>
      </c>
      <c r="AD671">
        <f>+IF(Tabla2[[#This Row],[Estado de la Mesa]]="Ocupada",15,0)</f>
        <v>15</v>
      </c>
      <c r="AE671">
        <f>+Tabla2[[#This Row],[Columna1]]/60</f>
        <v>0.25</v>
      </c>
      <c r="AF671" t="str">
        <f>+TEXT(Tabla2[[#This Row],[Columna12]]/24, "h:mm")</f>
        <v>0:15</v>
      </c>
      <c r="AG671" s="6">
        <f>+Tabla2[[#This Row],[Columna13]]+Tabla2[[#This Row],[Tiempo de permanencia]]</f>
        <v>30.065972222222225</v>
      </c>
      <c r="AH671" t="str">
        <f>+TEXT(Tabla2[[#This Row],[Hora de Llegada]], "dddd")</f>
        <v>viernes</v>
      </c>
    </row>
    <row r="672" spans="1:34" x14ac:dyDescent="0.25">
      <c r="A672">
        <v>17</v>
      </c>
      <c r="B672" t="s">
        <v>315</v>
      </c>
      <c r="C672">
        <v>3</v>
      </c>
      <c r="D672" s="3">
        <v>45023.095833333333</v>
      </c>
      <c r="E672" s="3">
        <v>45023.145833333336</v>
      </c>
      <c r="F672" t="s">
        <v>69</v>
      </c>
      <c r="G672" t="s">
        <v>70</v>
      </c>
      <c r="H672" t="s">
        <v>78</v>
      </c>
      <c r="I672" s="13">
        <v>32.200000000000003</v>
      </c>
      <c r="J672" t="s">
        <v>72</v>
      </c>
      <c r="K672">
        <v>671</v>
      </c>
      <c r="L672" t="s">
        <v>105</v>
      </c>
      <c r="M672" t="s">
        <v>17</v>
      </c>
      <c r="N672" t="s">
        <v>129</v>
      </c>
      <c r="O672" t="s">
        <v>107</v>
      </c>
      <c r="Q672" s="1">
        <f>+SUMIF(Tabla1[Número de Orden],Tabla2[[#This Row],[Número de Orden]],Tabla1[Ganacia Bruta])</f>
        <v>184</v>
      </c>
      <c r="R672" s="1">
        <f>+Tabla2[[#This Row],[Monto total cuenta]]+Tabla2[[#This Row],[Propina final]]</f>
        <v>184</v>
      </c>
      <c r="S672" s="4">
        <f>+Tabla2[[#This Row],[Hora de Salida]]</f>
        <v>45023.145833333336</v>
      </c>
      <c r="T672" s="5" t="str">
        <f>+TEXT(Tabla2[[#This Row],[Hora de Llegada]], "h:mm")</f>
        <v>2:18</v>
      </c>
      <c r="U672" t="str">
        <f>+TEXT(Tabla2[[#This Row],[Hora de Salida]], "h:mm")</f>
        <v>3:30</v>
      </c>
      <c r="V6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0.05</v>
      </c>
      <c r="W672">
        <f>+SUMIF(cocina!A:A,Tabla2[[#This Row],[Número de Orden]],cocina!H:H)</f>
        <v>95</v>
      </c>
      <c r="X672">
        <f>+Tabla2[[#This Row],[Tiempo de preparación]]/60</f>
        <v>1.5833333333333333</v>
      </c>
      <c r="Y672" t="str">
        <f>+TEXT(Tabla2[[#This Row],[Columna2]]/24, "h:mm")</f>
        <v>1:35</v>
      </c>
      <c r="Z672" s="6">
        <f>+TEXT(Tabla2[[#This Row],[Hora de Salida]]-Tabla2[[#This Row],[Hora de Llegada]], "h:mm")-Tabla2[[#This Row],[Tiempo de preparación2]]</f>
        <v>-1.5972222222222221E-2</v>
      </c>
      <c r="AA672" s="6">
        <f>+IF(Tabla2[[#This Row],[Tiempo de degustación]]&lt;0,0,Tabla2[[#This Row],[Tiempo de degustación]])</f>
        <v>0</v>
      </c>
      <c r="AB672" t="str">
        <f>+IF(Tabla2[[#This Row],[Tiempo de degustación2]]&gt;0,"SI","Impago")</f>
        <v>Impago</v>
      </c>
      <c r="AC672">
        <f>+IF(Tabla2[[#This Row],[Orden cobrada]]="Impago",0,Tabla2[[#This Row],[Propina]])</f>
        <v>0</v>
      </c>
      <c r="AD672">
        <f>+IF(Tabla2[[#This Row],[Estado de la Mesa]]="Ocupada",15,0)</f>
        <v>0</v>
      </c>
      <c r="AE672">
        <f>+Tabla2[[#This Row],[Columna1]]/60</f>
        <v>0</v>
      </c>
      <c r="AF672" t="str">
        <f>+TEXT(Tabla2[[#This Row],[Columna12]]/24, "h:mm")</f>
        <v>0:00</v>
      </c>
      <c r="AG672" s="6">
        <f>+Tabla2[[#This Row],[Columna13]]+Tabla2[[#This Row],[Tiempo de permanencia]]</f>
        <v>0.05</v>
      </c>
      <c r="AH672" t="str">
        <f>+TEXT(Tabla2[[#This Row],[Hora de Llegada]], "dddd")</f>
        <v>viernes</v>
      </c>
    </row>
    <row r="673" spans="1:34" x14ac:dyDescent="0.25">
      <c r="A673">
        <v>12</v>
      </c>
      <c r="B673" t="s">
        <v>211</v>
      </c>
      <c r="C673">
        <v>6</v>
      </c>
      <c r="D673" s="3">
        <v>45023.058333333334</v>
      </c>
      <c r="E673" s="3">
        <v>45023.160416666666</v>
      </c>
      <c r="F673" t="s">
        <v>94</v>
      </c>
      <c r="G673" t="s">
        <v>98</v>
      </c>
      <c r="H673" t="s">
        <v>83</v>
      </c>
      <c r="I673" s="13">
        <v>29.19</v>
      </c>
      <c r="J673" t="s">
        <v>72</v>
      </c>
      <c r="K673">
        <v>672</v>
      </c>
      <c r="L673" t="s">
        <v>127</v>
      </c>
      <c r="M673" t="s">
        <v>18</v>
      </c>
      <c r="N673" t="s">
        <v>118</v>
      </c>
      <c r="O673" t="s">
        <v>106</v>
      </c>
      <c r="Q673" s="1">
        <f>+SUMIF(Tabla1[Número de Orden],Tabla2[[#This Row],[Número de Orden]],Tabla1[Ganacia Bruta])</f>
        <v>157</v>
      </c>
      <c r="R673" s="1">
        <f>+Tabla2[[#This Row],[Monto total cuenta]]+Tabla2[[#This Row],[Propina final]]</f>
        <v>186.19</v>
      </c>
      <c r="S673" s="4">
        <f>+Tabla2[[#This Row],[Hora de Salida]]</f>
        <v>45023.160416666666</v>
      </c>
      <c r="T673" s="5" t="str">
        <f>+TEXT(Tabla2[[#This Row],[Hora de Llegada]], "h:mm")</f>
        <v>1:24</v>
      </c>
      <c r="U673" t="str">
        <f>+TEXT(Tabla2[[#This Row],[Hora de Salida]], "h:mm")</f>
        <v>3:51</v>
      </c>
      <c r="V6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673">
        <f>+SUMIF(cocina!A:A,Tabla2[[#This Row],[Número de Orden]],cocina!H:H)</f>
        <v>78</v>
      </c>
      <c r="X673">
        <f>+Tabla2[[#This Row],[Tiempo de preparación]]/60</f>
        <v>1.3</v>
      </c>
      <c r="Y673" t="str">
        <f>+TEXT(Tabla2[[#This Row],[Columna2]]/24, "h:mm")</f>
        <v>1:18</v>
      </c>
      <c r="Z673" s="6">
        <f>+TEXT(Tabla2[[#This Row],[Hora de Salida]]-Tabla2[[#This Row],[Hora de Llegada]], "h:mm")-Tabla2[[#This Row],[Tiempo de preparación2]]</f>
        <v>4.7916666666666663E-2</v>
      </c>
      <c r="AA673" s="6">
        <f>+IF(Tabla2[[#This Row],[Tiempo de degustación]]&lt;0,0,Tabla2[[#This Row],[Tiempo de degustación]])</f>
        <v>4.7916666666666663E-2</v>
      </c>
      <c r="AB673" t="str">
        <f>+IF(Tabla2[[#This Row],[Tiempo de degustación2]]&gt;0,"SI","Impago")</f>
        <v>SI</v>
      </c>
      <c r="AC673">
        <f>+IF(Tabla2[[#This Row],[Orden cobrada]]="Impago",0,Tabla2[[#This Row],[Propina]])</f>
        <v>29.19</v>
      </c>
      <c r="AD673">
        <f>+IF(Tabla2[[#This Row],[Estado de la Mesa]]="Ocupada",15,0)</f>
        <v>0</v>
      </c>
      <c r="AE673">
        <f>+Tabla2[[#This Row],[Columna1]]/60</f>
        <v>0</v>
      </c>
      <c r="AF673" t="str">
        <f>+TEXT(Tabla2[[#This Row],[Columna12]]/24, "h:mm")</f>
        <v>0:00</v>
      </c>
      <c r="AG673" s="6">
        <f>+Tabla2[[#This Row],[Columna13]]+Tabla2[[#This Row],[Tiempo de permanencia]]</f>
        <v>0.10208333333333335</v>
      </c>
      <c r="AH673" t="str">
        <f>+TEXT(Tabla2[[#This Row],[Hora de Llegada]], "dddd")</f>
        <v>viernes</v>
      </c>
    </row>
    <row r="674" spans="1:34" x14ac:dyDescent="0.25">
      <c r="A674">
        <v>20</v>
      </c>
      <c r="B674" t="s">
        <v>272</v>
      </c>
      <c r="C674">
        <v>6</v>
      </c>
      <c r="D674" s="3">
        <v>45023.025694444441</v>
      </c>
      <c r="E674" s="3">
        <v>45023.119444444441</v>
      </c>
      <c r="F674" t="s">
        <v>90</v>
      </c>
      <c r="G674" t="s">
        <v>70</v>
      </c>
      <c r="H674" t="s">
        <v>83</v>
      </c>
      <c r="I674" s="13">
        <v>36.5</v>
      </c>
      <c r="J674" t="s">
        <v>72</v>
      </c>
      <c r="K674">
        <v>673</v>
      </c>
      <c r="L674" t="s">
        <v>101</v>
      </c>
      <c r="M674" t="s">
        <v>11</v>
      </c>
      <c r="N674" t="s">
        <v>112</v>
      </c>
      <c r="O674" t="s">
        <v>74</v>
      </c>
      <c r="P674" t="s">
        <v>129</v>
      </c>
      <c r="Q674" s="1">
        <f>+SUMIF(Tabla1[Número de Orden],Tabla2[[#This Row],[Número de Orden]],Tabla1[Ganacia Bruta])</f>
        <v>265</v>
      </c>
      <c r="R674" s="1">
        <f>+Tabla2[[#This Row],[Monto total cuenta]]+Tabla2[[#This Row],[Propina final]]</f>
        <v>301.5</v>
      </c>
      <c r="S674" s="4">
        <f>+Tabla2[[#This Row],[Hora de Salida]]</f>
        <v>45023.119444444441</v>
      </c>
      <c r="T674" s="5" t="str">
        <f>+TEXT(Tabla2[[#This Row],[Hora de Llegada]], "h:mm")</f>
        <v>0:37</v>
      </c>
      <c r="U674" t="str">
        <f>+TEXT(Tabla2[[#This Row],[Hora de Salida]], "h:mm")</f>
        <v>2:52</v>
      </c>
      <c r="V6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9.375E-2</v>
      </c>
      <c r="W674">
        <f>+SUMIF(cocina!A:A,Tabla2[[#This Row],[Número de Orden]],cocina!H:H)</f>
        <v>93</v>
      </c>
      <c r="X674">
        <f>+Tabla2[[#This Row],[Tiempo de preparación]]/60</f>
        <v>1.55</v>
      </c>
      <c r="Y674" t="str">
        <f>+TEXT(Tabla2[[#This Row],[Columna2]]/24, "h:mm")</f>
        <v>1:33</v>
      </c>
      <c r="Z674" s="6">
        <f>+TEXT(Tabla2[[#This Row],[Hora de Salida]]-Tabla2[[#This Row],[Hora de Llegada]], "h:mm")-Tabla2[[#This Row],[Tiempo de preparación2]]</f>
        <v>2.916666666666666E-2</v>
      </c>
      <c r="AA674" s="6">
        <f>+IF(Tabla2[[#This Row],[Tiempo de degustación]]&lt;0,0,Tabla2[[#This Row],[Tiempo de degustación]])</f>
        <v>2.916666666666666E-2</v>
      </c>
      <c r="AB674" t="str">
        <f>+IF(Tabla2[[#This Row],[Tiempo de degustación2]]&gt;0,"SI","Impago")</f>
        <v>SI</v>
      </c>
      <c r="AC674">
        <f>+IF(Tabla2[[#This Row],[Orden cobrada]]="Impago",0,Tabla2[[#This Row],[Propina]])</f>
        <v>36.5</v>
      </c>
      <c r="AD674">
        <f>+IF(Tabla2[[#This Row],[Estado de la Mesa]]="Ocupada",15,0)</f>
        <v>0</v>
      </c>
      <c r="AE674">
        <f>+Tabla2[[#This Row],[Columna1]]/60</f>
        <v>0</v>
      </c>
      <c r="AF674" t="str">
        <f>+TEXT(Tabla2[[#This Row],[Columna12]]/24, "h:mm")</f>
        <v>0:00</v>
      </c>
      <c r="AG674" s="6">
        <f>+Tabla2[[#This Row],[Columna13]]+Tabla2[[#This Row],[Tiempo de permanencia]]</f>
        <v>9.375E-2</v>
      </c>
      <c r="AH674" t="str">
        <f>+TEXT(Tabla2[[#This Row],[Hora de Llegada]], "dddd")</f>
        <v>viernes</v>
      </c>
    </row>
    <row r="675" spans="1:34" x14ac:dyDescent="0.25">
      <c r="A675">
        <v>1</v>
      </c>
      <c r="B675" t="s">
        <v>619</v>
      </c>
      <c r="C675">
        <v>3</v>
      </c>
      <c r="D675" s="3">
        <v>45023.002083333333</v>
      </c>
      <c r="E675" s="3">
        <v>45023.0625</v>
      </c>
      <c r="F675" t="s">
        <v>90</v>
      </c>
      <c r="G675" t="s">
        <v>98</v>
      </c>
      <c r="H675" t="s">
        <v>83</v>
      </c>
      <c r="I675" s="13">
        <v>41.29</v>
      </c>
      <c r="J675" t="s">
        <v>84</v>
      </c>
      <c r="K675">
        <v>674</v>
      </c>
      <c r="L675" t="s">
        <v>91</v>
      </c>
      <c r="M675" t="s">
        <v>16</v>
      </c>
      <c r="N675" t="s">
        <v>122</v>
      </c>
      <c r="O675" t="s">
        <v>86</v>
      </c>
      <c r="P675" t="s">
        <v>118</v>
      </c>
      <c r="Q675" s="1">
        <f>+SUMIF(Tabla1[Número de Orden],Tabla2[[#This Row],[Número de Orden]],Tabla1[Ganacia Bruta])</f>
        <v>207</v>
      </c>
      <c r="R675" s="1">
        <f>+Tabla2[[#This Row],[Monto total cuenta]]+Tabla2[[#This Row],[Propina final]]</f>
        <v>248.29</v>
      </c>
      <c r="S675" s="4">
        <f>+Tabla2[[#This Row],[Hora de Salida]]</f>
        <v>45023.0625</v>
      </c>
      <c r="T675" s="5" t="str">
        <f>+TEXT(Tabla2[[#This Row],[Hora de Llegada]], "h:mm")</f>
        <v>0:03</v>
      </c>
      <c r="U675" t="str">
        <f>+TEXT(Tabla2[[#This Row],[Hora de Salida]], "h:mm")</f>
        <v>1:30</v>
      </c>
      <c r="V6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6.0416666666666667E-2</v>
      </c>
      <c r="W675">
        <f>+SUMIF(cocina!A:A,Tabla2[[#This Row],[Número de Orden]],cocina!H:H)</f>
        <v>65</v>
      </c>
      <c r="X675">
        <f>+Tabla2[[#This Row],[Tiempo de preparación]]/60</f>
        <v>1.0833333333333333</v>
      </c>
      <c r="Y675" t="str">
        <f>+TEXT(Tabla2[[#This Row],[Columna2]]/24, "h:mm")</f>
        <v>1:05</v>
      </c>
      <c r="Z675" s="6">
        <f>+TEXT(Tabla2[[#This Row],[Hora de Salida]]-Tabla2[[#This Row],[Hora de Llegada]], "h:mm")-Tabla2[[#This Row],[Tiempo de preparación2]]</f>
        <v>1.5277777777777779E-2</v>
      </c>
      <c r="AA675" s="6">
        <f>+IF(Tabla2[[#This Row],[Tiempo de degustación]]&lt;0,0,Tabla2[[#This Row],[Tiempo de degustación]])</f>
        <v>1.5277777777777779E-2</v>
      </c>
      <c r="AB675" t="str">
        <f>+IF(Tabla2[[#This Row],[Tiempo de degustación2]]&gt;0,"SI","Impago")</f>
        <v>SI</v>
      </c>
      <c r="AC675">
        <f>+IF(Tabla2[[#This Row],[Orden cobrada]]="Impago",0,Tabla2[[#This Row],[Propina]])</f>
        <v>41.29</v>
      </c>
      <c r="AD675">
        <f>+IF(Tabla2[[#This Row],[Estado de la Mesa]]="Ocupada",15,0)</f>
        <v>0</v>
      </c>
      <c r="AE675">
        <f>+Tabla2[[#This Row],[Columna1]]/60</f>
        <v>0</v>
      </c>
      <c r="AF675" t="str">
        <f>+TEXT(Tabla2[[#This Row],[Columna12]]/24, "h:mm")</f>
        <v>0:00</v>
      </c>
      <c r="AG675" s="6">
        <f>+Tabla2[[#This Row],[Columna13]]+Tabla2[[#This Row],[Tiempo de permanencia]]</f>
        <v>6.0416666666666667E-2</v>
      </c>
      <c r="AH675" t="str">
        <f>+TEXT(Tabla2[[#This Row],[Hora de Llegada]], "dddd")</f>
        <v>viernes</v>
      </c>
    </row>
    <row r="676" spans="1:34" x14ac:dyDescent="0.25">
      <c r="A676">
        <v>5</v>
      </c>
      <c r="B676" t="s">
        <v>620</v>
      </c>
      <c r="C676">
        <v>2</v>
      </c>
      <c r="D676" s="3">
        <v>45023.037499999999</v>
      </c>
      <c r="E676" s="3">
        <v>45023.189583333333</v>
      </c>
      <c r="F676" t="s">
        <v>82</v>
      </c>
      <c r="G676" t="s">
        <v>98</v>
      </c>
      <c r="H676" t="s">
        <v>78</v>
      </c>
      <c r="I676" s="13">
        <v>30.74</v>
      </c>
      <c r="J676" t="s">
        <v>72</v>
      </c>
      <c r="K676">
        <v>675</v>
      </c>
      <c r="L676" t="s">
        <v>121</v>
      </c>
      <c r="M676" t="s">
        <v>26</v>
      </c>
      <c r="N676" t="s">
        <v>131</v>
      </c>
      <c r="O676" t="s">
        <v>87</v>
      </c>
      <c r="Q676" s="1">
        <f>+SUMIF(Tabla1[Número de Orden],Tabla2[[#This Row],[Número de Orden]],Tabla1[Ganacia Bruta])</f>
        <v>193</v>
      </c>
      <c r="R676" s="1">
        <f>+Tabla2[[#This Row],[Monto total cuenta]]+Tabla2[[#This Row],[Propina final]]</f>
        <v>223.74</v>
      </c>
      <c r="S676" s="4">
        <f>+Tabla2[[#This Row],[Hora de Salida]]</f>
        <v>45023.189583333333</v>
      </c>
      <c r="T676" s="5" t="str">
        <f>+TEXT(Tabla2[[#This Row],[Hora de Llegada]], "h:mm")</f>
        <v>0:54</v>
      </c>
      <c r="U676" t="str">
        <f>+TEXT(Tabla2[[#This Row],[Hora de Salida]], "h:mm")</f>
        <v>4:33</v>
      </c>
      <c r="V6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0.15208333333333332</v>
      </c>
      <c r="W676">
        <f>+SUMIF(cocina!A:A,Tabla2[[#This Row],[Número de Orden]],cocina!H:H)</f>
        <v>121</v>
      </c>
      <c r="X676">
        <f>+Tabla2[[#This Row],[Tiempo de preparación]]/60</f>
        <v>2.0166666666666666</v>
      </c>
      <c r="Y676" t="str">
        <f>+TEXT(Tabla2[[#This Row],[Columna2]]/24, "h:mm")</f>
        <v>2:01</v>
      </c>
      <c r="Z676" s="6">
        <f>+TEXT(Tabla2[[#This Row],[Hora de Salida]]-Tabla2[[#This Row],[Hora de Llegada]], "h:mm")-Tabla2[[#This Row],[Tiempo de preparación2]]</f>
        <v>6.8055555555555536E-2</v>
      </c>
      <c r="AA676" s="6">
        <f>+IF(Tabla2[[#This Row],[Tiempo de degustación]]&lt;0,0,Tabla2[[#This Row],[Tiempo de degustación]])</f>
        <v>6.8055555555555536E-2</v>
      </c>
      <c r="AB676" t="str">
        <f>+IF(Tabla2[[#This Row],[Tiempo de degustación2]]&gt;0,"SI","Impago")</f>
        <v>SI</v>
      </c>
      <c r="AC676">
        <f>+IF(Tabla2[[#This Row],[Orden cobrada]]="Impago",0,Tabla2[[#This Row],[Propina]])</f>
        <v>30.74</v>
      </c>
      <c r="AD676">
        <f>+IF(Tabla2[[#This Row],[Estado de la Mesa]]="Ocupada",15,0)</f>
        <v>0</v>
      </c>
      <c r="AE676">
        <f>+Tabla2[[#This Row],[Columna1]]/60</f>
        <v>0</v>
      </c>
      <c r="AF676" t="str">
        <f>+TEXT(Tabla2[[#This Row],[Columna12]]/24, "h:mm")</f>
        <v>0:00</v>
      </c>
      <c r="AG676" s="6">
        <f>+Tabla2[[#This Row],[Columna13]]+Tabla2[[#This Row],[Tiempo de permanencia]]</f>
        <v>0.15208333333333332</v>
      </c>
      <c r="AH676" t="str">
        <f>+TEXT(Tabla2[[#This Row],[Hora de Llegada]], "dddd")</f>
        <v>viernes</v>
      </c>
    </row>
    <row r="677" spans="1:34" x14ac:dyDescent="0.25">
      <c r="A677">
        <v>7</v>
      </c>
      <c r="B677" t="s">
        <v>326</v>
      </c>
      <c r="C677">
        <v>6</v>
      </c>
      <c r="D677" s="3">
        <v>45023.019444444442</v>
      </c>
      <c r="E677" s="3">
        <v>45023.15625</v>
      </c>
      <c r="F677" t="s">
        <v>69</v>
      </c>
      <c r="G677" t="s">
        <v>70</v>
      </c>
      <c r="H677" t="s">
        <v>83</v>
      </c>
      <c r="I677" s="13">
        <v>41.6</v>
      </c>
      <c r="J677" t="s">
        <v>100</v>
      </c>
      <c r="K677">
        <v>676</v>
      </c>
      <c r="L677" t="s">
        <v>121</v>
      </c>
      <c r="M677" t="s">
        <v>9</v>
      </c>
      <c r="N677" t="s">
        <v>116</v>
      </c>
      <c r="O677" t="s">
        <v>92</v>
      </c>
      <c r="P677" t="s">
        <v>118</v>
      </c>
      <c r="Q677" s="1">
        <f>+SUMIF(Tabla1[Número de Orden],Tabla2[[#This Row],[Número de Orden]],Tabla1[Ganacia Bruta])</f>
        <v>124</v>
      </c>
      <c r="R677" s="1">
        <f>+Tabla2[[#This Row],[Monto total cuenta]]+Tabla2[[#This Row],[Propina final]]</f>
        <v>165.6</v>
      </c>
      <c r="S677" s="4">
        <f>+Tabla2[[#This Row],[Hora de Salida]]</f>
        <v>45023.15625</v>
      </c>
      <c r="T677" s="5" t="str">
        <f>+TEXT(Tabla2[[#This Row],[Hora de Llegada]], "h:mm")</f>
        <v>0:28</v>
      </c>
      <c r="U677" t="str">
        <f>+TEXT(Tabla2[[#This Row],[Hora de Salida]], "h:mm")</f>
        <v>3:45</v>
      </c>
      <c r="V6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677">
        <f>+SUMIF(cocina!A:A,Tabla2[[#This Row],[Número de Orden]],cocina!H:H)</f>
        <v>121</v>
      </c>
      <c r="X677">
        <f>+Tabla2[[#This Row],[Tiempo de preparación]]/60</f>
        <v>2.0166666666666666</v>
      </c>
      <c r="Y677" t="str">
        <f>+TEXT(Tabla2[[#This Row],[Columna2]]/24, "h:mm")</f>
        <v>2:01</v>
      </c>
      <c r="Z677" s="6">
        <f>+TEXT(Tabla2[[#This Row],[Hora de Salida]]-Tabla2[[#This Row],[Hora de Llegada]], "h:mm")-Tabla2[[#This Row],[Tiempo de preparación2]]</f>
        <v>5.2777777777777785E-2</v>
      </c>
      <c r="AA677" s="6">
        <f>+IF(Tabla2[[#This Row],[Tiempo de degustación]]&lt;0,0,Tabla2[[#This Row],[Tiempo de degustación]])</f>
        <v>5.2777777777777785E-2</v>
      </c>
      <c r="AB677" t="str">
        <f>+IF(Tabla2[[#This Row],[Tiempo de degustación2]]&gt;0,"SI","Impago")</f>
        <v>SI</v>
      </c>
      <c r="AC677">
        <f>+IF(Tabla2[[#This Row],[Orden cobrada]]="Impago",0,Tabla2[[#This Row],[Propina]])</f>
        <v>41.6</v>
      </c>
      <c r="AD677">
        <f>+IF(Tabla2[[#This Row],[Estado de la Mesa]]="Ocupada",15,0)</f>
        <v>15</v>
      </c>
      <c r="AE677">
        <f>+Tabla2[[#This Row],[Columna1]]/60</f>
        <v>0.25</v>
      </c>
      <c r="AF677" t="str">
        <f>+TEXT(Tabla2[[#This Row],[Columna12]]/24, "h:mm")</f>
        <v>0:15</v>
      </c>
      <c r="AG677" s="6">
        <f>+Tabla2[[#This Row],[Columna13]]+Tabla2[[#This Row],[Tiempo de permanencia]]</f>
        <v>30.147222222222222</v>
      </c>
      <c r="AH677" t="str">
        <f>+TEXT(Tabla2[[#This Row],[Hora de Llegada]], "dddd")</f>
        <v>viernes</v>
      </c>
    </row>
    <row r="678" spans="1:34" x14ac:dyDescent="0.25">
      <c r="A678">
        <v>14</v>
      </c>
      <c r="B678" t="s">
        <v>303</v>
      </c>
      <c r="C678">
        <v>6</v>
      </c>
      <c r="D678" s="3">
        <v>45023.023611111108</v>
      </c>
      <c r="E678" s="3">
        <v>45023.109027777777</v>
      </c>
      <c r="F678" t="s">
        <v>82</v>
      </c>
      <c r="G678" t="s">
        <v>70</v>
      </c>
      <c r="H678" t="s">
        <v>83</v>
      </c>
      <c r="I678" s="13">
        <v>12.57</v>
      </c>
      <c r="J678" t="s">
        <v>100</v>
      </c>
      <c r="K678">
        <v>677</v>
      </c>
      <c r="L678" t="s">
        <v>105</v>
      </c>
      <c r="M678" t="s">
        <v>21</v>
      </c>
      <c r="N678" t="s">
        <v>112</v>
      </c>
      <c r="O678" t="s">
        <v>133</v>
      </c>
      <c r="Q678" s="1">
        <f>+SUMIF(Tabla1[Número de Orden],Tabla2[[#This Row],[Número de Orden]],Tabla1[Ganacia Bruta])</f>
        <v>144</v>
      </c>
      <c r="R678" s="1">
        <f>+Tabla2[[#This Row],[Monto total cuenta]]+Tabla2[[#This Row],[Propina final]]</f>
        <v>144</v>
      </c>
      <c r="S678" s="4">
        <f>+Tabla2[[#This Row],[Hora de Salida]]</f>
        <v>45023.109027777777</v>
      </c>
      <c r="T678" s="5" t="str">
        <f>+TEXT(Tabla2[[#This Row],[Hora de Llegada]], "h:mm")</f>
        <v>0:34</v>
      </c>
      <c r="U678" t="str">
        <f>+TEXT(Tabla2[[#This Row],[Hora de Salida]], "h:mm")</f>
        <v>2:37</v>
      </c>
      <c r="V6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30.085416666666667</v>
      </c>
      <c r="W678">
        <f>+SUMIF(cocina!A:A,Tabla2[[#This Row],[Número de Orden]],cocina!H:H)</f>
        <v>148</v>
      </c>
      <c r="X678">
        <f>+Tabla2[[#This Row],[Tiempo de preparación]]/60</f>
        <v>2.4666666666666668</v>
      </c>
      <c r="Y678" t="str">
        <f>+TEXT(Tabla2[[#This Row],[Columna2]]/24, "h:mm")</f>
        <v>2:28</v>
      </c>
      <c r="Z678" s="6">
        <f>+TEXT(Tabla2[[#This Row],[Hora de Salida]]-Tabla2[[#This Row],[Hora de Llegada]], "h:mm")-Tabla2[[#This Row],[Tiempo de preparación2]]</f>
        <v>-1.7361111111111105E-2</v>
      </c>
      <c r="AA678" s="6">
        <f>+IF(Tabla2[[#This Row],[Tiempo de degustación]]&lt;0,0,Tabla2[[#This Row],[Tiempo de degustación]])</f>
        <v>0</v>
      </c>
      <c r="AB678" t="str">
        <f>+IF(Tabla2[[#This Row],[Tiempo de degustación2]]&gt;0,"SI","Impago")</f>
        <v>Impago</v>
      </c>
      <c r="AC678">
        <f>+IF(Tabla2[[#This Row],[Orden cobrada]]="Impago",0,Tabla2[[#This Row],[Propina]])</f>
        <v>0</v>
      </c>
      <c r="AD678">
        <f>+IF(Tabla2[[#This Row],[Estado de la Mesa]]="Ocupada",15,0)</f>
        <v>15</v>
      </c>
      <c r="AE678">
        <f>+Tabla2[[#This Row],[Columna1]]/60</f>
        <v>0.25</v>
      </c>
      <c r="AF678" t="str">
        <f>+TEXT(Tabla2[[#This Row],[Columna12]]/24, "h:mm")</f>
        <v>0:15</v>
      </c>
      <c r="AG678" s="6">
        <f>+Tabla2[[#This Row],[Columna13]]+Tabla2[[#This Row],[Tiempo de permanencia]]</f>
        <v>30.095833333333335</v>
      </c>
      <c r="AH678" t="str">
        <f>+TEXT(Tabla2[[#This Row],[Hora de Llegada]], "dddd")</f>
        <v>viernes</v>
      </c>
    </row>
    <row r="679" spans="1:34" x14ac:dyDescent="0.25">
      <c r="A679">
        <v>19</v>
      </c>
      <c r="B679" t="s">
        <v>611</v>
      </c>
      <c r="C679">
        <v>1</v>
      </c>
      <c r="D679" s="3">
        <v>45023.125694444447</v>
      </c>
      <c r="E679" s="3">
        <v>45023.223611111112</v>
      </c>
      <c r="F679" t="s">
        <v>69</v>
      </c>
      <c r="G679" t="s">
        <v>70</v>
      </c>
      <c r="H679" t="s">
        <v>83</v>
      </c>
      <c r="I679" s="13">
        <v>26.76</v>
      </c>
      <c r="J679" t="s">
        <v>100</v>
      </c>
      <c r="K679">
        <v>678</v>
      </c>
      <c r="L679" t="s">
        <v>127</v>
      </c>
      <c r="M679" t="s">
        <v>13</v>
      </c>
      <c r="N679" t="s">
        <v>106</v>
      </c>
      <c r="O679" t="s">
        <v>112</v>
      </c>
      <c r="P679" t="s">
        <v>96</v>
      </c>
      <c r="Q679" s="1">
        <f>+SUMIF(Tabla1[Número de Orden],Tabla2[[#This Row],[Número de Orden]],Tabla1[Ganacia Bruta])</f>
        <v>204</v>
      </c>
      <c r="R679" s="1">
        <f>+Tabla2[[#This Row],[Monto total cuenta]]+Tabla2[[#This Row],[Propina final]]</f>
        <v>230.76</v>
      </c>
      <c r="S679" s="4">
        <f>+Tabla2[[#This Row],[Hora de Salida]]</f>
        <v>45023.223611111112</v>
      </c>
      <c r="T679" s="5" t="str">
        <f>+TEXT(Tabla2[[#This Row],[Hora de Llegada]], "h:mm")</f>
        <v>3:01</v>
      </c>
      <c r="U679" t="str">
        <f>+TEXT(Tabla2[[#This Row],[Hora de Salida]], "h:mm")</f>
        <v>5:22</v>
      </c>
      <c r="V6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30.097916666666666</v>
      </c>
      <c r="W679">
        <f>+SUMIF(cocina!A:A,Tabla2[[#This Row],[Número de Orden]],cocina!H:H)</f>
        <v>121</v>
      </c>
      <c r="X679">
        <f>+Tabla2[[#This Row],[Tiempo de preparación]]/60</f>
        <v>2.0166666666666666</v>
      </c>
      <c r="Y679" t="str">
        <f>+TEXT(Tabla2[[#This Row],[Columna2]]/24, "h:mm")</f>
        <v>2:01</v>
      </c>
      <c r="Z679" s="6">
        <f>+TEXT(Tabla2[[#This Row],[Hora de Salida]]-Tabla2[[#This Row],[Hora de Llegada]], "h:mm")-Tabla2[[#This Row],[Tiempo de preparación2]]</f>
        <v>1.3888888888888881E-2</v>
      </c>
      <c r="AA679" s="6">
        <f>+IF(Tabla2[[#This Row],[Tiempo de degustación]]&lt;0,0,Tabla2[[#This Row],[Tiempo de degustación]])</f>
        <v>1.3888888888888881E-2</v>
      </c>
      <c r="AB679" t="str">
        <f>+IF(Tabla2[[#This Row],[Tiempo de degustación2]]&gt;0,"SI","Impago")</f>
        <v>SI</v>
      </c>
      <c r="AC679">
        <f>+IF(Tabla2[[#This Row],[Orden cobrada]]="Impago",0,Tabla2[[#This Row],[Propina]])</f>
        <v>26.76</v>
      </c>
      <c r="AD679">
        <f>+IF(Tabla2[[#This Row],[Estado de la Mesa]]="Ocupada",15,0)</f>
        <v>15</v>
      </c>
      <c r="AE679">
        <f>+Tabla2[[#This Row],[Columna1]]/60</f>
        <v>0.25</v>
      </c>
      <c r="AF679" t="str">
        <f>+TEXT(Tabla2[[#This Row],[Columna12]]/24, "h:mm")</f>
        <v>0:15</v>
      </c>
      <c r="AG679" s="6">
        <f>+Tabla2[[#This Row],[Columna13]]+Tabla2[[#This Row],[Tiempo de permanencia]]</f>
        <v>30.108333333333334</v>
      </c>
      <c r="AH679" t="str">
        <f>+TEXT(Tabla2[[#This Row],[Hora de Llegada]], "dddd")</f>
        <v>viernes</v>
      </c>
    </row>
    <row r="680" spans="1:34" x14ac:dyDescent="0.25">
      <c r="A680">
        <v>9</v>
      </c>
      <c r="B680" t="s">
        <v>237</v>
      </c>
      <c r="C680">
        <v>4</v>
      </c>
      <c r="D680" s="3">
        <v>45023.001388888886</v>
      </c>
      <c r="E680" s="3">
        <v>45023.127083333333</v>
      </c>
      <c r="F680" t="s">
        <v>82</v>
      </c>
      <c r="G680" t="s">
        <v>70</v>
      </c>
      <c r="H680" t="s">
        <v>83</v>
      </c>
      <c r="I680" s="13">
        <v>36.43</v>
      </c>
      <c r="J680" t="s">
        <v>100</v>
      </c>
      <c r="K680">
        <v>679</v>
      </c>
      <c r="L680" t="s">
        <v>127</v>
      </c>
      <c r="M680" t="s">
        <v>23</v>
      </c>
      <c r="N680" t="s">
        <v>125</v>
      </c>
      <c r="O680" t="s">
        <v>92</v>
      </c>
      <c r="P680" t="s">
        <v>129</v>
      </c>
      <c r="Q680" s="1">
        <f>+SUMIF(Tabla1[Número de Orden],Tabla2[[#This Row],[Número de Orden]],Tabla1[Ganacia Bruta])</f>
        <v>199</v>
      </c>
      <c r="R680" s="1">
        <f>+Tabla2[[#This Row],[Monto total cuenta]]+Tabla2[[#This Row],[Propina final]]</f>
        <v>235.43</v>
      </c>
      <c r="S680" s="4">
        <f>+Tabla2[[#This Row],[Hora de Salida]]</f>
        <v>45023.127083333333</v>
      </c>
      <c r="T680" s="5" t="str">
        <f>+TEXT(Tabla2[[#This Row],[Hora de Llegada]], "h:mm")</f>
        <v>0:02</v>
      </c>
      <c r="U680" t="str">
        <f>+TEXT(Tabla2[[#This Row],[Hora de Salida]], "h:mm")</f>
        <v>3:03</v>
      </c>
      <c r="V6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680">
        <f>+SUMIF(cocina!A:A,Tabla2[[#This Row],[Número de Orden]],cocina!H:H)</f>
        <v>106</v>
      </c>
      <c r="X680">
        <f>+Tabla2[[#This Row],[Tiempo de preparación]]/60</f>
        <v>1.7666666666666666</v>
      </c>
      <c r="Y680" t="str">
        <f>+TEXT(Tabla2[[#This Row],[Columna2]]/24, "h:mm")</f>
        <v>1:46</v>
      </c>
      <c r="Z680" s="6">
        <f>+TEXT(Tabla2[[#This Row],[Hora de Salida]]-Tabla2[[#This Row],[Hora de Llegada]], "h:mm")-Tabla2[[#This Row],[Tiempo de preparación2]]</f>
        <v>5.2083333333333329E-2</v>
      </c>
      <c r="AA680" s="6">
        <f>+IF(Tabla2[[#This Row],[Tiempo de degustación]]&lt;0,0,Tabla2[[#This Row],[Tiempo de degustación]])</f>
        <v>5.2083333333333329E-2</v>
      </c>
      <c r="AB680" t="str">
        <f>+IF(Tabla2[[#This Row],[Tiempo de degustación2]]&gt;0,"SI","Impago")</f>
        <v>SI</v>
      </c>
      <c r="AC680">
        <f>+IF(Tabla2[[#This Row],[Orden cobrada]]="Impago",0,Tabla2[[#This Row],[Propina]])</f>
        <v>36.43</v>
      </c>
      <c r="AD680">
        <f>+IF(Tabla2[[#This Row],[Estado de la Mesa]]="Ocupada",15,0)</f>
        <v>15</v>
      </c>
      <c r="AE680">
        <f>+Tabla2[[#This Row],[Columna1]]/60</f>
        <v>0.25</v>
      </c>
      <c r="AF680" t="str">
        <f>+TEXT(Tabla2[[#This Row],[Columna12]]/24, "h:mm")</f>
        <v>0:15</v>
      </c>
      <c r="AG680" s="6">
        <f>+Tabla2[[#This Row],[Columna13]]+Tabla2[[#This Row],[Tiempo de permanencia]]</f>
        <v>30.136111111111113</v>
      </c>
      <c r="AH680" t="str">
        <f>+TEXT(Tabla2[[#This Row],[Hora de Llegada]], "dddd")</f>
        <v>viernes</v>
      </c>
    </row>
    <row r="681" spans="1:34" x14ac:dyDescent="0.25">
      <c r="A681">
        <v>5</v>
      </c>
      <c r="B681" t="s">
        <v>621</v>
      </c>
      <c r="C681">
        <v>4</v>
      </c>
      <c r="D681" s="3">
        <v>45023.057638888888</v>
      </c>
      <c r="E681" s="3">
        <v>45023.222222222219</v>
      </c>
      <c r="F681" t="s">
        <v>69</v>
      </c>
      <c r="G681" t="s">
        <v>70</v>
      </c>
      <c r="H681" t="s">
        <v>78</v>
      </c>
      <c r="I681" s="13">
        <v>12.06</v>
      </c>
      <c r="J681" t="s">
        <v>72</v>
      </c>
      <c r="K681">
        <v>680</v>
      </c>
      <c r="L681" t="s">
        <v>91</v>
      </c>
      <c r="M681" t="s">
        <v>24</v>
      </c>
      <c r="N681" t="s">
        <v>131</v>
      </c>
      <c r="O681" t="s">
        <v>115</v>
      </c>
      <c r="Q681" s="1">
        <f>+SUMIF(Tabla1[Número de Orden],Tabla2[[#This Row],[Número de Orden]],Tabla1[Ganacia Bruta])</f>
        <v>162</v>
      </c>
      <c r="R681" s="1">
        <f>+Tabla2[[#This Row],[Monto total cuenta]]+Tabla2[[#This Row],[Propina final]]</f>
        <v>174.06</v>
      </c>
      <c r="S681" s="4">
        <f>+Tabla2[[#This Row],[Hora de Salida]]</f>
        <v>45023.222222222219</v>
      </c>
      <c r="T681" s="5" t="str">
        <f>+TEXT(Tabla2[[#This Row],[Hora de Llegada]], "h:mm")</f>
        <v>1:23</v>
      </c>
      <c r="U681" t="str">
        <f>+TEXT(Tabla2[[#This Row],[Hora de Salida]], "h:mm")</f>
        <v>5:20</v>
      </c>
      <c r="V6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0.1645833333333333</v>
      </c>
      <c r="W681">
        <f>+SUMIF(cocina!A:A,Tabla2[[#This Row],[Número de Orden]],cocina!H:H)</f>
        <v>111</v>
      </c>
      <c r="X681">
        <f>+Tabla2[[#This Row],[Tiempo de preparación]]/60</f>
        <v>1.85</v>
      </c>
      <c r="Y681" t="str">
        <f>+TEXT(Tabla2[[#This Row],[Columna2]]/24, "h:mm")</f>
        <v>1:51</v>
      </c>
      <c r="Z681" s="6">
        <f>+TEXT(Tabla2[[#This Row],[Hora de Salida]]-Tabla2[[#This Row],[Hora de Llegada]], "h:mm")-Tabla2[[#This Row],[Tiempo de preparación2]]</f>
        <v>8.7499999999999994E-2</v>
      </c>
      <c r="AA681" s="6">
        <f>+IF(Tabla2[[#This Row],[Tiempo de degustación]]&lt;0,0,Tabla2[[#This Row],[Tiempo de degustación]])</f>
        <v>8.7499999999999994E-2</v>
      </c>
      <c r="AB681" t="str">
        <f>+IF(Tabla2[[#This Row],[Tiempo de degustación2]]&gt;0,"SI","Impago")</f>
        <v>SI</v>
      </c>
      <c r="AC681">
        <f>+IF(Tabla2[[#This Row],[Orden cobrada]]="Impago",0,Tabla2[[#This Row],[Propina]])</f>
        <v>12.06</v>
      </c>
      <c r="AD681">
        <f>+IF(Tabla2[[#This Row],[Estado de la Mesa]]="Ocupada",15,0)</f>
        <v>0</v>
      </c>
      <c r="AE681">
        <f>+Tabla2[[#This Row],[Columna1]]/60</f>
        <v>0</v>
      </c>
      <c r="AF681" t="str">
        <f>+TEXT(Tabla2[[#This Row],[Columna12]]/24, "h:mm")</f>
        <v>0:00</v>
      </c>
      <c r="AG681" s="6">
        <f>+Tabla2[[#This Row],[Columna13]]+Tabla2[[#This Row],[Tiempo de permanencia]]</f>
        <v>0.1645833333333333</v>
      </c>
      <c r="AH681" t="str">
        <f>+TEXT(Tabla2[[#This Row],[Hora de Llegada]], "dddd")</f>
        <v>viernes</v>
      </c>
    </row>
    <row r="682" spans="1:34" x14ac:dyDescent="0.25">
      <c r="A682">
        <v>2</v>
      </c>
      <c r="B682" t="s">
        <v>204</v>
      </c>
      <c r="C682">
        <v>4</v>
      </c>
      <c r="D682" s="3">
        <v>45023.12222222222</v>
      </c>
      <c r="E682" s="3">
        <v>45023.284722222219</v>
      </c>
      <c r="F682" t="s">
        <v>94</v>
      </c>
      <c r="G682" t="s">
        <v>70</v>
      </c>
      <c r="H682" t="s">
        <v>71</v>
      </c>
      <c r="I682" s="13">
        <v>37.07</v>
      </c>
      <c r="J682" t="s">
        <v>84</v>
      </c>
      <c r="K682">
        <v>681</v>
      </c>
      <c r="L682" t="s">
        <v>91</v>
      </c>
      <c r="M682" t="s">
        <v>14</v>
      </c>
      <c r="N682" t="s">
        <v>118</v>
      </c>
      <c r="Q682" s="1">
        <f>+SUMIF(Tabla1[Número de Orden],Tabla2[[#This Row],[Número de Orden]],Tabla1[Ganacia Bruta])</f>
        <v>75</v>
      </c>
      <c r="R682" s="1">
        <f>+Tabla2[[#This Row],[Monto total cuenta]]+Tabla2[[#This Row],[Propina final]]</f>
        <v>112.07</v>
      </c>
      <c r="S682" s="4">
        <f>+Tabla2[[#This Row],[Hora de Salida]]</f>
        <v>45023.284722222219</v>
      </c>
      <c r="T682" s="5" t="str">
        <f>+TEXT(Tabla2[[#This Row],[Hora de Llegada]], "h:mm")</f>
        <v>2:56</v>
      </c>
      <c r="U682" t="str">
        <f>+TEXT(Tabla2[[#This Row],[Hora de Salida]], "h:mm")</f>
        <v>6:50</v>
      </c>
      <c r="V6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0.16249999999999998</v>
      </c>
      <c r="W682">
        <f>+SUMIF(cocina!A:A,Tabla2[[#This Row],[Número de Orden]],cocina!H:H)</f>
        <v>65</v>
      </c>
      <c r="X682">
        <f>+Tabla2[[#This Row],[Tiempo de preparación]]/60</f>
        <v>1.0833333333333333</v>
      </c>
      <c r="Y682" t="str">
        <f>+TEXT(Tabla2[[#This Row],[Columna2]]/24, "h:mm")</f>
        <v>1:05</v>
      </c>
      <c r="Z682" s="6">
        <f>+TEXT(Tabla2[[#This Row],[Hora de Salida]]-Tabla2[[#This Row],[Hora de Llegada]], "h:mm")-Tabla2[[#This Row],[Tiempo de preparación2]]</f>
        <v>0.11736111111111111</v>
      </c>
      <c r="AA682" s="6">
        <f>+IF(Tabla2[[#This Row],[Tiempo de degustación]]&lt;0,0,Tabla2[[#This Row],[Tiempo de degustación]])</f>
        <v>0.11736111111111111</v>
      </c>
      <c r="AB682" t="str">
        <f>+IF(Tabla2[[#This Row],[Tiempo de degustación2]]&gt;0,"SI","Impago")</f>
        <v>SI</v>
      </c>
      <c r="AC682">
        <f>+IF(Tabla2[[#This Row],[Orden cobrada]]="Impago",0,Tabla2[[#This Row],[Propina]])</f>
        <v>37.07</v>
      </c>
      <c r="AD682">
        <f>+IF(Tabla2[[#This Row],[Estado de la Mesa]]="Ocupada",15,0)</f>
        <v>0</v>
      </c>
      <c r="AE682">
        <f>+Tabla2[[#This Row],[Columna1]]/60</f>
        <v>0</v>
      </c>
      <c r="AF682" t="str">
        <f>+TEXT(Tabla2[[#This Row],[Columna12]]/24, "h:mm")</f>
        <v>0:00</v>
      </c>
      <c r="AG682" s="6">
        <f>+Tabla2[[#This Row],[Columna13]]+Tabla2[[#This Row],[Tiempo de permanencia]]</f>
        <v>0.16249999999999998</v>
      </c>
      <c r="AH682" t="str">
        <f>+TEXT(Tabla2[[#This Row],[Hora de Llegada]], "dddd")</f>
        <v>viernes</v>
      </c>
    </row>
    <row r="683" spans="1:34" x14ac:dyDescent="0.25">
      <c r="A683">
        <v>1</v>
      </c>
      <c r="B683" t="s">
        <v>197</v>
      </c>
      <c r="C683">
        <v>5</v>
      </c>
      <c r="D683" s="3">
        <v>45023.05972222222</v>
      </c>
      <c r="E683" s="3">
        <v>45023.170138888891</v>
      </c>
      <c r="F683" t="s">
        <v>90</v>
      </c>
      <c r="G683" t="s">
        <v>77</v>
      </c>
      <c r="H683" t="s">
        <v>83</v>
      </c>
      <c r="I683" s="13">
        <v>21.04</v>
      </c>
      <c r="J683" t="s">
        <v>100</v>
      </c>
      <c r="K683">
        <v>682</v>
      </c>
      <c r="L683" t="s">
        <v>101</v>
      </c>
      <c r="M683" t="s">
        <v>22</v>
      </c>
      <c r="Q683" s="1">
        <f>+SUMIF(Tabla1[Número de Orden],Tabla2[[#This Row],[Número de Orden]],Tabla1[Ganacia Bruta])</f>
        <v>23</v>
      </c>
      <c r="R683" s="1">
        <f>+Tabla2[[#This Row],[Monto total cuenta]]+Tabla2[[#This Row],[Propina final]]</f>
        <v>44.04</v>
      </c>
      <c r="S683" s="4">
        <f>+Tabla2[[#This Row],[Hora de Salida]]</f>
        <v>45023.170138888891</v>
      </c>
      <c r="T683" s="5" t="str">
        <f>+TEXT(Tabla2[[#This Row],[Hora de Llegada]], "h:mm")</f>
        <v>1:26</v>
      </c>
      <c r="U683" t="str">
        <f>+TEXT(Tabla2[[#This Row],[Hora de Salida]], "h:mm")</f>
        <v>4:05</v>
      </c>
      <c r="V6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30.110416666666666</v>
      </c>
      <c r="W683">
        <f>+SUMIF(cocina!A:A,Tabla2[[#This Row],[Número de Orden]],cocina!H:H)</f>
        <v>43</v>
      </c>
      <c r="X683">
        <f>+Tabla2[[#This Row],[Tiempo de preparación]]/60</f>
        <v>0.71666666666666667</v>
      </c>
      <c r="Y683" t="str">
        <f>+TEXT(Tabla2[[#This Row],[Columna2]]/24, "h:mm")</f>
        <v>0:43</v>
      </c>
      <c r="Z683" s="6">
        <f>+TEXT(Tabla2[[#This Row],[Hora de Salida]]-Tabla2[[#This Row],[Hora de Llegada]], "h:mm")-Tabla2[[#This Row],[Tiempo de preparación2]]</f>
        <v>8.0555555555555547E-2</v>
      </c>
      <c r="AA683" s="6">
        <f>+IF(Tabla2[[#This Row],[Tiempo de degustación]]&lt;0,0,Tabla2[[#This Row],[Tiempo de degustación]])</f>
        <v>8.0555555555555547E-2</v>
      </c>
      <c r="AB683" t="str">
        <f>+IF(Tabla2[[#This Row],[Tiempo de degustación2]]&gt;0,"SI","Impago")</f>
        <v>SI</v>
      </c>
      <c r="AC683">
        <f>+IF(Tabla2[[#This Row],[Orden cobrada]]="Impago",0,Tabla2[[#This Row],[Propina]])</f>
        <v>21.04</v>
      </c>
      <c r="AD683">
        <f>+IF(Tabla2[[#This Row],[Estado de la Mesa]]="Ocupada",15,0)</f>
        <v>15</v>
      </c>
      <c r="AE683">
        <f>+Tabla2[[#This Row],[Columna1]]/60</f>
        <v>0.25</v>
      </c>
      <c r="AF683" t="str">
        <f>+TEXT(Tabla2[[#This Row],[Columna12]]/24, "h:mm")</f>
        <v>0:15</v>
      </c>
      <c r="AG683" s="6">
        <f>+Tabla2[[#This Row],[Columna13]]+Tabla2[[#This Row],[Tiempo de permanencia]]</f>
        <v>30.120833333333334</v>
      </c>
      <c r="AH683" t="str">
        <f>+TEXT(Tabla2[[#This Row],[Hora de Llegada]], "dddd")</f>
        <v>viernes</v>
      </c>
    </row>
    <row r="684" spans="1:34" x14ac:dyDescent="0.25">
      <c r="A684">
        <v>2</v>
      </c>
      <c r="B684" t="s">
        <v>622</v>
      </c>
      <c r="C684">
        <v>6</v>
      </c>
      <c r="D684" s="3">
        <v>45023.163888888892</v>
      </c>
      <c r="E684" s="3">
        <v>45023.265277777777</v>
      </c>
      <c r="F684" t="s">
        <v>90</v>
      </c>
      <c r="G684" t="s">
        <v>70</v>
      </c>
      <c r="H684" t="s">
        <v>83</v>
      </c>
      <c r="I684" s="13">
        <v>40.42</v>
      </c>
      <c r="J684" t="s">
        <v>100</v>
      </c>
      <c r="K684">
        <v>683</v>
      </c>
      <c r="L684" t="s">
        <v>79</v>
      </c>
      <c r="M684" t="s">
        <v>19</v>
      </c>
      <c r="N684" t="s">
        <v>131</v>
      </c>
      <c r="O684" t="s">
        <v>103</v>
      </c>
      <c r="P684" t="s">
        <v>86</v>
      </c>
      <c r="Q684" s="1">
        <f>+SUMIF(Tabla1[Número de Orden],Tabla2[[#This Row],[Número de Orden]],Tabla1[Ganacia Bruta])</f>
        <v>164</v>
      </c>
      <c r="R684" s="1">
        <f>+Tabla2[[#This Row],[Monto total cuenta]]+Tabla2[[#This Row],[Propina final]]</f>
        <v>204.42000000000002</v>
      </c>
      <c r="S684" s="4">
        <f>+Tabla2[[#This Row],[Hora de Salida]]</f>
        <v>45023.265277777777</v>
      </c>
      <c r="T684" s="5" t="str">
        <f>+TEXT(Tabla2[[#This Row],[Hora de Llegada]], "h:mm")</f>
        <v>3:56</v>
      </c>
      <c r="U684" t="str">
        <f>+TEXT(Tabla2[[#This Row],[Hora de Salida]], "h:mm")</f>
        <v>6:22</v>
      </c>
      <c r="V6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30.101388888888891</v>
      </c>
      <c r="W684">
        <f>+SUMIF(cocina!A:A,Tabla2[[#This Row],[Número de Orden]],cocina!H:H)</f>
        <v>82</v>
      </c>
      <c r="X684">
        <f>+Tabla2[[#This Row],[Tiempo de preparación]]/60</f>
        <v>1.3666666666666667</v>
      </c>
      <c r="Y684" t="str">
        <f>+TEXT(Tabla2[[#This Row],[Columna2]]/24, "h:mm")</f>
        <v>1:22</v>
      </c>
      <c r="Z684" s="6">
        <f>+TEXT(Tabla2[[#This Row],[Hora de Salida]]-Tabla2[[#This Row],[Hora de Llegada]], "h:mm")-Tabla2[[#This Row],[Tiempo de preparación2]]</f>
        <v>4.4444444444444446E-2</v>
      </c>
      <c r="AA684" s="6">
        <f>+IF(Tabla2[[#This Row],[Tiempo de degustación]]&lt;0,0,Tabla2[[#This Row],[Tiempo de degustación]])</f>
        <v>4.4444444444444446E-2</v>
      </c>
      <c r="AB684" t="str">
        <f>+IF(Tabla2[[#This Row],[Tiempo de degustación2]]&gt;0,"SI","Impago")</f>
        <v>SI</v>
      </c>
      <c r="AC684">
        <f>+IF(Tabla2[[#This Row],[Orden cobrada]]="Impago",0,Tabla2[[#This Row],[Propina]])</f>
        <v>40.42</v>
      </c>
      <c r="AD684">
        <f>+IF(Tabla2[[#This Row],[Estado de la Mesa]]="Ocupada",15,0)</f>
        <v>15</v>
      </c>
      <c r="AE684">
        <f>+Tabla2[[#This Row],[Columna1]]/60</f>
        <v>0.25</v>
      </c>
      <c r="AF684" t="str">
        <f>+TEXT(Tabla2[[#This Row],[Columna12]]/24, "h:mm")</f>
        <v>0:15</v>
      </c>
      <c r="AG684" s="6">
        <f>+Tabla2[[#This Row],[Columna13]]+Tabla2[[#This Row],[Tiempo de permanencia]]</f>
        <v>30.111805555555559</v>
      </c>
      <c r="AH684" t="str">
        <f>+TEXT(Tabla2[[#This Row],[Hora de Llegada]], "dddd")</f>
        <v>viernes</v>
      </c>
    </row>
    <row r="685" spans="1:34" x14ac:dyDescent="0.25">
      <c r="A685">
        <v>10</v>
      </c>
      <c r="B685" t="s">
        <v>623</v>
      </c>
      <c r="C685">
        <v>6</v>
      </c>
      <c r="D685" s="3">
        <v>45023.145138888889</v>
      </c>
      <c r="E685" s="3">
        <v>45023.194444444445</v>
      </c>
      <c r="F685" t="s">
        <v>94</v>
      </c>
      <c r="G685" t="s">
        <v>98</v>
      </c>
      <c r="H685" t="s">
        <v>83</v>
      </c>
      <c r="I685" s="13">
        <v>48.15</v>
      </c>
      <c r="J685" t="s">
        <v>100</v>
      </c>
      <c r="K685">
        <v>684</v>
      </c>
      <c r="L685" t="s">
        <v>127</v>
      </c>
      <c r="M685" t="s">
        <v>12</v>
      </c>
      <c r="N685" t="s">
        <v>86</v>
      </c>
      <c r="O685" t="s">
        <v>125</v>
      </c>
      <c r="P685" t="s">
        <v>88</v>
      </c>
      <c r="Q685" s="1">
        <f>+SUMIF(Tabla1[Número de Orden],Tabla2[[#This Row],[Número de Orden]],Tabla1[Ganacia Bruta])</f>
        <v>180</v>
      </c>
      <c r="R685" s="1">
        <f>+Tabla2[[#This Row],[Monto total cuenta]]+Tabla2[[#This Row],[Propina final]]</f>
        <v>180</v>
      </c>
      <c r="S685" s="4">
        <f>+Tabla2[[#This Row],[Hora de Salida]]</f>
        <v>45023.194444444445</v>
      </c>
      <c r="T685" s="5" t="str">
        <f>+TEXT(Tabla2[[#This Row],[Hora de Llegada]], "h:mm")</f>
        <v>3:29</v>
      </c>
      <c r="U685" t="str">
        <f>+TEXT(Tabla2[[#This Row],[Hora de Salida]], "h:mm")</f>
        <v>4:40</v>
      </c>
      <c r="V6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30.049305555555556</v>
      </c>
      <c r="W685">
        <f>+SUMIF(cocina!A:A,Tabla2[[#This Row],[Número de Orden]],cocina!H:H)</f>
        <v>110</v>
      </c>
      <c r="X685">
        <f>+Tabla2[[#This Row],[Tiempo de preparación]]/60</f>
        <v>1.8333333333333333</v>
      </c>
      <c r="Y685" t="str">
        <f>+TEXT(Tabla2[[#This Row],[Columna2]]/24, "h:mm")</f>
        <v>1:50</v>
      </c>
      <c r="Z685" s="6">
        <f>+TEXT(Tabla2[[#This Row],[Hora de Salida]]-Tabla2[[#This Row],[Hora de Llegada]], "h:mm")-Tabla2[[#This Row],[Tiempo de preparación2]]</f>
        <v>-2.7083333333333341E-2</v>
      </c>
      <c r="AA685" s="6">
        <f>+IF(Tabla2[[#This Row],[Tiempo de degustación]]&lt;0,0,Tabla2[[#This Row],[Tiempo de degustación]])</f>
        <v>0</v>
      </c>
      <c r="AB685" t="str">
        <f>+IF(Tabla2[[#This Row],[Tiempo de degustación2]]&gt;0,"SI","Impago")</f>
        <v>Impago</v>
      </c>
      <c r="AC685">
        <f>+IF(Tabla2[[#This Row],[Orden cobrada]]="Impago",0,Tabla2[[#This Row],[Propina]])</f>
        <v>0</v>
      </c>
      <c r="AD685">
        <f>+IF(Tabla2[[#This Row],[Estado de la Mesa]]="Ocupada",15,0)</f>
        <v>15</v>
      </c>
      <c r="AE685">
        <f>+Tabla2[[#This Row],[Columna1]]/60</f>
        <v>0.25</v>
      </c>
      <c r="AF685" t="str">
        <f>+TEXT(Tabla2[[#This Row],[Columna12]]/24, "h:mm")</f>
        <v>0:15</v>
      </c>
      <c r="AG685" s="6">
        <f>+Tabla2[[#This Row],[Columna13]]+Tabla2[[#This Row],[Tiempo de permanencia]]</f>
        <v>30.059722222222224</v>
      </c>
      <c r="AH685" t="str">
        <f>+TEXT(Tabla2[[#This Row],[Hora de Llegada]], "dddd")</f>
        <v>viernes</v>
      </c>
    </row>
    <row r="686" spans="1:34" x14ac:dyDescent="0.25">
      <c r="A686">
        <v>5</v>
      </c>
      <c r="B686" t="s">
        <v>272</v>
      </c>
      <c r="C686">
        <v>5</v>
      </c>
      <c r="D686" s="3">
        <v>45023.019444444442</v>
      </c>
      <c r="E686" s="3">
        <v>45023.071527777778</v>
      </c>
      <c r="F686" t="s">
        <v>82</v>
      </c>
      <c r="G686" t="s">
        <v>70</v>
      </c>
      <c r="H686" t="s">
        <v>71</v>
      </c>
      <c r="I686" s="13">
        <v>19.89</v>
      </c>
      <c r="J686" t="s">
        <v>84</v>
      </c>
      <c r="K686">
        <v>685</v>
      </c>
      <c r="L686" t="s">
        <v>73</v>
      </c>
      <c r="M686" t="s">
        <v>10</v>
      </c>
      <c r="Q686" s="1">
        <f>+SUMIF(Tabla1[Número de Orden],Tabla2[[#This Row],[Número de Orden]],Tabla1[Ganacia Bruta])</f>
        <v>54</v>
      </c>
      <c r="R686" s="1">
        <f>+Tabla2[[#This Row],[Monto total cuenta]]+Tabla2[[#This Row],[Propina final]]</f>
        <v>73.89</v>
      </c>
      <c r="S686" s="4">
        <f>+Tabla2[[#This Row],[Hora de Salida]]</f>
        <v>45023.071527777778</v>
      </c>
      <c r="T686" s="5" t="str">
        <f>+TEXT(Tabla2[[#This Row],[Hora de Llegada]], "h:mm")</f>
        <v>0:28</v>
      </c>
      <c r="U686" t="str">
        <f>+TEXT(Tabla2[[#This Row],[Hora de Salida]], "h:mm")</f>
        <v>1:43</v>
      </c>
      <c r="V6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5.2083333333333329E-2</v>
      </c>
      <c r="W686">
        <f>+SUMIF(cocina!A:A,Tabla2[[#This Row],[Número de Orden]],cocina!H:H)</f>
        <v>17</v>
      </c>
      <c r="X686">
        <f>+Tabla2[[#This Row],[Tiempo de preparación]]/60</f>
        <v>0.28333333333333333</v>
      </c>
      <c r="Y686" t="str">
        <f>+TEXT(Tabla2[[#This Row],[Columna2]]/24, "h:mm")</f>
        <v>0:17</v>
      </c>
      <c r="Z686" s="6">
        <f>+TEXT(Tabla2[[#This Row],[Hora de Salida]]-Tabla2[[#This Row],[Hora de Llegada]], "h:mm")-Tabla2[[#This Row],[Tiempo de preparación2]]</f>
        <v>4.027777777777778E-2</v>
      </c>
      <c r="AA686" s="6">
        <f>+IF(Tabla2[[#This Row],[Tiempo de degustación]]&lt;0,0,Tabla2[[#This Row],[Tiempo de degustación]])</f>
        <v>4.027777777777778E-2</v>
      </c>
      <c r="AB686" t="str">
        <f>+IF(Tabla2[[#This Row],[Tiempo de degustación2]]&gt;0,"SI","Impago")</f>
        <v>SI</v>
      </c>
      <c r="AC686">
        <f>+IF(Tabla2[[#This Row],[Orden cobrada]]="Impago",0,Tabla2[[#This Row],[Propina]])</f>
        <v>19.89</v>
      </c>
      <c r="AD686">
        <f>+IF(Tabla2[[#This Row],[Estado de la Mesa]]="Ocupada",15,0)</f>
        <v>0</v>
      </c>
      <c r="AE686">
        <f>+Tabla2[[#This Row],[Columna1]]/60</f>
        <v>0</v>
      </c>
      <c r="AF686" t="str">
        <f>+TEXT(Tabla2[[#This Row],[Columna12]]/24, "h:mm")</f>
        <v>0:00</v>
      </c>
      <c r="AG686" s="6">
        <f>+Tabla2[[#This Row],[Columna13]]+Tabla2[[#This Row],[Tiempo de permanencia]]</f>
        <v>5.2083333333333329E-2</v>
      </c>
      <c r="AH686" t="str">
        <f>+TEXT(Tabla2[[#This Row],[Hora de Llegada]], "dddd")</f>
        <v>viernes</v>
      </c>
    </row>
    <row r="687" spans="1:34" x14ac:dyDescent="0.25">
      <c r="A687">
        <v>10</v>
      </c>
      <c r="B687" t="s">
        <v>574</v>
      </c>
      <c r="C687">
        <v>6</v>
      </c>
      <c r="D687" s="3">
        <v>45023.05</v>
      </c>
      <c r="E687" s="3">
        <v>45023.152083333334</v>
      </c>
      <c r="F687" t="s">
        <v>76</v>
      </c>
      <c r="G687" t="s">
        <v>70</v>
      </c>
      <c r="H687" t="s">
        <v>78</v>
      </c>
      <c r="I687" s="13">
        <v>15.83</v>
      </c>
      <c r="J687" t="s">
        <v>72</v>
      </c>
      <c r="K687">
        <v>686</v>
      </c>
      <c r="L687" t="s">
        <v>91</v>
      </c>
      <c r="M687" t="s">
        <v>9</v>
      </c>
      <c r="N687" t="s">
        <v>131</v>
      </c>
      <c r="Q687" s="1">
        <f>+SUMIF(Tabla1[Número de Orden],Tabla2[[#This Row],[Número de Orden]],Tabla1[Ganacia Bruta])</f>
        <v>102</v>
      </c>
      <c r="R687" s="1">
        <f>+Tabla2[[#This Row],[Monto total cuenta]]+Tabla2[[#This Row],[Propina final]]</f>
        <v>117.83</v>
      </c>
      <c r="S687" s="4">
        <f>+Tabla2[[#This Row],[Hora de Salida]]</f>
        <v>45023.152083333334</v>
      </c>
      <c r="T687" s="5" t="str">
        <f>+TEXT(Tabla2[[#This Row],[Hora de Llegada]], "h:mm")</f>
        <v>1:12</v>
      </c>
      <c r="U687" t="str">
        <f>+TEXT(Tabla2[[#This Row],[Hora de Salida]], "h:mm")</f>
        <v>3:39</v>
      </c>
      <c r="V6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0.10208333333333332</v>
      </c>
      <c r="W687">
        <f>+SUMIF(cocina!A:A,Tabla2[[#This Row],[Número de Orden]],cocina!H:H)</f>
        <v>58</v>
      </c>
      <c r="X687">
        <f>+Tabla2[[#This Row],[Tiempo de preparación]]/60</f>
        <v>0.96666666666666667</v>
      </c>
      <c r="Y687" t="str">
        <f>+TEXT(Tabla2[[#This Row],[Columna2]]/24, "h:mm")</f>
        <v>0:58</v>
      </c>
      <c r="Z687" s="6">
        <f>+TEXT(Tabla2[[#This Row],[Hora de Salida]]-Tabla2[[#This Row],[Hora de Llegada]], "h:mm")-Tabla2[[#This Row],[Tiempo de preparación2]]</f>
        <v>6.1805555555555551E-2</v>
      </c>
      <c r="AA687" s="6">
        <f>+IF(Tabla2[[#This Row],[Tiempo de degustación]]&lt;0,0,Tabla2[[#This Row],[Tiempo de degustación]])</f>
        <v>6.1805555555555551E-2</v>
      </c>
      <c r="AB687" t="str">
        <f>+IF(Tabla2[[#This Row],[Tiempo de degustación2]]&gt;0,"SI","Impago")</f>
        <v>SI</v>
      </c>
      <c r="AC687">
        <f>+IF(Tabla2[[#This Row],[Orden cobrada]]="Impago",0,Tabla2[[#This Row],[Propina]])</f>
        <v>15.83</v>
      </c>
      <c r="AD687">
        <f>+IF(Tabla2[[#This Row],[Estado de la Mesa]]="Ocupada",15,0)</f>
        <v>0</v>
      </c>
      <c r="AE687">
        <f>+Tabla2[[#This Row],[Columna1]]/60</f>
        <v>0</v>
      </c>
      <c r="AF687" t="str">
        <f>+TEXT(Tabla2[[#This Row],[Columna12]]/24, "h:mm")</f>
        <v>0:00</v>
      </c>
      <c r="AG687" s="6">
        <f>+Tabla2[[#This Row],[Columna13]]+Tabla2[[#This Row],[Tiempo de permanencia]]</f>
        <v>0.10208333333333332</v>
      </c>
      <c r="AH687" t="str">
        <f>+TEXT(Tabla2[[#This Row],[Hora de Llegada]], "dddd")</f>
        <v>viernes</v>
      </c>
    </row>
    <row r="688" spans="1:34" x14ac:dyDescent="0.25">
      <c r="A688">
        <v>2</v>
      </c>
      <c r="B688" t="s">
        <v>520</v>
      </c>
      <c r="C688">
        <v>6</v>
      </c>
      <c r="D688" s="3">
        <v>45023.07916666667</v>
      </c>
      <c r="E688" s="3">
        <v>45023.23541666667</v>
      </c>
      <c r="F688" t="s">
        <v>94</v>
      </c>
      <c r="G688" t="s">
        <v>70</v>
      </c>
      <c r="H688" t="s">
        <v>78</v>
      </c>
      <c r="I688" s="13">
        <v>10.53</v>
      </c>
      <c r="J688" t="s">
        <v>84</v>
      </c>
      <c r="K688">
        <v>687</v>
      </c>
      <c r="L688" t="s">
        <v>73</v>
      </c>
      <c r="M688" t="s">
        <v>12</v>
      </c>
      <c r="Q688" s="1">
        <f>+SUMIF(Tabla1[Número de Orden],Tabla2[[#This Row],[Número de Orden]],Tabla1[Ganacia Bruta])</f>
        <v>72</v>
      </c>
      <c r="R688" s="1">
        <f>+Tabla2[[#This Row],[Monto total cuenta]]+Tabla2[[#This Row],[Propina final]]</f>
        <v>82.53</v>
      </c>
      <c r="S688" s="4">
        <f>+Tabla2[[#This Row],[Hora de Salida]]</f>
        <v>45023.23541666667</v>
      </c>
      <c r="T688" s="5" t="str">
        <f>+TEXT(Tabla2[[#This Row],[Hora de Llegada]], "h:mm")</f>
        <v>1:54</v>
      </c>
      <c r="U688" t="str">
        <f>+TEXT(Tabla2[[#This Row],[Hora de Salida]], "h:mm")</f>
        <v>5:39</v>
      </c>
      <c r="V6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688">
        <f>+SUMIF(cocina!A:A,Tabla2[[#This Row],[Número de Orden]],cocina!H:H)</f>
        <v>29</v>
      </c>
      <c r="X688">
        <f>+Tabla2[[#This Row],[Tiempo de preparación]]/60</f>
        <v>0.48333333333333334</v>
      </c>
      <c r="Y688" t="str">
        <f>+TEXT(Tabla2[[#This Row],[Columna2]]/24, "h:mm")</f>
        <v>0:29</v>
      </c>
      <c r="Z688" s="6">
        <f>+TEXT(Tabla2[[#This Row],[Hora de Salida]]-Tabla2[[#This Row],[Hora de Llegada]], "h:mm")-Tabla2[[#This Row],[Tiempo de preparación2]]</f>
        <v>0.1361111111111111</v>
      </c>
      <c r="AA688" s="6">
        <f>+IF(Tabla2[[#This Row],[Tiempo de degustación]]&lt;0,0,Tabla2[[#This Row],[Tiempo de degustación]])</f>
        <v>0.1361111111111111</v>
      </c>
      <c r="AB688" t="str">
        <f>+IF(Tabla2[[#This Row],[Tiempo de degustación2]]&gt;0,"SI","Impago")</f>
        <v>SI</v>
      </c>
      <c r="AC688">
        <f>+IF(Tabla2[[#This Row],[Orden cobrada]]="Impago",0,Tabla2[[#This Row],[Propina]])</f>
        <v>10.53</v>
      </c>
      <c r="AD688">
        <f>+IF(Tabla2[[#This Row],[Estado de la Mesa]]="Ocupada",15,0)</f>
        <v>0</v>
      </c>
      <c r="AE688">
        <f>+Tabla2[[#This Row],[Columna1]]/60</f>
        <v>0</v>
      </c>
      <c r="AF688" t="str">
        <f>+TEXT(Tabla2[[#This Row],[Columna12]]/24, "h:mm")</f>
        <v>0:00</v>
      </c>
      <c r="AG688" s="6">
        <f>+Tabla2[[#This Row],[Columna13]]+Tabla2[[#This Row],[Tiempo de permanencia]]</f>
        <v>0.15625</v>
      </c>
      <c r="AH688" t="str">
        <f>+TEXT(Tabla2[[#This Row],[Hora de Llegada]], "dddd")</f>
        <v>viernes</v>
      </c>
    </row>
    <row r="689" spans="1:34" x14ac:dyDescent="0.25">
      <c r="A689">
        <v>3</v>
      </c>
      <c r="B689" t="s">
        <v>624</v>
      </c>
      <c r="C689">
        <v>1</v>
      </c>
      <c r="D689" s="3">
        <v>45023.143055555556</v>
      </c>
      <c r="E689" s="3">
        <v>45023.210416666669</v>
      </c>
      <c r="F689" t="s">
        <v>76</v>
      </c>
      <c r="G689" t="s">
        <v>70</v>
      </c>
      <c r="H689" t="s">
        <v>83</v>
      </c>
      <c r="I689" s="13">
        <v>48.7</v>
      </c>
      <c r="J689" t="s">
        <v>100</v>
      </c>
      <c r="K689">
        <v>688</v>
      </c>
      <c r="L689" t="s">
        <v>140</v>
      </c>
      <c r="M689" t="s">
        <v>13</v>
      </c>
      <c r="Q689" s="1">
        <f>+SUMIF(Tabla1[Número de Orden],Tabla2[[#This Row],[Número de Orden]],Tabla1[Ganacia Bruta])</f>
        <v>29</v>
      </c>
      <c r="R689" s="1">
        <f>+Tabla2[[#This Row],[Monto total cuenta]]+Tabla2[[#This Row],[Propina final]]</f>
        <v>77.7</v>
      </c>
      <c r="S689" s="4">
        <f>+Tabla2[[#This Row],[Hora de Salida]]</f>
        <v>45023.210416666669</v>
      </c>
      <c r="T689" s="5" t="str">
        <f>+TEXT(Tabla2[[#This Row],[Hora de Llegada]], "h:mm")</f>
        <v>3:26</v>
      </c>
      <c r="U689" t="str">
        <f>+TEXT(Tabla2[[#This Row],[Hora de Salida]], "h:mm")</f>
        <v>5:03</v>
      </c>
      <c r="V6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30.067361111111111</v>
      </c>
      <c r="W689">
        <f>+SUMIF(cocina!A:A,Tabla2[[#This Row],[Número de Orden]],cocina!H:H)</f>
        <v>14</v>
      </c>
      <c r="X689">
        <f>+Tabla2[[#This Row],[Tiempo de preparación]]/60</f>
        <v>0.23333333333333334</v>
      </c>
      <c r="Y689" t="str">
        <f>+TEXT(Tabla2[[#This Row],[Columna2]]/24, "h:mm")</f>
        <v>0:14</v>
      </c>
      <c r="Z689" s="6">
        <f>+TEXT(Tabla2[[#This Row],[Hora de Salida]]-Tabla2[[#This Row],[Hora de Llegada]], "h:mm")-Tabla2[[#This Row],[Tiempo de preparación2]]</f>
        <v>5.7638888888888885E-2</v>
      </c>
      <c r="AA689" s="6">
        <f>+IF(Tabla2[[#This Row],[Tiempo de degustación]]&lt;0,0,Tabla2[[#This Row],[Tiempo de degustación]])</f>
        <v>5.7638888888888885E-2</v>
      </c>
      <c r="AB689" t="str">
        <f>+IF(Tabla2[[#This Row],[Tiempo de degustación2]]&gt;0,"SI","Impago")</f>
        <v>SI</v>
      </c>
      <c r="AC689">
        <f>+IF(Tabla2[[#This Row],[Orden cobrada]]="Impago",0,Tabla2[[#This Row],[Propina]])</f>
        <v>48.7</v>
      </c>
      <c r="AD689">
        <f>+IF(Tabla2[[#This Row],[Estado de la Mesa]]="Ocupada",15,0)</f>
        <v>15</v>
      </c>
      <c r="AE689">
        <f>+Tabla2[[#This Row],[Columna1]]/60</f>
        <v>0.25</v>
      </c>
      <c r="AF689" t="str">
        <f>+TEXT(Tabla2[[#This Row],[Columna12]]/24, "h:mm")</f>
        <v>0:15</v>
      </c>
      <c r="AG689" s="6">
        <f>+Tabla2[[#This Row],[Columna13]]+Tabla2[[#This Row],[Tiempo de permanencia]]</f>
        <v>30.077777777777779</v>
      </c>
      <c r="AH689" t="str">
        <f>+TEXT(Tabla2[[#This Row],[Hora de Llegada]], "dddd")</f>
        <v>viernes</v>
      </c>
    </row>
    <row r="690" spans="1:34" x14ac:dyDescent="0.25">
      <c r="A690">
        <v>14</v>
      </c>
      <c r="B690" t="s">
        <v>625</v>
      </c>
      <c r="C690">
        <v>1</v>
      </c>
      <c r="D690" s="3">
        <v>45023.025000000001</v>
      </c>
      <c r="E690" s="3">
        <v>45023.098611111112</v>
      </c>
      <c r="F690" t="s">
        <v>76</v>
      </c>
      <c r="G690" t="s">
        <v>70</v>
      </c>
      <c r="H690" t="s">
        <v>83</v>
      </c>
      <c r="I690" s="13">
        <v>10.25</v>
      </c>
      <c r="J690" t="s">
        <v>100</v>
      </c>
      <c r="K690">
        <v>689</v>
      </c>
      <c r="L690" t="s">
        <v>91</v>
      </c>
      <c r="M690" t="s">
        <v>22</v>
      </c>
      <c r="N690" t="s">
        <v>129</v>
      </c>
      <c r="O690" t="s">
        <v>118</v>
      </c>
      <c r="Q690" s="1">
        <f>+SUMIF(Tabla1[Número de Orden],Tabla2[[#This Row],[Número de Orden]],Tabla1[Ganacia Bruta])</f>
        <v>165</v>
      </c>
      <c r="R690" s="1">
        <f>+Tabla2[[#This Row],[Monto total cuenta]]+Tabla2[[#This Row],[Propina final]]</f>
        <v>175.25</v>
      </c>
      <c r="S690" s="4">
        <f>+Tabla2[[#This Row],[Hora de Salida]]</f>
        <v>45023.098611111112</v>
      </c>
      <c r="T690" s="5" t="str">
        <f>+TEXT(Tabla2[[#This Row],[Hora de Llegada]], "h:mm")</f>
        <v>0:36</v>
      </c>
      <c r="U690" t="str">
        <f>+TEXT(Tabla2[[#This Row],[Hora de Salida]], "h:mm")</f>
        <v>2:22</v>
      </c>
      <c r="V6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30.073611111111113</v>
      </c>
      <c r="W690">
        <f>+SUMIF(cocina!A:A,Tabla2[[#This Row],[Número de Orden]],cocina!H:H)</f>
        <v>29</v>
      </c>
      <c r="X690">
        <f>+Tabla2[[#This Row],[Tiempo de preparación]]/60</f>
        <v>0.48333333333333334</v>
      </c>
      <c r="Y690" t="str">
        <f>+TEXT(Tabla2[[#This Row],[Columna2]]/24, "h:mm")</f>
        <v>0:29</v>
      </c>
      <c r="Z690" s="6">
        <f>+TEXT(Tabla2[[#This Row],[Hora de Salida]]-Tabla2[[#This Row],[Hora de Llegada]], "h:mm")-Tabla2[[#This Row],[Tiempo de preparación2]]</f>
        <v>5.3472222222222227E-2</v>
      </c>
      <c r="AA690" s="6">
        <f>+IF(Tabla2[[#This Row],[Tiempo de degustación]]&lt;0,0,Tabla2[[#This Row],[Tiempo de degustación]])</f>
        <v>5.3472222222222227E-2</v>
      </c>
      <c r="AB690" t="str">
        <f>+IF(Tabla2[[#This Row],[Tiempo de degustación2]]&gt;0,"SI","Impago")</f>
        <v>SI</v>
      </c>
      <c r="AC690">
        <f>+IF(Tabla2[[#This Row],[Orden cobrada]]="Impago",0,Tabla2[[#This Row],[Propina]])</f>
        <v>10.25</v>
      </c>
      <c r="AD690">
        <f>+IF(Tabla2[[#This Row],[Estado de la Mesa]]="Ocupada",15,0)</f>
        <v>15</v>
      </c>
      <c r="AE690">
        <f>+Tabla2[[#This Row],[Columna1]]/60</f>
        <v>0.25</v>
      </c>
      <c r="AF690" t="str">
        <f>+TEXT(Tabla2[[#This Row],[Columna12]]/24, "h:mm")</f>
        <v>0:15</v>
      </c>
      <c r="AG690" s="6">
        <f>+Tabla2[[#This Row],[Columna13]]+Tabla2[[#This Row],[Tiempo de permanencia]]</f>
        <v>30.084027777777781</v>
      </c>
      <c r="AH690" t="str">
        <f>+TEXT(Tabla2[[#This Row],[Hora de Llegada]], "dddd")</f>
        <v>viernes</v>
      </c>
    </row>
    <row r="691" spans="1:34" x14ac:dyDescent="0.25">
      <c r="A691">
        <v>15</v>
      </c>
      <c r="B691" t="s">
        <v>538</v>
      </c>
      <c r="C691">
        <v>4</v>
      </c>
      <c r="D691" s="3">
        <v>45023.113194444442</v>
      </c>
      <c r="E691" s="3">
        <v>45023.238194444442</v>
      </c>
      <c r="F691" t="s">
        <v>90</v>
      </c>
      <c r="G691" t="s">
        <v>98</v>
      </c>
      <c r="H691" t="s">
        <v>71</v>
      </c>
      <c r="I691" s="13">
        <v>37.22</v>
      </c>
      <c r="J691" t="s">
        <v>72</v>
      </c>
      <c r="K691">
        <v>690</v>
      </c>
      <c r="L691" t="s">
        <v>73</v>
      </c>
      <c r="M691" t="s">
        <v>11</v>
      </c>
      <c r="N691" t="s">
        <v>86</v>
      </c>
      <c r="O691" t="s">
        <v>92</v>
      </c>
      <c r="P691" t="s">
        <v>115</v>
      </c>
      <c r="Q691" s="1">
        <f>+SUMIF(Tabla1[Número de Orden],Tabla2[[#This Row],[Número de Orden]],Tabla1[Ganacia Bruta])</f>
        <v>191</v>
      </c>
      <c r="R691" s="1">
        <f>+Tabla2[[#This Row],[Monto total cuenta]]+Tabla2[[#This Row],[Propina final]]</f>
        <v>228.22</v>
      </c>
      <c r="S691" s="4">
        <f>+Tabla2[[#This Row],[Hora de Salida]]</f>
        <v>45023.238194444442</v>
      </c>
      <c r="T691" s="5" t="str">
        <f>+TEXT(Tabla2[[#This Row],[Hora de Llegada]], "h:mm")</f>
        <v>2:43</v>
      </c>
      <c r="U691" t="str">
        <f>+TEXT(Tabla2[[#This Row],[Hora de Salida]], "h:mm")</f>
        <v>5:43</v>
      </c>
      <c r="V6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0.12499999999999999</v>
      </c>
      <c r="W691">
        <f>+SUMIF(cocina!A:A,Tabla2[[#This Row],[Número de Orden]],cocina!H:H)</f>
        <v>143</v>
      </c>
      <c r="X691">
        <f>+Tabla2[[#This Row],[Tiempo de preparación]]/60</f>
        <v>2.3833333333333333</v>
      </c>
      <c r="Y691" t="str">
        <f>+TEXT(Tabla2[[#This Row],[Columna2]]/24, "h:mm")</f>
        <v>2:23</v>
      </c>
      <c r="Z691" s="6">
        <f>+TEXT(Tabla2[[#This Row],[Hora de Salida]]-Tabla2[[#This Row],[Hora de Llegada]], "h:mm")-Tabla2[[#This Row],[Tiempo de preparación2]]</f>
        <v>2.569444444444445E-2</v>
      </c>
      <c r="AA691" s="6">
        <f>+IF(Tabla2[[#This Row],[Tiempo de degustación]]&lt;0,0,Tabla2[[#This Row],[Tiempo de degustación]])</f>
        <v>2.569444444444445E-2</v>
      </c>
      <c r="AB691" t="str">
        <f>+IF(Tabla2[[#This Row],[Tiempo de degustación2]]&gt;0,"SI","Impago")</f>
        <v>SI</v>
      </c>
      <c r="AC691">
        <f>+IF(Tabla2[[#This Row],[Orden cobrada]]="Impago",0,Tabla2[[#This Row],[Propina]])</f>
        <v>37.22</v>
      </c>
      <c r="AD691">
        <f>+IF(Tabla2[[#This Row],[Estado de la Mesa]]="Ocupada",15,0)</f>
        <v>0</v>
      </c>
      <c r="AE691">
        <f>+Tabla2[[#This Row],[Columna1]]/60</f>
        <v>0</v>
      </c>
      <c r="AF691" t="str">
        <f>+TEXT(Tabla2[[#This Row],[Columna12]]/24, "h:mm")</f>
        <v>0:00</v>
      </c>
      <c r="AG691" s="6">
        <f>+Tabla2[[#This Row],[Columna13]]+Tabla2[[#This Row],[Tiempo de permanencia]]</f>
        <v>0.12499999999999999</v>
      </c>
      <c r="AH691" t="str">
        <f>+TEXT(Tabla2[[#This Row],[Hora de Llegada]], "dddd")</f>
        <v>viernes</v>
      </c>
    </row>
    <row r="692" spans="1:34" x14ac:dyDescent="0.25">
      <c r="A692">
        <v>19</v>
      </c>
      <c r="B692" t="s">
        <v>145</v>
      </c>
      <c r="C692">
        <v>4</v>
      </c>
      <c r="D692" s="3">
        <v>45023.071527777778</v>
      </c>
      <c r="E692" s="3">
        <v>45023.220138888886</v>
      </c>
      <c r="F692" t="s">
        <v>69</v>
      </c>
      <c r="G692" t="s">
        <v>98</v>
      </c>
      <c r="H692" t="s">
        <v>71</v>
      </c>
      <c r="I692" s="13">
        <v>13.9</v>
      </c>
      <c r="J692" t="s">
        <v>100</v>
      </c>
      <c r="K692">
        <v>691</v>
      </c>
      <c r="L692" t="s">
        <v>79</v>
      </c>
      <c r="M692" t="s">
        <v>19</v>
      </c>
      <c r="Q692" s="1">
        <f>+SUMIF(Tabla1[Número de Orden],Tabla2[[#This Row],[Número de Orden]],Tabla1[Ganacia Bruta])</f>
        <v>66</v>
      </c>
      <c r="R692" s="1">
        <f>+Tabla2[[#This Row],[Monto total cuenta]]+Tabla2[[#This Row],[Propina final]]</f>
        <v>79.900000000000006</v>
      </c>
      <c r="S692" s="4">
        <f>+Tabla2[[#This Row],[Hora de Salida]]</f>
        <v>45023.220138888886</v>
      </c>
      <c r="T692" s="5" t="str">
        <f>+TEXT(Tabla2[[#This Row],[Hora de Llegada]], "h:mm")</f>
        <v>1:43</v>
      </c>
      <c r="U692" t="str">
        <f>+TEXT(Tabla2[[#This Row],[Hora de Salida]], "h:mm")</f>
        <v>5:17</v>
      </c>
      <c r="V6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30.148611111111109</v>
      </c>
      <c r="W692">
        <f>+SUMIF(cocina!A:A,Tabla2[[#This Row],[Número de Orden]],cocina!H:H)</f>
        <v>34</v>
      </c>
      <c r="X692">
        <f>+Tabla2[[#This Row],[Tiempo de preparación]]/60</f>
        <v>0.56666666666666665</v>
      </c>
      <c r="Y692" t="str">
        <f>+TEXT(Tabla2[[#This Row],[Columna2]]/24, "h:mm")</f>
        <v>0:34</v>
      </c>
      <c r="Z692" s="6">
        <f>+TEXT(Tabla2[[#This Row],[Hora de Salida]]-Tabla2[[#This Row],[Hora de Llegada]], "h:mm")-Tabla2[[#This Row],[Tiempo de preparación2]]</f>
        <v>0.125</v>
      </c>
      <c r="AA692" s="6">
        <f>+IF(Tabla2[[#This Row],[Tiempo de degustación]]&lt;0,0,Tabla2[[#This Row],[Tiempo de degustación]])</f>
        <v>0.125</v>
      </c>
      <c r="AB692" t="str">
        <f>+IF(Tabla2[[#This Row],[Tiempo de degustación2]]&gt;0,"SI","Impago")</f>
        <v>SI</v>
      </c>
      <c r="AC692">
        <f>+IF(Tabla2[[#This Row],[Orden cobrada]]="Impago",0,Tabla2[[#This Row],[Propina]])</f>
        <v>13.9</v>
      </c>
      <c r="AD692">
        <f>+IF(Tabla2[[#This Row],[Estado de la Mesa]]="Ocupada",15,0)</f>
        <v>15</v>
      </c>
      <c r="AE692">
        <f>+Tabla2[[#This Row],[Columna1]]/60</f>
        <v>0.25</v>
      </c>
      <c r="AF692" t="str">
        <f>+TEXT(Tabla2[[#This Row],[Columna12]]/24, "h:mm")</f>
        <v>0:15</v>
      </c>
      <c r="AG692" s="6">
        <f>+Tabla2[[#This Row],[Columna13]]+Tabla2[[#This Row],[Tiempo de permanencia]]</f>
        <v>30.159027777777776</v>
      </c>
      <c r="AH692" t="str">
        <f>+TEXT(Tabla2[[#This Row],[Hora de Llegada]], "dddd")</f>
        <v>viernes</v>
      </c>
    </row>
    <row r="693" spans="1:34" x14ac:dyDescent="0.25">
      <c r="A693">
        <v>9</v>
      </c>
      <c r="B693" t="s">
        <v>291</v>
      </c>
      <c r="C693">
        <v>2</v>
      </c>
      <c r="D693" s="3">
        <v>45023.036805555559</v>
      </c>
      <c r="E693" s="3">
        <v>45023.18472222222</v>
      </c>
      <c r="F693" t="s">
        <v>76</v>
      </c>
      <c r="G693" t="s">
        <v>98</v>
      </c>
      <c r="H693" t="s">
        <v>83</v>
      </c>
      <c r="I693" s="13">
        <v>25.92</v>
      </c>
      <c r="J693" t="s">
        <v>72</v>
      </c>
      <c r="K693">
        <v>692</v>
      </c>
      <c r="L693" t="s">
        <v>140</v>
      </c>
      <c r="M693" t="s">
        <v>17</v>
      </c>
      <c r="N693" t="s">
        <v>74</v>
      </c>
      <c r="O693" t="s">
        <v>122</v>
      </c>
      <c r="P693" t="s">
        <v>131</v>
      </c>
      <c r="Q693" s="1">
        <f>+SUMIF(Tabla1[Número de Orden],Tabla2[[#This Row],[Número de Orden]],Tabla1[Ganacia Bruta])</f>
        <v>173</v>
      </c>
      <c r="R693" s="1">
        <f>+Tabla2[[#This Row],[Monto total cuenta]]+Tabla2[[#This Row],[Propina final]]</f>
        <v>198.92000000000002</v>
      </c>
      <c r="S693" s="4">
        <f>+Tabla2[[#This Row],[Hora de Salida]]</f>
        <v>45023.18472222222</v>
      </c>
      <c r="T693" s="5" t="str">
        <f>+TEXT(Tabla2[[#This Row],[Hora de Llegada]], "h:mm")</f>
        <v>0:53</v>
      </c>
      <c r="U693" t="str">
        <f>+TEXT(Tabla2[[#This Row],[Hora de Salida]], "h:mm")</f>
        <v>4:26</v>
      </c>
      <c r="V6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0.14791666666666667</v>
      </c>
      <c r="W693">
        <f>+SUMIF(cocina!A:A,Tabla2[[#This Row],[Número de Orden]],cocina!H:H)</f>
        <v>100</v>
      </c>
      <c r="X693">
        <f>+Tabla2[[#This Row],[Tiempo de preparación]]/60</f>
        <v>1.6666666666666667</v>
      </c>
      <c r="Y693" t="str">
        <f>+TEXT(Tabla2[[#This Row],[Columna2]]/24, "h:mm")</f>
        <v>1:40</v>
      </c>
      <c r="Z693" s="6">
        <f>+TEXT(Tabla2[[#This Row],[Hora de Salida]]-Tabla2[[#This Row],[Hora de Llegada]], "h:mm")-Tabla2[[#This Row],[Tiempo de preparación2]]</f>
        <v>7.8472222222222221E-2</v>
      </c>
      <c r="AA693" s="6">
        <f>+IF(Tabla2[[#This Row],[Tiempo de degustación]]&lt;0,0,Tabla2[[#This Row],[Tiempo de degustación]])</f>
        <v>7.8472222222222221E-2</v>
      </c>
      <c r="AB693" t="str">
        <f>+IF(Tabla2[[#This Row],[Tiempo de degustación2]]&gt;0,"SI","Impago")</f>
        <v>SI</v>
      </c>
      <c r="AC693">
        <f>+IF(Tabla2[[#This Row],[Orden cobrada]]="Impago",0,Tabla2[[#This Row],[Propina]])</f>
        <v>25.92</v>
      </c>
      <c r="AD693">
        <f>+IF(Tabla2[[#This Row],[Estado de la Mesa]]="Ocupada",15,0)</f>
        <v>0</v>
      </c>
      <c r="AE693">
        <f>+Tabla2[[#This Row],[Columna1]]/60</f>
        <v>0</v>
      </c>
      <c r="AF693" t="str">
        <f>+TEXT(Tabla2[[#This Row],[Columna12]]/24, "h:mm")</f>
        <v>0:00</v>
      </c>
      <c r="AG693" s="6">
        <f>+Tabla2[[#This Row],[Columna13]]+Tabla2[[#This Row],[Tiempo de permanencia]]</f>
        <v>0.14791666666666667</v>
      </c>
      <c r="AH693" t="str">
        <f>+TEXT(Tabla2[[#This Row],[Hora de Llegada]], "dddd")</f>
        <v>viernes</v>
      </c>
    </row>
    <row r="694" spans="1:34" x14ac:dyDescent="0.25">
      <c r="A694">
        <v>15</v>
      </c>
      <c r="B694" t="s">
        <v>454</v>
      </c>
      <c r="C694">
        <v>4</v>
      </c>
      <c r="D694" s="3">
        <v>45023.155555555553</v>
      </c>
      <c r="E694" s="3">
        <v>45023.313194444447</v>
      </c>
      <c r="F694" t="s">
        <v>69</v>
      </c>
      <c r="G694" t="s">
        <v>70</v>
      </c>
      <c r="H694" t="s">
        <v>83</v>
      </c>
      <c r="I694" s="13">
        <v>28.31</v>
      </c>
      <c r="J694" t="s">
        <v>84</v>
      </c>
      <c r="K694">
        <v>693</v>
      </c>
      <c r="L694" t="s">
        <v>121</v>
      </c>
      <c r="M694" t="s">
        <v>12</v>
      </c>
      <c r="N694" t="s">
        <v>118</v>
      </c>
      <c r="Q694" s="1">
        <f>+SUMIF(Tabla1[Número de Orden],Tabla2[[#This Row],[Número de Orden]],Tabla1[Ganacia Bruta])</f>
        <v>78</v>
      </c>
      <c r="R694" s="1">
        <f>+Tabla2[[#This Row],[Monto total cuenta]]+Tabla2[[#This Row],[Propina final]]</f>
        <v>106.31</v>
      </c>
      <c r="S694" s="4">
        <f>+Tabla2[[#This Row],[Hora de Salida]]</f>
        <v>45023.313194444447</v>
      </c>
      <c r="T694" s="5" t="str">
        <f>+TEXT(Tabla2[[#This Row],[Hora de Llegada]], "h:mm")</f>
        <v>3:44</v>
      </c>
      <c r="U694" t="str">
        <f>+TEXT(Tabla2[[#This Row],[Hora de Salida]], "h:mm")</f>
        <v>7:31</v>
      </c>
      <c r="V6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694">
        <f>+SUMIF(cocina!A:A,Tabla2[[#This Row],[Número de Orden]],cocina!H:H)</f>
        <v>44</v>
      </c>
      <c r="X694">
        <f>+Tabla2[[#This Row],[Tiempo de preparación]]/60</f>
        <v>0.73333333333333328</v>
      </c>
      <c r="Y694" t="str">
        <f>+TEXT(Tabla2[[#This Row],[Columna2]]/24, "h:mm")</f>
        <v>0:44</v>
      </c>
      <c r="Z694" s="6">
        <f>+TEXT(Tabla2[[#This Row],[Hora de Salida]]-Tabla2[[#This Row],[Hora de Llegada]], "h:mm")-Tabla2[[#This Row],[Tiempo de preparación2]]</f>
        <v>0.12708333333333333</v>
      </c>
      <c r="AA694" s="6">
        <f>+IF(Tabla2[[#This Row],[Tiempo de degustación]]&lt;0,0,Tabla2[[#This Row],[Tiempo de degustación]])</f>
        <v>0.12708333333333333</v>
      </c>
      <c r="AB694" t="str">
        <f>+IF(Tabla2[[#This Row],[Tiempo de degustación2]]&gt;0,"SI","Impago")</f>
        <v>SI</v>
      </c>
      <c r="AC694">
        <f>+IF(Tabla2[[#This Row],[Orden cobrada]]="Impago",0,Tabla2[[#This Row],[Propina]])</f>
        <v>28.31</v>
      </c>
      <c r="AD694">
        <f>+IF(Tabla2[[#This Row],[Estado de la Mesa]]="Ocupada",15,0)</f>
        <v>0</v>
      </c>
      <c r="AE694">
        <f>+Tabla2[[#This Row],[Columna1]]/60</f>
        <v>0</v>
      </c>
      <c r="AF694" t="str">
        <f>+TEXT(Tabla2[[#This Row],[Columna12]]/24, "h:mm")</f>
        <v>0:00</v>
      </c>
      <c r="AG694" s="6">
        <f>+Tabla2[[#This Row],[Columna13]]+Tabla2[[#This Row],[Tiempo de permanencia]]</f>
        <v>0.15763888888888888</v>
      </c>
      <c r="AH694" t="str">
        <f>+TEXT(Tabla2[[#This Row],[Hora de Llegada]], "dddd")</f>
        <v>viernes</v>
      </c>
    </row>
    <row r="695" spans="1:34" x14ac:dyDescent="0.25">
      <c r="A695">
        <v>5</v>
      </c>
      <c r="B695" t="s">
        <v>132</v>
      </c>
      <c r="C695">
        <v>4</v>
      </c>
      <c r="D695" s="3">
        <v>45023.07708333333</v>
      </c>
      <c r="E695" s="3">
        <v>45023.217361111114</v>
      </c>
      <c r="F695" t="s">
        <v>82</v>
      </c>
      <c r="G695" t="s">
        <v>70</v>
      </c>
      <c r="H695" t="s">
        <v>83</v>
      </c>
      <c r="I695" s="13">
        <v>23.66</v>
      </c>
      <c r="J695" t="s">
        <v>84</v>
      </c>
      <c r="K695">
        <v>694</v>
      </c>
      <c r="L695" t="s">
        <v>101</v>
      </c>
      <c r="M695" t="s">
        <v>21</v>
      </c>
      <c r="N695" t="s">
        <v>122</v>
      </c>
      <c r="O695" t="s">
        <v>103</v>
      </c>
      <c r="P695" t="s">
        <v>118</v>
      </c>
      <c r="Q695" s="1">
        <f>+SUMIF(Tabla1[Número de Orden],Tabla2[[#This Row],[Número de Orden]],Tabla1[Ganacia Bruta])</f>
        <v>157</v>
      </c>
      <c r="R695" s="1">
        <f>+Tabla2[[#This Row],[Monto total cuenta]]+Tabla2[[#This Row],[Propina final]]</f>
        <v>180.66</v>
      </c>
      <c r="S695" s="4">
        <f>+Tabla2[[#This Row],[Hora de Salida]]</f>
        <v>45023.217361111114</v>
      </c>
      <c r="T695" s="5" t="str">
        <f>+TEXT(Tabla2[[#This Row],[Hora de Llegada]], "h:mm")</f>
        <v>1:51</v>
      </c>
      <c r="U695" t="str">
        <f>+TEXT(Tabla2[[#This Row],[Hora de Salida]], "h:mm")</f>
        <v>5:13</v>
      </c>
      <c r="V6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0.14027777777777778</v>
      </c>
      <c r="W695">
        <f>+SUMIF(cocina!A:A,Tabla2[[#This Row],[Número de Orden]],cocina!H:H)</f>
        <v>128</v>
      </c>
      <c r="X695">
        <f>+Tabla2[[#This Row],[Tiempo de preparación]]/60</f>
        <v>2.1333333333333333</v>
      </c>
      <c r="Y695" t="str">
        <f>+TEXT(Tabla2[[#This Row],[Columna2]]/24, "h:mm")</f>
        <v>2:08</v>
      </c>
      <c r="Z695" s="6">
        <f>+TEXT(Tabla2[[#This Row],[Hora de Salida]]-Tabla2[[#This Row],[Hora de Llegada]], "h:mm")-Tabla2[[#This Row],[Tiempo de preparación2]]</f>
        <v>5.1388888888888887E-2</v>
      </c>
      <c r="AA695" s="6">
        <f>+IF(Tabla2[[#This Row],[Tiempo de degustación]]&lt;0,0,Tabla2[[#This Row],[Tiempo de degustación]])</f>
        <v>5.1388888888888887E-2</v>
      </c>
      <c r="AB695" t="str">
        <f>+IF(Tabla2[[#This Row],[Tiempo de degustación2]]&gt;0,"SI","Impago")</f>
        <v>SI</v>
      </c>
      <c r="AC695">
        <f>+IF(Tabla2[[#This Row],[Orden cobrada]]="Impago",0,Tabla2[[#This Row],[Propina]])</f>
        <v>23.66</v>
      </c>
      <c r="AD695">
        <f>+IF(Tabla2[[#This Row],[Estado de la Mesa]]="Ocupada",15,0)</f>
        <v>0</v>
      </c>
      <c r="AE695">
        <f>+Tabla2[[#This Row],[Columna1]]/60</f>
        <v>0</v>
      </c>
      <c r="AF695" t="str">
        <f>+TEXT(Tabla2[[#This Row],[Columna12]]/24, "h:mm")</f>
        <v>0:00</v>
      </c>
      <c r="AG695" s="6">
        <f>+Tabla2[[#This Row],[Columna13]]+Tabla2[[#This Row],[Tiempo de permanencia]]</f>
        <v>0.14027777777777778</v>
      </c>
      <c r="AH695" t="str">
        <f>+TEXT(Tabla2[[#This Row],[Hora de Llegada]], "dddd")</f>
        <v>viernes</v>
      </c>
    </row>
    <row r="696" spans="1:34" x14ac:dyDescent="0.25">
      <c r="A696">
        <v>9</v>
      </c>
      <c r="B696" t="s">
        <v>375</v>
      </c>
      <c r="C696">
        <v>1</v>
      </c>
      <c r="D696" s="3">
        <v>45023.084722222222</v>
      </c>
      <c r="E696" s="3">
        <v>45023.230555555558</v>
      </c>
      <c r="F696" t="s">
        <v>69</v>
      </c>
      <c r="G696" t="s">
        <v>70</v>
      </c>
      <c r="H696" t="s">
        <v>83</v>
      </c>
      <c r="I696" s="13">
        <v>18.23</v>
      </c>
      <c r="J696" t="s">
        <v>100</v>
      </c>
      <c r="K696">
        <v>695</v>
      </c>
      <c r="L696" t="s">
        <v>101</v>
      </c>
      <c r="M696" t="s">
        <v>15</v>
      </c>
      <c r="N696" t="s">
        <v>74</v>
      </c>
      <c r="Q696" s="1">
        <f>+SUMIF(Tabla1[Número de Orden],Tabla2[[#This Row],[Número de Orden]],Tabla1[Ganacia Bruta])</f>
        <v>116</v>
      </c>
      <c r="R696" s="1">
        <f>+Tabla2[[#This Row],[Monto total cuenta]]+Tabla2[[#This Row],[Propina final]]</f>
        <v>134.22999999999999</v>
      </c>
      <c r="S696" s="4">
        <f>+Tabla2[[#This Row],[Hora de Salida]]</f>
        <v>45023.230555555558</v>
      </c>
      <c r="T696" s="5" t="str">
        <f>+TEXT(Tabla2[[#This Row],[Hora de Llegada]], "h:mm")</f>
        <v>2:02</v>
      </c>
      <c r="U696" t="str">
        <f>+TEXT(Tabla2[[#This Row],[Hora de Salida]], "h:mm")</f>
        <v>5:32</v>
      </c>
      <c r="V6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696">
        <f>+SUMIF(cocina!A:A,Tabla2[[#This Row],[Número de Orden]],cocina!H:H)</f>
        <v>37</v>
      </c>
      <c r="X696">
        <f>+Tabla2[[#This Row],[Tiempo de preparación]]/60</f>
        <v>0.6166666666666667</v>
      </c>
      <c r="Y696" t="str">
        <f>+TEXT(Tabla2[[#This Row],[Columna2]]/24, "h:mm")</f>
        <v>0:37</v>
      </c>
      <c r="Z696" s="6">
        <f>+TEXT(Tabla2[[#This Row],[Hora de Salida]]-Tabla2[[#This Row],[Hora de Llegada]], "h:mm")-Tabla2[[#This Row],[Tiempo de preparación2]]</f>
        <v>0.12013888888888891</v>
      </c>
      <c r="AA696" s="6">
        <f>+IF(Tabla2[[#This Row],[Tiempo de degustación]]&lt;0,0,Tabla2[[#This Row],[Tiempo de degustación]])</f>
        <v>0.12013888888888891</v>
      </c>
      <c r="AB696" t="str">
        <f>+IF(Tabla2[[#This Row],[Tiempo de degustación2]]&gt;0,"SI","Impago")</f>
        <v>SI</v>
      </c>
      <c r="AC696">
        <f>+IF(Tabla2[[#This Row],[Orden cobrada]]="Impago",0,Tabla2[[#This Row],[Propina]])</f>
        <v>18.23</v>
      </c>
      <c r="AD696">
        <f>+IF(Tabla2[[#This Row],[Estado de la Mesa]]="Ocupada",15,0)</f>
        <v>15</v>
      </c>
      <c r="AE696">
        <f>+Tabla2[[#This Row],[Columna1]]/60</f>
        <v>0.25</v>
      </c>
      <c r="AF696" t="str">
        <f>+TEXT(Tabla2[[#This Row],[Columna12]]/24, "h:mm")</f>
        <v>0:15</v>
      </c>
      <c r="AG696" s="6">
        <f>+Tabla2[[#This Row],[Columna13]]+Tabla2[[#This Row],[Tiempo de permanencia]]</f>
        <v>30.156250000000004</v>
      </c>
      <c r="AH696" t="str">
        <f>+TEXT(Tabla2[[#This Row],[Hora de Llegada]], "dddd")</f>
        <v>viernes</v>
      </c>
    </row>
    <row r="697" spans="1:34" x14ac:dyDescent="0.25">
      <c r="A697">
        <v>2</v>
      </c>
      <c r="B697" t="s">
        <v>274</v>
      </c>
      <c r="C697">
        <v>6</v>
      </c>
      <c r="D697" s="3">
        <v>45023.094444444447</v>
      </c>
      <c r="E697" s="3">
        <v>45023.257638888892</v>
      </c>
      <c r="F697" t="s">
        <v>76</v>
      </c>
      <c r="G697" t="s">
        <v>98</v>
      </c>
      <c r="H697" t="s">
        <v>83</v>
      </c>
      <c r="I697" s="13">
        <v>18.760000000000002</v>
      </c>
      <c r="J697" t="s">
        <v>100</v>
      </c>
      <c r="K697">
        <v>696</v>
      </c>
      <c r="L697" t="s">
        <v>95</v>
      </c>
      <c r="M697" t="s">
        <v>22</v>
      </c>
      <c r="Q697" s="1">
        <f>+SUMIF(Tabla1[Número de Orden],Tabla2[[#This Row],[Número de Orden]],Tabla1[Ganacia Bruta])</f>
        <v>46</v>
      </c>
      <c r="R697" s="1">
        <f>+Tabla2[[#This Row],[Monto total cuenta]]+Tabla2[[#This Row],[Propina final]]</f>
        <v>64.760000000000005</v>
      </c>
      <c r="S697" s="4">
        <f>+Tabla2[[#This Row],[Hora de Salida]]</f>
        <v>45023.257638888892</v>
      </c>
      <c r="T697" s="5" t="str">
        <f>+TEXT(Tabla2[[#This Row],[Hora de Llegada]], "h:mm")</f>
        <v>2:16</v>
      </c>
      <c r="U697" t="str">
        <f>+TEXT(Tabla2[[#This Row],[Hora de Salida]], "h:mm")</f>
        <v>6:11</v>
      </c>
      <c r="V6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30.163194444444443</v>
      </c>
      <c r="W697">
        <f>+SUMIF(cocina!A:A,Tabla2[[#This Row],[Número de Orden]],cocina!H:H)</f>
        <v>23</v>
      </c>
      <c r="X697">
        <f>+Tabla2[[#This Row],[Tiempo de preparación]]/60</f>
        <v>0.38333333333333336</v>
      </c>
      <c r="Y697" t="str">
        <f>+TEXT(Tabla2[[#This Row],[Columna2]]/24, "h:mm")</f>
        <v>0:23</v>
      </c>
      <c r="Z697" s="6">
        <f>+TEXT(Tabla2[[#This Row],[Hora de Salida]]-Tabla2[[#This Row],[Hora de Llegada]], "h:mm")-Tabla2[[#This Row],[Tiempo de preparación2]]</f>
        <v>0.14722222222222223</v>
      </c>
      <c r="AA697" s="6">
        <f>+IF(Tabla2[[#This Row],[Tiempo de degustación]]&lt;0,0,Tabla2[[#This Row],[Tiempo de degustación]])</f>
        <v>0.14722222222222223</v>
      </c>
      <c r="AB697" t="str">
        <f>+IF(Tabla2[[#This Row],[Tiempo de degustación2]]&gt;0,"SI","Impago")</f>
        <v>SI</v>
      </c>
      <c r="AC697">
        <f>+IF(Tabla2[[#This Row],[Orden cobrada]]="Impago",0,Tabla2[[#This Row],[Propina]])</f>
        <v>18.760000000000002</v>
      </c>
      <c r="AD697">
        <f>+IF(Tabla2[[#This Row],[Estado de la Mesa]]="Ocupada",15,0)</f>
        <v>15</v>
      </c>
      <c r="AE697">
        <f>+Tabla2[[#This Row],[Columna1]]/60</f>
        <v>0.25</v>
      </c>
      <c r="AF697" t="str">
        <f>+TEXT(Tabla2[[#This Row],[Columna12]]/24, "h:mm")</f>
        <v>0:15</v>
      </c>
      <c r="AG697" s="6">
        <f>+Tabla2[[#This Row],[Columna13]]+Tabla2[[#This Row],[Tiempo de permanencia]]</f>
        <v>30.173611111111111</v>
      </c>
      <c r="AH697" t="str">
        <f>+TEXT(Tabla2[[#This Row],[Hora de Llegada]], "dddd")</f>
        <v>viernes</v>
      </c>
    </row>
    <row r="698" spans="1:34" x14ac:dyDescent="0.25">
      <c r="A698">
        <v>4</v>
      </c>
      <c r="B698" t="s">
        <v>626</v>
      </c>
      <c r="C698">
        <v>1</v>
      </c>
      <c r="D698" s="3">
        <v>45023.158333333333</v>
      </c>
      <c r="E698" s="3">
        <v>45023.279166666667</v>
      </c>
      <c r="F698" t="s">
        <v>82</v>
      </c>
      <c r="G698" t="s">
        <v>70</v>
      </c>
      <c r="H698" t="s">
        <v>83</v>
      </c>
      <c r="I698" s="13">
        <v>34.35</v>
      </c>
      <c r="J698" t="s">
        <v>72</v>
      </c>
      <c r="K698">
        <v>697</v>
      </c>
      <c r="L698" t="s">
        <v>109</v>
      </c>
      <c r="M698" t="s">
        <v>22</v>
      </c>
      <c r="N698" t="s">
        <v>115</v>
      </c>
      <c r="O698" t="s">
        <v>74</v>
      </c>
      <c r="P698" t="s">
        <v>80</v>
      </c>
      <c r="Q698" s="1">
        <f>+SUMIF(Tabla1[Número de Orden],Tabla2[[#This Row],[Número de Orden]],Tabla1[Ganacia Bruta])</f>
        <v>199</v>
      </c>
      <c r="R698" s="1">
        <f>+Tabla2[[#This Row],[Monto total cuenta]]+Tabla2[[#This Row],[Propina final]]</f>
        <v>233.35</v>
      </c>
      <c r="S698" s="4">
        <f>+Tabla2[[#This Row],[Hora de Salida]]</f>
        <v>45023.279166666667</v>
      </c>
      <c r="T698" s="5" t="str">
        <f>+TEXT(Tabla2[[#This Row],[Hora de Llegada]], "h:mm")</f>
        <v>3:48</v>
      </c>
      <c r="U698" t="str">
        <f>+TEXT(Tabla2[[#This Row],[Hora de Salida]], "h:mm")</f>
        <v>6:42</v>
      </c>
      <c r="V6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0.12083333333333335</v>
      </c>
      <c r="W698">
        <f>+SUMIF(cocina!A:A,Tabla2[[#This Row],[Número de Orden]],cocina!H:H)</f>
        <v>107</v>
      </c>
      <c r="X698">
        <f>+Tabla2[[#This Row],[Tiempo de preparación]]/60</f>
        <v>1.7833333333333334</v>
      </c>
      <c r="Y698" t="str">
        <f>+TEXT(Tabla2[[#This Row],[Columna2]]/24, "h:mm")</f>
        <v>1:47</v>
      </c>
      <c r="Z698" s="6">
        <f>+TEXT(Tabla2[[#This Row],[Hora de Salida]]-Tabla2[[#This Row],[Hora de Llegada]], "h:mm")-Tabla2[[#This Row],[Tiempo de preparación2]]</f>
        <v>4.6527777777777779E-2</v>
      </c>
      <c r="AA698" s="6">
        <f>+IF(Tabla2[[#This Row],[Tiempo de degustación]]&lt;0,0,Tabla2[[#This Row],[Tiempo de degustación]])</f>
        <v>4.6527777777777779E-2</v>
      </c>
      <c r="AB698" t="str">
        <f>+IF(Tabla2[[#This Row],[Tiempo de degustación2]]&gt;0,"SI","Impago")</f>
        <v>SI</v>
      </c>
      <c r="AC698">
        <f>+IF(Tabla2[[#This Row],[Orden cobrada]]="Impago",0,Tabla2[[#This Row],[Propina]])</f>
        <v>34.35</v>
      </c>
      <c r="AD698">
        <f>+IF(Tabla2[[#This Row],[Estado de la Mesa]]="Ocupada",15,0)</f>
        <v>0</v>
      </c>
      <c r="AE698">
        <f>+Tabla2[[#This Row],[Columna1]]/60</f>
        <v>0</v>
      </c>
      <c r="AF698" t="str">
        <f>+TEXT(Tabla2[[#This Row],[Columna12]]/24, "h:mm")</f>
        <v>0:00</v>
      </c>
      <c r="AG698" s="6">
        <f>+Tabla2[[#This Row],[Columna13]]+Tabla2[[#This Row],[Tiempo de permanencia]]</f>
        <v>0.12083333333333335</v>
      </c>
      <c r="AH698" t="str">
        <f>+TEXT(Tabla2[[#This Row],[Hora de Llegada]], "dddd")</f>
        <v>viernes</v>
      </c>
    </row>
    <row r="699" spans="1:34" x14ac:dyDescent="0.25">
      <c r="A699">
        <v>19</v>
      </c>
      <c r="B699" t="s">
        <v>261</v>
      </c>
      <c r="C699">
        <v>4</v>
      </c>
      <c r="D699" s="3">
        <v>45023.104166666664</v>
      </c>
      <c r="E699" s="3">
        <v>45023.267361111109</v>
      </c>
      <c r="F699" t="s">
        <v>76</v>
      </c>
      <c r="G699" t="s">
        <v>98</v>
      </c>
      <c r="H699" t="s">
        <v>83</v>
      </c>
      <c r="I699" s="13">
        <v>39.89</v>
      </c>
      <c r="J699" t="s">
        <v>84</v>
      </c>
      <c r="K699">
        <v>698</v>
      </c>
      <c r="L699" t="s">
        <v>105</v>
      </c>
      <c r="M699" t="s">
        <v>10</v>
      </c>
      <c r="N699" t="s">
        <v>125</v>
      </c>
      <c r="O699" t="s">
        <v>116</v>
      </c>
      <c r="P699" t="s">
        <v>118</v>
      </c>
      <c r="Q699" s="1">
        <f>+SUMIF(Tabla1[Número de Orden],Tabla2[[#This Row],[Número de Orden]],Tabla1[Ganacia Bruta])</f>
        <v>185</v>
      </c>
      <c r="R699" s="1">
        <f>+Tabla2[[#This Row],[Monto total cuenta]]+Tabla2[[#This Row],[Propina final]]</f>
        <v>224.89</v>
      </c>
      <c r="S699" s="4">
        <f>+Tabla2[[#This Row],[Hora de Salida]]</f>
        <v>45023.267361111109</v>
      </c>
      <c r="T699" s="5" t="str">
        <f>+TEXT(Tabla2[[#This Row],[Hora de Llegada]], "h:mm")</f>
        <v>2:30</v>
      </c>
      <c r="U699" t="str">
        <f>+TEXT(Tabla2[[#This Row],[Hora de Salida]], "h:mm")</f>
        <v>6:25</v>
      </c>
      <c r="V6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0.16319444444444442</v>
      </c>
      <c r="W699">
        <f>+SUMIF(cocina!A:A,Tabla2[[#This Row],[Número de Orden]],cocina!H:H)</f>
        <v>101</v>
      </c>
      <c r="X699">
        <f>+Tabla2[[#This Row],[Tiempo de preparación]]/60</f>
        <v>1.6833333333333333</v>
      </c>
      <c r="Y699" t="str">
        <f>+TEXT(Tabla2[[#This Row],[Columna2]]/24, "h:mm")</f>
        <v>1:41</v>
      </c>
      <c r="Z699" s="6">
        <f>+TEXT(Tabla2[[#This Row],[Hora de Salida]]-Tabla2[[#This Row],[Hora de Llegada]], "h:mm")-Tabla2[[#This Row],[Tiempo de preparación2]]</f>
        <v>9.3055555555555558E-2</v>
      </c>
      <c r="AA699" s="6">
        <f>+IF(Tabla2[[#This Row],[Tiempo de degustación]]&lt;0,0,Tabla2[[#This Row],[Tiempo de degustación]])</f>
        <v>9.3055555555555558E-2</v>
      </c>
      <c r="AB699" t="str">
        <f>+IF(Tabla2[[#This Row],[Tiempo de degustación2]]&gt;0,"SI","Impago")</f>
        <v>SI</v>
      </c>
      <c r="AC699">
        <f>+IF(Tabla2[[#This Row],[Orden cobrada]]="Impago",0,Tabla2[[#This Row],[Propina]])</f>
        <v>39.89</v>
      </c>
      <c r="AD699">
        <f>+IF(Tabla2[[#This Row],[Estado de la Mesa]]="Ocupada",15,0)</f>
        <v>0</v>
      </c>
      <c r="AE699">
        <f>+Tabla2[[#This Row],[Columna1]]/60</f>
        <v>0</v>
      </c>
      <c r="AF699" t="str">
        <f>+TEXT(Tabla2[[#This Row],[Columna12]]/24, "h:mm")</f>
        <v>0:00</v>
      </c>
      <c r="AG699" s="6">
        <f>+Tabla2[[#This Row],[Columna13]]+Tabla2[[#This Row],[Tiempo de permanencia]]</f>
        <v>0.16319444444444442</v>
      </c>
      <c r="AH699" t="str">
        <f>+TEXT(Tabla2[[#This Row],[Hora de Llegada]], "dddd")</f>
        <v>viernes</v>
      </c>
    </row>
    <row r="700" spans="1:34" x14ac:dyDescent="0.25">
      <c r="A700">
        <v>8</v>
      </c>
      <c r="B700" t="s">
        <v>486</v>
      </c>
      <c r="C700">
        <v>6</v>
      </c>
      <c r="D700" s="3">
        <v>45023.065972222219</v>
      </c>
      <c r="E700" s="3">
        <v>45023.12222222222</v>
      </c>
      <c r="F700" t="s">
        <v>82</v>
      </c>
      <c r="G700" t="s">
        <v>70</v>
      </c>
      <c r="H700" t="s">
        <v>83</v>
      </c>
      <c r="I700" s="13">
        <v>38.44</v>
      </c>
      <c r="J700" t="s">
        <v>72</v>
      </c>
      <c r="K700">
        <v>699</v>
      </c>
      <c r="L700" t="s">
        <v>73</v>
      </c>
      <c r="M700" t="s">
        <v>13</v>
      </c>
      <c r="Q700" s="1">
        <f>+SUMIF(Tabla1[Número de Orden],Tabla2[[#This Row],[Número de Orden]],Tabla1[Ganacia Bruta])</f>
        <v>58</v>
      </c>
      <c r="R700" s="1">
        <f>+Tabla2[[#This Row],[Monto total cuenta]]+Tabla2[[#This Row],[Propina final]]</f>
        <v>96.44</v>
      </c>
      <c r="S700" s="4">
        <f>+Tabla2[[#This Row],[Hora de Salida]]</f>
        <v>45023.12222222222</v>
      </c>
      <c r="T700" s="5" t="str">
        <f>+TEXT(Tabla2[[#This Row],[Hora de Llegada]], "h:mm")</f>
        <v>1:35</v>
      </c>
      <c r="U700" t="str">
        <f>+TEXT(Tabla2[[#This Row],[Hora de Salida]], "h:mm")</f>
        <v>2:56</v>
      </c>
      <c r="V7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5.6249999999999994E-2</v>
      </c>
      <c r="W700">
        <f>+SUMIF(cocina!A:A,Tabla2[[#This Row],[Número de Orden]],cocina!H:H)</f>
        <v>11</v>
      </c>
      <c r="X700">
        <f>+Tabla2[[#This Row],[Tiempo de preparación]]/60</f>
        <v>0.18333333333333332</v>
      </c>
      <c r="Y700" t="str">
        <f>+TEXT(Tabla2[[#This Row],[Columna2]]/24, "h:mm")</f>
        <v>0:11</v>
      </c>
      <c r="Z700" s="6">
        <f>+TEXT(Tabla2[[#This Row],[Hora de Salida]]-Tabla2[[#This Row],[Hora de Llegada]], "h:mm")-Tabla2[[#This Row],[Tiempo de preparación2]]</f>
        <v>4.8611111111111112E-2</v>
      </c>
      <c r="AA700" s="6">
        <f>+IF(Tabla2[[#This Row],[Tiempo de degustación]]&lt;0,0,Tabla2[[#This Row],[Tiempo de degustación]])</f>
        <v>4.8611111111111112E-2</v>
      </c>
      <c r="AB700" t="str">
        <f>+IF(Tabla2[[#This Row],[Tiempo de degustación2]]&gt;0,"SI","Impago")</f>
        <v>SI</v>
      </c>
      <c r="AC700">
        <f>+IF(Tabla2[[#This Row],[Orden cobrada]]="Impago",0,Tabla2[[#This Row],[Propina]])</f>
        <v>38.44</v>
      </c>
      <c r="AD700">
        <f>+IF(Tabla2[[#This Row],[Estado de la Mesa]]="Ocupada",15,0)</f>
        <v>0</v>
      </c>
      <c r="AE700">
        <f>+Tabla2[[#This Row],[Columna1]]/60</f>
        <v>0</v>
      </c>
      <c r="AF700" t="str">
        <f>+TEXT(Tabla2[[#This Row],[Columna12]]/24, "h:mm")</f>
        <v>0:00</v>
      </c>
      <c r="AG700" s="6">
        <f>+Tabla2[[#This Row],[Columna13]]+Tabla2[[#This Row],[Tiempo de permanencia]]</f>
        <v>5.6249999999999994E-2</v>
      </c>
      <c r="AH700" t="str">
        <f>+TEXT(Tabla2[[#This Row],[Hora de Llegada]], "dddd")</f>
        <v>viernes</v>
      </c>
    </row>
    <row r="701" spans="1:34" x14ac:dyDescent="0.25">
      <c r="A701">
        <v>8</v>
      </c>
      <c r="B701" t="s">
        <v>627</v>
      </c>
      <c r="C701">
        <v>2</v>
      </c>
      <c r="D701" s="3">
        <v>45023.015972222223</v>
      </c>
      <c r="E701" s="3">
        <v>45023.118055555555</v>
      </c>
      <c r="F701" t="s">
        <v>82</v>
      </c>
      <c r="G701" t="s">
        <v>70</v>
      </c>
      <c r="H701" t="s">
        <v>83</v>
      </c>
      <c r="I701" s="13">
        <v>21.66</v>
      </c>
      <c r="J701" t="s">
        <v>72</v>
      </c>
      <c r="K701">
        <v>700</v>
      </c>
      <c r="L701" t="s">
        <v>140</v>
      </c>
      <c r="M701" t="s">
        <v>20</v>
      </c>
      <c r="N701" t="s">
        <v>125</v>
      </c>
      <c r="O701" t="s">
        <v>80</v>
      </c>
      <c r="Q701" s="1">
        <f>+SUMIF(Tabla1[Número de Orden],Tabla2[[#This Row],[Número de Orden]],Tabla1[Ganacia Bruta])</f>
        <v>234</v>
      </c>
      <c r="R701" s="1">
        <f>+Tabla2[[#This Row],[Monto total cuenta]]+Tabla2[[#This Row],[Propina final]]</f>
        <v>255.66</v>
      </c>
      <c r="S701" s="4">
        <f>+Tabla2[[#This Row],[Hora de Salida]]</f>
        <v>45023.118055555555</v>
      </c>
      <c r="T701" s="5" t="str">
        <f>+TEXT(Tabla2[[#This Row],[Hora de Llegada]], "h:mm")</f>
        <v>0:23</v>
      </c>
      <c r="U701" t="str">
        <f>+TEXT(Tabla2[[#This Row],[Hora de Salida]], "h:mm")</f>
        <v>2:50</v>
      </c>
      <c r="V7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0.10208333333333333</v>
      </c>
      <c r="W701">
        <f>+SUMIF(cocina!A:A,Tabla2[[#This Row],[Número de Orden]],cocina!H:H)</f>
        <v>86</v>
      </c>
      <c r="X701">
        <f>+Tabla2[[#This Row],[Tiempo de preparación]]/60</f>
        <v>1.4333333333333333</v>
      </c>
      <c r="Y701" t="str">
        <f>+TEXT(Tabla2[[#This Row],[Columna2]]/24, "h:mm")</f>
        <v>1:26</v>
      </c>
      <c r="Z701" s="6">
        <f>+TEXT(Tabla2[[#This Row],[Hora de Salida]]-Tabla2[[#This Row],[Hora de Llegada]], "h:mm")-Tabla2[[#This Row],[Tiempo de preparación2]]</f>
        <v>4.2361111111111106E-2</v>
      </c>
      <c r="AA701" s="6">
        <f>+IF(Tabla2[[#This Row],[Tiempo de degustación]]&lt;0,0,Tabla2[[#This Row],[Tiempo de degustación]])</f>
        <v>4.2361111111111106E-2</v>
      </c>
      <c r="AB701" t="str">
        <f>+IF(Tabla2[[#This Row],[Tiempo de degustación2]]&gt;0,"SI","Impago")</f>
        <v>SI</v>
      </c>
      <c r="AC701">
        <f>+IF(Tabla2[[#This Row],[Orden cobrada]]="Impago",0,Tabla2[[#This Row],[Propina]])</f>
        <v>21.66</v>
      </c>
      <c r="AD701">
        <f>+IF(Tabla2[[#This Row],[Estado de la Mesa]]="Ocupada",15,0)</f>
        <v>0</v>
      </c>
      <c r="AE701">
        <f>+Tabla2[[#This Row],[Columna1]]/60</f>
        <v>0</v>
      </c>
      <c r="AF701" t="str">
        <f>+TEXT(Tabla2[[#This Row],[Columna12]]/24, "h:mm")</f>
        <v>0:00</v>
      </c>
      <c r="AG701" s="6">
        <f>+Tabla2[[#This Row],[Columna13]]+Tabla2[[#This Row],[Tiempo de permanencia]]</f>
        <v>0.10208333333333333</v>
      </c>
      <c r="AH701" t="str">
        <f>+TEXT(Tabla2[[#This Row],[Hora de Llegada]], "dddd")</f>
        <v>viernes</v>
      </c>
    </row>
    <row r="702" spans="1:34" x14ac:dyDescent="0.25">
      <c r="A702">
        <v>19</v>
      </c>
      <c r="B702" t="s">
        <v>628</v>
      </c>
      <c r="C702">
        <v>5</v>
      </c>
      <c r="D702" s="3">
        <v>45023.138888888891</v>
      </c>
      <c r="E702" s="3">
        <v>45023.239583333336</v>
      </c>
      <c r="F702" t="s">
        <v>94</v>
      </c>
      <c r="G702" t="s">
        <v>70</v>
      </c>
      <c r="H702" t="s">
        <v>83</v>
      </c>
      <c r="I702" s="13">
        <v>39.83</v>
      </c>
      <c r="J702" t="s">
        <v>84</v>
      </c>
      <c r="K702">
        <v>701</v>
      </c>
      <c r="L702" t="s">
        <v>105</v>
      </c>
      <c r="M702" t="s">
        <v>14</v>
      </c>
      <c r="N702" t="s">
        <v>122</v>
      </c>
      <c r="Q702" s="1">
        <f>+SUMIF(Tabla1[Número de Orden],Tabla2[[#This Row],[Número de Orden]],Tabla1[Ganacia Bruta])</f>
        <v>102</v>
      </c>
      <c r="R702" s="1">
        <f>+Tabla2[[#This Row],[Monto total cuenta]]+Tabla2[[#This Row],[Propina final]]</f>
        <v>141.82999999999998</v>
      </c>
      <c r="S702" s="4">
        <f>+Tabla2[[#This Row],[Hora de Salida]]</f>
        <v>45023.239583333336</v>
      </c>
      <c r="T702" s="5" t="str">
        <f>+TEXT(Tabla2[[#This Row],[Hora de Llegada]], "h:mm")</f>
        <v>3:20</v>
      </c>
      <c r="U702" t="str">
        <f>+TEXT(Tabla2[[#This Row],[Hora de Salida]], "h:mm")</f>
        <v>5:45</v>
      </c>
      <c r="V7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0.10069444444444445</v>
      </c>
      <c r="W702">
        <f>+SUMIF(cocina!A:A,Tabla2[[#This Row],[Número de Orden]],cocina!H:H)</f>
        <v>97</v>
      </c>
      <c r="X702">
        <f>+Tabla2[[#This Row],[Tiempo de preparación]]/60</f>
        <v>1.6166666666666667</v>
      </c>
      <c r="Y702" t="str">
        <f>+TEXT(Tabla2[[#This Row],[Columna2]]/24, "h:mm")</f>
        <v>1:37</v>
      </c>
      <c r="Z702" s="6">
        <f>+TEXT(Tabla2[[#This Row],[Hora de Salida]]-Tabla2[[#This Row],[Hora de Llegada]], "h:mm")-Tabla2[[#This Row],[Tiempo de preparación2]]</f>
        <v>3.333333333333334E-2</v>
      </c>
      <c r="AA702" s="6">
        <f>+IF(Tabla2[[#This Row],[Tiempo de degustación]]&lt;0,0,Tabla2[[#This Row],[Tiempo de degustación]])</f>
        <v>3.333333333333334E-2</v>
      </c>
      <c r="AB702" t="str">
        <f>+IF(Tabla2[[#This Row],[Tiempo de degustación2]]&gt;0,"SI","Impago")</f>
        <v>SI</v>
      </c>
      <c r="AC702">
        <f>+IF(Tabla2[[#This Row],[Orden cobrada]]="Impago",0,Tabla2[[#This Row],[Propina]])</f>
        <v>39.83</v>
      </c>
      <c r="AD702">
        <f>+IF(Tabla2[[#This Row],[Estado de la Mesa]]="Ocupada",15,0)</f>
        <v>0</v>
      </c>
      <c r="AE702">
        <f>+Tabla2[[#This Row],[Columna1]]/60</f>
        <v>0</v>
      </c>
      <c r="AF702" t="str">
        <f>+TEXT(Tabla2[[#This Row],[Columna12]]/24, "h:mm")</f>
        <v>0:00</v>
      </c>
      <c r="AG702" s="6">
        <f>+Tabla2[[#This Row],[Columna13]]+Tabla2[[#This Row],[Tiempo de permanencia]]</f>
        <v>0.10069444444444445</v>
      </c>
      <c r="AH702" t="str">
        <f>+TEXT(Tabla2[[#This Row],[Hora de Llegada]], "dddd")</f>
        <v>viernes</v>
      </c>
    </row>
    <row r="703" spans="1:34" x14ac:dyDescent="0.25">
      <c r="A703">
        <v>13</v>
      </c>
      <c r="B703" t="s">
        <v>629</v>
      </c>
      <c r="C703">
        <v>2</v>
      </c>
      <c r="D703" s="3">
        <v>45023.104166666664</v>
      </c>
      <c r="E703" s="3">
        <v>45023.21875</v>
      </c>
      <c r="F703" t="s">
        <v>69</v>
      </c>
      <c r="G703" t="s">
        <v>98</v>
      </c>
      <c r="H703" t="s">
        <v>83</v>
      </c>
      <c r="I703" s="13">
        <v>47.07</v>
      </c>
      <c r="J703" t="s">
        <v>84</v>
      </c>
      <c r="K703">
        <v>702</v>
      </c>
      <c r="L703" t="s">
        <v>85</v>
      </c>
      <c r="M703" t="s">
        <v>24</v>
      </c>
      <c r="N703" t="s">
        <v>118</v>
      </c>
      <c r="O703" t="s">
        <v>80</v>
      </c>
      <c r="P703" t="s">
        <v>92</v>
      </c>
      <c r="Q703" s="1">
        <f>+SUMIF(Tabla1[Número de Orden],Tabla2[[#This Row],[Número de Orden]],Tabla1[Ganacia Bruta])</f>
        <v>195</v>
      </c>
      <c r="R703" s="1">
        <f>+Tabla2[[#This Row],[Monto total cuenta]]+Tabla2[[#This Row],[Propina final]]</f>
        <v>242.07</v>
      </c>
      <c r="S703" s="4">
        <f>+Tabla2[[#This Row],[Hora de Salida]]</f>
        <v>45023.21875</v>
      </c>
      <c r="T703" s="5" t="str">
        <f>+TEXT(Tabla2[[#This Row],[Hora de Llegada]], "h:mm")</f>
        <v>2:30</v>
      </c>
      <c r="U703" t="str">
        <f>+TEXT(Tabla2[[#This Row],[Hora de Salida]], "h:mm")</f>
        <v>5:15</v>
      </c>
      <c r="V7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0.11458333333333333</v>
      </c>
      <c r="W703">
        <f>+SUMIF(cocina!A:A,Tabla2[[#This Row],[Número de Orden]],cocina!H:H)</f>
        <v>155</v>
      </c>
      <c r="X703">
        <f>+Tabla2[[#This Row],[Tiempo de preparación]]/60</f>
        <v>2.5833333333333335</v>
      </c>
      <c r="Y703" t="str">
        <f>+TEXT(Tabla2[[#This Row],[Columna2]]/24, "h:mm")</f>
        <v>2:35</v>
      </c>
      <c r="Z703" s="6">
        <f>+TEXT(Tabla2[[#This Row],[Hora de Salida]]-Tabla2[[#This Row],[Hora de Llegada]], "h:mm")-Tabla2[[#This Row],[Tiempo de preparación2]]</f>
        <v>6.9444444444444337E-3</v>
      </c>
      <c r="AA703" s="6">
        <f>+IF(Tabla2[[#This Row],[Tiempo de degustación]]&lt;0,0,Tabla2[[#This Row],[Tiempo de degustación]])</f>
        <v>6.9444444444444337E-3</v>
      </c>
      <c r="AB703" t="str">
        <f>+IF(Tabla2[[#This Row],[Tiempo de degustación2]]&gt;0,"SI","Impago")</f>
        <v>SI</v>
      </c>
      <c r="AC703">
        <f>+IF(Tabla2[[#This Row],[Orden cobrada]]="Impago",0,Tabla2[[#This Row],[Propina]])</f>
        <v>47.07</v>
      </c>
      <c r="AD703">
        <f>+IF(Tabla2[[#This Row],[Estado de la Mesa]]="Ocupada",15,0)</f>
        <v>0</v>
      </c>
      <c r="AE703">
        <f>+Tabla2[[#This Row],[Columna1]]/60</f>
        <v>0</v>
      </c>
      <c r="AF703" t="str">
        <f>+TEXT(Tabla2[[#This Row],[Columna12]]/24, "h:mm")</f>
        <v>0:00</v>
      </c>
      <c r="AG703" s="6">
        <f>+Tabla2[[#This Row],[Columna13]]+Tabla2[[#This Row],[Tiempo de permanencia]]</f>
        <v>0.11458333333333333</v>
      </c>
      <c r="AH703" t="str">
        <f>+TEXT(Tabla2[[#This Row],[Hora de Llegada]], "dddd")</f>
        <v>viernes</v>
      </c>
    </row>
    <row r="704" spans="1:34" x14ac:dyDescent="0.25">
      <c r="A704">
        <v>9</v>
      </c>
      <c r="B704" t="s">
        <v>630</v>
      </c>
      <c r="C704">
        <v>5</v>
      </c>
      <c r="D704" s="3">
        <v>45023.011805555558</v>
      </c>
      <c r="E704" s="3">
        <v>45023.09652777778</v>
      </c>
      <c r="F704" t="s">
        <v>76</v>
      </c>
      <c r="G704" t="s">
        <v>70</v>
      </c>
      <c r="H704" t="s">
        <v>83</v>
      </c>
      <c r="I704" s="13">
        <v>22.24</v>
      </c>
      <c r="J704" t="s">
        <v>100</v>
      </c>
      <c r="K704">
        <v>703</v>
      </c>
      <c r="L704" t="s">
        <v>101</v>
      </c>
      <c r="M704" t="s">
        <v>23</v>
      </c>
      <c r="Q704" s="1">
        <f>+SUMIF(Tabla1[Número de Orden],Tabla2[[#This Row],[Número de Orden]],Tabla1[Ganacia Bruta])</f>
        <v>63</v>
      </c>
      <c r="R704" s="1">
        <f>+Tabla2[[#This Row],[Monto total cuenta]]+Tabla2[[#This Row],[Propina final]]</f>
        <v>85.24</v>
      </c>
      <c r="S704" s="4">
        <f>+Tabla2[[#This Row],[Hora de Salida]]</f>
        <v>45023.09652777778</v>
      </c>
      <c r="T704" s="5" t="str">
        <f>+TEXT(Tabla2[[#This Row],[Hora de Llegada]], "h:mm")</f>
        <v>0:17</v>
      </c>
      <c r="U704" t="str">
        <f>+TEXT(Tabla2[[#This Row],[Hora de Salida]], "h:mm")</f>
        <v>2:19</v>
      </c>
      <c r="V7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30.084722222222222</v>
      </c>
      <c r="W704">
        <f>+SUMIF(cocina!A:A,Tabla2[[#This Row],[Número de Orden]],cocina!H:H)</f>
        <v>29</v>
      </c>
      <c r="X704">
        <f>+Tabla2[[#This Row],[Tiempo de preparación]]/60</f>
        <v>0.48333333333333334</v>
      </c>
      <c r="Y704" t="str">
        <f>+TEXT(Tabla2[[#This Row],[Columna2]]/24, "h:mm")</f>
        <v>0:29</v>
      </c>
      <c r="Z704" s="6">
        <f>+TEXT(Tabla2[[#This Row],[Hora de Salida]]-Tabla2[[#This Row],[Hora de Llegada]], "h:mm")-Tabla2[[#This Row],[Tiempo de preparación2]]</f>
        <v>6.458333333333334E-2</v>
      </c>
      <c r="AA704" s="6">
        <f>+IF(Tabla2[[#This Row],[Tiempo de degustación]]&lt;0,0,Tabla2[[#This Row],[Tiempo de degustación]])</f>
        <v>6.458333333333334E-2</v>
      </c>
      <c r="AB704" t="str">
        <f>+IF(Tabla2[[#This Row],[Tiempo de degustación2]]&gt;0,"SI","Impago")</f>
        <v>SI</v>
      </c>
      <c r="AC704">
        <f>+IF(Tabla2[[#This Row],[Orden cobrada]]="Impago",0,Tabla2[[#This Row],[Propina]])</f>
        <v>22.24</v>
      </c>
      <c r="AD704">
        <f>+IF(Tabla2[[#This Row],[Estado de la Mesa]]="Ocupada",15,0)</f>
        <v>15</v>
      </c>
      <c r="AE704">
        <f>+Tabla2[[#This Row],[Columna1]]/60</f>
        <v>0.25</v>
      </c>
      <c r="AF704" t="str">
        <f>+TEXT(Tabla2[[#This Row],[Columna12]]/24, "h:mm")</f>
        <v>0:15</v>
      </c>
      <c r="AG704" s="6">
        <f>+Tabla2[[#This Row],[Columna13]]+Tabla2[[#This Row],[Tiempo de permanencia]]</f>
        <v>30.09513888888889</v>
      </c>
      <c r="AH704" t="str">
        <f>+TEXT(Tabla2[[#This Row],[Hora de Llegada]], "dddd")</f>
        <v>viernes</v>
      </c>
    </row>
    <row r="705" spans="1:34" x14ac:dyDescent="0.25">
      <c r="A705">
        <v>13</v>
      </c>
      <c r="B705" t="s">
        <v>631</v>
      </c>
      <c r="C705">
        <v>6</v>
      </c>
      <c r="D705" s="3">
        <v>45023.069444444445</v>
      </c>
      <c r="E705" s="3">
        <v>45023.186805555553</v>
      </c>
      <c r="F705" t="s">
        <v>82</v>
      </c>
      <c r="G705" t="s">
        <v>98</v>
      </c>
      <c r="H705" t="s">
        <v>83</v>
      </c>
      <c r="I705" s="13">
        <v>33.29</v>
      </c>
      <c r="J705" t="s">
        <v>72</v>
      </c>
      <c r="K705">
        <v>704</v>
      </c>
      <c r="L705" t="s">
        <v>105</v>
      </c>
      <c r="M705" t="s">
        <v>24</v>
      </c>
      <c r="Q705" s="1">
        <f>+SUMIF(Tabla1[Número de Orden],Tabla2[[#This Row],[Número de Orden]],Tabla1[Ganacia Bruta])</f>
        <v>18</v>
      </c>
      <c r="R705" s="1">
        <f>+Tabla2[[#This Row],[Monto total cuenta]]+Tabla2[[#This Row],[Propina final]]</f>
        <v>51.29</v>
      </c>
      <c r="S705" s="4">
        <f>+Tabla2[[#This Row],[Hora de Salida]]</f>
        <v>45023.186805555553</v>
      </c>
      <c r="T705" s="5" t="str">
        <f>+TEXT(Tabla2[[#This Row],[Hora de Llegada]], "h:mm")</f>
        <v>1:40</v>
      </c>
      <c r="U705" t="str">
        <f>+TEXT(Tabla2[[#This Row],[Hora de Salida]], "h:mm")</f>
        <v>4:29</v>
      </c>
      <c r="V7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0.11736111111111111</v>
      </c>
      <c r="W705">
        <f>+SUMIF(cocina!A:A,Tabla2[[#This Row],[Número de Orden]],cocina!H:H)</f>
        <v>38</v>
      </c>
      <c r="X705">
        <f>+Tabla2[[#This Row],[Tiempo de preparación]]/60</f>
        <v>0.6333333333333333</v>
      </c>
      <c r="Y705" t="str">
        <f>+TEXT(Tabla2[[#This Row],[Columna2]]/24, "h:mm")</f>
        <v>0:38</v>
      </c>
      <c r="Z705" s="6">
        <f>+TEXT(Tabla2[[#This Row],[Hora de Salida]]-Tabla2[[#This Row],[Hora de Llegada]], "h:mm")-Tabla2[[#This Row],[Tiempo de preparación2]]</f>
        <v>9.0972222222222218E-2</v>
      </c>
      <c r="AA705" s="6">
        <f>+IF(Tabla2[[#This Row],[Tiempo de degustación]]&lt;0,0,Tabla2[[#This Row],[Tiempo de degustación]])</f>
        <v>9.0972222222222218E-2</v>
      </c>
      <c r="AB705" t="str">
        <f>+IF(Tabla2[[#This Row],[Tiempo de degustación2]]&gt;0,"SI","Impago")</f>
        <v>SI</v>
      </c>
      <c r="AC705">
        <f>+IF(Tabla2[[#This Row],[Orden cobrada]]="Impago",0,Tabla2[[#This Row],[Propina]])</f>
        <v>33.29</v>
      </c>
      <c r="AD705">
        <f>+IF(Tabla2[[#This Row],[Estado de la Mesa]]="Ocupada",15,0)</f>
        <v>0</v>
      </c>
      <c r="AE705">
        <f>+Tabla2[[#This Row],[Columna1]]/60</f>
        <v>0</v>
      </c>
      <c r="AF705" t="str">
        <f>+TEXT(Tabla2[[#This Row],[Columna12]]/24, "h:mm")</f>
        <v>0:00</v>
      </c>
      <c r="AG705" s="6">
        <f>+Tabla2[[#This Row],[Columna13]]+Tabla2[[#This Row],[Tiempo de permanencia]]</f>
        <v>0.11736111111111111</v>
      </c>
      <c r="AH705" t="str">
        <f>+TEXT(Tabla2[[#This Row],[Hora de Llegada]], "dddd")</f>
        <v>viernes</v>
      </c>
    </row>
    <row r="706" spans="1:34" x14ac:dyDescent="0.25">
      <c r="A706">
        <v>12</v>
      </c>
      <c r="B706" t="s">
        <v>567</v>
      </c>
      <c r="C706">
        <v>3</v>
      </c>
      <c r="D706" s="3">
        <v>45023.074999999997</v>
      </c>
      <c r="E706" s="3">
        <v>45023.120138888888</v>
      </c>
      <c r="F706" t="s">
        <v>82</v>
      </c>
      <c r="G706" t="s">
        <v>70</v>
      </c>
      <c r="H706" t="s">
        <v>83</v>
      </c>
      <c r="I706" s="13">
        <v>43.07</v>
      </c>
      <c r="J706" t="s">
        <v>84</v>
      </c>
      <c r="K706">
        <v>705</v>
      </c>
      <c r="L706" t="s">
        <v>101</v>
      </c>
      <c r="M706" t="s">
        <v>21</v>
      </c>
      <c r="N706" t="s">
        <v>125</v>
      </c>
      <c r="Q706" s="1">
        <f>+SUMIF(Tabla1[Número de Orden],Tabla2[[#This Row],[Número de Orden]],Tabla1[Ganacia Bruta])</f>
        <v>112</v>
      </c>
      <c r="R706" s="1">
        <f>+Tabla2[[#This Row],[Monto total cuenta]]+Tabla2[[#This Row],[Propina final]]</f>
        <v>155.07</v>
      </c>
      <c r="S706" s="4">
        <f>+Tabla2[[#This Row],[Hora de Salida]]</f>
        <v>45023.120138888888</v>
      </c>
      <c r="T706" s="5" t="str">
        <f>+TEXT(Tabla2[[#This Row],[Hora de Llegada]], "h:mm")</f>
        <v>1:48</v>
      </c>
      <c r="U706" t="str">
        <f>+TEXT(Tabla2[[#This Row],[Hora de Salida]], "h:mm")</f>
        <v>2:53</v>
      </c>
      <c r="V7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4.5138888888888895E-2</v>
      </c>
      <c r="W706">
        <f>+SUMIF(cocina!A:A,Tabla2[[#This Row],[Número de Orden]],cocina!H:H)</f>
        <v>33</v>
      </c>
      <c r="X706">
        <f>+Tabla2[[#This Row],[Tiempo de preparación]]/60</f>
        <v>0.55000000000000004</v>
      </c>
      <c r="Y706" t="str">
        <f>+TEXT(Tabla2[[#This Row],[Columna2]]/24, "h:mm")</f>
        <v>0:33</v>
      </c>
      <c r="Z706" s="6">
        <f>+TEXT(Tabla2[[#This Row],[Hora de Salida]]-Tabla2[[#This Row],[Hora de Llegada]], "h:mm")-Tabla2[[#This Row],[Tiempo de preparación2]]</f>
        <v>2.2222222222222223E-2</v>
      </c>
      <c r="AA706" s="6">
        <f>+IF(Tabla2[[#This Row],[Tiempo de degustación]]&lt;0,0,Tabla2[[#This Row],[Tiempo de degustación]])</f>
        <v>2.2222222222222223E-2</v>
      </c>
      <c r="AB706" t="str">
        <f>+IF(Tabla2[[#This Row],[Tiempo de degustación2]]&gt;0,"SI","Impago")</f>
        <v>SI</v>
      </c>
      <c r="AC706">
        <f>+IF(Tabla2[[#This Row],[Orden cobrada]]="Impago",0,Tabla2[[#This Row],[Propina]])</f>
        <v>43.07</v>
      </c>
      <c r="AD706">
        <f>+IF(Tabla2[[#This Row],[Estado de la Mesa]]="Ocupada",15,0)</f>
        <v>0</v>
      </c>
      <c r="AE706">
        <f>+Tabla2[[#This Row],[Columna1]]/60</f>
        <v>0</v>
      </c>
      <c r="AF706" t="str">
        <f>+TEXT(Tabla2[[#This Row],[Columna12]]/24, "h:mm")</f>
        <v>0:00</v>
      </c>
      <c r="AG706" s="6">
        <f>+Tabla2[[#This Row],[Columna13]]+Tabla2[[#This Row],[Tiempo de permanencia]]</f>
        <v>4.5138888888888895E-2</v>
      </c>
      <c r="AH706" t="str">
        <f>+TEXT(Tabla2[[#This Row],[Hora de Llegada]], "dddd")</f>
        <v>viernes</v>
      </c>
    </row>
    <row r="707" spans="1:34" x14ac:dyDescent="0.25">
      <c r="A707">
        <v>20</v>
      </c>
      <c r="B707" t="s">
        <v>632</v>
      </c>
      <c r="C707">
        <v>6</v>
      </c>
      <c r="D707" s="3">
        <v>45023.051388888889</v>
      </c>
      <c r="E707" s="3">
        <v>45023.20416666667</v>
      </c>
      <c r="F707" t="s">
        <v>76</v>
      </c>
      <c r="G707" t="s">
        <v>70</v>
      </c>
      <c r="H707" t="s">
        <v>83</v>
      </c>
      <c r="I707" s="13">
        <v>44.45</v>
      </c>
      <c r="J707" t="s">
        <v>100</v>
      </c>
      <c r="K707">
        <v>706</v>
      </c>
      <c r="L707" t="s">
        <v>140</v>
      </c>
      <c r="M707" t="s">
        <v>24</v>
      </c>
      <c r="Q707" s="1">
        <f>+SUMIF(Tabla1[Número de Orden],Tabla2[[#This Row],[Número de Orden]],Tabla1[Ganacia Bruta])</f>
        <v>54</v>
      </c>
      <c r="R707" s="1">
        <f>+Tabla2[[#This Row],[Monto total cuenta]]+Tabla2[[#This Row],[Propina final]]</f>
        <v>98.45</v>
      </c>
      <c r="S707" s="4">
        <f>+Tabla2[[#This Row],[Hora de Salida]]</f>
        <v>45023.20416666667</v>
      </c>
      <c r="T707" s="5" t="str">
        <f>+TEXT(Tabla2[[#This Row],[Hora de Llegada]], "h:mm")</f>
        <v>1:14</v>
      </c>
      <c r="U707" t="str">
        <f>+TEXT(Tabla2[[#This Row],[Hora de Salida]], "h:mm")</f>
        <v>4:54</v>
      </c>
      <c r="V7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30.152777777777779</v>
      </c>
      <c r="W707">
        <f>+SUMIF(cocina!A:A,Tabla2[[#This Row],[Número de Orden]],cocina!H:H)</f>
        <v>33</v>
      </c>
      <c r="X707">
        <f>+Tabla2[[#This Row],[Tiempo de preparación]]/60</f>
        <v>0.55000000000000004</v>
      </c>
      <c r="Y707" t="str">
        <f>+TEXT(Tabla2[[#This Row],[Columna2]]/24, "h:mm")</f>
        <v>0:33</v>
      </c>
      <c r="Z707" s="6">
        <f>+TEXT(Tabla2[[#This Row],[Hora de Salida]]-Tabla2[[#This Row],[Hora de Llegada]], "h:mm")-Tabla2[[#This Row],[Tiempo de preparación2]]</f>
        <v>0.12986111111111112</v>
      </c>
      <c r="AA707" s="6">
        <f>+IF(Tabla2[[#This Row],[Tiempo de degustación]]&lt;0,0,Tabla2[[#This Row],[Tiempo de degustación]])</f>
        <v>0.12986111111111112</v>
      </c>
      <c r="AB707" t="str">
        <f>+IF(Tabla2[[#This Row],[Tiempo de degustación2]]&gt;0,"SI","Impago")</f>
        <v>SI</v>
      </c>
      <c r="AC707">
        <f>+IF(Tabla2[[#This Row],[Orden cobrada]]="Impago",0,Tabla2[[#This Row],[Propina]])</f>
        <v>44.45</v>
      </c>
      <c r="AD707">
        <f>+IF(Tabla2[[#This Row],[Estado de la Mesa]]="Ocupada",15,0)</f>
        <v>15</v>
      </c>
      <c r="AE707">
        <f>+Tabla2[[#This Row],[Columna1]]/60</f>
        <v>0.25</v>
      </c>
      <c r="AF707" t="str">
        <f>+TEXT(Tabla2[[#This Row],[Columna12]]/24, "h:mm")</f>
        <v>0:15</v>
      </c>
      <c r="AG707" s="6">
        <f>+Tabla2[[#This Row],[Columna13]]+Tabla2[[#This Row],[Tiempo de permanencia]]</f>
        <v>30.163194444444446</v>
      </c>
      <c r="AH707" t="str">
        <f>+TEXT(Tabla2[[#This Row],[Hora de Llegada]], "dddd")</f>
        <v>viernes</v>
      </c>
    </row>
    <row r="708" spans="1:34" x14ac:dyDescent="0.25">
      <c r="A708">
        <v>15</v>
      </c>
      <c r="B708" t="s">
        <v>633</v>
      </c>
      <c r="C708">
        <v>1</v>
      </c>
      <c r="D708" s="3">
        <v>45023.128472222219</v>
      </c>
      <c r="E708" s="3">
        <v>45023.224305555559</v>
      </c>
      <c r="F708" t="s">
        <v>82</v>
      </c>
      <c r="G708" t="s">
        <v>77</v>
      </c>
      <c r="H708" t="s">
        <v>83</v>
      </c>
      <c r="I708" s="13">
        <v>40.39</v>
      </c>
      <c r="J708" t="s">
        <v>72</v>
      </c>
      <c r="K708">
        <v>707</v>
      </c>
      <c r="L708" t="s">
        <v>109</v>
      </c>
      <c r="M708" t="s">
        <v>18</v>
      </c>
      <c r="N708" t="s">
        <v>118</v>
      </c>
      <c r="O708" t="s">
        <v>74</v>
      </c>
      <c r="P708" t="s">
        <v>87</v>
      </c>
      <c r="Q708" s="1">
        <f>+SUMIF(Tabla1[Número de Orden],Tabla2[[#This Row],[Número de Orden]],Tabla1[Ganacia Bruta])</f>
        <v>185</v>
      </c>
      <c r="R708" s="1">
        <f>+Tabla2[[#This Row],[Monto total cuenta]]+Tabla2[[#This Row],[Propina final]]</f>
        <v>225.39</v>
      </c>
      <c r="S708" s="4">
        <f>+Tabla2[[#This Row],[Hora de Salida]]</f>
        <v>45023.224305555559</v>
      </c>
      <c r="T708" s="5" t="str">
        <f>+TEXT(Tabla2[[#This Row],[Hora de Llegada]], "h:mm")</f>
        <v>3:05</v>
      </c>
      <c r="U708" t="str">
        <f>+TEXT(Tabla2[[#This Row],[Hora de Salida]], "h:mm")</f>
        <v>5:23</v>
      </c>
      <c r="V7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9.5833333333333354E-2</v>
      </c>
      <c r="W708">
        <f>+SUMIF(cocina!A:A,Tabla2[[#This Row],[Número de Orden]],cocina!H:H)</f>
        <v>137</v>
      </c>
      <c r="X708">
        <f>+Tabla2[[#This Row],[Tiempo de preparación]]/60</f>
        <v>2.2833333333333332</v>
      </c>
      <c r="Y708" t="str">
        <f>+TEXT(Tabla2[[#This Row],[Columna2]]/24, "h:mm")</f>
        <v>2:17</v>
      </c>
      <c r="Z708" s="6">
        <f>+TEXT(Tabla2[[#This Row],[Hora de Salida]]-Tabla2[[#This Row],[Hora de Llegada]], "h:mm")-Tabla2[[#This Row],[Tiempo de preparación2]]</f>
        <v>6.9444444444445586E-4</v>
      </c>
      <c r="AA708" s="6">
        <f>+IF(Tabla2[[#This Row],[Tiempo de degustación]]&lt;0,0,Tabla2[[#This Row],[Tiempo de degustación]])</f>
        <v>6.9444444444445586E-4</v>
      </c>
      <c r="AB708" t="str">
        <f>+IF(Tabla2[[#This Row],[Tiempo de degustación2]]&gt;0,"SI","Impago")</f>
        <v>SI</v>
      </c>
      <c r="AC708">
        <f>+IF(Tabla2[[#This Row],[Orden cobrada]]="Impago",0,Tabla2[[#This Row],[Propina]])</f>
        <v>40.39</v>
      </c>
      <c r="AD708">
        <f>+IF(Tabla2[[#This Row],[Estado de la Mesa]]="Ocupada",15,0)</f>
        <v>0</v>
      </c>
      <c r="AE708">
        <f>+Tabla2[[#This Row],[Columna1]]/60</f>
        <v>0</v>
      </c>
      <c r="AF708" t="str">
        <f>+TEXT(Tabla2[[#This Row],[Columna12]]/24, "h:mm")</f>
        <v>0:00</v>
      </c>
      <c r="AG708" s="6">
        <f>+Tabla2[[#This Row],[Columna13]]+Tabla2[[#This Row],[Tiempo de permanencia]]</f>
        <v>9.5833333333333354E-2</v>
      </c>
      <c r="AH708" t="str">
        <f>+TEXT(Tabla2[[#This Row],[Hora de Llegada]], "dddd")</f>
        <v>viernes</v>
      </c>
    </row>
    <row r="709" spans="1:34" x14ac:dyDescent="0.25">
      <c r="A709">
        <v>5</v>
      </c>
      <c r="B709" t="s">
        <v>634</v>
      </c>
      <c r="C709">
        <v>2</v>
      </c>
      <c r="D709" s="3">
        <v>45023.15</v>
      </c>
      <c r="E709" s="3">
        <v>45023.308333333334</v>
      </c>
      <c r="F709" t="s">
        <v>69</v>
      </c>
      <c r="G709" t="s">
        <v>98</v>
      </c>
      <c r="H709" t="s">
        <v>83</v>
      </c>
      <c r="I709" s="13">
        <v>41.8</v>
      </c>
      <c r="J709" t="s">
        <v>100</v>
      </c>
      <c r="K709">
        <v>708</v>
      </c>
      <c r="L709" t="s">
        <v>73</v>
      </c>
      <c r="M709" t="s">
        <v>10</v>
      </c>
      <c r="Q709" s="1">
        <f>+SUMIF(Tabla1[Número de Orden],Tabla2[[#This Row],[Número de Orden]],Tabla1[Ganacia Bruta])</f>
        <v>54</v>
      </c>
      <c r="R709" s="1">
        <f>+Tabla2[[#This Row],[Monto total cuenta]]+Tabla2[[#This Row],[Propina final]]</f>
        <v>95.8</v>
      </c>
      <c r="S709" s="4">
        <f>+Tabla2[[#This Row],[Hora de Salida]]</f>
        <v>45023.308333333334</v>
      </c>
      <c r="T709" s="5" t="str">
        <f>+TEXT(Tabla2[[#This Row],[Hora de Llegada]], "h:mm")</f>
        <v>3:36</v>
      </c>
      <c r="U709" t="str">
        <f>+TEXT(Tabla2[[#This Row],[Hora de Salida]], "h:mm")</f>
        <v>7:24</v>
      </c>
      <c r="V7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709">
        <f>+SUMIF(cocina!A:A,Tabla2[[#This Row],[Número de Orden]],cocina!H:H)</f>
        <v>24</v>
      </c>
      <c r="X709">
        <f>+Tabla2[[#This Row],[Tiempo de preparación]]/60</f>
        <v>0.4</v>
      </c>
      <c r="Y709" t="str">
        <f>+TEXT(Tabla2[[#This Row],[Columna2]]/24, "h:mm")</f>
        <v>0:24</v>
      </c>
      <c r="Z709" s="6">
        <f>+TEXT(Tabla2[[#This Row],[Hora de Salida]]-Tabla2[[#This Row],[Hora de Llegada]], "h:mm")-Tabla2[[#This Row],[Tiempo de preparación2]]</f>
        <v>0.14166666666666666</v>
      </c>
      <c r="AA709" s="6">
        <f>+IF(Tabla2[[#This Row],[Tiempo de degustación]]&lt;0,0,Tabla2[[#This Row],[Tiempo de degustación]])</f>
        <v>0.14166666666666666</v>
      </c>
      <c r="AB709" t="str">
        <f>+IF(Tabla2[[#This Row],[Tiempo de degustación2]]&gt;0,"SI","Impago")</f>
        <v>SI</v>
      </c>
      <c r="AC709">
        <f>+IF(Tabla2[[#This Row],[Orden cobrada]]="Impago",0,Tabla2[[#This Row],[Propina]])</f>
        <v>41.8</v>
      </c>
      <c r="AD709">
        <f>+IF(Tabla2[[#This Row],[Estado de la Mesa]]="Ocupada",15,0)</f>
        <v>15</v>
      </c>
      <c r="AE709">
        <f>+Tabla2[[#This Row],[Columna1]]/60</f>
        <v>0.25</v>
      </c>
      <c r="AF709" t="str">
        <f>+TEXT(Tabla2[[#This Row],[Columna12]]/24, "h:mm")</f>
        <v>0:15</v>
      </c>
      <c r="AG709" s="6">
        <f>+Tabla2[[#This Row],[Columna13]]+Tabla2[[#This Row],[Tiempo de permanencia]]</f>
        <v>30.168749999999999</v>
      </c>
      <c r="AH709" t="str">
        <f>+TEXT(Tabla2[[#This Row],[Hora de Llegada]], "dddd")</f>
        <v>viernes</v>
      </c>
    </row>
    <row r="710" spans="1:34" x14ac:dyDescent="0.25">
      <c r="A710">
        <v>8</v>
      </c>
      <c r="B710" t="s">
        <v>570</v>
      </c>
      <c r="C710">
        <v>4</v>
      </c>
      <c r="D710" s="3">
        <v>45023.079861111109</v>
      </c>
      <c r="E710" s="3">
        <v>45023.152777777781</v>
      </c>
      <c r="F710" t="s">
        <v>82</v>
      </c>
      <c r="G710" t="s">
        <v>70</v>
      </c>
      <c r="H710" t="s">
        <v>78</v>
      </c>
      <c r="I710" s="13">
        <v>26.15</v>
      </c>
      <c r="J710" t="s">
        <v>100</v>
      </c>
      <c r="K710">
        <v>709</v>
      </c>
      <c r="L710" t="s">
        <v>121</v>
      </c>
      <c r="M710" t="s">
        <v>23</v>
      </c>
      <c r="N710" t="s">
        <v>112</v>
      </c>
      <c r="O710" t="s">
        <v>115</v>
      </c>
      <c r="P710" t="s">
        <v>129</v>
      </c>
      <c r="Q710" s="1">
        <f>+SUMIF(Tabla1[Número de Orden],Tabla2[[#This Row],[Número de Orden]],Tabla1[Ganacia Bruta])</f>
        <v>193</v>
      </c>
      <c r="R710" s="1">
        <f>+Tabla2[[#This Row],[Monto total cuenta]]+Tabla2[[#This Row],[Propina final]]</f>
        <v>219.15</v>
      </c>
      <c r="S710" s="4">
        <f>+Tabla2[[#This Row],[Hora de Salida]]</f>
        <v>45023.152777777781</v>
      </c>
      <c r="T710" s="5" t="str">
        <f>+TEXT(Tabla2[[#This Row],[Hora de Llegada]], "h:mm")</f>
        <v>1:55</v>
      </c>
      <c r="U710" t="str">
        <f>+TEXT(Tabla2[[#This Row],[Hora de Salida]], "h:mm")</f>
        <v>3:40</v>
      </c>
      <c r="V7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30.072916666666664</v>
      </c>
      <c r="W710">
        <f>+SUMIF(cocina!A:A,Tabla2[[#This Row],[Número de Orden]],cocina!H:H)</f>
        <v>98</v>
      </c>
      <c r="X710">
        <f>+Tabla2[[#This Row],[Tiempo de preparación]]/60</f>
        <v>1.6333333333333333</v>
      </c>
      <c r="Y710" t="str">
        <f>+TEXT(Tabla2[[#This Row],[Columna2]]/24, "h:mm")</f>
        <v>1:38</v>
      </c>
      <c r="Z710" s="6">
        <f>+TEXT(Tabla2[[#This Row],[Hora de Salida]]-Tabla2[[#This Row],[Hora de Llegada]], "h:mm")-Tabla2[[#This Row],[Tiempo de preparación2]]</f>
        <v>4.8611111111111216E-3</v>
      </c>
      <c r="AA710" s="6">
        <f>+IF(Tabla2[[#This Row],[Tiempo de degustación]]&lt;0,0,Tabla2[[#This Row],[Tiempo de degustación]])</f>
        <v>4.8611111111111216E-3</v>
      </c>
      <c r="AB710" t="str">
        <f>+IF(Tabla2[[#This Row],[Tiempo de degustación2]]&gt;0,"SI","Impago")</f>
        <v>SI</v>
      </c>
      <c r="AC710">
        <f>+IF(Tabla2[[#This Row],[Orden cobrada]]="Impago",0,Tabla2[[#This Row],[Propina]])</f>
        <v>26.15</v>
      </c>
      <c r="AD710">
        <f>+IF(Tabla2[[#This Row],[Estado de la Mesa]]="Ocupada",15,0)</f>
        <v>15</v>
      </c>
      <c r="AE710">
        <f>+Tabla2[[#This Row],[Columna1]]/60</f>
        <v>0.25</v>
      </c>
      <c r="AF710" t="str">
        <f>+TEXT(Tabla2[[#This Row],[Columna12]]/24, "h:mm")</f>
        <v>0:15</v>
      </c>
      <c r="AG710" s="6">
        <f>+Tabla2[[#This Row],[Columna13]]+Tabla2[[#This Row],[Tiempo de permanencia]]</f>
        <v>30.083333333333332</v>
      </c>
      <c r="AH710" t="str">
        <f>+TEXT(Tabla2[[#This Row],[Hora de Llegada]], "dddd")</f>
        <v>viernes</v>
      </c>
    </row>
    <row r="711" spans="1:34" x14ac:dyDescent="0.25">
      <c r="A711">
        <v>18</v>
      </c>
      <c r="B711" t="s">
        <v>635</v>
      </c>
      <c r="C711">
        <v>1</v>
      </c>
      <c r="D711" s="3">
        <v>45023.102777777778</v>
      </c>
      <c r="E711" s="3">
        <v>45023.151388888888</v>
      </c>
      <c r="F711" t="s">
        <v>90</v>
      </c>
      <c r="G711" t="s">
        <v>70</v>
      </c>
      <c r="H711" t="s">
        <v>83</v>
      </c>
      <c r="I711" s="13">
        <v>28.43</v>
      </c>
      <c r="J711" t="s">
        <v>100</v>
      </c>
      <c r="K711">
        <v>710</v>
      </c>
      <c r="L711" t="s">
        <v>73</v>
      </c>
      <c r="M711" t="s">
        <v>21</v>
      </c>
      <c r="N711" t="s">
        <v>106</v>
      </c>
      <c r="O711" t="s">
        <v>122</v>
      </c>
      <c r="P711" t="s">
        <v>116</v>
      </c>
      <c r="Q711" s="1">
        <f>+SUMIF(Tabla1[Número de Orden],Tabla2[[#This Row],[Número de Orden]],Tabla1[Ganacia Bruta])</f>
        <v>138</v>
      </c>
      <c r="R711" s="1">
        <f>+Tabla2[[#This Row],[Monto total cuenta]]+Tabla2[[#This Row],[Propina final]]</f>
        <v>138</v>
      </c>
      <c r="S711" s="4">
        <f>+Tabla2[[#This Row],[Hora de Salida]]</f>
        <v>45023.151388888888</v>
      </c>
      <c r="T711" s="5" t="str">
        <f>+TEXT(Tabla2[[#This Row],[Hora de Llegada]], "h:mm")</f>
        <v>2:28</v>
      </c>
      <c r="U711" t="str">
        <f>+TEXT(Tabla2[[#This Row],[Hora de Salida]], "h:mm")</f>
        <v>3:38</v>
      </c>
      <c r="V7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30.048611111111111</v>
      </c>
      <c r="W711">
        <f>+SUMIF(cocina!A:A,Tabla2[[#This Row],[Número de Orden]],cocina!H:H)</f>
        <v>140</v>
      </c>
      <c r="X711">
        <f>+Tabla2[[#This Row],[Tiempo de preparación]]/60</f>
        <v>2.3333333333333335</v>
      </c>
      <c r="Y711" t="str">
        <f>+TEXT(Tabla2[[#This Row],[Columna2]]/24, "h:mm")</f>
        <v>2:20</v>
      </c>
      <c r="Z711" s="6">
        <f>+TEXT(Tabla2[[#This Row],[Hora de Salida]]-Tabla2[[#This Row],[Hora de Llegada]], "h:mm")-Tabla2[[#This Row],[Tiempo de preparación2]]</f>
        <v>-4.8611111111111112E-2</v>
      </c>
      <c r="AA711" s="6">
        <f>+IF(Tabla2[[#This Row],[Tiempo de degustación]]&lt;0,0,Tabla2[[#This Row],[Tiempo de degustación]])</f>
        <v>0</v>
      </c>
      <c r="AB711" t="str">
        <f>+IF(Tabla2[[#This Row],[Tiempo de degustación2]]&gt;0,"SI","Impago")</f>
        <v>Impago</v>
      </c>
      <c r="AC711">
        <f>+IF(Tabla2[[#This Row],[Orden cobrada]]="Impago",0,Tabla2[[#This Row],[Propina]])</f>
        <v>0</v>
      </c>
      <c r="AD711">
        <f>+IF(Tabla2[[#This Row],[Estado de la Mesa]]="Ocupada",15,0)</f>
        <v>15</v>
      </c>
      <c r="AE711">
        <f>+Tabla2[[#This Row],[Columna1]]/60</f>
        <v>0.25</v>
      </c>
      <c r="AF711" t="str">
        <f>+TEXT(Tabla2[[#This Row],[Columna12]]/24, "h:mm")</f>
        <v>0:15</v>
      </c>
      <c r="AG711" s="6">
        <f>+Tabla2[[#This Row],[Columna13]]+Tabla2[[#This Row],[Tiempo de permanencia]]</f>
        <v>30.059027777777779</v>
      </c>
      <c r="AH711" t="str">
        <f>+TEXT(Tabla2[[#This Row],[Hora de Llegada]], "dddd")</f>
        <v>viernes</v>
      </c>
    </row>
    <row r="712" spans="1:34" x14ac:dyDescent="0.25">
      <c r="A712">
        <v>20</v>
      </c>
      <c r="B712" t="s">
        <v>144</v>
      </c>
      <c r="C712">
        <v>6</v>
      </c>
      <c r="D712" s="3">
        <v>45023.07708333333</v>
      </c>
      <c r="E712" s="3">
        <v>45023.220833333333</v>
      </c>
      <c r="F712" t="s">
        <v>76</v>
      </c>
      <c r="G712" t="s">
        <v>70</v>
      </c>
      <c r="H712" t="s">
        <v>71</v>
      </c>
      <c r="I712" s="13">
        <v>49.74</v>
      </c>
      <c r="J712" t="s">
        <v>100</v>
      </c>
      <c r="K712">
        <v>711</v>
      </c>
      <c r="L712" t="s">
        <v>109</v>
      </c>
      <c r="M712" t="s">
        <v>20</v>
      </c>
      <c r="N712" t="s">
        <v>107</v>
      </c>
      <c r="Q712" s="1">
        <f>+SUMIF(Tabla1[Número de Orden],Tabla2[[#This Row],[Número de Orden]],Tabla1[Ganacia Bruta])</f>
        <v>166</v>
      </c>
      <c r="R712" s="1">
        <f>+Tabla2[[#This Row],[Monto total cuenta]]+Tabla2[[#This Row],[Propina final]]</f>
        <v>215.74</v>
      </c>
      <c r="S712" s="4">
        <f>+Tabla2[[#This Row],[Hora de Salida]]</f>
        <v>45023.220833333333</v>
      </c>
      <c r="T712" s="5" t="str">
        <f>+TEXT(Tabla2[[#This Row],[Hora de Llegada]], "h:mm")</f>
        <v>1:51</v>
      </c>
      <c r="U712" t="str">
        <f>+TEXT(Tabla2[[#This Row],[Hora de Salida]], "h:mm")</f>
        <v>5:18</v>
      </c>
      <c r="V7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30.143750000000001</v>
      </c>
      <c r="W712">
        <f>+SUMIF(cocina!A:A,Tabla2[[#This Row],[Número de Orden]],cocina!H:H)</f>
        <v>59</v>
      </c>
      <c r="X712">
        <f>+Tabla2[[#This Row],[Tiempo de preparación]]/60</f>
        <v>0.98333333333333328</v>
      </c>
      <c r="Y712" t="str">
        <f>+TEXT(Tabla2[[#This Row],[Columna2]]/24, "h:mm")</f>
        <v>0:59</v>
      </c>
      <c r="Z712" s="6">
        <f>+TEXT(Tabla2[[#This Row],[Hora de Salida]]-Tabla2[[#This Row],[Hora de Llegada]], "h:mm")-Tabla2[[#This Row],[Tiempo de preparación2]]</f>
        <v>0.10277777777777777</v>
      </c>
      <c r="AA712" s="6">
        <f>+IF(Tabla2[[#This Row],[Tiempo de degustación]]&lt;0,0,Tabla2[[#This Row],[Tiempo de degustación]])</f>
        <v>0.10277777777777777</v>
      </c>
      <c r="AB712" t="str">
        <f>+IF(Tabla2[[#This Row],[Tiempo de degustación2]]&gt;0,"SI","Impago")</f>
        <v>SI</v>
      </c>
      <c r="AC712">
        <f>+IF(Tabla2[[#This Row],[Orden cobrada]]="Impago",0,Tabla2[[#This Row],[Propina]])</f>
        <v>49.74</v>
      </c>
      <c r="AD712">
        <f>+IF(Tabla2[[#This Row],[Estado de la Mesa]]="Ocupada",15,0)</f>
        <v>15</v>
      </c>
      <c r="AE712">
        <f>+Tabla2[[#This Row],[Columna1]]/60</f>
        <v>0.25</v>
      </c>
      <c r="AF712" t="str">
        <f>+TEXT(Tabla2[[#This Row],[Columna12]]/24, "h:mm")</f>
        <v>0:15</v>
      </c>
      <c r="AG712" s="6">
        <f>+Tabla2[[#This Row],[Columna13]]+Tabla2[[#This Row],[Tiempo de permanencia]]</f>
        <v>30.154166666666669</v>
      </c>
      <c r="AH712" t="str">
        <f>+TEXT(Tabla2[[#This Row],[Hora de Llegada]], "dddd")</f>
        <v>viernes</v>
      </c>
    </row>
    <row r="713" spans="1:34" x14ac:dyDescent="0.25">
      <c r="A713">
        <v>10</v>
      </c>
      <c r="B713" t="s">
        <v>636</v>
      </c>
      <c r="C713">
        <v>5</v>
      </c>
      <c r="D713" s="3">
        <v>45023.004166666666</v>
      </c>
      <c r="E713" s="3">
        <v>45023.102083333331</v>
      </c>
      <c r="F713" t="s">
        <v>82</v>
      </c>
      <c r="G713" t="s">
        <v>77</v>
      </c>
      <c r="H713" t="s">
        <v>78</v>
      </c>
      <c r="I713" s="13">
        <v>42.21</v>
      </c>
      <c r="J713" t="s">
        <v>72</v>
      </c>
      <c r="K713">
        <v>712</v>
      </c>
      <c r="L713" t="s">
        <v>95</v>
      </c>
      <c r="M713" t="s">
        <v>5</v>
      </c>
      <c r="Q713" s="1">
        <f>+SUMIF(Tabla1[Número de Orden],Tabla2[[#This Row],[Número de Orden]],Tabla1[Ganacia Bruta])</f>
        <v>48</v>
      </c>
      <c r="R713" s="1">
        <f>+Tabla2[[#This Row],[Monto total cuenta]]+Tabla2[[#This Row],[Propina final]]</f>
        <v>90.210000000000008</v>
      </c>
      <c r="S713" s="4">
        <f>+Tabla2[[#This Row],[Hora de Salida]]</f>
        <v>45023.102083333331</v>
      </c>
      <c r="T713" s="5" t="str">
        <f>+TEXT(Tabla2[[#This Row],[Hora de Llegada]], "h:mm")</f>
        <v>0:06</v>
      </c>
      <c r="U713" t="str">
        <f>+TEXT(Tabla2[[#This Row],[Hora de Salida]], "h:mm")</f>
        <v>2:27</v>
      </c>
      <c r="V7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9.7916666666666666E-2</v>
      </c>
      <c r="W713">
        <f>+SUMIF(cocina!A:A,Tabla2[[#This Row],[Número de Orden]],cocina!H:H)</f>
        <v>49</v>
      </c>
      <c r="X713">
        <f>+Tabla2[[#This Row],[Tiempo de preparación]]/60</f>
        <v>0.81666666666666665</v>
      </c>
      <c r="Y713" t="str">
        <f>+TEXT(Tabla2[[#This Row],[Columna2]]/24, "h:mm")</f>
        <v>0:49</v>
      </c>
      <c r="Z713" s="6">
        <f>+TEXT(Tabla2[[#This Row],[Hora de Salida]]-Tabla2[[#This Row],[Hora de Llegada]], "h:mm")-Tabla2[[#This Row],[Tiempo de preparación2]]</f>
        <v>6.3888888888888884E-2</v>
      </c>
      <c r="AA713" s="6">
        <f>+IF(Tabla2[[#This Row],[Tiempo de degustación]]&lt;0,0,Tabla2[[#This Row],[Tiempo de degustación]])</f>
        <v>6.3888888888888884E-2</v>
      </c>
      <c r="AB713" t="str">
        <f>+IF(Tabla2[[#This Row],[Tiempo de degustación2]]&gt;0,"SI","Impago")</f>
        <v>SI</v>
      </c>
      <c r="AC713">
        <f>+IF(Tabla2[[#This Row],[Orden cobrada]]="Impago",0,Tabla2[[#This Row],[Propina]])</f>
        <v>42.21</v>
      </c>
      <c r="AD713">
        <f>+IF(Tabla2[[#This Row],[Estado de la Mesa]]="Ocupada",15,0)</f>
        <v>0</v>
      </c>
      <c r="AE713">
        <f>+Tabla2[[#This Row],[Columna1]]/60</f>
        <v>0</v>
      </c>
      <c r="AF713" t="str">
        <f>+TEXT(Tabla2[[#This Row],[Columna12]]/24, "h:mm")</f>
        <v>0:00</v>
      </c>
      <c r="AG713" s="6">
        <f>+Tabla2[[#This Row],[Columna13]]+Tabla2[[#This Row],[Tiempo de permanencia]]</f>
        <v>9.7916666666666666E-2</v>
      </c>
      <c r="AH713" t="str">
        <f>+TEXT(Tabla2[[#This Row],[Hora de Llegada]], "dddd")</f>
        <v>viernes</v>
      </c>
    </row>
    <row r="714" spans="1:34" x14ac:dyDescent="0.25">
      <c r="A714">
        <v>6</v>
      </c>
      <c r="B714" t="s">
        <v>637</v>
      </c>
      <c r="C714">
        <v>4</v>
      </c>
      <c r="D714" s="3">
        <v>45023.010416666664</v>
      </c>
      <c r="E714" s="3">
        <v>45023.119444444441</v>
      </c>
      <c r="F714" t="s">
        <v>76</v>
      </c>
      <c r="G714" t="s">
        <v>98</v>
      </c>
      <c r="H714" t="s">
        <v>83</v>
      </c>
      <c r="I714" s="13">
        <v>35.11</v>
      </c>
      <c r="J714" t="s">
        <v>84</v>
      </c>
      <c r="K714">
        <v>713</v>
      </c>
      <c r="L714" t="s">
        <v>109</v>
      </c>
      <c r="M714" t="s">
        <v>14</v>
      </c>
      <c r="N714" t="s">
        <v>88</v>
      </c>
      <c r="O714" t="s">
        <v>107</v>
      </c>
      <c r="P714" t="s">
        <v>125</v>
      </c>
      <c r="Q714" s="1">
        <f>+SUMIF(Tabla1[Número de Orden],Tabla2[[#This Row],[Número de Orden]],Tabla1[Ganacia Bruta])</f>
        <v>360</v>
      </c>
      <c r="R714" s="1">
        <f>+Tabla2[[#This Row],[Monto total cuenta]]+Tabla2[[#This Row],[Propina final]]</f>
        <v>395.11</v>
      </c>
      <c r="S714" s="4">
        <f>+Tabla2[[#This Row],[Hora de Salida]]</f>
        <v>45023.119444444441</v>
      </c>
      <c r="T714" s="5" t="str">
        <f>+TEXT(Tabla2[[#This Row],[Hora de Llegada]], "h:mm")</f>
        <v>0:15</v>
      </c>
      <c r="U714" t="str">
        <f>+TEXT(Tabla2[[#This Row],[Hora de Salida]], "h:mm")</f>
        <v>2:52</v>
      </c>
      <c r="V7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0.10902777777777778</v>
      </c>
      <c r="W714">
        <f>+SUMIF(cocina!A:A,Tabla2[[#This Row],[Número de Orden]],cocina!H:H)</f>
        <v>125</v>
      </c>
      <c r="X714">
        <f>+Tabla2[[#This Row],[Tiempo de preparación]]/60</f>
        <v>2.0833333333333335</v>
      </c>
      <c r="Y714" t="str">
        <f>+TEXT(Tabla2[[#This Row],[Columna2]]/24, "h:mm")</f>
        <v>2:05</v>
      </c>
      <c r="Z714" s="6">
        <f>+TEXT(Tabla2[[#This Row],[Hora de Salida]]-Tabla2[[#This Row],[Hora de Llegada]], "h:mm")-Tabla2[[#This Row],[Tiempo de preparación2]]</f>
        <v>2.2222222222222227E-2</v>
      </c>
      <c r="AA714" s="6">
        <f>+IF(Tabla2[[#This Row],[Tiempo de degustación]]&lt;0,0,Tabla2[[#This Row],[Tiempo de degustación]])</f>
        <v>2.2222222222222227E-2</v>
      </c>
      <c r="AB714" t="str">
        <f>+IF(Tabla2[[#This Row],[Tiempo de degustación2]]&gt;0,"SI","Impago")</f>
        <v>SI</v>
      </c>
      <c r="AC714">
        <f>+IF(Tabla2[[#This Row],[Orden cobrada]]="Impago",0,Tabla2[[#This Row],[Propina]])</f>
        <v>35.11</v>
      </c>
      <c r="AD714">
        <f>+IF(Tabla2[[#This Row],[Estado de la Mesa]]="Ocupada",15,0)</f>
        <v>0</v>
      </c>
      <c r="AE714">
        <f>+Tabla2[[#This Row],[Columna1]]/60</f>
        <v>0</v>
      </c>
      <c r="AF714" t="str">
        <f>+TEXT(Tabla2[[#This Row],[Columna12]]/24, "h:mm")</f>
        <v>0:00</v>
      </c>
      <c r="AG714" s="6">
        <f>+Tabla2[[#This Row],[Columna13]]+Tabla2[[#This Row],[Tiempo de permanencia]]</f>
        <v>0.10902777777777778</v>
      </c>
      <c r="AH714" t="str">
        <f>+TEXT(Tabla2[[#This Row],[Hora de Llegada]], "dddd")</f>
        <v>viernes</v>
      </c>
    </row>
    <row r="715" spans="1:34" x14ac:dyDescent="0.25">
      <c r="A715">
        <v>19</v>
      </c>
      <c r="B715" t="s">
        <v>350</v>
      </c>
      <c r="C715">
        <v>2</v>
      </c>
      <c r="D715" s="3">
        <v>45023.097916666666</v>
      </c>
      <c r="E715" s="3">
        <v>45023.170138888891</v>
      </c>
      <c r="F715" t="s">
        <v>90</v>
      </c>
      <c r="G715" t="s">
        <v>70</v>
      </c>
      <c r="H715" t="s">
        <v>83</v>
      </c>
      <c r="I715" s="13">
        <v>10.69</v>
      </c>
      <c r="J715" t="s">
        <v>84</v>
      </c>
      <c r="K715">
        <v>714</v>
      </c>
      <c r="L715" t="s">
        <v>79</v>
      </c>
      <c r="M715" t="s">
        <v>20</v>
      </c>
      <c r="N715" t="s">
        <v>74</v>
      </c>
      <c r="O715" t="s">
        <v>115</v>
      </c>
      <c r="Q715" s="1">
        <f>+SUMIF(Tabla1[Número de Orden],Tabla2[[#This Row],[Número de Orden]],Tabla1[Ganacia Bruta])</f>
        <v>225</v>
      </c>
      <c r="R715" s="1">
        <f>+Tabla2[[#This Row],[Monto total cuenta]]+Tabla2[[#This Row],[Propina final]]</f>
        <v>235.69</v>
      </c>
      <c r="S715" s="4">
        <f>+Tabla2[[#This Row],[Hora de Salida]]</f>
        <v>45023.170138888891</v>
      </c>
      <c r="T715" s="5" t="str">
        <f>+TEXT(Tabla2[[#This Row],[Hora de Llegada]], "h:mm")</f>
        <v>2:21</v>
      </c>
      <c r="U715" t="str">
        <f>+TEXT(Tabla2[[#This Row],[Hora de Salida]], "h:mm")</f>
        <v>4:05</v>
      </c>
      <c r="V7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7.2222222222222229E-2</v>
      </c>
      <c r="W715">
        <f>+SUMIF(cocina!A:A,Tabla2[[#This Row],[Número de Orden]],cocina!H:H)</f>
        <v>63</v>
      </c>
      <c r="X715">
        <f>+Tabla2[[#This Row],[Tiempo de preparación]]/60</f>
        <v>1.05</v>
      </c>
      <c r="Y715" t="str">
        <f>+TEXT(Tabla2[[#This Row],[Columna2]]/24, "h:mm")</f>
        <v>1:03</v>
      </c>
      <c r="Z715" s="6">
        <f>+TEXT(Tabla2[[#This Row],[Hora de Salida]]-Tabla2[[#This Row],[Hora de Llegada]], "h:mm")-Tabla2[[#This Row],[Tiempo de preparación2]]</f>
        <v>2.8472222222222218E-2</v>
      </c>
      <c r="AA715" s="6">
        <f>+IF(Tabla2[[#This Row],[Tiempo de degustación]]&lt;0,0,Tabla2[[#This Row],[Tiempo de degustación]])</f>
        <v>2.8472222222222218E-2</v>
      </c>
      <c r="AB715" t="str">
        <f>+IF(Tabla2[[#This Row],[Tiempo de degustación2]]&gt;0,"SI","Impago")</f>
        <v>SI</v>
      </c>
      <c r="AC715">
        <f>+IF(Tabla2[[#This Row],[Orden cobrada]]="Impago",0,Tabla2[[#This Row],[Propina]])</f>
        <v>10.69</v>
      </c>
      <c r="AD715">
        <f>+IF(Tabla2[[#This Row],[Estado de la Mesa]]="Ocupada",15,0)</f>
        <v>0</v>
      </c>
      <c r="AE715">
        <f>+Tabla2[[#This Row],[Columna1]]/60</f>
        <v>0</v>
      </c>
      <c r="AF715" t="str">
        <f>+TEXT(Tabla2[[#This Row],[Columna12]]/24, "h:mm")</f>
        <v>0:00</v>
      </c>
      <c r="AG715" s="6">
        <f>+Tabla2[[#This Row],[Columna13]]+Tabla2[[#This Row],[Tiempo de permanencia]]</f>
        <v>7.2222222222222229E-2</v>
      </c>
      <c r="AH715" t="str">
        <f>+TEXT(Tabla2[[#This Row],[Hora de Llegada]], "dddd")</f>
        <v>viernes</v>
      </c>
    </row>
    <row r="716" spans="1:34" x14ac:dyDescent="0.25">
      <c r="A716">
        <v>12</v>
      </c>
      <c r="B716" t="s">
        <v>638</v>
      </c>
      <c r="C716">
        <v>6</v>
      </c>
      <c r="D716" s="3">
        <v>45023.072916666664</v>
      </c>
      <c r="E716" s="3">
        <v>45023.177083333336</v>
      </c>
      <c r="F716" t="s">
        <v>69</v>
      </c>
      <c r="G716" t="s">
        <v>70</v>
      </c>
      <c r="H716" t="s">
        <v>71</v>
      </c>
      <c r="I716" s="13">
        <v>39.909999999999997</v>
      </c>
      <c r="J716" t="s">
        <v>100</v>
      </c>
      <c r="K716">
        <v>715</v>
      </c>
      <c r="L716" t="s">
        <v>95</v>
      </c>
      <c r="M716" t="s">
        <v>7</v>
      </c>
      <c r="N716" t="s">
        <v>80</v>
      </c>
      <c r="O716" t="s">
        <v>129</v>
      </c>
      <c r="P716" t="s">
        <v>122</v>
      </c>
      <c r="Q716" s="1">
        <f>+SUMIF(Tabla1[Número de Orden],Tabla2[[#This Row],[Número de Orden]],Tabla1[Ganacia Bruta])</f>
        <v>246</v>
      </c>
      <c r="R716" s="1">
        <f>+Tabla2[[#This Row],[Monto total cuenta]]+Tabla2[[#This Row],[Propina final]]</f>
        <v>285.90999999999997</v>
      </c>
      <c r="S716" s="4">
        <f>+Tabla2[[#This Row],[Hora de Salida]]</f>
        <v>45023.177083333336</v>
      </c>
      <c r="T716" s="5" t="str">
        <f>+TEXT(Tabla2[[#This Row],[Hora de Llegada]], "h:mm")</f>
        <v>1:45</v>
      </c>
      <c r="U716" t="str">
        <f>+TEXT(Tabla2[[#This Row],[Hora de Salida]], "h:mm")</f>
        <v>4:15</v>
      </c>
      <c r="V7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716">
        <f>+SUMIF(cocina!A:A,Tabla2[[#This Row],[Número de Orden]],cocina!H:H)</f>
        <v>136</v>
      </c>
      <c r="X716">
        <f>+Tabla2[[#This Row],[Tiempo de preparación]]/60</f>
        <v>2.2666666666666666</v>
      </c>
      <c r="Y716" t="str">
        <f>+TEXT(Tabla2[[#This Row],[Columna2]]/24, "h:mm")</f>
        <v>2:16</v>
      </c>
      <c r="Z716" s="6">
        <f>+TEXT(Tabla2[[#This Row],[Hora de Salida]]-Tabla2[[#This Row],[Hora de Llegada]], "h:mm")-Tabla2[[#This Row],[Tiempo de preparación2]]</f>
        <v>9.7222222222222293E-3</v>
      </c>
      <c r="AA716" s="6">
        <f>+IF(Tabla2[[#This Row],[Tiempo de degustación]]&lt;0,0,Tabla2[[#This Row],[Tiempo de degustación]])</f>
        <v>9.7222222222222293E-3</v>
      </c>
      <c r="AB716" t="str">
        <f>+IF(Tabla2[[#This Row],[Tiempo de degustación2]]&gt;0,"SI","Impago")</f>
        <v>SI</v>
      </c>
      <c r="AC716">
        <f>+IF(Tabla2[[#This Row],[Orden cobrada]]="Impago",0,Tabla2[[#This Row],[Propina]])</f>
        <v>39.909999999999997</v>
      </c>
      <c r="AD716">
        <f>+IF(Tabla2[[#This Row],[Estado de la Mesa]]="Ocupada",15,0)</f>
        <v>15</v>
      </c>
      <c r="AE716">
        <f>+Tabla2[[#This Row],[Columna1]]/60</f>
        <v>0.25</v>
      </c>
      <c r="AF716" t="str">
        <f>+TEXT(Tabla2[[#This Row],[Columna12]]/24, "h:mm")</f>
        <v>0:15</v>
      </c>
      <c r="AG716" s="6">
        <f>+Tabla2[[#This Row],[Columna13]]+Tabla2[[#This Row],[Tiempo de permanencia]]</f>
        <v>30.114583333333332</v>
      </c>
      <c r="AH716" t="str">
        <f>+TEXT(Tabla2[[#This Row],[Hora de Llegada]], "dddd")</f>
        <v>viernes</v>
      </c>
    </row>
    <row r="717" spans="1:34" x14ac:dyDescent="0.25">
      <c r="A717">
        <v>12</v>
      </c>
      <c r="B717" t="s">
        <v>419</v>
      </c>
      <c r="C717">
        <v>4</v>
      </c>
      <c r="D717" s="3">
        <v>45023.074305555558</v>
      </c>
      <c r="E717" s="3">
        <v>45023.197222222225</v>
      </c>
      <c r="F717" t="s">
        <v>82</v>
      </c>
      <c r="G717" t="s">
        <v>98</v>
      </c>
      <c r="H717" t="s">
        <v>83</v>
      </c>
      <c r="I717" s="13">
        <v>44.73</v>
      </c>
      <c r="J717" t="s">
        <v>100</v>
      </c>
      <c r="K717">
        <v>716</v>
      </c>
      <c r="L717" t="s">
        <v>85</v>
      </c>
      <c r="M717" t="s">
        <v>23</v>
      </c>
      <c r="N717" t="s">
        <v>129</v>
      </c>
      <c r="O717" t="s">
        <v>86</v>
      </c>
      <c r="Q717" s="1">
        <f>+SUMIF(Tabla1[Número de Orden],Tabla2[[#This Row],[Número de Orden]],Tabla1[Ganacia Bruta])</f>
        <v>231</v>
      </c>
      <c r="R717" s="1">
        <f>+Tabla2[[#This Row],[Monto total cuenta]]+Tabla2[[#This Row],[Propina final]]</f>
        <v>275.73</v>
      </c>
      <c r="S717" s="4">
        <f>+Tabla2[[#This Row],[Hora de Salida]]</f>
        <v>45023.197222222225</v>
      </c>
      <c r="T717" s="5" t="str">
        <f>+TEXT(Tabla2[[#This Row],[Hora de Llegada]], "h:mm")</f>
        <v>1:47</v>
      </c>
      <c r="U717" t="str">
        <f>+TEXT(Tabla2[[#This Row],[Hora de Salida]], "h:mm")</f>
        <v>4:44</v>
      </c>
      <c r="V7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30.122916666666669</v>
      </c>
      <c r="W717">
        <f>+SUMIF(cocina!A:A,Tabla2[[#This Row],[Número de Orden]],cocina!H:H)</f>
        <v>90</v>
      </c>
      <c r="X717">
        <f>+Tabla2[[#This Row],[Tiempo de preparación]]/60</f>
        <v>1.5</v>
      </c>
      <c r="Y717" t="str">
        <f>+TEXT(Tabla2[[#This Row],[Columna2]]/24, "h:mm")</f>
        <v>1:30</v>
      </c>
      <c r="Z717" s="6">
        <f>+TEXT(Tabla2[[#This Row],[Hora de Salida]]-Tabla2[[#This Row],[Hora de Llegada]], "h:mm")-Tabla2[[#This Row],[Tiempo de preparación2]]</f>
        <v>6.041666666666666E-2</v>
      </c>
      <c r="AA717" s="6">
        <f>+IF(Tabla2[[#This Row],[Tiempo de degustación]]&lt;0,0,Tabla2[[#This Row],[Tiempo de degustación]])</f>
        <v>6.041666666666666E-2</v>
      </c>
      <c r="AB717" t="str">
        <f>+IF(Tabla2[[#This Row],[Tiempo de degustación2]]&gt;0,"SI","Impago")</f>
        <v>SI</v>
      </c>
      <c r="AC717">
        <f>+IF(Tabla2[[#This Row],[Orden cobrada]]="Impago",0,Tabla2[[#This Row],[Propina]])</f>
        <v>44.73</v>
      </c>
      <c r="AD717">
        <f>+IF(Tabla2[[#This Row],[Estado de la Mesa]]="Ocupada",15,0)</f>
        <v>15</v>
      </c>
      <c r="AE717">
        <f>+Tabla2[[#This Row],[Columna1]]/60</f>
        <v>0.25</v>
      </c>
      <c r="AF717" t="str">
        <f>+TEXT(Tabla2[[#This Row],[Columna12]]/24, "h:mm")</f>
        <v>0:15</v>
      </c>
      <c r="AG717" s="6">
        <f>+Tabla2[[#This Row],[Columna13]]+Tabla2[[#This Row],[Tiempo de permanencia]]</f>
        <v>30.133333333333336</v>
      </c>
      <c r="AH717" t="str">
        <f>+TEXT(Tabla2[[#This Row],[Hora de Llegada]], "dddd")</f>
        <v>viernes</v>
      </c>
    </row>
    <row r="718" spans="1:34" x14ac:dyDescent="0.25">
      <c r="A718">
        <v>8</v>
      </c>
      <c r="B718" t="s">
        <v>546</v>
      </c>
      <c r="C718">
        <v>5</v>
      </c>
      <c r="D718" s="3">
        <v>45023.163888888892</v>
      </c>
      <c r="E718" s="3">
        <v>45023.252083333333</v>
      </c>
      <c r="F718" t="s">
        <v>76</v>
      </c>
      <c r="G718" t="s">
        <v>70</v>
      </c>
      <c r="H718" t="s">
        <v>83</v>
      </c>
      <c r="I718" s="13">
        <v>23.67</v>
      </c>
      <c r="J718" t="s">
        <v>84</v>
      </c>
      <c r="K718">
        <v>717</v>
      </c>
      <c r="L718" t="s">
        <v>105</v>
      </c>
      <c r="M718" t="s">
        <v>19</v>
      </c>
      <c r="N718" t="s">
        <v>74</v>
      </c>
      <c r="O718" t="s">
        <v>80</v>
      </c>
      <c r="Q718" s="1">
        <f>+SUMIF(Tabla1[Número de Orden],Tabla2[[#This Row],[Número de Orden]],Tabla1[Ganacia Bruta])</f>
        <v>155</v>
      </c>
      <c r="R718" s="1">
        <f>+Tabla2[[#This Row],[Monto total cuenta]]+Tabla2[[#This Row],[Propina final]]</f>
        <v>178.67000000000002</v>
      </c>
      <c r="S718" s="4">
        <f>+Tabla2[[#This Row],[Hora de Salida]]</f>
        <v>45023.252083333333</v>
      </c>
      <c r="T718" s="5" t="str">
        <f>+TEXT(Tabla2[[#This Row],[Hora de Llegada]], "h:mm")</f>
        <v>3:56</v>
      </c>
      <c r="U718" t="str">
        <f>+TEXT(Tabla2[[#This Row],[Hora de Salida]], "h:mm")</f>
        <v>6:03</v>
      </c>
      <c r="V7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8.8194444444444436E-2</v>
      </c>
      <c r="W718">
        <f>+SUMIF(cocina!A:A,Tabla2[[#This Row],[Número de Orden]],cocina!H:H)</f>
        <v>72</v>
      </c>
      <c r="X718">
        <f>+Tabla2[[#This Row],[Tiempo de preparación]]/60</f>
        <v>1.2</v>
      </c>
      <c r="Y718" t="str">
        <f>+TEXT(Tabla2[[#This Row],[Columna2]]/24, "h:mm")</f>
        <v>1:12</v>
      </c>
      <c r="Z718" s="6">
        <f>+TEXT(Tabla2[[#This Row],[Hora de Salida]]-Tabla2[[#This Row],[Hora de Llegada]], "h:mm")-Tabla2[[#This Row],[Tiempo de preparación2]]</f>
        <v>3.8194444444444448E-2</v>
      </c>
      <c r="AA718" s="6">
        <f>+IF(Tabla2[[#This Row],[Tiempo de degustación]]&lt;0,0,Tabla2[[#This Row],[Tiempo de degustación]])</f>
        <v>3.8194444444444448E-2</v>
      </c>
      <c r="AB718" t="str">
        <f>+IF(Tabla2[[#This Row],[Tiempo de degustación2]]&gt;0,"SI","Impago")</f>
        <v>SI</v>
      </c>
      <c r="AC718">
        <f>+IF(Tabla2[[#This Row],[Orden cobrada]]="Impago",0,Tabla2[[#This Row],[Propina]])</f>
        <v>23.67</v>
      </c>
      <c r="AD718">
        <f>+IF(Tabla2[[#This Row],[Estado de la Mesa]]="Ocupada",15,0)</f>
        <v>0</v>
      </c>
      <c r="AE718">
        <f>+Tabla2[[#This Row],[Columna1]]/60</f>
        <v>0</v>
      </c>
      <c r="AF718" t="str">
        <f>+TEXT(Tabla2[[#This Row],[Columna12]]/24, "h:mm")</f>
        <v>0:00</v>
      </c>
      <c r="AG718" s="6">
        <f>+Tabla2[[#This Row],[Columna13]]+Tabla2[[#This Row],[Tiempo de permanencia]]</f>
        <v>8.8194444444444436E-2</v>
      </c>
      <c r="AH718" t="str">
        <f>+TEXT(Tabla2[[#This Row],[Hora de Llegada]], "dddd")</f>
        <v>viernes</v>
      </c>
    </row>
    <row r="719" spans="1:34" x14ac:dyDescent="0.25">
      <c r="A719">
        <v>7</v>
      </c>
      <c r="B719" t="s">
        <v>397</v>
      </c>
      <c r="C719">
        <v>6</v>
      </c>
      <c r="D719" s="3">
        <v>45023.137499999997</v>
      </c>
      <c r="E719" s="3">
        <v>45023.29583333333</v>
      </c>
      <c r="F719" t="s">
        <v>82</v>
      </c>
      <c r="G719" t="s">
        <v>77</v>
      </c>
      <c r="H719" t="s">
        <v>83</v>
      </c>
      <c r="I719" s="13">
        <v>37.21</v>
      </c>
      <c r="J719" t="s">
        <v>84</v>
      </c>
      <c r="K719">
        <v>718</v>
      </c>
      <c r="L719" t="s">
        <v>101</v>
      </c>
      <c r="M719" t="s">
        <v>21</v>
      </c>
      <c r="Q719" s="1">
        <f>+SUMIF(Tabla1[Número de Orden],Tabla2[[#This Row],[Número de Orden]],Tabla1[Ganacia Bruta])</f>
        <v>20</v>
      </c>
      <c r="R719" s="1">
        <f>+Tabla2[[#This Row],[Monto total cuenta]]+Tabla2[[#This Row],[Propina final]]</f>
        <v>57.21</v>
      </c>
      <c r="S719" s="4">
        <f>+Tabla2[[#This Row],[Hora de Salida]]</f>
        <v>45023.29583333333</v>
      </c>
      <c r="T719" s="5" t="str">
        <f>+TEXT(Tabla2[[#This Row],[Hora de Llegada]], "h:mm")</f>
        <v>3:18</v>
      </c>
      <c r="U719" t="str">
        <f>+TEXT(Tabla2[[#This Row],[Hora de Salida]], "h:mm")</f>
        <v>7:06</v>
      </c>
      <c r="V7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719">
        <f>+SUMIF(cocina!A:A,Tabla2[[#This Row],[Número de Orden]],cocina!H:H)</f>
        <v>58</v>
      </c>
      <c r="X719">
        <f>+Tabla2[[#This Row],[Tiempo de preparación]]/60</f>
        <v>0.96666666666666667</v>
      </c>
      <c r="Y719" t="str">
        <f>+TEXT(Tabla2[[#This Row],[Columna2]]/24, "h:mm")</f>
        <v>0:58</v>
      </c>
      <c r="Z719" s="6">
        <f>+TEXT(Tabla2[[#This Row],[Hora de Salida]]-Tabla2[[#This Row],[Hora de Llegada]], "h:mm")-Tabla2[[#This Row],[Tiempo de preparación2]]</f>
        <v>0.11805555555555555</v>
      </c>
      <c r="AA719" s="6">
        <f>+IF(Tabla2[[#This Row],[Tiempo de degustación]]&lt;0,0,Tabla2[[#This Row],[Tiempo de degustación]])</f>
        <v>0.11805555555555555</v>
      </c>
      <c r="AB719" t="str">
        <f>+IF(Tabla2[[#This Row],[Tiempo de degustación2]]&gt;0,"SI","Impago")</f>
        <v>SI</v>
      </c>
      <c r="AC719">
        <f>+IF(Tabla2[[#This Row],[Orden cobrada]]="Impago",0,Tabla2[[#This Row],[Propina]])</f>
        <v>37.21</v>
      </c>
      <c r="AD719">
        <f>+IF(Tabla2[[#This Row],[Estado de la Mesa]]="Ocupada",15,0)</f>
        <v>0</v>
      </c>
      <c r="AE719">
        <f>+Tabla2[[#This Row],[Columna1]]/60</f>
        <v>0</v>
      </c>
      <c r="AF719" t="str">
        <f>+TEXT(Tabla2[[#This Row],[Columna12]]/24, "h:mm")</f>
        <v>0:00</v>
      </c>
      <c r="AG719" s="6">
        <f>+Tabla2[[#This Row],[Columna13]]+Tabla2[[#This Row],[Tiempo de permanencia]]</f>
        <v>0.15833333333333333</v>
      </c>
      <c r="AH719" t="str">
        <f>+TEXT(Tabla2[[#This Row],[Hora de Llegada]], "dddd")</f>
        <v>viernes</v>
      </c>
    </row>
    <row r="720" spans="1:34" x14ac:dyDescent="0.25">
      <c r="A720">
        <v>16</v>
      </c>
      <c r="B720" t="s">
        <v>639</v>
      </c>
      <c r="C720">
        <v>3</v>
      </c>
      <c r="D720" s="3">
        <v>45023.054166666669</v>
      </c>
      <c r="E720" s="3">
        <v>45023.117361111108</v>
      </c>
      <c r="F720" t="s">
        <v>76</v>
      </c>
      <c r="G720" t="s">
        <v>70</v>
      </c>
      <c r="H720" t="s">
        <v>71</v>
      </c>
      <c r="I720" s="13">
        <v>17.23</v>
      </c>
      <c r="J720" t="s">
        <v>84</v>
      </c>
      <c r="K720">
        <v>719</v>
      </c>
      <c r="L720" t="s">
        <v>79</v>
      </c>
      <c r="M720" t="s">
        <v>11</v>
      </c>
      <c r="N720" t="s">
        <v>106</v>
      </c>
      <c r="O720" t="s">
        <v>88</v>
      </c>
      <c r="Q720" s="1">
        <f>+SUMIF(Tabla1[Número de Orden],Tabla2[[#This Row],[Número de Orden]],Tabla1[Ganacia Bruta])</f>
        <v>107</v>
      </c>
      <c r="R720" s="1">
        <f>+Tabla2[[#This Row],[Monto total cuenta]]+Tabla2[[#This Row],[Propina final]]</f>
        <v>124.23</v>
      </c>
      <c r="S720" s="4">
        <f>+Tabla2[[#This Row],[Hora de Salida]]</f>
        <v>45023.117361111108</v>
      </c>
      <c r="T720" s="5" t="str">
        <f>+TEXT(Tabla2[[#This Row],[Hora de Llegada]], "h:mm")</f>
        <v>1:18</v>
      </c>
      <c r="U720" t="str">
        <f>+TEXT(Tabla2[[#This Row],[Hora de Salida]], "h:mm")</f>
        <v>2:49</v>
      </c>
      <c r="V7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6.3194444444444442E-2</v>
      </c>
      <c r="W720">
        <f>+SUMIF(cocina!A:A,Tabla2[[#This Row],[Número de Orden]],cocina!H:H)</f>
        <v>70</v>
      </c>
      <c r="X720">
        <f>+Tabla2[[#This Row],[Tiempo de preparación]]/60</f>
        <v>1.1666666666666667</v>
      </c>
      <c r="Y720" t="str">
        <f>+TEXT(Tabla2[[#This Row],[Columna2]]/24, "h:mm")</f>
        <v>1:10</v>
      </c>
      <c r="Z720" s="6">
        <f>+TEXT(Tabla2[[#This Row],[Hora de Salida]]-Tabla2[[#This Row],[Hora de Llegada]], "h:mm")-Tabla2[[#This Row],[Tiempo de preparación2]]</f>
        <v>1.458333333333333E-2</v>
      </c>
      <c r="AA720" s="6">
        <f>+IF(Tabla2[[#This Row],[Tiempo de degustación]]&lt;0,0,Tabla2[[#This Row],[Tiempo de degustación]])</f>
        <v>1.458333333333333E-2</v>
      </c>
      <c r="AB720" t="str">
        <f>+IF(Tabla2[[#This Row],[Tiempo de degustación2]]&gt;0,"SI","Impago")</f>
        <v>SI</v>
      </c>
      <c r="AC720">
        <f>+IF(Tabla2[[#This Row],[Orden cobrada]]="Impago",0,Tabla2[[#This Row],[Propina]])</f>
        <v>17.23</v>
      </c>
      <c r="AD720">
        <f>+IF(Tabla2[[#This Row],[Estado de la Mesa]]="Ocupada",15,0)</f>
        <v>0</v>
      </c>
      <c r="AE720">
        <f>+Tabla2[[#This Row],[Columna1]]/60</f>
        <v>0</v>
      </c>
      <c r="AF720" t="str">
        <f>+TEXT(Tabla2[[#This Row],[Columna12]]/24, "h:mm")</f>
        <v>0:00</v>
      </c>
      <c r="AG720" s="6">
        <f>+Tabla2[[#This Row],[Columna13]]+Tabla2[[#This Row],[Tiempo de permanencia]]</f>
        <v>6.3194444444444442E-2</v>
      </c>
      <c r="AH720" t="str">
        <f>+TEXT(Tabla2[[#This Row],[Hora de Llegada]], "dddd")</f>
        <v>viernes</v>
      </c>
    </row>
    <row r="721" spans="1:34" x14ac:dyDescent="0.25">
      <c r="A721">
        <v>4</v>
      </c>
      <c r="B721" t="s">
        <v>640</v>
      </c>
      <c r="C721">
        <v>5</v>
      </c>
      <c r="D721" s="3">
        <v>45023.092361111114</v>
      </c>
      <c r="E721" s="3">
        <v>45023.240277777775</v>
      </c>
      <c r="F721" t="s">
        <v>69</v>
      </c>
      <c r="G721" t="s">
        <v>70</v>
      </c>
      <c r="H721" t="s">
        <v>83</v>
      </c>
      <c r="I721" s="13">
        <v>40.28</v>
      </c>
      <c r="J721" t="s">
        <v>72</v>
      </c>
      <c r="K721">
        <v>720</v>
      </c>
      <c r="L721" t="s">
        <v>91</v>
      </c>
      <c r="M721" t="s">
        <v>14</v>
      </c>
      <c r="N721" t="s">
        <v>88</v>
      </c>
      <c r="O721" t="s">
        <v>96</v>
      </c>
      <c r="Q721" s="1">
        <f>+SUMIF(Tabla1[Número de Orden],Tabla2[[#This Row],[Número de Orden]],Tabla1[Ganacia Bruta])</f>
        <v>168</v>
      </c>
      <c r="R721" s="1">
        <f>+Tabla2[[#This Row],[Monto total cuenta]]+Tabla2[[#This Row],[Propina final]]</f>
        <v>208.28</v>
      </c>
      <c r="S721" s="4">
        <f>+Tabla2[[#This Row],[Hora de Salida]]</f>
        <v>45023.240277777775</v>
      </c>
      <c r="T721" s="5" t="str">
        <f>+TEXT(Tabla2[[#This Row],[Hora de Llegada]], "h:mm")</f>
        <v>2:13</v>
      </c>
      <c r="U721" t="str">
        <f>+TEXT(Tabla2[[#This Row],[Hora de Salida]], "h:mm")</f>
        <v>5:46</v>
      </c>
      <c r="V7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0.14791666666666667</v>
      </c>
      <c r="W721">
        <f>+SUMIF(cocina!A:A,Tabla2[[#This Row],[Número de Orden]],cocina!H:H)</f>
        <v>133</v>
      </c>
      <c r="X721">
        <f>+Tabla2[[#This Row],[Tiempo de preparación]]/60</f>
        <v>2.2166666666666668</v>
      </c>
      <c r="Y721" t="str">
        <f>+TEXT(Tabla2[[#This Row],[Columna2]]/24, "h:mm")</f>
        <v>2:13</v>
      </c>
      <c r="Z721" s="6">
        <f>+TEXT(Tabla2[[#This Row],[Hora de Salida]]-Tabla2[[#This Row],[Hora de Llegada]], "h:mm")-Tabla2[[#This Row],[Tiempo de preparación2]]</f>
        <v>5.5555555555555552E-2</v>
      </c>
      <c r="AA721" s="6">
        <f>+IF(Tabla2[[#This Row],[Tiempo de degustación]]&lt;0,0,Tabla2[[#This Row],[Tiempo de degustación]])</f>
        <v>5.5555555555555552E-2</v>
      </c>
      <c r="AB721" t="str">
        <f>+IF(Tabla2[[#This Row],[Tiempo de degustación2]]&gt;0,"SI","Impago")</f>
        <v>SI</v>
      </c>
      <c r="AC721">
        <f>+IF(Tabla2[[#This Row],[Orden cobrada]]="Impago",0,Tabla2[[#This Row],[Propina]])</f>
        <v>40.28</v>
      </c>
      <c r="AD721">
        <f>+IF(Tabla2[[#This Row],[Estado de la Mesa]]="Ocupada",15,0)</f>
        <v>0</v>
      </c>
      <c r="AE721">
        <f>+Tabla2[[#This Row],[Columna1]]/60</f>
        <v>0</v>
      </c>
      <c r="AF721" t="str">
        <f>+TEXT(Tabla2[[#This Row],[Columna12]]/24, "h:mm")</f>
        <v>0:00</v>
      </c>
      <c r="AG721" s="6">
        <f>+Tabla2[[#This Row],[Columna13]]+Tabla2[[#This Row],[Tiempo de permanencia]]</f>
        <v>0.14791666666666667</v>
      </c>
      <c r="AH721" t="str">
        <f>+TEXT(Tabla2[[#This Row],[Hora de Llegada]], "dddd")</f>
        <v>viernes</v>
      </c>
    </row>
    <row r="722" spans="1:34" x14ac:dyDescent="0.25">
      <c r="A722">
        <v>6</v>
      </c>
      <c r="B722" t="s">
        <v>196</v>
      </c>
      <c r="C722">
        <v>2</v>
      </c>
      <c r="D722" s="3">
        <v>45023.161805555559</v>
      </c>
      <c r="E722" s="3">
        <v>45023.292361111111</v>
      </c>
      <c r="F722" t="s">
        <v>82</v>
      </c>
      <c r="G722" t="s">
        <v>77</v>
      </c>
      <c r="H722" t="s">
        <v>83</v>
      </c>
      <c r="I722" s="13">
        <v>47.13</v>
      </c>
      <c r="J722" t="s">
        <v>84</v>
      </c>
      <c r="K722">
        <v>721</v>
      </c>
      <c r="L722" t="s">
        <v>91</v>
      </c>
      <c r="M722" t="s">
        <v>13</v>
      </c>
      <c r="N722" t="s">
        <v>87</v>
      </c>
      <c r="O722" t="s">
        <v>96</v>
      </c>
      <c r="P722" t="s">
        <v>80</v>
      </c>
      <c r="Q722" s="1">
        <f>+SUMIF(Tabla1[Número de Orden],Tabla2[[#This Row],[Número de Orden]],Tabla1[Ganacia Bruta])</f>
        <v>218</v>
      </c>
      <c r="R722" s="1">
        <f>+Tabla2[[#This Row],[Monto total cuenta]]+Tabla2[[#This Row],[Propina final]]</f>
        <v>265.13</v>
      </c>
      <c r="S722" s="4">
        <f>+Tabla2[[#This Row],[Hora de Salida]]</f>
        <v>45023.292361111111</v>
      </c>
      <c r="T722" s="5" t="str">
        <f>+TEXT(Tabla2[[#This Row],[Hora de Llegada]], "h:mm")</f>
        <v>3:53</v>
      </c>
      <c r="U722" t="str">
        <f>+TEXT(Tabla2[[#This Row],[Hora de Salida]], "h:mm")</f>
        <v>7:01</v>
      </c>
      <c r="V7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0.13055555555555556</v>
      </c>
      <c r="W722">
        <f>+SUMIF(cocina!A:A,Tabla2[[#This Row],[Número de Orden]],cocina!H:H)</f>
        <v>133</v>
      </c>
      <c r="X722">
        <f>+Tabla2[[#This Row],[Tiempo de preparación]]/60</f>
        <v>2.2166666666666668</v>
      </c>
      <c r="Y722" t="str">
        <f>+TEXT(Tabla2[[#This Row],[Columna2]]/24, "h:mm")</f>
        <v>2:13</v>
      </c>
      <c r="Z722" s="6">
        <f>+TEXT(Tabla2[[#This Row],[Hora de Salida]]-Tabla2[[#This Row],[Hora de Llegada]], "h:mm")-Tabla2[[#This Row],[Tiempo de preparación2]]</f>
        <v>3.8194444444444448E-2</v>
      </c>
      <c r="AA722" s="6">
        <f>+IF(Tabla2[[#This Row],[Tiempo de degustación]]&lt;0,0,Tabla2[[#This Row],[Tiempo de degustación]])</f>
        <v>3.8194444444444448E-2</v>
      </c>
      <c r="AB722" t="str">
        <f>+IF(Tabla2[[#This Row],[Tiempo de degustación2]]&gt;0,"SI","Impago")</f>
        <v>SI</v>
      </c>
      <c r="AC722">
        <f>+IF(Tabla2[[#This Row],[Orden cobrada]]="Impago",0,Tabla2[[#This Row],[Propina]])</f>
        <v>47.13</v>
      </c>
      <c r="AD722">
        <f>+IF(Tabla2[[#This Row],[Estado de la Mesa]]="Ocupada",15,0)</f>
        <v>0</v>
      </c>
      <c r="AE722">
        <f>+Tabla2[[#This Row],[Columna1]]/60</f>
        <v>0</v>
      </c>
      <c r="AF722" t="str">
        <f>+TEXT(Tabla2[[#This Row],[Columna12]]/24, "h:mm")</f>
        <v>0:00</v>
      </c>
      <c r="AG722" s="6">
        <f>+Tabla2[[#This Row],[Columna13]]+Tabla2[[#This Row],[Tiempo de permanencia]]</f>
        <v>0.13055555555555556</v>
      </c>
      <c r="AH722" t="str">
        <f>+TEXT(Tabla2[[#This Row],[Hora de Llegada]], "dddd")</f>
        <v>viernes</v>
      </c>
    </row>
    <row r="723" spans="1:34" x14ac:dyDescent="0.25">
      <c r="A723">
        <v>13</v>
      </c>
      <c r="B723" t="s">
        <v>641</v>
      </c>
      <c r="C723">
        <v>5</v>
      </c>
      <c r="D723" s="3">
        <v>45023.118750000001</v>
      </c>
      <c r="E723" s="3">
        <v>45023.172222222223</v>
      </c>
      <c r="F723" t="s">
        <v>82</v>
      </c>
      <c r="G723" t="s">
        <v>70</v>
      </c>
      <c r="H723" t="s">
        <v>83</v>
      </c>
      <c r="I723" s="13">
        <v>20.62</v>
      </c>
      <c r="J723" t="s">
        <v>84</v>
      </c>
      <c r="K723">
        <v>722</v>
      </c>
      <c r="L723" t="s">
        <v>121</v>
      </c>
      <c r="M723" t="s">
        <v>23</v>
      </c>
      <c r="N723" t="s">
        <v>123</v>
      </c>
      <c r="Q723" s="1">
        <f>+SUMIF(Tabla1[Número de Orden],Tabla2[[#This Row],[Número de Orden]],Tabla1[Ganacia Bruta])</f>
        <v>85</v>
      </c>
      <c r="R723" s="1">
        <f>+Tabla2[[#This Row],[Monto total cuenta]]+Tabla2[[#This Row],[Propina final]]</f>
        <v>105.62</v>
      </c>
      <c r="S723" s="4">
        <f>+Tabla2[[#This Row],[Hora de Salida]]</f>
        <v>45023.172222222223</v>
      </c>
      <c r="T723" s="5" t="str">
        <f>+TEXT(Tabla2[[#This Row],[Hora de Llegada]], "h:mm")</f>
        <v>2:51</v>
      </c>
      <c r="U723" t="str">
        <f>+TEXT(Tabla2[[#This Row],[Hora de Salida]], "h:mm")</f>
        <v>4:08</v>
      </c>
      <c r="V7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5.3472222222222227E-2</v>
      </c>
      <c r="W723">
        <f>+SUMIF(cocina!A:A,Tabla2[[#This Row],[Número de Orden]],cocina!H:H)</f>
        <v>59</v>
      </c>
      <c r="X723">
        <f>+Tabla2[[#This Row],[Tiempo de preparación]]/60</f>
        <v>0.98333333333333328</v>
      </c>
      <c r="Y723" t="str">
        <f>+TEXT(Tabla2[[#This Row],[Columna2]]/24, "h:mm")</f>
        <v>0:59</v>
      </c>
      <c r="Z723" s="6">
        <f>+TEXT(Tabla2[[#This Row],[Hora de Salida]]-Tabla2[[#This Row],[Hora de Llegada]], "h:mm")-Tabla2[[#This Row],[Tiempo de preparación2]]</f>
        <v>1.2499999999999997E-2</v>
      </c>
      <c r="AA723" s="6">
        <f>+IF(Tabla2[[#This Row],[Tiempo de degustación]]&lt;0,0,Tabla2[[#This Row],[Tiempo de degustación]])</f>
        <v>1.2499999999999997E-2</v>
      </c>
      <c r="AB723" t="str">
        <f>+IF(Tabla2[[#This Row],[Tiempo de degustación2]]&gt;0,"SI","Impago")</f>
        <v>SI</v>
      </c>
      <c r="AC723">
        <f>+IF(Tabla2[[#This Row],[Orden cobrada]]="Impago",0,Tabla2[[#This Row],[Propina]])</f>
        <v>20.62</v>
      </c>
      <c r="AD723">
        <f>+IF(Tabla2[[#This Row],[Estado de la Mesa]]="Ocupada",15,0)</f>
        <v>0</v>
      </c>
      <c r="AE723">
        <f>+Tabla2[[#This Row],[Columna1]]/60</f>
        <v>0</v>
      </c>
      <c r="AF723" t="str">
        <f>+TEXT(Tabla2[[#This Row],[Columna12]]/24, "h:mm")</f>
        <v>0:00</v>
      </c>
      <c r="AG723" s="6">
        <f>+Tabla2[[#This Row],[Columna13]]+Tabla2[[#This Row],[Tiempo de permanencia]]</f>
        <v>5.3472222222222227E-2</v>
      </c>
      <c r="AH723" t="str">
        <f>+TEXT(Tabla2[[#This Row],[Hora de Llegada]], "dddd")</f>
        <v>viernes</v>
      </c>
    </row>
    <row r="724" spans="1:34" x14ac:dyDescent="0.25">
      <c r="A724">
        <v>12</v>
      </c>
      <c r="B724" t="s">
        <v>215</v>
      </c>
      <c r="C724">
        <v>2</v>
      </c>
      <c r="D724" s="3">
        <v>45023.065972222219</v>
      </c>
      <c r="E724" s="3">
        <v>45023.200694444444</v>
      </c>
      <c r="F724" t="s">
        <v>94</v>
      </c>
      <c r="G724" t="s">
        <v>77</v>
      </c>
      <c r="H724" t="s">
        <v>78</v>
      </c>
      <c r="I724" s="13">
        <v>27.79</v>
      </c>
      <c r="J724" t="s">
        <v>84</v>
      </c>
      <c r="K724">
        <v>723</v>
      </c>
      <c r="L724" t="s">
        <v>127</v>
      </c>
      <c r="M724" t="s">
        <v>15</v>
      </c>
      <c r="N724" t="s">
        <v>112</v>
      </c>
      <c r="Q724" s="1">
        <f>+SUMIF(Tabla1[Número de Orden],Tabla2[[#This Row],[Número de Orden]],Tabla1[Ganacia Bruta])</f>
        <v>126</v>
      </c>
      <c r="R724" s="1">
        <f>+Tabla2[[#This Row],[Monto total cuenta]]+Tabla2[[#This Row],[Propina final]]</f>
        <v>153.79</v>
      </c>
      <c r="S724" s="4">
        <f>+Tabla2[[#This Row],[Hora de Salida]]</f>
        <v>45023.200694444444</v>
      </c>
      <c r="T724" s="5" t="str">
        <f>+TEXT(Tabla2[[#This Row],[Hora de Llegada]], "h:mm")</f>
        <v>1:35</v>
      </c>
      <c r="U724" t="str">
        <f>+TEXT(Tabla2[[#This Row],[Hora de Salida]], "h:mm")</f>
        <v>4:49</v>
      </c>
      <c r="V7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0.13472222222222224</v>
      </c>
      <c r="W724">
        <f>+SUMIF(cocina!A:A,Tabla2[[#This Row],[Número de Orden]],cocina!H:H)</f>
        <v>31</v>
      </c>
      <c r="X724">
        <f>+Tabla2[[#This Row],[Tiempo de preparación]]/60</f>
        <v>0.51666666666666672</v>
      </c>
      <c r="Y724" t="str">
        <f>+TEXT(Tabla2[[#This Row],[Columna2]]/24, "h:mm")</f>
        <v>0:31</v>
      </c>
      <c r="Z724" s="6">
        <f>+TEXT(Tabla2[[#This Row],[Hora de Salida]]-Tabla2[[#This Row],[Hora de Llegada]], "h:mm")-Tabla2[[#This Row],[Tiempo de preparación2]]</f>
        <v>0.11319444444444443</v>
      </c>
      <c r="AA724" s="6">
        <f>+IF(Tabla2[[#This Row],[Tiempo de degustación]]&lt;0,0,Tabla2[[#This Row],[Tiempo de degustación]])</f>
        <v>0.11319444444444443</v>
      </c>
      <c r="AB724" t="str">
        <f>+IF(Tabla2[[#This Row],[Tiempo de degustación2]]&gt;0,"SI","Impago")</f>
        <v>SI</v>
      </c>
      <c r="AC724">
        <f>+IF(Tabla2[[#This Row],[Orden cobrada]]="Impago",0,Tabla2[[#This Row],[Propina]])</f>
        <v>27.79</v>
      </c>
      <c r="AD724">
        <f>+IF(Tabla2[[#This Row],[Estado de la Mesa]]="Ocupada",15,0)</f>
        <v>0</v>
      </c>
      <c r="AE724">
        <f>+Tabla2[[#This Row],[Columna1]]/60</f>
        <v>0</v>
      </c>
      <c r="AF724" t="str">
        <f>+TEXT(Tabla2[[#This Row],[Columna12]]/24, "h:mm")</f>
        <v>0:00</v>
      </c>
      <c r="AG724" s="6">
        <f>+Tabla2[[#This Row],[Columna13]]+Tabla2[[#This Row],[Tiempo de permanencia]]</f>
        <v>0.13472222222222224</v>
      </c>
      <c r="AH724" t="str">
        <f>+TEXT(Tabla2[[#This Row],[Hora de Llegada]], "dddd")</f>
        <v>viernes</v>
      </c>
    </row>
    <row r="725" spans="1:34" x14ac:dyDescent="0.25">
      <c r="A725">
        <v>8</v>
      </c>
      <c r="B725" t="s">
        <v>160</v>
      </c>
      <c r="C725">
        <v>6</v>
      </c>
      <c r="D725" s="3">
        <v>45023.12222222222</v>
      </c>
      <c r="E725" s="3">
        <v>45023.177083333336</v>
      </c>
      <c r="F725" t="s">
        <v>90</v>
      </c>
      <c r="G725" t="s">
        <v>98</v>
      </c>
      <c r="H725" t="s">
        <v>78</v>
      </c>
      <c r="I725" s="13">
        <v>14.12</v>
      </c>
      <c r="J725" t="s">
        <v>84</v>
      </c>
      <c r="K725">
        <v>724</v>
      </c>
      <c r="L725" t="s">
        <v>101</v>
      </c>
      <c r="M725" t="s">
        <v>19</v>
      </c>
      <c r="Q725" s="1">
        <f>+SUMIF(Tabla1[Número de Orden],Tabla2[[#This Row],[Número de Orden]],Tabla1[Ganacia Bruta])</f>
        <v>66</v>
      </c>
      <c r="R725" s="1">
        <f>+Tabla2[[#This Row],[Monto total cuenta]]+Tabla2[[#This Row],[Propina final]]</f>
        <v>80.12</v>
      </c>
      <c r="S725" s="4">
        <f>+Tabla2[[#This Row],[Hora de Salida]]</f>
        <v>45023.177083333336</v>
      </c>
      <c r="T725" s="5" t="str">
        <f>+TEXT(Tabla2[[#This Row],[Hora de Llegada]], "h:mm")</f>
        <v>2:56</v>
      </c>
      <c r="U725" t="str">
        <f>+TEXT(Tabla2[[#This Row],[Hora de Salida]], "h:mm")</f>
        <v>4:15</v>
      </c>
      <c r="V7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5.4861111111111124E-2</v>
      </c>
      <c r="W725">
        <f>+SUMIF(cocina!A:A,Tabla2[[#This Row],[Número de Orden]],cocina!H:H)</f>
        <v>56</v>
      </c>
      <c r="X725">
        <f>+Tabla2[[#This Row],[Tiempo de preparación]]/60</f>
        <v>0.93333333333333335</v>
      </c>
      <c r="Y725" t="str">
        <f>+TEXT(Tabla2[[#This Row],[Columna2]]/24, "h:mm")</f>
        <v>0:56</v>
      </c>
      <c r="Z725" s="6">
        <f>+TEXT(Tabla2[[#This Row],[Hora de Salida]]-Tabla2[[#This Row],[Hora de Llegada]], "h:mm")-Tabla2[[#This Row],[Tiempo de preparación2]]</f>
        <v>1.5972222222222221E-2</v>
      </c>
      <c r="AA725" s="6">
        <f>+IF(Tabla2[[#This Row],[Tiempo de degustación]]&lt;0,0,Tabla2[[#This Row],[Tiempo de degustación]])</f>
        <v>1.5972222222222221E-2</v>
      </c>
      <c r="AB725" t="str">
        <f>+IF(Tabla2[[#This Row],[Tiempo de degustación2]]&gt;0,"SI","Impago")</f>
        <v>SI</v>
      </c>
      <c r="AC725">
        <f>+IF(Tabla2[[#This Row],[Orden cobrada]]="Impago",0,Tabla2[[#This Row],[Propina]])</f>
        <v>14.12</v>
      </c>
      <c r="AD725">
        <f>+IF(Tabla2[[#This Row],[Estado de la Mesa]]="Ocupada",15,0)</f>
        <v>0</v>
      </c>
      <c r="AE725">
        <f>+Tabla2[[#This Row],[Columna1]]/60</f>
        <v>0</v>
      </c>
      <c r="AF725" t="str">
        <f>+TEXT(Tabla2[[#This Row],[Columna12]]/24, "h:mm")</f>
        <v>0:00</v>
      </c>
      <c r="AG725" s="6">
        <f>+Tabla2[[#This Row],[Columna13]]+Tabla2[[#This Row],[Tiempo de permanencia]]</f>
        <v>5.4861111111111124E-2</v>
      </c>
      <c r="AH725" t="str">
        <f>+TEXT(Tabla2[[#This Row],[Hora de Llegada]], "dddd")</f>
        <v>viernes</v>
      </c>
    </row>
    <row r="726" spans="1:34" x14ac:dyDescent="0.25">
      <c r="A726">
        <v>10</v>
      </c>
      <c r="B726" t="s">
        <v>642</v>
      </c>
      <c r="C726">
        <v>4</v>
      </c>
      <c r="D726" s="3">
        <v>45023.074999999997</v>
      </c>
      <c r="E726" s="3">
        <v>45023.138888888891</v>
      </c>
      <c r="F726" t="s">
        <v>94</v>
      </c>
      <c r="G726" t="s">
        <v>70</v>
      </c>
      <c r="H726" t="s">
        <v>78</v>
      </c>
      <c r="I726" s="13">
        <v>18.66</v>
      </c>
      <c r="J726" t="s">
        <v>100</v>
      </c>
      <c r="K726">
        <v>725</v>
      </c>
      <c r="L726" t="s">
        <v>127</v>
      </c>
      <c r="M726" t="s">
        <v>20</v>
      </c>
      <c r="N726" t="s">
        <v>123</v>
      </c>
      <c r="Q726" s="1">
        <f>+SUMIF(Tabla1[Número de Orden],Tabla2[[#This Row],[Número de Orden]],Tabla1[Ganacia Bruta])</f>
        <v>168</v>
      </c>
      <c r="R726" s="1">
        <f>+Tabla2[[#This Row],[Monto total cuenta]]+Tabla2[[#This Row],[Propina final]]</f>
        <v>186.66</v>
      </c>
      <c r="S726" s="4">
        <f>+Tabla2[[#This Row],[Hora de Salida]]</f>
        <v>45023.138888888891</v>
      </c>
      <c r="T726" s="5" t="str">
        <f>+TEXT(Tabla2[[#This Row],[Hora de Llegada]], "h:mm")</f>
        <v>1:48</v>
      </c>
      <c r="U726" t="str">
        <f>+TEXT(Tabla2[[#This Row],[Hora de Salida]], "h:mm")</f>
        <v>3:20</v>
      </c>
      <c r="V7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30.06388888888889</v>
      </c>
      <c r="W726">
        <f>+SUMIF(cocina!A:A,Tabla2[[#This Row],[Número de Orden]],cocina!H:H)</f>
        <v>85</v>
      </c>
      <c r="X726">
        <f>+Tabla2[[#This Row],[Tiempo de preparación]]/60</f>
        <v>1.4166666666666667</v>
      </c>
      <c r="Y726" t="str">
        <f>+TEXT(Tabla2[[#This Row],[Columna2]]/24, "h:mm")</f>
        <v>1:25</v>
      </c>
      <c r="Z726" s="6">
        <f>+TEXT(Tabla2[[#This Row],[Hora de Salida]]-Tabla2[[#This Row],[Hora de Llegada]], "h:mm")-Tabla2[[#This Row],[Tiempo de preparación2]]</f>
        <v>4.8611111111111077E-3</v>
      </c>
      <c r="AA726" s="6">
        <f>+IF(Tabla2[[#This Row],[Tiempo de degustación]]&lt;0,0,Tabla2[[#This Row],[Tiempo de degustación]])</f>
        <v>4.8611111111111077E-3</v>
      </c>
      <c r="AB726" t="str">
        <f>+IF(Tabla2[[#This Row],[Tiempo de degustación2]]&gt;0,"SI","Impago")</f>
        <v>SI</v>
      </c>
      <c r="AC726">
        <f>+IF(Tabla2[[#This Row],[Orden cobrada]]="Impago",0,Tabla2[[#This Row],[Propina]])</f>
        <v>18.66</v>
      </c>
      <c r="AD726">
        <f>+IF(Tabla2[[#This Row],[Estado de la Mesa]]="Ocupada",15,0)</f>
        <v>15</v>
      </c>
      <c r="AE726">
        <f>+Tabla2[[#This Row],[Columna1]]/60</f>
        <v>0.25</v>
      </c>
      <c r="AF726" t="str">
        <f>+TEXT(Tabla2[[#This Row],[Columna12]]/24, "h:mm")</f>
        <v>0:15</v>
      </c>
      <c r="AG726" s="6">
        <f>+Tabla2[[#This Row],[Columna13]]+Tabla2[[#This Row],[Tiempo de permanencia]]</f>
        <v>30.074305555555558</v>
      </c>
      <c r="AH726" t="str">
        <f>+TEXT(Tabla2[[#This Row],[Hora de Llegada]], "dddd")</f>
        <v>viernes</v>
      </c>
    </row>
    <row r="727" spans="1:34" x14ac:dyDescent="0.25">
      <c r="A727">
        <v>11</v>
      </c>
      <c r="B727" t="s">
        <v>285</v>
      </c>
      <c r="C727">
        <v>2</v>
      </c>
      <c r="D727" s="3">
        <v>45023.102777777778</v>
      </c>
      <c r="E727" s="3">
        <v>45023.238194444442</v>
      </c>
      <c r="F727" t="s">
        <v>90</v>
      </c>
      <c r="G727" t="s">
        <v>77</v>
      </c>
      <c r="H727" t="s">
        <v>83</v>
      </c>
      <c r="I727" s="13">
        <v>41.38</v>
      </c>
      <c r="J727" t="s">
        <v>72</v>
      </c>
      <c r="K727">
        <v>726</v>
      </c>
      <c r="L727" t="s">
        <v>73</v>
      </c>
      <c r="M727" t="s">
        <v>19</v>
      </c>
      <c r="N727" t="s">
        <v>87</v>
      </c>
      <c r="O727" t="s">
        <v>116</v>
      </c>
      <c r="Q727" s="1">
        <f>+SUMIF(Tabla1[Número de Orden],Tabla2[[#This Row],[Número de Orden]],Tabla1[Ganacia Bruta])</f>
        <v>126</v>
      </c>
      <c r="R727" s="1">
        <f>+Tabla2[[#This Row],[Monto total cuenta]]+Tabla2[[#This Row],[Propina final]]</f>
        <v>167.38</v>
      </c>
      <c r="S727" s="4">
        <f>+Tabla2[[#This Row],[Hora de Salida]]</f>
        <v>45023.238194444442</v>
      </c>
      <c r="T727" s="5" t="str">
        <f>+TEXT(Tabla2[[#This Row],[Hora de Llegada]], "h:mm")</f>
        <v>2:28</v>
      </c>
      <c r="U727" t="str">
        <f>+TEXT(Tabla2[[#This Row],[Hora de Salida]], "h:mm")</f>
        <v>5:43</v>
      </c>
      <c r="V7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0.13541666666666666</v>
      </c>
      <c r="W727">
        <f>+SUMIF(cocina!A:A,Tabla2[[#This Row],[Número de Orden]],cocina!H:H)</f>
        <v>74</v>
      </c>
      <c r="X727">
        <f>+Tabla2[[#This Row],[Tiempo de preparación]]/60</f>
        <v>1.2333333333333334</v>
      </c>
      <c r="Y727" t="str">
        <f>+TEXT(Tabla2[[#This Row],[Columna2]]/24, "h:mm")</f>
        <v>1:14</v>
      </c>
      <c r="Z727" s="6">
        <f>+TEXT(Tabla2[[#This Row],[Hora de Salida]]-Tabla2[[#This Row],[Hora de Llegada]], "h:mm")-Tabla2[[#This Row],[Tiempo de preparación2]]</f>
        <v>8.4027777777777771E-2</v>
      </c>
      <c r="AA727" s="6">
        <f>+IF(Tabla2[[#This Row],[Tiempo de degustación]]&lt;0,0,Tabla2[[#This Row],[Tiempo de degustación]])</f>
        <v>8.4027777777777771E-2</v>
      </c>
      <c r="AB727" t="str">
        <f>+IF(Tabla2[[#This Row],[Tiempo de degustación2]]&gt;0,"SI","Impago")</f>
        <v>SI</v>
      </c>
      <c r="AC727">
        <f>+IF(Tabla2[[#This Row],[Orden cobrada]]="Impago",0,Tabla2[[#This Row],[Propina]])</f>
        <v>41.38</v>
      </c>
      <c r="AD727">
        <f>+IF(Tabla2[[#This Row],[Estado de la Mesa]]="Ocupada",15,0)</f>
        <v>0</v>
      </c>
      <c r="AE727">
        <f>+Tabla2[[#This Row],[Columna1]]/60</f>
        <v>0</v>
      </c>
      <c r="AF727" t="str">
        <f>+TEXT(Tabla2[[#This Row],[Columna12]]/24, "h:mm")</f>
        <v>0:00</v>
      </c>
      <c r="AG727" s="6">
        <f>+Tabla2[[#This Row],[Columna13]]+Tabla2[[#This Row],[Tiempo de permanencia]]</f>
        <v>0.13541666666666666</v>
      </c>
      <c r="AH727" t="str">
        <f>+TEXT(Tabla2[[#This Row],[Hora de Llegada]], "dddd")</f>
        <v>viernes</v>
      </c>
    </row>
    <row r="728" spans="1:34" x14ac:dyDescent="0.25">
      <c r="A728">
        <v>17</v>
      </c>
      <c r="B728" t="s">
        <v>565</v>
      </c>
      <c r="C728">
        <v>6</v>
      </c>
      <c r="D728" s="3">
        <v>45023.021527777775</v>
      </c>
      <c r="E728" s="3">
        <v>45023.126388888886</v>
      </c>
      <c r="F728" t="s">
        <v>82</v>
      </c>
      <c r="G728" t="s">
        <v>98</v>
      </c>
      <c r="H728" t="s">
        <v>71</v>
      </c>
      <c r="I728" s="13">
        <v>13.24</v>
      </c>
      <c r="J728" t="s">
        <v>72</v>
      </c>
      <c r="K728">
        <v>727</v>
      </c>
      <c r="L728" t="s">
        <v>79</v>
      </c>
      <c r="M728" t="s">
        <v>21</v>
      </c>
      <c r="Q728" s="1">
        <f>+SUMIF(Tabla1[Número de Orden],Tabla2[[#This Row],[Número de Orden]],Tabla1[Ganacia Bruta])</f>
        <v>40</v>
      </c>
      <c r="R728" s="1">
        <f>+Tabla2[[#This Row],[Monto total cuenta]]+Tabla2[[#This Row],[Propina final]]</f>
        <v>53.24</v>
      </c>
      <c r="S728" s="4">
        <f>+Tabla2[[#This Row],[Hora de Salida]]</f>
        <v>45023.126388888886</v>
      </c>
      <c r="T728" s="5" t="str">
        <f>+TEXT(Tabla2[[#This Row],[Hora de Llegada]], "h:mm")</f>
        <v>0:31</v>
      </c>
      <c r="U728" t="str">
        <f>+TEXT(Tabla2[[#This Row],[Hora de Salida]], "h:mm")</f>
        <v>3:02</v>
      </c>
      <c r="V7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0.1048611111111111</v>
      </c>
      <c r="W728">
        <f>+SUMIF(cocina!A:A,Tabla2[[#This Row],[Número de Orden]],cocina!H:H)</f>
        <v>21</v>
      </c>
      <c r="X728">
        <f>+Tabla2[[#This Row],[Tiempo de preparación]]/60</f>
        <v>0.35</v>
      </c>
      <c r="Y728" t="str">
        <f>+TEXT(Tabla2[[#This Row],[Columna2]]/24, "h:mm")</f>
        <v>0:21</v>
      </c>
      <c r="Z728" s="6">
        <f>+TEXT(Tabla2[[#This Row],[Hora de Salida]]-Tabla2[[#This Row],[Hora de Llegada]], "h:mm")-Tabla2[[#This Row],[Tiempo de preparación2]]</f>
        <v>9.0277777777777776E-2</v>
      </c>
      <c r="AA728" s="6">
        <f>+IF(Tabla2[[#This Row],[Tiempo de degustación]]&lt;0,0,Tabla2[[#This Row],[Tiempo de degustación]])</f>
        <v>9.0277777777777776E-2</v>
      </c>
      <c r="AB728" t="str">
        <f>+IF(Tabla2[[#This Row],[Tiempo de degustación2]]&gt;0,"SI","Impago")</f>
        <v>SI</v>
      </c>
      <c r="AC728">
        <f>+IF(Tabla2[[#This Row],[Orden cobrada]]="Impago",0,Tabla2[[#This Row],[Propina]])</f>
        <v>13.24</v>
      </c>
      <c r="AD728">
        <f>+IF(Tabla2[[#This Row],[Estado de la Mesa]]="Ocupada",15,0)</f>
        <v>0</v>
      </c>
      <c r="AE728">
        <f>+Tabla2[[#This Row],[Columna1]]/60</f>
        <v>0</v>
      </c>
      <c r="AF728" t="str">
        <f>+TEXT(Tabla2[[#This Row],[Columna12]]/24, "h:mm")</f>
        <v>0:00</v>
      </c>
      <c r="AG728" s="6">
        <f>+Tabla2[[#This Row],[Columna13]]+Tabla2[[#This Row],[Tiempo de permanencia]]</f>
        <v>0.1048611111111111</v>
      </c>
      <c r="AH728" t="str">
        <f>+TEXT(Tabla2[[#This Row],[Hora de Llegada]], "dddd")</f>
        <v>viernes</v>
      </c>
    </row>
    <row r="729" spans="1:34" x14ac:dyDescent="0.25">
      <c r="A729">
        <v>9</v>
      </c>
      <c r="B729" t="s">
        <v>388</v>
      </c>
      <c r="C729">
        <v>6</v>
      </c>
      <c r="D729" s="3">
        <v>45023.087500000001</v>
      </c>
      <c r="E729" s="3">
        <v>45023.186805555553</v>
      </c>
      <c r="F729" t="s">
        <v>76</v>
      </c>
      <c r="G729" t="s">
        <v>77</v>
      </c>
      <c r="H729" t="s">
        <v>71</v>
      </c>
      <c r="I729" s="13">
        <v>34.28</v>
      </c>
      <c r="J729" t="s">
        <v>100</v>
      </c>
      <c r="K729">
        <v>728</v>
      </c>
      <c r="L729" t="s">
        <v>140</v>
      </c>
      <c r="M729" t="s">
        <v>24</v>
      </c>
      <c r="N729" t="s">
        <v>80</v>
      </c>
      <c r="O729" t="s">
        <v>107</v>
      </c>
      <c r="Q729" s="1">
        <f>+SUMIF(Tabla1[Número de Orden],Tabla2[[#This Row],[Número de Orden]],Tabla1[Ganacia Bruta])</f>
        <v>195</v>
      </c>
      <c r="R729" s="1">
        <f>+Tabla2[[#This Row],[Monto total cuenta]]+Tabla2[[#This Row],[Propina final]]</f>
        <v>229.28</v>
      </c>
      <c r="S729" s="4">
        <f>+Tabla2[[#This Row],[Hora de Salida]]</f>
        <v>45023.186805555553</v>
      </c>
      <c r="T729" s="5" t="str">
        <f>+TEXT(Tabla2[[#This Row],[Hora de Llegada]], "h:mm")</f>
        <v>2:06</v>
      </c>
      <c r="U729" t="str">
        <f>+TEXT(Tabla2[[#This Row],[Hora de Salida]], "h:mm")</f>
        <v>4:29</v>
      </c>
      <c r="V7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30.099305555555556</v>
      </c>
      <c r="W729">
        <f>+SUMIF(cocina!A:A,Tabla2[[#This Row],[Número de Orden]],cocina!H:H)</f>
        <v>72</v>
      </c>
      <c r="X729">
        <f>+Tabla2[[#This Row],[Tiempo de preparación]]/60</f>
        <v>1.2</v>
      </c>
      <c r="Y729" t="str">
        <f>+TEXT(Tabla2[[#This Row],[Columna2]]/24, "h:mm")</f>
        <v>1:12</v>
      </c>
      <c r="Z729" s="6">
        <f>+TEXT(Tabla2[[#This Row],[Hora de Salida]]-Tabla2[[#This Row],[Hora de Llegada]], "h:mm")-Tabla2[[#This Row],[Tiempo de preparación2]]</f>
        <v>4.9305555555555547E-2</v>
      </c>
      <c r="AA729" s="6">
        <f>+IF(Tabla2[[#This Row],[Tiempo de degustación]]&lt;0,0,Tabla2[[#This Row],[Tiempo de degustación]])</f>
        <v>4.9305555555555547E-2</v>
      </c>
      <c r="AB729" t="str">
        <f>+IF(Tabla2[[#This Row],[Tiempo de degustación2]]&gt;0,"SI","Impago")</f>
        <v>SI</v>
      </c>
      <c r="AC729">
        <f>+IF(Tabla2[[#This Row],[Orden cobrada]]="Impago",0,Tabla2[[#This Row],[Propina]])</f>
        <v>34.28</v>
      </c>
      <c r="AD729">
        <f>+IF(Tabla2[[#This Row],[Estado de la Mesa]]="Ocupada",15,0)</f>
        <v>15</v>
      </c>
      <c r="AE729">
        <f>+Tabla2[[#This Row],[Columna1]]/60</f>
        <v>0.25</v>
      </c>
      <c r="AF729" t="str">
        <f>+TEXT(Tabla2[[#This Row],[Columna12]]/24, "h:mm")</f>
        <v>0:15</v>
      </c>
      <c r="AG729" s="6">
        <f>+Tabla2[[#This Row],[Columna13]]+Tabla2[[#This Row],[Tiempo de permanencia]]</f>
        <v>30.109722222222224</v>
      </c>
      <c r="AH729" t="str">
        <f>+TEXT(Tabla2[[#This Row],[Hora de Llegada]], "dddd")</f>
        <v>viernes</v>
      </c>
    </row>
    <row r="730" spans="1:34" x14ac:dyDescent="0.25">
      <c r="A730">
        <v>20</v>
      </c>
      <c r="B730" t="s">
        <v>327</v>
      </c>
      <c r="C730">
        <v>2</v>
      </c>
      <c r="D730" s="3">
        <v>45023.117361111108</v>
      </c>
      <c r="E730" s="3">
        <v>45023.253472222219</v>
      </c>
      <c r="F730" t="s">
        <v>90</v>
      </c>
      <c r="G730" t="s">
        <v>77</v>
      </c>
      <c r="H730" t="s">
        <v>83</v>
      </c>
      <c r="I730" s="13">
        <v>18.97</v>
      </c>
      <c r="J730" t="s">
        <v>100</v>
      </c>
      <c r="K730">
        <v>729</v>
      </c>
      <c r="L730" t="s">
        <v>109</v>
      </c>
      <c r="M730" t="s">
        <v>20</v>
      </c>
      <c r="N730" t="s">
        <v>131</v>
      </c>
      <c r="Q730" s="1">
        <f>+SUMIF(Tabla1[Número de Orden],Tabla2[[#This Row],[Número de Orden]],Tabla1[Ganacia Bruta])</f>
        <v>128</v>
      </c>
      <c r="R730" s="1">
        <f>+Tabla2[[#This Row],[Monto total cuenta]]+Tabla2[[#This Row],[Propina final]]</f>
        <v>146.97</v>
      </c>
      <c r="S730" s="4">
        <f>+Tabla2[[#This Row],[Hora de Salida]]</f>
        <v>45023.253472222219</v>
      </c>
      <c r="T730" s="5" t="str">
        <f>+TEXT(Tabla2[[#This Row],[Hora de Llegada]], "h:mm")</f>
        <v>2:49</v>
      </c>
      <c r="U730" t="str">
        <f>+TEXT(Tabla2[[#This Row],[Hora de Salida]], "h:mm")</f>
        <v>6:05</v>
      </c>
      <c r="V7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30.136111111111113</v>
      </c>
      <c r="W730">
        <f>+SUMIF(cocina!A:A,Tabla2[[#This Row],[Número de Orden]],cocina!H:H)</f>
        <v>65</v>
      </c>
      <c r="X730">
        <f>+Tabla2[[#This Row],[Tiempo de preparación]]/60</f>
        <v>1.0833333333333333</v>
      </c>
      <c r="Y730" t="str">
        <f>+TEXT(Tabla2[[#This Row],[Columna2]]/24, "h:mm")</f>
        <v>1:05</v>
      </c>
      <c r="Z730" s="6">
        <f>+TEXT(Tabla2[[#This Row],[Hora de Salida]]-Tabla2[[#This Row],[Hora de Llegada]], "h:mm")-Tabla2[[#This Row],[Tiempo de preparación2]]</f>
        <v>9.0972222222222204E-2</v>
      </c>
      <c r="AA730" s="6">
        <f>+IF(Tabla2[[#This Row],[Tiempo de degustación]]&lt;0,0,Tabla2[[#This Row],[Tiempo de degustación]])</f>
        <v>9.0972222222222204E-2</v>
      </c>
      <c r="AB730" t="str">
        <f>+IF(Tabla2[[#This Row],[Tiempo de degustación2]]&gt;0,"SI","Impago")</f>
        <v>SI</v>
      </c>
      <c r="AC730">
        <f>+IF(Tabla2[[#This Row],[Orden cobrada]]="Impago",0,Tabla2[[#This Row],[Propina]])</f>
        <v>18.97</v>
      </c>
      <c r="AD730">
        <f>+IF(Tabla2[[#This Row],[Estado de la Mesa]]="Ocupada",15,0)</f>
        <v>15</v>
      </c>
      <c r="AE730">
        <f>+Tabla2[[#This Row],[Columna1]]/60</f>
        <v>0.25</v>
      </c>
      <c r="AF730" t="str">
        <f>+TEXT(Tabla2[[#This Row],[Columna12]]/24, "h:mm")</f>
        <v>0:15</v>
      </c>
      <c r="AG730" s="6">
        <f>+Tabla2[[#This Row],[Columna13]]+Tabla2[[#This Row],[Tiempo de permanencia]]</f>
        <v>30.146527777777781</v>
      </c>
      <c r="AH730" t="str">
        <f>+TEXT(Tabla2[[#This Row],[Hora de Llegada]], "dddd")</f>
        <v>viernes</v>
      </c>
    </row>
    <row r="731" spans="1:34" x14ac:dyDescent="0.25">
      <c r="A731">
        <v>8</v>
      </c>
      <c r="B731" t="s">
        <v>571</v>
      </c>
      <c r="C731">
        <v>3</v>
      </c>
      <c r="D731" s="3">
        <v>45023.020138888889</v>
      </c>
      <c r="E731" s="3">
        <v>45023.106249999997</v>
      </c>
      <c r="F731" t="s">
        <v>69</v>
      </c>
      <c r="G731" t="s">
        <v>70</v>
      </c>
      <c r="H731" t="s">
        <v>83</v>
      </c>
      <c r="I731" s="13">
        <v>15.02</v>
      </c>
      <c r="J731" t="s">
        <v>100</v>
      </c>
      <c r="K731">
        <v>730</v>
      </c>
      <c r="L731" t="s">
        <v>73</v>
      </c>
      <c r="M731" t="s">
        <v>7</v>
      </c>
      <c r="N731" t="s">
        <v>96</v>
      </c>
      <c r="Q731" s="1">
        <f>+SUMIF(Tabla1[Número de Orden],Tabla2[[#This Row],[Número de Orden]],Tabla1[Ganacia Bruta])</f>
        <v>114</v>
      </c>
      <c r="R731" s="1">
        <f>+Tabla2[[#This Row],[Monto total cuenta]]+Tabla2[[#This Row],[Propina final]]</f>
        <v>129.02000000000001</v>
      </c>
      <c r="S731" s="4">
        <f>+Tabla2[[#This Row],[Hora de Salida]]</f>
        <v>45023.106249999997</v>
      </c>
      <c r="T731" s="5" t="str">
        <f>+TEXT(Tabla2[[#This Row],[Hora de Llegada]], "h:mm")</f>
        <v>0:29</v>
      </c>
      <c r="U731" t="str">
        <f>+TEXT(Tabla2[[#This Row],[Hora de Salida]], "h:mm")</f>
        <v>2:33</v>
      </c>
      <c r="V7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30.086111111111109</v>
      </c>
      <c r="W731">
        <f>+SUMIF(cocina!A:A,Tabla2[[#This Row],[Número de Orden]],cocina!H:H)</f>
        <v>79</v>
      </c>
      <c r="X731">
        <f>+Tabla2[[#This Row],[Tiempo de preparación]]/60</f>
        <v>1.3166666666666667</v>
      </c>
      <c r="Y731" t="str">
        <f>+TEXT(Tabla2[[#This Row],[Columna2]]/24, "h:mm")</f>
        <v>1:19</v>
      </c>
      <c r="Z731" s="6">
        <f>+TEXT(Tabla2[[#This Row],[Hora de Salida]]-Tabla2[[#This Row],[Hora de Llegada]], "h:mm")-Tabla2[[#This Row],[Tiempo de preparación2]]</f>
        <v>3.125E-2</v>
      </c>
      <c r="AA731" s="6">
        <f>+IF(Tabla2[[#This Row],[Tiempo de degustación]]&lt;0,0,Tabla2[[#This Row],[Tiempo de degustación]])</f>
        <v>3.125E-2</v>
      </c>
      <c r="AB731" t="str">
        <f>+IF(Tabla2[[#This Row],[Tiempo de degustación2]]&gt;0,"SI","Impago")</f>
        <v>SI</v>
      </c>
      <c r="AC731">
        <f>+IF(Tabla2[[#This Row],[Orden cobrada]]="Impago",0,Tabla2[[#This Row],[Propina]])</f>
        <v>15.02</v>
      </c>
      <c r="AD731">
        <f>+IF(Tabla2[[#This Row],[Estado de la Mesa]]="Ocupada",15,0)</f>
        <v>15</v>
      </c>
      <c r="AE731">
        <f>+Tabla2[[#This Row],[Columna1]]/60</f>
        <v>0.25</v>
      </c>
      <c r="AF731" t="str">
        <f>+TEXT(Tabla2[[#This Row],[Columna12]]/24, "h:mm")</f>
        <v>0:15</v>
      </c>
      <c r="AG731" s="6">
        <f>+Tabla2[[#This Row],[Columna13]]+Tabla2[[#This Row],[Tiempo de permanencia]]</f>
        <v>30.096527777777776</v>
      </c>
      <c r="AH731" t="str">
        <f>+TEXT(Tabla2[[#This Row],[Hora de Llegada]], "dddd")</f>
        <v>viernes</v>
      </c>
    </row>
    <row r="732" spans="1:34" x14ac:dyDescent="0.25">
      <c r="A732">
        <v>17</v>
      </c>
      <c r="B732" t="s">
        <v>459</v>
      </c>
      <c r="C732">
        <v>3</v>
      </c>
      <c r="D732" s="3">
        <v>45023.136111111111</v>
      </c>
      <c r="E732" s="3">
        <v>45023.267361111109</v>
      </c>
      <c r="F732" t="s">
        <v>82</v>
      </c>
      <c r="G732" t="s">
        <v>70</v>
      </c>
      <c r="H732" t="s">
        <v>83</v>
      </c>
      <c r="I732" s="13">
        <v>14.35</v>
      </c>
      <c r="J732" t="s">
        <v>72</v>
      </c>
      <c r="K732">
        <v>731</v>
      </c>
      <c r="L732" t="s">
        <v>127</v>
      </c>
      <c r="M732" t="s">
        <v>18</v>
      </c>
      <c r="Q732" s="1">
        <f>+SUMIF(Tabla1[Número de Orden],Tabla2[[#This Row],[Número de Orden]],Tabla1[Ganacia Bruta])</f>
        <v>64</v>
      </c>
      <c r="R732" s="1">
        <f>+Tabla2[[#This Row],[Monto total cuenta]]+Tabla2[[#This Row],[Propina final]]</f>
        <v>78.349999999999994</v>
      </c>
      <c r="S732" s="4">
        <f>+Tabla2[[#This Row],[Hora de Salida]]</f>
        <v>45023.267361111109</v>
      </c>
      <c r="T732" s="5" t="str">
        <f>+TEXT(Tabla2[[#This Row],[Hora de Llegada]], "h:mm")</f>
        <v>3:16</v>
      </c>
      <c r="U732" t="str">
        <f>+TEXT(Tabla2[[#This Row],[Hora de Salida]], "h:mm")</f>
        <v>6:25</v>
      </c>
      <c r="V7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0.13125000000000001</v>
      </c>
      <c r="W732">
        <f>+SUMIF(cocina!A:A,Tabla2[[#This Row],[Número de Orden]],cocina!H:H)</f>
        <v>47</v>
      </c>
      <c r="X732">
        <f>+Tabla2[[#This Row],[Tiempo de preparación]]/60</f>
        <v>0.78333333333333333</v>
      </c>
      <c r="Y732" t="str">
        <f>+TEXT(Tabla2[[#This Row],[Columna2]]/24, "h:mm")</f>
        <v>0:47</v>
      </c>
      <c r="Z732" s="6">
        <f>+TEXT(Tabla2[[#This Row],[Hora de Salida]]-Tabla2[[#This Row],[Hora de Llegada]], "h:mm")-Tabla2[[#This Row],[Tiempo de preparación2]]</f>
        <v>9.8611111111111122E-2</v>
      </c>
      <c r="AA732" s="6">
        <f>+IF(Tabla2[[#This Row],[Tiempo de degustación]]&lt;0,0,Tabla2[[#This Row],[Tiempo de degustación]])</f>
        <v>9.8611111111111122E-2</v>
      </c>
      <c r="AB732" t="str">
        <f>+IF(Tabla2[[#This Row],[Tiempo de degustación2]]&gt;0,"SI","Impago")</f>
        <v>SI</v>
      </c>
      <c r="AC732">
        <f>+IF(Tabla2[[#This Row],[Orden cobrada]]="Impago",0,Tabla2[[#This Row],[Propina]])</f>
        <v>14.35</v>
      </c>
      <c r="AD732">
        <f>+IF(Tabla2[[#This Row],[Estado de la Mesa]]="Ocupada",15,0)</f>
        <v>0</v>
      </c>
      <c r="AE732">
        <f>+Tabla2[[#This Row],[Columna1]]/60</f>
        <v>0</v>
      </c>
      <c r="AF732" t="str">
        <f>+TEXT(Tabla2[[#This Row],[Columna12]]/24, "h:mm")</f>
        <v>0:00</v>
      </c>
      <c r="AG732" s="6">
        <f>+Tabla2[[#This Row],[Columna13]]+Tabla2[[#This Row],[Tiempo de permanencia]]</f>
        <v>0.13125000000000001</v>
      </c>
      <c r="AH732" t="str">
        <f>+TEXT(Tabla2[[#This Row],[Hora de Llegada]], "dddd")</f>
        <v>viernes</v>
      </c>
    </row>
    <row r="733" spans="1:34" x14ac:dyDescent="0.25">
      <c r="A733">
        <v>12</v>
      </c>
      <c r="B733" t="s">
        <v>643</v>
      </c>
      <c r="C733">
        <v>3</v>
      </c>
      <c r="D733" s="3">
        <v>45023.136805555558</v>
      </c>
      <c r="E733" s="3">
        <v>45023.300694444442</v>
      </c>
      <c r="F733" t="s">
        <v>94</v>
      </c>
      <c r="G733" t="s">
        <v>70</v>
      </c>
      <c r="H733" t="s">
        <v>83</v>
      </c>
      <c r="I733" s="13">
        <v>43.35</v>
      </c>
      <c r="J733" t="s">
        <v>72</v>
      </c>
      <c r="K733">
        <v>732</v>
      </c>
      <c r="L733" t="s">
        <v>85</v>
      </c>
      <c r="M733" t="s">
        <v>11</v>
      </c>
      <c r="N733" t="s">
        <v>125</v>
      </c>
      <c r="O733" t="s">
        <v>87</v>
      </c>
      <c r="Q733" s="1">
        <f>+SUMIF(Tabla1[Número de Orden],Tabla2[[#This Row],[Número de Orden]],Tabla1[Ganacia Bruta])</f>
        <v>306</v>
      </c>
      <c r="R733" s="1">
        <f>+Tabla2[[#This Row],[Monto total cuenta]]+Tabla2[[#This Row],[Propina final]]</f>
        <v>349.35</v>
      </c>
      <c r="S733" s="4">
        <f>+Tabla2[[#This Row],[Hora de Salida]]</f>
        <v>45023.300694444442</v>
      </c>
      <c r="T733" s="5" t="str">
        <f>+TEXT(Tabla2[[#This Row],[Hora de Llegada]], "h:mm")</f>
        <v>3:17</v>
      </c>
      <c r="U733" t="str">
        <f>+TEXT(Tabla2[[#This Row],[Hora de Salida]], "h:mm")</f>
        <v>7:13</v>
      </c>
      <c r="V7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0.16388888888888886</v>
      </c>
      <c r="W733">
        <f>+SUMIF(cocina!A:A,Tabla2[[#This Row],[Número de Orden]],cocina!H:H)</f>
        <v>121</v>
      </c>
      <c r="X733">
        <f>+Tabla2[[#This Row],[Tiempo de preparación]]/60</f>
        <v>2.0166666666666666</v>
      </c>
      <c r="Y733" t="str">
        <f>+TEXT(Tabla2[[#This Row],[Columna2]]/24, "h:mm")</f>
        <v>2:01</v>
      </c>
      <c r="Z733" s="6">
        <f>+TEXT(Tabla2[[#This Row],[Hora de Salida]]-Tabla2[[#This Row],[Hora de Llegada]], "h:mm")-Tabla2[[#This Row],[Tiempo de preparación2]]</f>
        <v>7.9861111111111105E-2</v>
      </c>
      <c r="AA733" s="6">
        <f>+IF(Tabla2[[#This Row],[Tiempo de degustación]]&lt;0,0,Tabla2[[#This Row],[Tiempo de degustación]])</f>
        <v>7.9861111111111105E-2</v>
      </c>
      <c r="AB733" t="str">
        <f>+IF(Tabla2[[#This Row],[Tiempo de degustación2]]&gt;0,"SI","Impago")</f>
        <v>SI</v>
      </c>
      <c r="AC733">
        <f>+IF(Tabla2[[#This Row],[Orden cobrada]]="Impago",0,Tabla2[[#This Row],[Propina]])</f>
        <v>43.35</v>
      </c>
      <c r="AD733">
        <f>+IF(Tabla2[[#This Row],[Estado de la Mesa]]="Ocupada",15,0)</f>
        <v>0</v>
      </c>
      <c r="AE733">
        <f>+Tabla2[[#This Row],[Columna1]]/60</f>
        <v>0</v>
      </c>
      <c r="AF733" t="str">
        <f>+TEXT(Tabla2[[#This Row],[Columna12]]/24, "h:mm")</f>
        <v>0:00</v>
      </c>
      <c r="AG733" s="6">
        <f>+Tabla2[[#This Row],[Columna13]]+Tabla2[[#This Row],[Tiempo de permanencia]]</f>
        <v>0.16388888888888886</v>
      </c>
      <c r="AH733" t="str">
        <f>+TEXT(Tabla2[[#This Row],[Hora de Llegada]], "dddd")</f>
        <v>viernes</v>
      </c>
    </row>
    <row r="734" spans="1:34" x14ac:dyDescent="0.25">
      <c r="A734">
        <v>14</v>
      </c>
      <c r="B734" t="s">
        <v>270</v>
      </c>
      <c r="C734">
        <v>6</v>
      </c>
      <c r="D734" s="3">
        <v>45023.152777777781</v>
      </c>
      <c r="E734" s="3">
        <v>45023.227777777778</v>
      </c>
      <c r="F734" t="s">
        <v>94</v>
      </c>
      <c r="G734" t="s">
        <v>98</v>
      </c>
      <c r="H734" t="s">
        <v>83</v>
      </c>
      <c r="I734" s="13">
        <v>35.090000000000003</v>
      </c>
      <c r="J734" t="s">
        <v>84</v>
      </c>
      <c r="K734">
        <v>733</v>
      </c>
      <c r="L734" t="s">
        <v>140</v>
      </c>
      <c r="M734" t="s">
        <v>12</v>
      </c>
      <c r="N734" t="s">
        <v>96</v>
      </c>
      <c r="O734" t="s">
        <v>80</v>
      </c>
      <c r="Q734" s="1">
        <f>+SUMIF(Tabla1[Número de Orden],Tabla2[[#This Row],[Número de Orden]],Tabla1[Ganacia Bruta])</f>
        <v>186</v>
      </c>
      <c r="R734" s="1">
        <f>+Tabla2[[#This Row],[Monto total cuenta]]+Tabla2[[#This Row],[Propina final]]</f>
        <v>221.09</v>
      </c>
      <c r="S734" s="4">
        <f>+Tabla2[[#This Row],[Hora de Salida]]</f>
        <v>45023.227777777778</v>
      </c>
      <c r="T734" s="5" t="str">
        <f>+TEXT(Tabla2[[#This Row],[Hora de Llegada]], "h:mm")</f>
        <v>3:40</v>
      </c>
      <c r="U734" t="str">
        <f>+TEXT(Tabla2[[#This Row],[Hora de Salida]], "h:mm")</f>
        <v>5:28</v>
      </c>
      <c r="V7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7.4999999999999983E-2</v>
      </c>
      <c r="W734">
        <f>+SUMIF(cocina!A:A,Tabla2[[#This Row],[Número de Orden]],cocina!H:H)</f>
        <v>74</v>
      </c>
      <c r="X734">
        <f>+Tabla2[[#This Row],[Tiempo de preparación]]/60</f>
        <v>1.2333333333333334</v>
      </c>
      <c r="Y734" t="str">
        <f>+TEXT(Tabla2[[#This Row],[Columna2]]/24, "h:mm")</f>
        <v>1:14</v>
      </c>
      <c r="Z734" s="6">
        <f>+TEXT(Tabla2[[#This Row],[Hora de Salida]]-Tabla2[[#This Row],[Hora de Llegada]], "h:mm")-Tabla2[[#This Row],[Tiempo de preparación2]]</f>
        <v>2.361111111111111E-2</v>
      </c>
      <c r="AA734" s="6">
        <f>+IF(Tabla2[[#This Row],[Tiempo de degustación]]&lt;0,0,Tabla2[[#This Row],[Tiempo de degustación]])</f>
        <v>2.361111111111111E-2</v>
      </c>
      <c r="AB734" t="str">
        <f>+IF(Tabla2[[#This Row],[Tiempo de degustación2]]&gt;0,"SI","Impago")</f>
        <v>SI</v>
      </c>
      <c r="AC734">
        <f>+IF(Tabla2[[#This Row],[Orden cobrada]]="Impago",0,Tabla2[[#This Row],[Propina]])</f>
        <v>35.090000000000003</v>
      </c>
      <c r="AD734">
        <f>+IF(Tabla2[[#This Row],[Estado de la Mesa]]="Ocupada",15,0)</f>
        <v>0</v>
      </c>
      <c r="AE734">
        <f>+Tabla2[[#This Row],[Columna1]]/60</f>
        <v>0</v>
      </c>
      <c r="AF734" t="str">
        <f>+TEXT(Tabla2[[#This Row],[Columna12]]/24, "h:mm")</f>
        <v>0:00</v>
      </c>
      <c r="AG734" s="6">
        <f>+Tabla2[[#This Row],[Columna13]]+Tabla2[[#This Row],[Tiempo de permanencia]]</f>
        <v>7.4999999999999983E-2</v>
      </c>
      <c r="AH734" t="str">
        <f>+TEXT(Tabla2[[#This Row],[Hora de Llegada]], "dddd")</f>
        <v>viernes</v>
      </c>
    </row>
    <row r="735" spans="1:34" x14ac:dyDescent="0.25">
      <c r="A735">
        <v>14</v>
      </c>
      <c r="B735" t="s">
        <v>644</v>
      </c>
      <c r="C735">
        <v>2</v>
      </c>
      <c r="D735" s="3">
        <v>45023.102083333331</v>
      </c>
      <c r="E735" s="3">
        <v>45023.206250000003</v>
      </c>
      <c r="F735" t="s">
        <v>82</v>
      </c>
      <c r="G735" t="s">
        <v>70</v>
      </c>
      <c r="H735" t="s">
        <v>78</v>
      </c>
      <c r="I735" s="13">
        <v>46.82</v>
      </c>
      <c r="J735" t="s">
        <v>84</v>
      </c>
      <c r="K735">
        <v>734</v>
      </c>
      <c r="L735" t="s">
        <v>101</v>
      </c>
      <c r="M735" t="s">
        <v>18</v>
      </c>
      <c r="N735" t="s">
        <v>96</v>
      </c>
      <c r="O735" t="s">
        <v>106</v>
      </c>
      <c r="Q735" s="1">
        <f>+SUMIF(Tabla1[Número de Orden],Tabla2[[#This Row],[Número de Orden]],Tabla1[Ganacia Bruta])</f>
        <v>139</v>
      </c>
      <c r="R735" s="1">
        <f>+Tabla2[[#This Row],[Monto total cuenta]]+Tabla2[[#This Row],[Propina final]]</f>
        <v>185.82</v>
      </c>
      <c r="S735" s="4">
        <f>+Tabla2[[#This Row],[Hora de Salida]]</f>
        <v>45023.206250000003</v>
      </c>
      <c r="T735" s="5" t="str">
        <f>+TEXT(Tabla2[[#This Row],[Hora de Llegada]], "h:mm")</f>
        <v>2:27</v>
      </c>
      <c r="U735" t="str">
        <f>+TEXT(Tabla2[[#This Row],[Hora de Salida]], "h:mm")</f>
        <v>4:57</v>
      </c>
      <c r="V7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0.10416666666666666</v>
      </c>
      <c r="W735">
        <f>+SUMIF(cocina!A:A,Tabla2[[#This Row],[Número de Orden]],cocina!H:H)</f>
        <v>52</v>
      </c>
      <c r="X735">
        <f>+Tabla2[[#This Row],[Tiempo de preparación]]/60</f>
        <v>0.8666666666666667</v>
      </c>
      <c r="Y735" t="str">
        <f>+TEXT(Tabla2[[#This Row],[Columna2]]/24, "h:mm")</f>
        <v>0:52</v>
      </c>
      <c r="Z735" s="6">
        <f>+TEXT(Tabla2[[#This Row],[Hora de Salida]]-Tabla2[[#This Row],[Hora de Llegada]], "h:mm")-Tabla2[[#This Row],[Tiempo de preparación2]]</f>
        <v>6.8055555555555564E-2</v>
      </c>
      <c r="AA735" s="6">
        <f>+IF(Tabla2[[#This Row],[Tiempo de degustación]]&lt;0,0,Tabla2[[#This Row],[Tiempo de degustación]])</f>
        <v>6.8055555555555564E-2</v>
      </c>
      <c r="AB735" t="str">
        <f>+IF(Tabla2[[#This Row],[Tiempo de degustación2]]&gt;0,"SI","Impago")</f>
        <v>SI</v>
      </c>
      <c r="AC735">
        <f>+IF(Tabla2[[#This Row],[Orden cobrada]]="Impago",0,Tabla2[[#This Row],[Propina]])</f>
        <v>46.82</v>
      </c>
      <c r="AD735">
        <f>+IF(Tabla2[[#This Row],[Estado de la Mesa]]="Ocupada",15,0)</f>
        <v>0</v>
      </c>
      <c r="AE735">
        <f>+Tabla2[[#This Row],[Columna1]]/60</f>
        <v>0</v>
      </c>
      <c r="AF735" t="str">
        <f>+TEXT(Tabla2[[#This Row],[Columna12]]/24, "h:mm")</f>
        <v>0:00</v>
      </c>
      <c r="AG735" s="6">
        <f>+Tabla2[[#This Row],[Columna13]]+Tabla2[[#This Row],[Tiempo de permanencia]]</f>
        <v>0.10416666666666666</v>
      </c>
      <c r="AH735" t="str">
        <f>+TEXT(Tabla2[[#This Row],[Hora de Llegada]], "dddd")</f>
        <v>viernes</v>
      </c>
    </row>
    <row r="736" spans="1:34" x14ac:dyDescent="0.25">
      <c r="A736">
        <v>20</v>
      </c>
      <c r="B736" t="s">
        <v>396</v>
      </c>
      <c r="C736">
        <v>4</v>
      </c>
      <c r="D736" s="3">
        <v>45023.077777777777</v>
      </c>
      <c r="E736" s="3">
        <v>45023.157638888886</v>
      </c>
      <c r="F736" t="s">
        <v>69</v>
      </c>
      <c r="G736" t="s">
        <v>77</v>
      </c>
      <c r="H736" t="s">
        <v>83</v>
      </c>
      <c r="I736" s="13">
        <v>38.43</v>
      </c>
      <c r="J736" t="s">
        <v>84</v>
      </c>
      <c r="K736">
        <v>735</v>
      </c>
      <c r="L736" t="s">
        <v>73</v>
      </c>
      <c r="M736" t="s">
        <v>22</v>
      </c>
      <c r="N736" t="s">
        <v>107</v>
      </c>
      <c r="Q736" s="1">
        <f>+SUMIF(Tabla1[Número de Orden],Tabla2[[#This Row],[Número de Orden]],Tabla1[Ganacia Bruta])</f>
        <v>142</v>
      </c>
      <c r="R736" s="1">
        <f>+Tabla2[[#This Row],[Monto total cuenta]]+Tabla2[[#This Row],[Propina final]]</f>
        <v>180.43</v>
      </c>
      <c r="S736" s="4">
        <f>+Tabla2[[#This Row],[Hora de Salida]]</f>
        <v>45023.157638888886</v>
      </c>
      <c r="T736" s="5" t="str">
        <f>+TEXT(Tabla2[[#This Row],[Hora de Llegada]], "h:mm")</f>
        <v>1:52</v>
      </c>
      <c r="U736" t="str">
        <f>+TEXT(Tabla2[[#This Row],[Hora de Salida]], "h:mm")</f>
        <v>3:47</v>
      </c>
      <c r="V7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7.9861111111111105E-2</v>
      </c>
      <c r="W736">
        <f>+SUMIF(cocina!A:A,Tabla2[[#This Row],[Número de Orden]],cocina!H:H)</f>
        <v>87</v>
      </c>
      <c r="X736">
        <f>+Tabla2[[#This Row],[Tiempo de preparación]]/60</f>
        <v>1.45</v>
      </c>
      <c r="Y736" t="str">
        <f>+TEXT(Tabla2[[#This Row],[Columna2]]/24, "h:mm")</f>
        <v>1:27</v>
      </c>
      <c r="Z736" s="6">
        <f>+TEXT(Tabla2[[#This Row],[Hora de Salida]]-Tabla2[[#This Row],[Hora de Llegada]], "h:mm")-Tabla2[[#This Row],[Tiempo de preparación2]]</f>
        <v>1.9444444444444438E-2</v>
      </c>
      <c r="AA736" s="6">
        <f>+IF(Tabla2[[#This Row],[Tiempo de degustación]]&lt;0,0,Tabla2[[#This Row],[Tiempo de degustación]])</f>
        <v>1.9444444444444438E-2</v>
      </c>
      <c r="AB736" t="str">
        <f>+IF(Tabla2[[#This Row],[Tiempo de degustación2]]&gt;0,"SI","Impago")</f>
        <v>SI</v>
      </c>
      <c r="AC736">
        <f>+IF(Tabla2[[#This Row],[Orden cobrada]]="Impago",0,Tabla2[[#This Row],[Propina]])</f>
        <v>38.43</v>
      </c>
      <c r="AD736">
        <f>+IF(Tabla2[[#This Row],[Estado de la Mesa]]="Ocupada",15,0)</f>
        <v>0</v>
      </c>
      <c r="AE736">
        <f>+Tabla2[[#This Row],[Columna1]]/60</f>
        <v>0</v>
      </c>
      <c r="AF736" t="str">
        <f>+TEXT(Tabla2[[#This Row],[Columna12]]/24, "h:mm")</f>
        <v>0:00</v>
      </c>
      <c r="AG736" s="6">
        <f>+Tabla2[[#This Row],[Columna13]]+Tabla2[[#This Row],[Tiempo de permanencia]]</f>
        <v>7.9861111111111105E-2</v>
      </c>
      <c r="AH736" t="str">
        <f>+TEXT(Tabla2[[#This Row],[Hora de Llegada]], "dddd")</f>
        <v>viernes</v>
      </c>
    </row>
    <row r="737" spans="1:34" x14ac:dyDescent="0.25">
      <c r="A737">
        <v>17</v>
      </c>
      <c r="B737" t="s">
        <v>276</v>
      </c>
      <c r="C737">
        <v>2</v>
      </c>
      <c r="D737" s="3">
        <v>45023.047222222223</v>
      </c>
      <c r="E737" s="3">
        <v>45023.14166666667</v>
      </c>
      <c r="F737" t="s">
        <v>94</v>
      </c>
      <c r="G737" t="s">
        <v>77</v>
      </c>
      <c r="H737" t="s">
        <v>83</v>
      </c>
      <c r="I737" s="13">
        <v>25.91</v>
      </c>
      <c r="J737" t="s">
        <v>100</v>
      </c>
      <c r="K737">
        <v>736</v>
      </c>
      <c r="L737" t="s">
        <v>73</v>
      </c>
      <c r="M737" t="s">
        <v>19</v>
      </c>
      <c r="N737" t="s">
        <v>92</v>
      </c>
      <c r="O737" t="s">
        <v>86</v>
      </c>
      <c r="Q737" s="1">
        <f>+SUMIF(Tabla1[Número de Orden],Tabla2[[#This Row],[Número de Orden]],Tabla1[Ganacia Bruta])</f>
        <v>215</v>
      </c>
      <c r="R737" s="1">
        <f>+Tabla2[[#This Row],[Monto total cuenta]]+Tabla2[[#This Row],[Propina final]]</f>
        <v>240.91</v>
      </c>
      <c r="S737" s="4">
        <f>+Tabla2[[#This Row],[Hora de Salida]]</f>
        <v>45023.14166666667</v>
      </c>
      <c r="T737" s="5" t="str">
        <f>+TEXT(Tabla2[[#This Row],[Hora de Llegada]], "h:mm")</f>
        <v>1:08</v>
      </c>
      <c r="U737" t="str">
        <f>+TEXT(Tabla2[[#This Row],[Hora de Salida]], "h:mm")</f>
        <v>3:24</v>
      </c>
      <c r="V7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30.094444444444445</v>
      </c>
      <c r="W737">
        <f>+SUMIF(cocina!A:A,Tabla2[[#This Row],[Número de Orden]],cocina!H:H)</f>
        <v>92</v>
      </c>
      <c r="X737">
        <f>+Tabla2[[#This Row],[Tiempo de preparación]]/60</f>
        <v>1.5333333333333334</v>
      </c>
      <c r="Y737" t="str">
        <f>+TEXT(Tabla2[[#This Row],[Columna2]]/24, "h:mm")</f>
        <v>1:32</v>
      </c>
      <c r="Z737" s="6">
        <f>+TEXT(Tabla2[[#This Row],[Hora de Salida]]-Tabla2[[#This Row],[Hora de Llegada]], "h:mm")-Tabla2[[#This Row],[Tiempo de preparación2]]</f>
        <v>3.0555555555555558E-2</v>
      </c>
      <c r="AA737" s="6">
        <f>+IF(Tabla2[[#This Row],[Tiempo de degustación]]&lt;0,0,Tabla2[[#This Row],[Tiempo de degustación]])</f>
        <v>3.0555555555555558E-2</v>
      </c>
      <c r="AB737" t="str">
        <f>+IF(Tabla2[[#This Row],[Tiempo de degustación2]]&gt;0,"SI","Impago")</f>
        <v>SI</v>
      </c>
      <c r="AC737">
        <f>+IF(Tabla2[[#This Row],[Orden cobrada]]="Impago",0,Tabla2[[#This Row],[Propina]])</f>
        <v>25.91</v>
      </c>
      <c r="AD737">
        <f>+IF(Tabla2[[#This Row],[Estado de la Mesa]]="Ocupada",15,0)</f>
        <v>15</v>
      </c>
      <c r="AE737">
        <f>+Tabla2[[#This Row],[Columna1]]/60</f>
        <v>0.25</v>
      </c>
      <c r="AF737" t="str">
        <f>+TEXT(Tabla2[[#This Row],[Columna12]]/24, "h:mm")</f>
        <v>0:15</v>
      </c>
      <c r="AG737" s="6">
        <f>+Tabla2[[#This Row],[Columna13]]+Tabla2[[#This Row],[Tiempo de permanencia]]</f>
        <v>30.104861111111113</v>
      </c>
      <c r="AH737" t="str">
        <f>+TEXT(Tabla2[[#This Row],[Hora de Llegada]], "dddd")</f>
        <v>viernes</v>
      </c>
    </row>
    <row r="738" spans="1:34" x14ac:dyDescent="0.25">
      <c r="A738">
        <v>6</v>
      </c>
      <c r="B738" t="s">
        <v>645</v>
      </c>
      <c r="C738">
        <v>1</v>
      </c>
      <c r="D738" s="3">
        <v>45023.027083333334</v>
      </c>
      <c r="E738" s="3">
        <v>45023.129166666666</v>
      </c>
      <c r="F738" t="s">
        <v>82</v>
      </c>
      <c r="G738" t="s">
        <v>77</v>
      </c>
      <c r="H738" t="s">
        <v>71</v>
      </c>
      <c r="I738" s="13">
        <v>24.09</v>
      </c>
      <c r="J738" t="s">
        <v>72</v>
      </c>
      <c r="K738">
        <v>737</v>
      </c>
      <c r="L738" t="s">
        <v>91</v>
      </c>
      <c r="M738" t="s">
        <v>13</v>
      </c>
      <c r="N738" t="s">
        <v>74</v>
      </c>
      <c r="Q738" s="1">
        <f>+SUMIF(Tabla1[Número de Orden],Tabla2[[#This Row],[Número de Orden]],Tabla1[Ganacia Bruta])</f>
        <v>118</v>
      </c>
      <c r="R738" s="1">
        <f>+Tabla2[[#This Row],[Monto total cuenta]]+Tabla2[[#This Row],[Propina final]]</f>
        <v>142.09</v>
      </c>
      <c r="S738" s="4">
        <f>+Tabla2[[#This Row],[Hora de Salida]]</f>
        <v>45023.129166666666</v>
      </c>
      <c r="T738" s="5" t="str">
        <f>+TEXT(Tabla2[[#This Row],[Hora de Llegada]], "h:mm")</f>
        <v>0:39</v>
      </c>
      <c r="U738" t="str">
        <f>+TEXT(Tabla2[[#This Row],[Hora de Salida]], "h:mm")</f>
        <v>3:06</v>
      </c>
      <c r="V7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738">
        <f>+SUMIF(cocina!A:A,Tabla2[[#This Row],[Número de Orden]],cocina!H:H)</f>
        <v>22</v>
      </c>
      <c r="X738">
        <f>+Tabla2[[#This Row],[Tiempo de preparación]]/60</f>
        <v>0.36666666666666664</v>
      </c>
      <c r="Y738" t="str">
        <f>+TEXT(Tabla2[[#This Row],[Columna2]]/24, "h:mm")</f>
        <v>0:22</v>
      </c>
      <c r="Z738" s="6">
        <f>+TEXT(Tabla2[[#This Row],[Hora de Salida]]-Tabla2[[#This Row],[Hora de Llegada]], "h:mm")-Tabla2[[#This Row],[Tiempo de preparación2]]</f>
        <v>8.6805555555555552E-2</v>
      </c>
      <c r="AA738" s="6">
        <f>+IF(Tabla2[[#This Row],[Tiempo de degustación]]&lt;0,0,Tabla2[[#This Row],[Tiempo de degustación]])</f>
        <v>8.6805555555555552E-2</v>
      </c>
      <c r="AB738" t="str">
        <f>+IF(Tabla2[[#This Row],[Tiempo de degustación2]]&gt;0,"SI","Impago")</f>
        <v>SI</v>
      </c>
      <c r="AC738">
        <f>+IF(Tabla2[[#This Row],[Orden cobrada]]="Impago",0,Tabla2[[#This Row],[Propina]])</f>
        <v>24.09</v>
      </c>
      <c r="AD738">
        <f>+IF(Tabla2[[#This Row],[Estado de la Mesa]]="Ocupada",15,0)</f>
        <v>0</v>
      </c>
      <c r="AE738">
        <f>+Tabla2[[#This Row],[Columna1]]/60</f>
        <v>0</v>
      </c>
      <c r="AF738" t="str">
        <f>+TEXT(Tabla2[[#This Row],[Columna12]]/24, "h:mm")</f>
        <v>0:00</v>
      </c>
      <c r="AG738" s="6">
        <f>+Tabla2[[#This Row],[Columna13]]+Tabla2[[#This Row],[Tiempo de permanencia]]</f>
        <v>0.10208333333333335</v>
      </c>
      <c r="AH738" t="str">
        <f>+TEXT(Tabla2[[#This Row],[Hora de Llegada]], "dddd")</f>
        <v>viernes</v>
      </c>
    </row>
    <row r="739" spans="1:34" x14ac:dyDescent="0.25">
      <c r="A739">
        <v>15</v>
      </c>
      <c r="B739" t="s">
        <v>524</v>
      </c>
      <c r="C739">
        <v>1</v>
      </c>
      <c r="D739" s="3">
        <v>45023.035416666666</v>
      </c>
      <c r="E739" s="3">
        <v>45023.086111111108</v>
      </c>
      <c r="F739" t="s">
        <v>69</v>
      </c>
      <c r="G739" t="s">
        <v>70</v>
      </c>
      <c r="H739" t="s">
        <v>83</v>
      </c>
      <c r="I739" s="13">
        <v>17.37</v>
      </c>
      <c r="J739" t="s">
        <v>100</v>
      </c>
      <c r="K739">
        <v>738</v>
      </c>
      <c r="L739" t="s">
        <v>73</v>
      </c>
      <c r="M739" t="s">
        <v>25</v>
      </c>
      <c r="N739" t="s">
        <v>92</v>
      </c>
      <c r="O739" t="s">
        <v>122</v>
      </c>
      <c r="Q739" s="1">
        <f>+SUMIF(Tabla1[Número de Orden],Tabla2[[#This Row],[Número de Orden]],Tabla1[Ganacia Bruta])</f>
        <v>134</v>
      </c>
      <c r="R739" s="1">
        <f>+Tabla2[[#This Row],[Monto total cuenta]]+Tabla2[[#This Row],[Propina final]]</f>
        <v>134</v>
      </c>
      <c r="S739" s="4">
        <f>+Tabla2[[#This Row],[Hora de Salida]]</f>
        <v>45023.086111111108</v>
      </c>
      <c r="T739" s="5" t="str">
        <f>+TEXT(Tabla2[[#This Row],[Hora de Llegada]], "h:mm")</f>
        <v>0:51</v>
      </c>
      <c r="U739" t="str">
        <f>+TEXT(Tabla2[[#This Row],[Hora de Salida]], "h:mm")</f>
        <v>2:04</v>
      </c>
      <c r="V7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30.050694444444446</v>
      </c>
      <c r="W739">
        <f>+SUMIF(cocina!A:A,Tabla2[[#This Row],[Número de Orden]],cocina!H:H)</f>
        <v>94</v>
      </c>
      <c r="X739">
        <f>+Tabla2[[#This Row],[Tiempo de preparación]]/60</f>
        <v>1.5666666666666667</v>
      </c>
      <c r="Y739" t="str">
        <f>+TEXT(Tabla2[[#This Row],[Columna2]]/24, "h:mm")</f>
        <v>1:34</v>
      </c>
      <c r="Z739" s="6">
        <f>+TEXT(Tabla2[[#This Row],[Hora de Salida]]-Tabla2[[#This Row],[Hora de Llegada]], "h:mm")-Tabla2[[#This Row],[Tiempo de preparación2]]</f>
        <v>-1.4583333333333337E-2</v>
      </c>
      <c r="AA739" s="6">
        <f>+IF(Tabla2[[#This Row],[Tiempo de degustación]]&lt;0,0,Tabla2[[#This Row],[Tiempo de degustación]])</f>
        <v>0</v>
      </c>
      <c r="AB739" t="str">
        <f>+IF(Tabla2[[#This Row],[Tiempo de degustación2]]&gt;0,"SI","Impago")</f>
        <v>Impago</v>
      </c>
      <c r="AC739">
        <f>+IF(Tabla2[[#This Row],[Orden cobrada]]="Impago",0,Tabla2[[#This Row],[Propina]])</f>
        <v>0</v>
      </c>
      <c r="AD739">
        <f>+IF(Tabla2[[#This Row],[Estado de la Mesa]]="Ocupada",15,0)</f>
        <v>15</v>
      </c>
      <c r="AE739">
        <f>+Tabla2[[#This Row],[Columna1]]/60</f>
        <v>0.25</v>
      </c>
      <c r="AF739" t="str">
        <f>+TEXT(Tabla2[[#This Row],[Columna12]]/24, "h:mm")</f>
        <v>0:15</v>
      </c>
      <c r="AG739" s="6">
        <f>+Tabla2[[#This Row],[Columna13]]+Tabla2[[#This Row],[Tiempo de permanencia]]</f>
        <v>30.061111111111114</v>
      </c>
      <c r="AH739" t="str">
        <f>+TEXT(Tabla2[[#This Row],[Hora de Llegada]], "dddd")</f>
        <v>viernes</v>
      </c>
    </row>
    <row r="740" spans="1:34" x14ac:dyDescent="0.25">
      <c r="A740">
        <v>10</v>
      </c>
      <c r="B740" t="s">
        <v>646</v>
      </c>
      <c r="C740">
        <v>5</v>
      </c>
      <c r="D740" s="3">
        <v>45023.161805555559</v>
      </c>
      <c r="E740" s="3">
        <v>45023.256944444445</v>
      </c>
      <c r="F740" t="s">
        <v>82</v>
      </c>
      <c r="G740" t="s">
        <v>70</v>
      </c>
      <c r="H740" t="s">
        <v>71</v>
      </c>
      <c r="I740" s="13">
        <v>33.69</v>
      </c>
      <c r="J740" t="s">
        <v>72</v>
      </c>
      <c r="K740">
        <v>739</v>
      </c>
      <c r="L740" t="s">
        <v>79</v>
      </c>
      <c r="M740" t="s">
        <v>22</v>
      </c>
      <c r="Q740" s="1">
        <f>+SUMIF(Tabla1[Número de Orden],Tabla2[[#This Row],[Número de Orden]],Tabla1[Ganacia Bruta])</f>
        <v>46</v>
      </c>
      <c r="R740" s="1">
        <f>+Tabla2[[#This Row],[Monto total cuenta]]+Tabla2[[#This Row],[Propina final]]</f>
        <v>79.69</v>
      </c>
      <c r="S740" s="4">
        <f>+Tabla2[[#This Row],[Hora de Salida]]</f>
        <v>45023.256944444445</v>
      </c>
      <c r="T740" s="5" t="str">
        <f>+TEXT(Tabla2[[#This Row],[Hora de Llegada]], "h:mm")</f>
        <v>3:53</v>
      </c>
      <c r="U740" t="str">
        <f>+TEXT(Tabla2[[#This Row],[Hora de Salida]], "h:mm")</f>
        <v>6:10</v>
      </c>
      <c r="V7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9.5138888888888856E-2</v>
      </c>
      <c r="W740">
        <f>+SUMIF(cocina!A:A,Tabla2[[#This Row],[Número de Orden]],cocina!H:H)</f>
        <v>54</v>
      </c>
      <c r="X740">
        <f>+Tabla2[[#This Row],[Tiempo de preparación]]/60</f>
        <v>0.9</v>
      </c>
      <c r="Y740" t="str">
        <f>+TEXT(Tabla2[[#This Row],[Columna2]]/24, "h:mm")</f>
        <v>0:54</v>
      </c>
      <c r="Z740" s="6">
        <f>+TEXT(Tabla2[[#This Row],[Hora de Salida]]-Tabla2[[#This Row],[Hora de Llegada]], "h:mm")-Tabla2[[#This Row],[Tiempo de preparación2]]</f>
        <v>5.7638888888888885E-2</v>
      </c>
      <c r="AA740" s="6">
        <f>+IF(Tabla2[[#This Row],[Tiempo de degustación]]&lt;0,0,Tabla2[[#This Row],[Tiempo de degustación]])</f>
        <v>5.7638888888888885E-2</v>
      </c>
      <c r="AB740" t="str">
        <f>+IF(Tabla2[[#This Row],[Tiempo de degustación2]]&gt;0,"SI","Impago")</f>
        <v>SI</v>
      </c>
      <c r="AC740">
        <f>+IF(Tabla2[[#This Row],[Orden cobrada]]="Impago",0,Tabla2[[#This Row],[Propina]])</f>
        <v>33.69</v>
      </c>
      <c r="AD740">
        <f>+IF(Tabla2[[#This Row],[Estado de la Mesa]]="Ocupada",15,0)</f>
        <v>0</v>
      </c>
      <c r="AE740">
        <f>+Tabla2[[#This Row],[Columna1]]/60</f>
        <v>0</v>
      </c>
      <c r="AF740" t="str">
        <f>+TEXT(Tabla2[[#This Row],[Columna12]]/24, "h:mm")</f>
        <v>0:00</v>
      </c>
      <c r="AG740" s="6">
        <f>+Tabla2[[#This Row],[Columna13]]+Tabla2[[#This Row],[Tiempo de permanencia]]</f>
        <v>9.5138888888888856E-2</v>
      </c>
      <c r="AH740" t="str">
        <f>+TEXT(Tabla2[[#This Row],[Hora de Llegada]], "dddd")</f>
        <v>viernes</v>
      </c>
    </row>
    <row r="741" spans="1:34" x14ac:dyDescent="0.25">
      <c r="A741">
        <v>16</v>
      </c>
      <c r="B741" t="s">
        <v>647</v>
      </c>
      <c r="C741">
        <v>6</v>
      </c>
      <c r="D741" s="3">
        <v>45023.15902777778</v>
      </c>
      <c r="E741" s="3">
        <v>45023.26666666667</v>
      </c>
      <c r="F741" t="s">
        <v>76</v>
      </c>
      <c r="G741" t="s">
        <v>70</v>
      </c>
      <c r="H741" t="s">
        <v>71</v>
      </c>
      <c r="I741" s="13">
        <v>16.05</v>
      </c>
      <c r="J741" t="s">
        <v>72</v>
      </c>
      <c r="K741">
        <v>740</v>
      </c>
      <c r="L741" t="s">
        <v>121</v>
      </c>
      <c r="M741" t="s">
        <v>15</v>
      </c>
      <c r="N741" t="s">
        <v>107</v>
      </c>
      <c r="O741" t="s">
        <v>87</v>
      </c>
      <c r="P741" t="s">
        <v>116</v>
      </c>
      <c r="Q741" s="1">
        <f>+SUMIF(Tabla1[Número de Orden],Tabla2[[#This Row],[Número de Orden]],Tabla1[Ganacia Bruta])</f>
        <v>293</v>
      </c>
      <c r="R741" s="1">
        <f>+Tabla2[[#This Row],[Monto total cuenta]]+Tabla2[[#This Row],[Propina final]]</f>
        <v>309.05</v>
      </c>
      <c r="S741" s="4">
        <f>+Tabla2[[#This Row],[Hora de Salida]]</f>
        <v>45023.26666666667</v>
      </c>
      <c r="T741" s="5" t="str">
        <f>+TEXT(Tabla2[[#This Row],[Hora de Llegada]], "h:mm")</f>
        <v>3:49</v>
      </c>
      <c r="U741" t="str">
        <f>+TEXT(Tabla2[[#This Row],[Hora de Salida]], "h:mm")</f>
        <v>6:24</v>
      </c>
      <c r="V7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741">
        <f>+SUMIF(cocina!A:A,Tabla2[[#This Row],[Número de Orden]],cocina!H:H)</f>
        <v>113</v>
      </c>
      <c r="X741">
        <f>+Tabla2[[#This Row],[Tiempo de preparación]]/60</f>
        <v>1.8833333333333333</v>
      </c>
      <c r="Y741" t="str">
        <f>+TEXT(Tabla2[[#This Row],[Columna2]]/24, "h:mm")</f>
        <v>1:53</v>
      </c>
      <c r="Z741" s="6">
        <f>+TEXT(Tabla2[[#This Row],[Hora de Salida]]-Tabla2[[#This Row],[Hora de Llegada]], "h:mm")-Tabla2[[#This Row],[Tiempo de preparación2]]</f>
        <v>2.9166666666666674E-2</v>
      </c>
      <c r="AA741" s="6">
        <f>+IF(Tabla2[[#This Row],[Tiempo de degustación]]&lt;0,0,Tabla2[[#This Row],[Tiempo de degustación]])</f>
        <v>2.9166666666666674E-2</v>
      </c>
      <c r="AB741" t="str">
        <f>+IF(Tabla2[[#This Row],[Tiempo de degustación2]]&gt;0,"SI","Impago")</f>
        <v>SI</v>
      </c>
      <c r="AC741">
        <f>+IF(Tabla2[[#This Row],[Orden cobrada]]="Impago",0,Tabla2[[#This Row],[Propina]])</f>
        <v>16.05</v>
      </c>
      <c r="AD741">
        <f>+IF(Tabla2[[#This Row],[Estado de la Mesa]]="Ocupada",15,0)</f>
        <v>0</v>
      </c>
      <c r="AE741">
        <f>+Tabla2[[#This Row],[Columna1]]/60</f>
        <v>0</v>
      </c>
      <c r="AF741" t="str">
        <f>+TEXT(Tabla2[[#This Row],[Columna12]]/24, "h:mm")</f>
        <v>0:00</v>
      </c>
      <c r="AG741" s="6">
        <f>+Tabla2[[#This Row],[Columna13]]+Tabla2[[#This Row],[Tiempo de permanencia]]</f>
        <v>0.1076388888888889</v>
      </c>
      <c r="AH741" t="str">
        <f>+TEXT(Tabla2[[#This Row],[Hora de Llegada]], "dddd")</f>
        <v>viernes</v>
      </c>
    </row>
    <row r="742" spans="1:34" x14ac:dyDescent="0.25">
      <c r="A742">
        <v>14</v>
      </c>
      <c r="B742" t="s">
        <v>451</v>
      </c>
      <c r="C742">
        <v>4</v>
      </c>
      <c r="D742" s="3">
        <v>45023.020138888889</v>
      </c>
      <c r="E742" s="3">
        <v>45023.182638888888</v>
      </c>
      <c r="F742" t="s">
        <v>82</v>
      </c>
      <c r="G742" t="s">
        <v>70</v>
      </c>
      <c r="H742" t="s">
        <v>71</v>
      </c>
      <c r="I742" s="13">
        <v>40.31</v>
      </c>
      <c r="J742" t="s">
        <v>100</v>
      </c>
      <c r="K742">
        <v>741</v>
      </c>
      <c r="L742" t="s">
        <v>109</v>
      </c>
      <c r="M742" t="s">
        <v>5</v>
      </c>
      <c r="N742" t="s">
        <v>88</v>
      </c>
      <c r="O742" t="s">
        <v>115</v>
      </c>
      <c r="P742" t="s">
        <v>92</v>
      </c>
      <c r="Q742" s="1">
        <f>+SUMIF(Tabla1[Número de Orden],Tabla2[[#This Row],[Número de Orden]],Tabla1[Ganacia Bruta])</f>
        <v>285</v>
      </c>
      <c r="R742" s="1">
        <f>+Tabla2[[#This Row],[Monto total cuenta]]+Tabla2[[#This Row],[Propina final]]</f>
        <v>325.31</v>
      </c>
      <c r="S742" s="4">
        <f>+Tabla2[[#This Row],[Hora de Salida]]</f>
        <v>45023.182638888888</v>
      </c>
      <c r="T742" s="5" t="str">
        <f>+TEXT(Tabla2[[#This Row],[Hora de Llegada]], "h:mm")</f>
        <v>0:29</v>
      </c>
      <c r="U742" t="str">
        <f>+TEXT(Tabla2[[#This Row],[Hora de Salida]], "h:mm")</f>
        <v>4:23</v>
      </c>
      <c r="V7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30.162500000000001</v>
      </c>
      <c r="W742">
        <f>+SUMIF(cocina!A:A,Tabla2[[#This Row],[Número de Orden]],cocina!H:H)</f>
        <v>165</v>
      </c>
      <c r="X742">
        <f>+Tabla2[[#This Row],[Tiempo de preparación]]/60</f>
        <v>2.75</v>
      </c>
      <c r="Y742" t="str">
        <f>+TEXT(Tabla2[[#This Row],[Columna2]]/24, "h:mm")</f>
        <v>2:45</v>
      </c>
      <c r="Z742" s="6">
        <f>+TEXT(Tabla2[[#This Row],[Hora de Salida]]-Tabla2[[#This Row],[Hora de Llegada]], "h:mm")-Tabla2[[#This Row],[Tiempo de preparación2]]</f>
        <v>4.7916666666666677E-2</v>
      </c>
      <c r="AA742" s="6">
        <f>+IF(Tabla2[[#This Row],[Tiempo de degustación]]&lt;0,0,Tabla2[[#This Row],[Tiempo de degustación]])</f>
        <v>4.7916666666666677E-2</v>
      </c>
      <c r="AB742" t="str">
        <f>+IF(Tabla2[[#This Row],[Tiempo de degustación2]]&gt;0,"SI","Impago")</f>
        <v>SI</v>
      </c>
      <c r="AC742">
        <f>+IF(Tabla2[[#This Row],[Orden cobrada]]="Impago",0,Tabla2[[#This Row],[Propina]])</f>
        <v>40.31</v>
      </c>
      <c r="AD742">
        <f>+IF(Tabla2[[#This Row],[Estado de la Mesa]]="Ocupada",15,0)</f>
        <v>15</v>
      </c>
      <c r="AE742">
        <f>+Tabla2[[#This Row],[Columna1]]/60</f>
        <v>0.25</v>
      </c>
      <c r="AF742" t="str">
        <f>+TEXT(Tabla2[[#This Row],[Columna12]]/24, "h:mm")</f>
        <v>0:15</v>
      </c>
      <c r="AG742" s="6">
        <f>+Tabla2[[#This Row],[Columna13]]+Tabla2[[#This Row],[Tiempo de permanencia]]</f>
        <v>30.172916666666669</v>
      </c>
      <c r="AH742" t="str">
        <f>+TEXT(Tabla2[[#This Row],[Hora de Llegada]], "dddd")</f>
        <v>viernes</v>
      </c>
    </row>
    <row r="743" spans="1:34" x14ac:dyDescent="0.25">
      <c r="A743">
        <v>20</v>
      </c>
      <c r="B743" t="s">
        <v>544</v>
      </c>
      <c r="C743">
        <v>4</v>
      </c>
      <c r="D743" s="3">
        <v>45023.025000000001</v>
      </c>
      <c r="E743" s="3">
        <v>45023.098611111112</v>
      </c>
      <c r="F743" t="s">
        <v>82</v>
      </c>
      <c r="G743" t="s">
        <v>77</v>
      </c>
      <c r="H743" t="s">
        <v>83</v>
      </c>
      <c r="I743" s="13">
        <v>10.51</v>
      </c>
      <c r="J743" t="s">
        <v>72</v>
      </c>
      <c r="K743">
        <v>742</v>
      </c>
      <c r="L743" t="s">
        <v>79</v>
      </c>
      <c r="M743" t="s">
        <v>9</v>
      </c>
      <c r="N743" t="s">
        <v>74</v>
      </c>
      <c r="O743" t="s">
        <v>125</v>
      </c>
      <c r="P743" t="s">
        <v>106</v>
      </c>
      <c r="Q743" s="1">
        <f>+SUMIF(Tabla1[Número de Orden],Tabla2[[#This Row],[Número de Orden]],Tabla1[Ganacia Bruta])</f>
        <v>166</v>
      </c>
      <c r="R743" s="1">
        <f>+Tabla2[[#This Row],[Monto total cuenta]]+Tabla2[[#This Row],[Propina final]]</f>
        <v>166</v>
      </c>
      <c r="S743" s="4">
        <f>+Tabla2[[#This Row],[Hora de Salida]]</f>
        <v>45023.098611111112</v>
      </c>
      <c r="T743" s="5" t="str">
        <f>+TEXT(Tabla2[[#This Row],[Hora de Llegada]], "h:mm")</f>
        <v>0:36</v>
      </c>
      <c r="U743" t="str">
        <f>+TEXT(Tabla2[[#This Row],[Hora de Salida]], "h:mm")</f>
        <v>2:22</v>
      </c>
      <c r="V7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743">
        <f>+SUMIF(cocina!A:A,Tabla2[[#This Row],[Número de Orden]],cocina!H:H)</f>
        <v>145</v>
      </c>
      <c r="X743">
        <f>+Tabla2[[#This Row],[Tiempo de preparación]]/60</f>
        <v>2.4166666666666665</v>
      </c>
      <c r="Y743" t="str">
        <f>+TEXT(Tabla2[[#This Row],[Columna2]]/24, "h:mm")</f>
        <v>2:25</v>
      </c>
      <c r="Z743" s="6">
        <f>+TEXT(Tabla2[[#This Row],[Hora de Salida]]-Tabla2[[#This Row],[Hora de Llegada]], "h:mm")-Tabla2[[#This Row],[Tiempo de preparación2]]</f>
        <v>-2.7083333333333334E-2</v>
      </c>
      <c r="AA743" s="6">
        <f>+IF(Tabla2[[#This Row],[Tiempo de degustación]]&lt;0,0,Tabla2[[#This Row],[Tiempo de degustación]])</f>
        <v>0</v>
      </c>
      <c r="AB743" t="str">
        <f>+IF(Tabla2[[#This Row],[Tiempo de degustación2]]&gt;0,"SI","Impago")</f>
        <v>Impago</v>
      </c>
      <c r="AC743">
        <f>+IF(Tabla2[[#This Row],[Orden cobrada]]="Impago",0,Tabla2[[#This Row],[Propina]])</f>
        <v>0</v>
      </c>
      <c r="AD743">
        <f>+IF(Tabla2[[#This Row],[Estado de la Mesa]]="Ocupada",15,0)</f>
        <v>0</v>
      </c>
      <c r="AE743">
        <f>+Tabla2[[#This Row],[Columna1]]/60</f>
        <v>0</v>
      </c>
      <c r="AF743" t="str">
        <f>+TEXT(Tabla2[[#This Row],[Columna12]]/24, "h:mm")</f>
        <v>0:00</v>
      </c>
      <c r="AG743" s="6">
        <f>+Tabla2[[#This Row],[Columna13]]+Tabla2[[#This Row],[Tiempo de permanencia]]</f>
        <v>7.3611111111111099E-2</v>
      </c>
      <c r="AH743" t="str">
        <f>+TEXT(Tabla2[[#This Row],[Hora de Llegada]], "dddd")</f>
        <v>viernes</v>
      </c>
    </row>
    <row r="744" spans="1:34" x14ac:dyDescent="0.25">
      <c r="A744">
        <v>19</v>
      </c>
      <c r="B744" t="s">
        <v>401</v>
      </c>
      <c r="C744">
        <v>2</v>
      </c>
      <c r="D744" s="3">
        <v>45023.157638888886</v>
      </c>
      <c r="E744" s="3">
        <v>45023.322222222225</v>
      </c>
      <c r="F744" t="s">
        <v>69</v>
      </c>
      <c r="G744" t="s">
        <v>70</v>
      </c>
      <c r="H744" t="s">
        <v>71</v>
      </c>
      <c r="I744" s="13">
        <v>25.7</v>
      </c>
      <c r="J744" t="s">
        <v>100</v>
      </c>
      <c r="K744">
        <v>743</v>
      </c>
      <c r="L744" t="s">
        <v>85</v>
      </c>
      <c r="M744" t="s">
        <v>25</v>
      </c>
      <c r="N744" t="s">
        <v>122</v>
      </c>
      <c r="O744" t="s">
        <v>116</v>
      </c>
      <c r="Q744" s="1">
        <f>+SUMIF(Tabla1[Número de Orden],Tabla2[[#This Row],[Número de Orden]],Tabla1[Ganacia Bruta])</f>
        <v>134</v>
      </c>
      <c r="R744" s="1">
        <f>+Tabla2[[#This Row],[Monto total cuenta]]+Tabla2[[#This Row],[Propina final]]</f>
        <v>159.69999999999999</v>
      </c>
      <c r="S744" s="4">
        <f>+Tabla2[[#This Row],[Hora de Salida]]</f>
        <v>45023.322222222225</v>
      </c>
      <c r="T744" s="5" t="str">
        <f>+TEXT(Tabla2[[#This Row],[Hora de Llegada]], "h:mm")</f>
        <v>3:47</v>
      </c>
      <c r="U744" t="str">
        <f>+TEXT(Tabla2[[#This Row],[Hora de Salida]], "h:mm")</f>
        <v>7:44</v>
      </c>
      <c r="V7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30.164583333333333</v>
      </c>
      <c r="W744">
        <f>+SUMIF(cocina!A:A,Tabla2[[#This Row],[Número de Orden]],cocina!H:H)</f>
        <v>143</v>
      </c>
      <c r="X744">
        <f>+Tabla2[[#This Row],[Tiempo de preparación]]/60</f>
        <v>2.3833333333333333</v>
      </c>
      <c r="Y744" t="str">
        <f>+TEXT(Tabla2[[#This Row],[Columna2]]/24, "h:mm")</f>
        <v>2:23</v>
      </c>
      <c r="Z744" s="6">
        <f>+TEXT(Tabla2[[#This Row],[Hora de Salida]]-Tabla2[[#This Row],[Hora de Llegada]], "h:mm")-Tabla2[[#This Row],[Tiempo de preparación2]]</f>
        <v>6.5277777777777782E-2</v>
      </c>
      <c r="AA744" s="6">
        <f>+IF(Tabla2[[#This Row],[Tiempo de degustación]]&lt;0,0,Tabla2[[#This Row],[Tiempo de degustación]])</f>
        <v>6.5277777777777782E-2</v>
      </c>
      <c r="AB744" t="str">
        <f>+IF(Tabla2[[#This Row],[Tiempo de degustación2]]&gt;0,"SI","Impago")</f>
        <v>SI</v>
      </c>
      <c r="AC744">
        <f>+IF(Tabla2[[#This Row],[Orden cobrada]]="Impago",0,Tabla2[[#This Row],[Propina]])</f>
        <v>25.7</v>
      </c>
      <c r="AD744">
        <f>+IF(Tabla2[[#This Row],[Estado de la Mesa]]="Ocupada",15,0)</f>
        <v>15</v>
      </c>
      <c r="AE744">
        <f>+Tabla2[[#This Row],[Columna1]]/60</f>
        <v>0.25</v>
      </c>
      <c r="AF744" t="str">
        <f>+TEXT(Tabla2[[#This Row],[Columna12]]/24, "h:mm")</f>
        <v>0:15</v>
      </c>
      <c r="AG744" s="6">
        <f>+Tabla2[[#This Row],[Columna13]]+Tabla2[[#This Row],[Tiempo de permanencia]]</f>
        <v>30.175000000000001</v>
      </c>
      <c r="AH744" t="str">
        <f>+TEXT(Tabla2[[#This Row],[Hora de Llegada]], "dddd")</f>
        <v>viernes</v>
      </c>
    </row>
    <row r="745" spans="1:34" x14ac:dyDescent="0.25">
      <c r="A745">
        <v>11</v>
      </c>
      <c r="B745" t="s">
        <v>102</v>
      </c>
      <c r="C745">
        <v>1</v>
      </c>
      <c r="D745" s="3">
        <v>45023.082638888889</v>
      </c>
      <c r="E745" s="3">
        <v>45023.242361111108</v>
      </c>
      <c r="F745" t="s">
        <v>76</v>
      </c>
      <c r="G745" t="s">
        <v>70</v>
      </c>
      <c r="H745" t="s">
        <v>83</v>
      </c>
      <c r="I745" s="13">
        <v>26.5</v>
      </c>
      <c r="J745" t="s">
        <v>84</v>
      </c>
      <c r="K745">
        <v>744</v>
      </c>
      <c r="L745" t="s">
        <v>73</v>
      </c>
      <c r="M745" t="s">
        <v>24</v>
      </c>
      <c r="N745" t="s">
        <v>88</v>
      </c>
      <c r="Q745" s="1">
        <f>+SUMIF(Tabla1[Número de Orden],Tabla2[[#This Row],[Número de Orden]],Tabla1[Ganacia Bruta])</f>
        <v>76</v>
      </c>
      <c r="R745" s="1">
        <f>+Tabla2[[#This Row],[Monto total cuenta]]+Tabla2[[#This Row],[Propina final]]</f>
        <v>102.5</v>
      </c>
      <c r="S745" s="4">
        <f>+Tabla2[[#This Row],[Hora de Salida]]</f>
        <v>45023.242361111108</v>
      </c>
      <c r="T745" s="5" t="str">
        <f>+TEXT(Tabla2[[#This Row],[Hora de Llegada]], "h:mm")</f>
        <v>1:59</v>
      </c>
      <c r="U745" t="str">
        <f>+TEXT(Tabla2[[#This Row],[Hora de Salida]], "h:mm")</f>
        <v>5:49</v>
      </c>
      <c r="V7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745">
        <f>+SUMIF(cocina!A:A,Tabla2[[#This Row],[Número de Orden]],cocina!H:H)</f>
        <v>67</v>
      </c>
      <c r="X745">
        <f>+Tabla2[[#This Row],[Tiempo de preparación]]/60</f>
        <v>1.1166666666666667</v>
      </c>
      <c r="Y745" t="str">
        <f>+TEXT(Tabla2[[#This Row],[Columna2]]/24, "h:mm")</f>
        <v>1:07</v>
      </c>
      <c r="Z745" s="6">
        <f>+TEXT(Tabla2[[#This Row],[Hora de Salida]]-Tabla2[[#This Row],[Hora de Llegada]], "h:mm")-Tabla2[[#This Row],[Tiempo de preparación2]]</f>
        <v>0.11319444444444443</v>
      </c>
      <c r="AA745" s="6">
        <f>+IF(Tabla2[[#This Row],[Tiempo de degustación]]&lt;0,0,Tabla2[[#This Row],[Tiempo de degustación]])</f>
        <v>0.11319444444444443</v>
      </c>
      <c r="AB745" t="str">
        <f>+IF(Tabla2[[#This Row],[Tiempo de degustación2]]&gt;0,"SI","Impago")</f>
        <v>SI</v>
      </c>
      <c r="AC745">
        <f>+IF(Tabla2[[#This Row],[Orden cobrada]]="Impago",0,Tabla2[[#This Row],[Propina]])</f>
        <v>26.5</v>
      </c>
      <c r="AD745">
        <f>+IF(Tabla2[[#This Row],[Estado de la Mesa]]="Ocupada",15,0)</f>
        <v>0</v>
      </c>
      <c r="AE745">
        <f>+Tabla2[[#This Row],[Columna1]]/60</f>
        <v>0</v>
      </c>
      <c r="AF745" t="str">
        <f>+TEXT(Tabla2[[#This Row],[Columna12]]/24, "h:mm")</f>
        <v>0:00</v>
      </c>
      <c r="AG745" s="6">
        <f>+Tabla2[[#This Row],[Columna13]]+Tabla2[[#This Row],[Tiempo de permanencia]]</f>
        <v>0.15972222222222221</v>
      </c>
      <c r="AH745" t="str">
        <f>+TEXT(Tabla2[[#This Row],[Hora de Llegada]], "dddd")</f>
        <v>viernes</v>
      </c>
    </row>
    <row r="746" spans="1:34" x14ac:dyDescent="0.25">
      <c r="A746">
        <v>3</v>
      </c>
      <c r="B746" t="s">
        <v>626</v>
      </c>
      <c r="C746">
        <v>1</v>
      </c>
      <c r="D746" s="3">
        <v>45023.106944444444</v>
      </c>
      <c r="E746" s="3">
        <v>45023.202777777777</v>
      </c>
      <c r="F746" t="s">
        <v>90</v>
      </c>
      <c r="G746" t="s">
        <v>70</v>
      </c>
      <c r="H746" t="s">
        <v>78</v>
      </c>
      <c r="I746" s="13">
        <v>18.75</v>
      </c>
      <c r="J746" t="s">
        <v>84</v>
      </c>
      <c r="K746">
        <v>745</v>
      </c>
      <c r="L746" t="s">
        <v>105</v>
      </c>
      <c r="M746" t="s">
        <v>17</v>
      </c>
      <c r="N746" t="s">
        <v>96</v>
      </c>
      <c r="O746" t="s">
        <v>129</v>
      </c>
      <c r="P746" t="s">
        <v>80</v>
      </c>
      <c r="Q746" s="1">
        <f>+SUMIF(Tabla1[Número de Orden],Tabla2[[#This Row],[Número de Orden]],Tabla1[Ganacia Bruta])</f>
        <v>284</v>
      </c>
      <c r="R746" s="1">
        <f>+Tabla2[[#This Row],[Monto total cuenta]]+Tabla2[[#This Row],[Propina final]]</f>
        <v>302.75</v>
      </c>
      <c r="S746" s="4">
        <f>+Tabla2[[#This Row],[Hora de Salida]]</f>
        <v>45023.202777777777</v>
      </c>
      <c r="T746" s="5" t="str">
        <f>+TEXT(Tabla2[[#This Row],[Hora de Llegada]], "h:mm")</f>
        <v>2:34</v>
      </c>
      <c r="U746" t="str">
        <f>+TEXT(Tabla2[[#This Row],[Hora de Salida]], "h:mm")</f>
        <v>4:52</v>
      </c>
      <c r="V7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9.583333333333334E-2</v>
      </c>
      <c r="W746">
        <f>+SUMIF(cocina!A:A,Tabla2[[#This Row],[Número de Orden]],cocina!H:H)</f>
        <v>73</v>
      </c>
      <c r="X746">
        <f>+Tabla2[[#This Row],[Tiempo de preparación]]/60</f>
        <v>1.2166666666666666</v>
      </c>
      <c r="Y746" t="str">
        <f>+TEXT(Tabla2[[#This Row],[Columna2]]/24, "h:mm")</f>
        <v>1:13</v>
      </c>
      <c r="Z746" s="6">
        <f>+TEXT(Tabla2[[#This Row],[Hora de Salida]]-Tabla2[[#This Row],[Hora de Llegada]], "h:mm")-Tabla2[[#This Row],[Tiempo de preparación2]]</f>
        <v>4.5138888888888895E-2</v>
      </c>
      <c r="AA746" s="6">
        <f>+IF(Tabla2[[#This Row],[Tiempo de degustación]]&lt;0,0,Tabla2[[#This Row],[Tiempo de degustación]])</f>
        <v>4.5138888888888895E-2</v>
      </c>
      <c r="AB746" t="str">
        <f>+IF(Tabla2[[#This Row],[Tiempo de degustación2]]&gt;0,"SI","Impago")</f>
        <v>SI</v>
      </c>
      <c r="AC746">
        <f>+IF(Tabla2[[#This Row],[Orden cobrada]]="Impago",0,Tabla2[[#This Row],[Propina]])</f>
        <v>18.75</v>
      </c>
      <c r="AD746">
        <f>+IF(Tabla2[[#This Row],[Estado de la Mesa]]="Ocupada",15,0)</f>
        <v>0</v>
      </c>
      <c r="AE746">
        <f>+Tabla2[[#This Row],[Columna1]]/60</f>
        <v>0</v>
      </c>
      <c r="AF746" t="str">
        <f>+TEXT(Tabla2[[#This Row],[Columna12]]/24, "h:mm")</f>
        <v>0:00</v>
      </c>
      <c r="AG746" s="6">
        <f>+Tabla2[[#This Row],[Columna13]]+Tabla2[[#This Row],[Tiempo de permanencia]]</f>
        <v>9.583333333333334E-2</v>
      </c>
      <c r="AH746" t="str">
        <f>+TEXT(Tabla2[[#This Row],[Hora de Llegada]], "dddd")</f>
        <v>viernes</v>
      </c>
    </row>
    <row r="747" spans="1:34" x14ac:dyDescent="0.25">
      <c r="A747">
        <v>13</v>
      </c>
      <c r="B747" t="s">
        <v>631</v>
      </c>
      <c r="C747">
        <v>2</v>
      </c>
      <c r="D747" s="3">
        <v>45023.131944444445</v>
      </c>
      <c r="E747" s="3">
        <v>45023.268750000003</v>
      </c>
      <c r="F747" t="s">
        <v>76</v>
      </c>
      <c r="G747" t="s">
        <v>70</v>
      </c>
      <c r="H747" t="s">
        <v>83</v>
      </c>
      <c r="I747" s="13">
        <v>44.9</v>
      </c>
      <c r="J747" t="s">
        <v>100</v>
      </c>
      <c r="K747">
        <v>746</v>
      </c>
      <c r="L747" t="s">
        <v>127</v>
      </c>
      <c r="M747" t="s">
        <v>17</v>
      </c>
      <c r="N747" t="s">
        <v>107</v>
      </c>
      <c r="Q747" s="1">
        <f>+SUMIF(Tabla1[Número de Orden],Tabla2[[#This Row],[Número de Orden]],Tabla1[Ganacia Bruta])</f>
        <v>201</v>
      </c>
      <c r="R747" s="1">
        <f>+Tabla2[[#This Row],[Monto total cuenta]]+Tabla2[[#This Row],[Propina final]]</f>
        <v>245.9</v>
      </c>
      <c r="S747" s="4">
        <f>+Tabla2[[#This Row],[Hora de Salida]]</f>
        <v>45023.268750000003</v>
      </c>
      <c r="T747" s="5" t="str">
        <f>+TEXT(Tabla2[[#This Row],[Hora de Llegada]], "h:mm")</f>
        <v>3:10</v>
      </c>
      <c r="U747" t="str">
        <f>+TEXT(Tabla2[[#This Row],[Hora de Salida]], "h:mm")</f>
        <v>6:27</v>
      </c>
      <c r="V7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747">
        <f>+SUMIF(cocina!A:A,Tabla2[[#This Row],[Número de Orden]],cocina!H:H)</f>
        <v>77</v>
      </c>
      <c r="X747">
        <f>+Tabla2[[#This Row],[Tiempo de preparación]]/60</f>
        <v>1.2833333333333334</v>
      </c>
      <c r="Y747" t="str">
        <f>+TEXT(Tabla2[[#This Row],[Columna2]]/24, "h:mm")</f>
        <v>1:17</v>
      </c>
      <c r="Z747" s="6">
        <f>+TEXT(Tabla2[[#This Row],[Hora de Salida]]-Tabla2[[#This Row],[Hora de Llegada]], "h:mm")-Tabla2[[#This Row],[Tiempo de preparación2]]</f>
        <v>8.3333333333333343E-2</v>
      </c>
      <c r="AA747" s="6">
        <f>+IF(Tabla2[[#This Row],[Tiempo de degustación]]&lt;0,0,Tabla2[[#This Row],[Tiempo de degustación]])</f>
        <v>8.3333333333333343E-2</v>
      </c>
      <c r="AB747" t="str">
        <f>+IF(Tabla2[[#This Row],[Tiempo de degustación2]]&gt;0,"SI","Impago")</f>
        <v>SI</v>
      </c>
      <c r="AC747">
        <f>+IF(Tabla2[[#This Row],[Orden cobrada]]="Impago",0,Tabla2[[#This Row],[Propina]])</f>
        <v>44.9</v>
      </c>
      <c r="AD747">
        <f>+IF(Tabla2[[#This Row],[Estado de la Mesa]]="Ocupada",15,0)</f>
        <v>15</v>
      </c>
      <c r="AE747">
        <f>+Tabla2[[#This Row],[Columna1]]/60</f>
        <v>0.25</v>
      </c>
      <c r="AF747" t="str">
        <f>+TEXT(Tabla2[[#This Row],[Columna12]]/24, "h:mm")</f>
        <v>0:15</v>
      </c>
      <c r="AG747" s="6">
        <f>+Tabla2[[#This Row],[Columna13]]+Tabla2[[#This Row],[Tiempo de permanencia]]</f>
        <v>30.147222222222222</v>
      </c>
      <c r="AH747" t="str">
        <f>+TEXT(Tabla2[[#This Row],[Hora de Llegada]], "dddd")</f>
        <v>viernes</v>
      </c>
    </row>
    <row r="748" spans="1:34" x14ac:dyDescent="0.25">
      <c r="A748">
        <v>16</v>
      </c>
      <c r="B748" t="s">
        <v>648</v>
      </c>
      <c r="C748">
        <v>3</v>
      </c>
      <c r="D748" s="3">
        <v>45023.120138888888</v>
      </c>
      <c r="E748" s="3">
        <v>45023.200694444444</v>
      </c>
      <c r="F748" t="s">
        <v>76</v>
      </c>
      <c r="G748" t="s">
        <v>77</v>
      </c>
      <c r="H748" t="s">
        <v>71</v>
      </c>
      <c r="I748" s="13">
        <v>37.229999999999997</v>
      </c>
      <c r="J748" t="s">
        <v>72</v>
      </c>
      <c r="K748">
        <v>747</v>
      </c>
      <c r="L748" t="s">
        <v>109</v>
      </c>
      <c r="M748" t="s">
        <v>26</v>
      </c>
      <c r="Q748" s="1">
        <f>+SUMIF(Tabla1[Número de Orden],Tabla2[[#This Row],[Número de Orden]],Tabla1[Ganacia Bruta])</f>
        <v>25</v>
      </c>
      <c r="R748" s="1">
        <f>+Tabla2[[#This Row],[Monto total cuenta]]+Tabla2[[#This Row],[Propina final]]</f>
        <v>62.23</v>
      </c>
      <c r="S748" s="4">
        <f>+Tabla2[[#This Row],[Hora de Salida]]</f>
        <v>45023.200694444444</v>
      </c>
      <c r="T748" s="5" t="str">
        <f>+TEXT(Tabla2[[#This Row],[Hora de Llegada]], "h:mm")</f>
        <v>2:53</v>
      </c>
      <c r="U748" t="str">
        <f>+TEXT(Tabla2[[#This Row],[Hora de Salida]], "h:mm")</f>
        <v>4:49</v>
      </c>
      <c r="V7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8.0555555555555561E-2</v>
      </c>
      <c r="W748">
        <f>+SUMIF(cocina!A:A,Tabla2[[#This Row],[Número de Orden]],cocina!H:H)</f>
        <v>28</v>
      </c>
      <c r="X748">
        <f>+Tabla2[[#This Row],[Tiempo de preparación]]/60</f>
        <v>0.46666666666666667</v>
      </c>
      <c r="Y748" t="str">
        <f>+TEXT(Tabla2[[#This Row],[Columna2]]/24, "h:mm")</f>
        <v>0:28</v>
      </c>
      <c r="Z748" s="6">
        <f>+TEXT(Tabla2[[#This Row],[Hora de Salida]]-Tabla2[[#This Row],[Hora de Llegada]], "h:mm")-Tabla2[[#This Row],[Tiempo de preparación2]]</f>
        <v>6.1111111111111116E-2</v>
      </c>
      <c r="AA748" s="6">
        <f>+IF(Tabla2[[#This Row],[Tiempo de degustación]]&lt;0,0,Tabla2[[#This Row],[Tiempo de degustación]])</f>
        <v>6.1111111111111116E-2</v>
      </c>
      <c r="AB748" t="str">
        <f>+IF(Tabla2[[#This Row],[Tiempo de degustación2]]&gt;0,"SI","Impago")</f>
        <v>SI</v>
      </c>
      <c r="AC748">
        <f>+IF(Tabla2[[#This Row],[Orden cobrada]]="Impago",0,Tabla2[[#This Row],[Propina]])</f>
        <v>37.229999999999997</v>
      </c>
      <c r="AD748">
        <f>+IF(Tabla2[[#This Row],[Estado de la Mesa]]="Ocupada",15,0)</f>
        <v>0</v>
      </c>
      <c r="AE748">
        <f>+Tabla2[[#This Row],[Columna1]]/60</f>
        <v>0</v>
      </c>
      <c r="AF748" t="str">
        <f>+TEXT(Tabla2[[#This Row],[Columna12]]/24, "h:mm")</f>
        <v>0:00</v>
      </c>
      <c r="AG748" s="6">
        <f>+Tabla2[[#This Row],[Columna13]]+Tabla2[[#This Row],[Tiempo de permanencia]]</f>
        <v>8.0555555555555561E-2</v>
      </c>
      <c r="AH748" t="str">
        <f>+TEXT(Tabla2[[#This Row],[Hora de Llegada]], "dddd")</f>
        <v>viernes</v>
      </c>
    </row>
    <row r="749" spans="1:34" x14ac:dyDescent="0.25">
      <c r="A749">
        <v>2</v>
      </c>
      <c r="B749" t="s">
        <v>649</v>
      </c>
      <c r="C749">
        <v>4</v>
      </c>
      <c r="D749" s="3">
        <v>45023.105555555558</v>
      </c>
      <c r="E749" s="3">
        <v>45023.248611111114</v>
      </c>
      <c r="F749" t="s">
        <v>82</v>
      </c>
      <c r="G749" t="s">
        <v>70</v>
      </c>
      <c r="H749" t="s">
        <v>83</v>
      </c>
      <c r="I749" s="13">
        <v>12.55</v>
      </c>
      <c r="J749" t="s">
        <v>72</v>
      </c>
      <c r="K749">
        <v>748</v>
      </c>
      <c r="L749" t="s">
        <v>101</v>
      </c>
      <c r="M749" t="s">
        <v>18</v>
      </c>
      <c r="N749" t="s">
        <v>125</v>
      </c>
      <c r="Q749" s="1">
        <f>+SUMIF(Tabla1[Número de Orden],Tabla2[[#This Row],[Número de Orden]],Tabla1[Ganacia Bruta])</f>
        <v>110</v>
      </c>
      <c r="R749" s="1">
        <f>+Tabla2[[#This Row],[Monto total cuenta]]+Tabla2[[#This Row],[Propina final]]</f>
        <v>122.55</v>
      </c>
      <c r="S749" s="4">
        <f>+Tabla2[[#This Row],[Hora de Salida]]</f>
        <v>45023.248611111114</v>
      </c>
      <c r="T749" s="5" t="str">
        <f>+TEXT(Tabla2[[#This Row],[Hora de Llegada]], "h:mm")</f>
        <v>2:32</v>
      </c>
      <c r="U749" t="str">
        <f>+TEXT(Tabla2[[#This Row],[Hora de Salida]], "h:mm")</f>
        <v>5:58</v>
      </c>
      <c r="V7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749">
        <f>+SUMIF(cocina!A:A,Tabla2[[#This Row],[Número de Orden]],cocina!H:H)</f>
        <v>37</v>
      </c>
      <c r="X749">
        <f>+Tabla2[[#This Row],[Tiempo de preparación]]/60</f>
        <v>0.6166666666666667</v>
      </c>
      <c r="Y749" t="str">
        <f>+TEXT(Tabla2[[#This Row],[Columna2]]/24, "h:mm")</f>
        <v>0:37</v>
      </c>
      <c r="Z749" s="6">
        <f>+TEXT(Tabla2[[#This Row],[Hora de Salida]]-Tabla2[[#This Row],[Hora de Llegada]], "h:mm")-Tabla2[[#This Row],[Tiempo de preparación2]]</f>
        <v>0.11736111111111111</v>
      </c>
      <c r="AA749" s="6">
        <f>+IF(Tabla2[[#This Row],[Tiempo de degustación]]&lt;0,0,Tabla2[[#This Row],[Tiempo de degustación]])</f>
        <v>0.11736111111111111</v>
      </c>
      <c r="AB749" t="str">
        <f>+IF(Tabla2[[#This Row],[Tiempo de degustación2]]&gt;0,"SI","Impago")</f>
        <v>SI</v>
      </c>
      <c r="AC749">
        <f>+IF(Tabla2[[#This Row],[Orden cobrada]]="Impago",0,Tabla2[[#This Row],[Propina]])</f>
        <v>12.55</v>
      </c>
      <c r="AD749">
        <f>+IF(Tabla2[[#This Row],[Estado de la Mesa]]="Ocupada",15,0)</f>
        <v>0</v>
      </c>
      <c r="AE749">
        <f>+Tabla2[[#This Row],[Columna1]]/60</f>
        <v>0</v>
      </c>
      <c r="AF749" t="str">
        <f>+TEXT(Tabla2[[#This Row],[Columna12]]/24, "h:mm")</f>
        <v>0:00</v>
      </c>
      <c r="AG749" s="6">
        <f>+Tabla2[[#This Row],[Columna13]]+Tabla2[[#This Row],[Tiempo de permanencia]]</f>
        <v>0.14305555555555555</v>
      </c>
      <c r="AH749" t="str">
        <f>+TEXT(Tabla2[[#This Row],[Hora de Llegada]], "dddd")</f>
        <v>viernes</v>
      </c>
    </row>
    <row r="750" spans="1:34" x14ac:dyDescent="0.25">
      <c r="A750">
        <v>1</v>
      </c>
      <c r="B750" t="s">
        <v>648</v>
      </c>
      <c r="C750">
        <v>2</v>
      </c>
      <c r="D750" s="3">
        <v>45023.056250000001</v>
      </c>
      <c r="E750" s="3">
        <v>45023.119444444441</v>
      </c>
      <c r="F750" t="s">
        <v>94</v>
      </c>
      <c r="G750" t="s">
        <v>70</v>
      </c>
      <c r="H750" t="s">
        <v>71</v>
      </c>
      <c r="I750" s="13">
        <v>24.12</v>
      </c>
      <c r="J750" t="s">
        <v>100</v>
      </c>
      <c r="K750">
        <v>749</v>
      </c>
      <c r="L750" t="s">
        <v>95</v>
      </c>
      <c r="M750" t="s">
        <v>17</v>
      </c>
      <c r="Q750" s="1">
        <f>+SUMIF(Tabla1[Número de Orden],Tabla2[[#This Row],[Número de Orden]],Tabla1[Ganacia Bruta])</f>
        <v>70</v>
      </c>
      <c r="R750" s="1">
        <f>+Tabla2[[#This Row],[Monto total cuenta]]+Tabla2[[#This Row],[Propina final]]</f>
        <v>94.12</v>
      </c>
      <c r="S750" s="4">
        <f>+Tabla2[[#This Row],[Hora de Salida]]</f>
        <v>45023.119444444441</v>
      </c>
      <c r="T750" s="5" t="str">
        <f>+TEXT(Tabla2[[#This Row],[Hora de Llegada]], "h:mm")</f>
        <v>1:21</v>
      </c>
      <c r="U750" t="str">
        <f>+TEXT(Tabla2[[#This Row],[Hora de Salida]], "h:mm")</f>
        <v>2:52</v>
      </c>
      <c r="V7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30.063194444444445</v>
      </c>
      <c r="W750">
        <f>+SUMIF(cocina!A:A,Tabla2[[#This Row],[Número de Orden]],cocina!H:H)</f>
        <v>8</v>
      </c>
      <c r="X750">
        <f>+Tabla2[[#This Row],[Tiempo de preparación]]/60</f>
        <v>0.13333333333333333</v>
      </c>
      <c r="Y750" t="str">
        <f>+TEXT(Tabla2[[#This Row],[Columna2]]/24, "h:mm")</f>
        <v>0:08</v>
      </c>
      <c r="Z750" s="6">
        <f>+TEXT(Tabla2[[#This Row],[Hora de Salida]]-Tabla2[[#This Row],[Hora de Llegada]], "h:mm")-Tabla2[[#This Row],[Tiempo de preparación2]]</f>
        <v>5.7638888888888885E-2</v>
      </c>
      <c r="AA750" s="6">
        <f>+IF(Tabla2[[#This Row],[Tiempo de degustación]]&lt;0,0,Tabla2[[#This Row],[Tiempo de degustación]])</f>
        <v>5.7638888888888885E-2</v>
      </c>
      <c r="AB750" t="str">
        <f>+IF(Tabla2[[#This Row],[Tiempo de degustación2]]&gt;0,"SI","Impago")</f>
        <v>SI</v>
      </c>
      <c r="AC750">
        <f>+IF(Tabla2[[#This Row],[Orden cobrada]]="Impago",0,Tabla2[[#This Row],[Propina]])</f>
        <v>24.12</v>
      </c>
      <c r="AD750">
        <f>+IF(Tabla2[[#This Row],[Estado de la Mesa]]="Ocupada",15,0)</f>
        <v>15</v>
      </c>
      <c r="AE750">
        <f>+Tabla2[[#This Row],[Columna1]]/60</f>
        <v>0.25</v>
      </c>
      <c r="AF750" t="str">
        <f>+TEXT(Tabla2[[#This Row],[Columna12]]/24, "h:mm")</f>
        <v>0:15</v>
      </c>
      <c r="AG750" s="6">
        <f>+Tabla2[[#This Row],[Columna13]]+Tabla2[[#This Row],[Tiempo de permanencia]]</f>
        <v>30.073611111111113</v>
      </c>
      <c r="AH750" t="str">
        <f>+TEXT(Tabla2[[#This Row],[Hora de Llegada]], "dddd")</f>
        <v>viernes</v>
      </c>
    </row>
    <row r="751" spans="1:34" x14ac:dyDescent="0.25">
      <c r="A751">
        <v>6</v>
      </c>
      <c r="B751" t="s">
        <v>650</v>
      </c>
      <c r="C751">
        <v>4</v>
      </c>
      <c r="D751" s="3">
        <v>45023.073611111111</v>
      </c>
      <c r="E751" s="3">
        <v>45023.125</v>
      </c>
      <c r="F751" t="s">
        <v>76</v>
      </c>
      <c r="G751" t="s">
        <v>70</v>
      </c>
      <c r="H751" t="s">
        <v>83</v>
      </c>
      <c r="I751" s="13">
        <v>21.82</v>
      </c>
      <c r="J751" t="s">
        <v>84</v>
      </c>
      <c r="K751">
        <v>750</v>
      </c>
      <c r="L751" t="s">
        <v>105</v>
      </c>
      <c r="M751" t="s">
        <v>9</v>
      </c>
      <c r="N751" t="s">
        <v>125</v>
      </c>
      <c r="Q751" s="1">
        <f>+SUMIF(Tabla1[Número de Orden],Tabla2[[#This Row],[Número de Orden]],Tabla1[Ganacia Bruta])</f>
        <v>119</v>
      </c>
      <c r="R751" s="1">
        <f>+Tabla2[[#This Row],[Monto total cuenta]]+Tabla2[[#This Row],[Propina final]]</f>
        <v>119</v>
      </c>
      <c r="S751" s="4">
        <f>+Tabla2[[#This Row],[Hora de Salida]]</f>
        <v>45023.125</v>
      </c>
      <c r="T751" s="5" t="str">
        <f>+TEXT(Tabla2[[#This Row],[Hora de Llegada]], "h:mm")</f>
        <v>1:46</v>
      </c>
      <c r="U751" t="str">
        <f>+TEXT(Tabla2[[#This Row],[Hora de Salida]], "h:mm")</f>
        <v>3:00</v>
      </c>
      <c r="V7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751">
        <f>+SUMIF(cocina!A:A,Tabla2[[#This Row],[Número de Orden]],cocina!H:H)</f>
        <v>86</v>
      </c>
      <c r="X751">
        <f>+Tabla2[[#This Row],[Tiempo de preparación]]/60</f>
        <v>1.4333333333333333</v>
      </c>
      <c r="Y751" t="str">
        <f>+TEXT(Tabla2[[#This Row],[Columna2]]/24, "h:mm")</f>
        <v>1:26</v>
      </c>
      <c r="Z751" s="6">
        <f>+TEXT(Tabla2[[#This Row],[Hora de Salida]]-Tabla2[[#This Row],[Hora de Llegada]], "h:mm")-Tabla2[[#This Row],[Tiempo de preparación2]]</f>
        <v>-8.3333333333333384E-3</v>
      </c>
      <c r="AA751" s="6">
        <f>+IF(Tabla2[[#This Row],[Tiempo de degustación]]&lt;0,0,Tabla2[[#This Row],[Tiempo de degustación]])</f>
        <v>0</v>
      </c>
      <c r="AB751" t="str">
        <f>+IF(Tabla2[[#This Row],[Tiempo de degustación2]]&gt;0,"SI","Impago")</f>
        <v>Impago</v>
      </c>
      <c r="AC751">
        <f>+IF(Tabla2[[#This Row],[Orden cobrada]]="Impago",0,Tabla2[[#This Row],[Propina]])</f>
        <v>0</v>
      </c>
      <c r="AD751">
        <f>+IF(Tabla2[[#This Row],[Estado de la Mesa]]="Ocupada",15,0)</f>
        <v>0</v>
      </c>
      <c r="AE751">
        <f>+Tabla2[[#This Row],[Columna1]]/60</f>
        <v>0</v>
      </c>
      <c r="AF751" t="str">
        <f>+TEXT(Tabla2[[#This Row],[Columna12]]/24, "h:mm")</f>
        <v>0:00</v>
      </c>
      <c r="AG751" s="6">
        <f>+Tabla2[[#This Row],[Columna13]]+Tabla2[[#This Row],[Tiempo de permanencia]]</f>
        <v>5.1388888888888887E-2</v>
      </c>
      <c r="AH751" t="str">
        <f>+TEXT(Tabla2[[#This Row],[Hora de Llegada]], "dddd")</f>
        <v>viernes</v>
      </c>
    </row>
    <row r="752" spans="1:34" x14ac:dyDescent="0.25">
      <c r="A752">
        <v>17</v>
      </c>
      <c r="B752" t="s">
        <v>462</v>
      </c>
      <c r="C752">
        <v>6</v>
      </c>
      <c r="D752" s="3">
        <v>45023.063888888886</v>
      </c>
      <c r="E752" s="3">
        <v>45023.131944444445</v>
      </c>
      <c r="F752" t="s">
        <v>82</v>
      </c>
      <c r="G752" t="s">
        <v>77</v>
      </c>
      <c r="H752" t="s">
        <v>83</v>
      </c>
      <c r="I752" s="13">
        <v>49.35</v>
      </c>
      <c r="J752" t="s">
        <v>84</v>
      </c>
      <c r="K752">
        <v>751</v>
      </c>
      <c r="L752" t="s">
        <v>85</v>
      </c>
      <c r="M752" t="s">
        <v>13</v>
      </c>
      <c r="N752" t="s">
        <v>129</v>
      </c>
      <c r="O752" t="s">
        <v>123</v>
      </c>
      <c r="Q752" s="1">
        <f>+SUMIF(Tabla1[Número de Orden],Tabla2[[#This Row],[Número de Orden]],Tabla1[Ganacia Bruta])</f>
        <v>170</v>
      </c>
      <c r="R752" s="1">
        <f>+Tabla2[[#This Row],[Monto total cuenta]]+Tabla2[[#This Row],[Propina final]]</f>
        <v>219.35</v>
      </c>
      <c r="S752" s="4">
        <f>+Tabla2[[#This Row],[Hora de Salida]]</f>
        <v>45023.131944444445</v>
      </c>
      <c r="T752" s="5" t="str">
        <f>+TEXT(Tabla2[[#This Row],[Hora de Llegada]], "h:mm")</f>
        <v>1:32</v>
      </c>
      <c r="U752" t="str">
        <f>+TEXT(Tabla2[[#This Row],[Hora de Salida]], "h:mm")</f>
        <v>3:10</v>
      </c>
      <c r="V7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6.8055555555555564E-2</v>
      </c>
      <c r="W752">
        <f>+SUMIF(cocina!A:A,Tabla2[[#This Row],[Número de Orden]],cocina!H:H)</f>
        <v>87</v>
      </c>
      <c r="X752">
        <f>+Tabla2[[#This Row],[Tiempo de preparación]]/60</f>
        <v>1.45</v>
      </c>
      <c r="Y752" t="str">
        <f>+TEXT(Tabla2[[#This Row],[Columna2]]/24, "h:mm")</f>
        <v>1:27</v>
      </c>
      <c r="Z752" s="6">
        <f>+TEXT(Tabla2[[#This Row],[Hora de Salida]]-Tabla2[[#This Row],[Hora de Llegada]], "h:mm")-Tabla2[[#This Row],[Tiempo de preparación2]]</f>
        <v>7.6388888888888826E-3</v>
      </c>
      <c r="AA752" s="6">
        <f>+IF(Tabla2[[#This Row],[Tiempo de degustación]]&lt;0,0,Tabla2[[#This Row],[Tiempo de degustación]])</f>
        <v>7.6388888888888826E-3</v>
      </c>
      <c r="AB752" t="str">
        <f>+IF(Tabla2[[#This Row],[Tiempo de degustación2]]&gt;0,"SI","Impago")</f>
        <v>SI</v>
      </c>
      <c r="AC752">
        <f>+IF(Tabla2[[#This Row],[Orden cobrada]]="Impago",0,Tabla2[[#This Row],[Propina]])</f>
        <v>49.35</v>
      </c>
      <c r="AD752">
        <f>+IF(Tabla2[[#This Row],[Estado de la Mesa]]="Ocupada",15,0)</f>
        <v>0</v>
      </c>
      <c r="AE752">
        <f>+Tabla2[[#This Row],[Columna1]]/60</f>
        <v>0</v>
      </c>
      <c r="AF752" t="str">
        <f>+TEXT(Tabla2[[#This Row],[Columna12]]/24, "h:mm")</f>
        <v>0:00</v>
      </c>
      <c r="AG752" s="6">
        <f>+Tabla2[[#This Row],[Columna13]]+Tabla2[[#This Row],[Tiempo de permanencia]]</f>
        <v>6.8055555555555564E-2</v>
      </c>
      <c r="AH752" t="str">
        <f>+TEXT(Tabla2[[#This Row],[Hora de Llegada]], "dddd")</f>
        <v>viernes</v>
      </c>
    </row>
    <row r="753" spans="1:34" x14ac:dyDescent="0.25">
      <c r="A753">
        <v>3</v>
      </c>
      <c r="B753" t="s">
        <v>464</v>
      </c>
      <c r="C753">
        <v>5</v>
      </c>
      <c r="D753" s="3">
        <v>45023.086805555555</v>
      </c>
      <c r="E753" s="3">
        <v>45023.182638888888</v>
      </c>
      <c r="F753" t="s">
        <v>69</v>
      </c>
      <c r="G753" t="s">
        <v>70</v>
      </c>
      <c r="H753" t="s">
        <v>83</v>
      </c>
      <c r="I753" s="13">
        <v>46.27</v>
      </c>
      <c r="J753" t="s">
        <v>84</v>
      </c>
      <c r="K753">
        <v>752</v>
      </c>
      <c r="L753" t="s">
        <v>95</v>
      </c>
      <c r="M753" t="s">
        <v>7</v>
      </c>
      <c r="Q753" s="1">
        <f>+SUMIF(Tabla1[Número de Orden],Tabla2[[#This Row],[Número de Orden]],Tabla1[Ganacia Bruta])</f>
        <v>60</v>
      </c>
      <c r="R753" s="1">
        <f>+Tabla2[[#This Row],[Monto total cuenta]]+Tabla2[[#This Row],[Propina final]]</f>
        <v>106.27000000000001</v>
      </c>
      <c r="S753" s="4">
        <f>+Tabla2[[#This Row],[Hora de Salida]]</f>
        <v>45023.182638888888</v>
      </c>
      <c r="T753" s="5" t="str">
        <f>+TEXT(Tabla2[[#This Row],[Hora de Llegada]], "h:mm")</f>
        <v>2:05</v>
      </c>
      <c r="U753" t="str">
        <f>+TEXT(Tabla2[[#This Row],[Hora de Salida]], "h:mm")</f>
        <v>4:23</v>
      </c>
      <c r="V7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9.5833333333333326E-2</v>
      </c>
      <c r="W753">
        <f>+SUMIF(cocina!A:A,Tabla2[[#This Row],[Número de Orden]],cocina!H:H)</f>
        <v>30</v>
      </c>
      <c r="X753">
        <f>+Tabla2[[#This Row],[Tiempo de preparación]]/60</f>
        <v>0.5</v>
      </c>
      <c r="Y753" t="str">
        <f>+TEXT(Tabla2[[#This Row],[Columna2]]/24, "h:mm")</f>
        <v>0:30</v>
      </c>
      <c r="Z753" s="6">
        <f>+TEXT(Tabla2[[#This Row],[Hora de Salida]]-Tabla2[[#This Row],[Hora de Llegada]], "h:mm")-Tabla2[[#This Row],[Tiempo de preparación2]]</f>
        <v>7.5000000000000011E-2</v>
      </c>
      <c r="AA753" s="6">
        <f>+IF(Tabla2[[#This Row],[Tiempo de degustación]]&lt;0,0,Tabla2[[#This Row],[Tiempo de degustación]])</f>
        <v>7.5000000000000011E-2</v>
      </c>
      <c r="AB753" t="str">
        <f>+IF(Tabla2[[#This Row],[Tiempo de degustación2]]&gt;0,"SI","Impago")</f>
        <v>SI</v>
      </c>
      <c r="AC753">
        <f>+IF(Tabla2[[#This Row],[Orden cobrada]]="Impago",0,Tabla2[[#This Row],[Propina]])</f>
        <v>46.27</v>
      </c>
      <c r="AD753">
        <f>+IF(Tabla2[[#This Row],[Estado de la Mesa]]="Ocupada",15,0)</f>
        <v>0</v>
      </c>
      <c r="AE753">
        <f>+Tabla2[[#This Row],[Columna1]]/60</f>
        <v>0</v>
      </c>
      <c r="AF753" t="str">
        <f>+TEXT(Tabla2[[#This Row],[Columna12]]/24, "h:mm")</f>
        <v>0:00</v>
      </c>
      <c r="AG753" s="6">
        <f>+Tabla2[[#This Row],[Columna13]]+Tabla2[[#This Row],[Tiempo de permanencia]]</f>
        <v>9.5833333333333326E-2</v>
      </c>
      <c r="AH753" t="str">
        <f>+TEXT(Tabla2[[#This Row],[Hora de Llegada]], "dddd")</f>
        <v>viernes</v>
      </c>
    </row>
    <row r="754" spans="1:34" x14ac:dyDescent="0.25">
      <c r="A754">
        <v>11</v>
      </c>
      <c r="B754" t="s">
        <v>363</v>
      </c>
      <c r="C754">
        <v>4</v>
      </c>
      <c r="D754" s="3">
        <v>45023.102083333331</v>
      </c>
      <c r="E754" s="3">
        <v>45023.193055555559</v>
      </c>
      <c r="F754" t="s">
        <v>94</v>
      </c>
      <c r="G754" t="s">
        <v>70</v>
      </c>
      <c r="H754" t="s">
        <v>71</v>
      </c>
      <c r="I754" s="13">
        <v>26.24</v>
      </c>
      <c r="J754" t="s">
        <v>84</v>
      </c>
      <c r="K754">
        <v>753</v>
      </c>
      <c r="L754" t="s">
        <v>127</v>
      </c>
      <c r="M754" t="s">
        <v>18</v>
      </c>
      <c r="N754" t="s">
        <v>116</v>
      </c>
      <c r="O754" t="s">
        <v>96</v>
      </c>
      <c r="P754" t="s">
        <v>87</v>
      </c>
      <c r="Q754" s="1">
        <f>+SUMIF(Tabla1[Número de Orden],Tabla2[[#This Row],[Número de Orden]],Tabla1[Ganacia Bruta])</f>
        <v>163</v>
      </c>
      <c r="R754" s="1">
        <f>+Tabla2[[#This Row],[Monto total cuenta]]+Tabla2[[#This Row],[Propina final]]</f>
        <v>189.24</v>
      </c>
      <c r="S754" s="4">
        <f>+Tabla2[[#This Row],[Hora de Salida]]</f>
        <v>45023.193055555559</v>
      </c>
      <c r="T754" s="5" t="str">
        <f>+TEXT(Tabla2[[#This Row],[Hora de Llegada]], "h:mm")</f>
        <v>2:27</v>
      </c>
      <c r="U754" t="str">
        <f>+TEXT(Tabla2[[#This Row],[Hora de Salida]], "h:mm")</f>
        <v>4:38</v>
      </c>
      <c r="V7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9.0972222222222232E-2</v>
      </c>
      <c r="W754">
        <f>+SUMIF(cocina!A:A,Tabla2[[#This Row],[Número de Orden]],cocina!H:H)</f>
        <v>128</v>
      </c>
      <c r="X754">
        <f>+Tabla2[[#This Row],[Tiempo de preparación]]/60</f>
        <v>2.1333333333333333</v>
      </c>
      <c r="Y754" t="str">
        <f>+TEXT(Tabla2[[#This Row],[Columna2]]/24, "h:mm")</f>
        <v>2:08</v>
      </c>
      <c r="Z754" s="6">
        <f>+TEXT(Tabla2[[#This Row],[Hora de Salida]]-Tabla2[[#This Row],[Hora de Llegada]], "h:mm")-Tabla2[[#This Row],[Tiempo de preparación2]]</f>
        <v>2.0833333333333259E-3</v>
      </c>
      <c r="AA754" s="6">
        <f>+IF(Tabla2[[#This Row],[Tiempo de degustación]]&lt;0,0,Tabla2[[#This Row],[Tiempo de degustación]])</f>
        <v>2.0833333333333259E-3</v>
      </c>
      <c r="AB754" t="str">
        <f>+IF(Tabla2[[#This Row],[Tiempo de degustación2]]&gt;0,"SI","Impago")</f>
        <v>SI</v>
      </c>
      <c r="AC754">
        <f>+IF(Tabla2[[#This Row],[Orden cobrada]]="Impago",0,Tabla2[[#This Row],[Propina]])</f>
        <v>26.24</v>
      </c>
      <c r="AD754">
        <f>+IF(Tabla2[[#This Row],[Estado de la Mesa]]="Ocupada",15,0)</f>
        <v>0</v>
      </c>
      <c r="AE754">
        <f>+Tabla2[[#This Row],[Columna1]]/60</f>
        <v>0</v>
      </c>
      <c r="AF754" t="str">
        <f>+TEXT(Tabla2[[#This Row],[Columna12]]/24, "h:mm")</f>
        <v>0:00</v>
      </c>
      <c r="AG754" s="6">
        <f>+Tabla2[[#This Row],[Columna13]]+Tabla2[[#This Row],[Tiempo de permanencia]]</f>
        <v>9.0972222222222232E-2</v>
      </c>
      <c r="AH754" t="str">
        <f>+TEXT(Tabla2[[#This Row],[Hora de Llegada]], "dddd")</f>
        <v>viernes</v>
      </c>
    </row>
    <row r="755" spans="1:34" x14ac:dyDescent="0.25">
      <c r="A755">
        <v>8</v>
      </c>
      <c r="B755" t="s">
        <v>440</v>
      </c>
      <c r="C755">
        <v>3</v>
      </c>
      <c r="D755" s="3">
        <v>45023.13958333333</v>
      </c>
      <c r="E755" s="3">
        <v>45023.191666666666</v>
      </c>
      <c r="F755" t="s">
        <v>69</v>
      </c>
      <c r="G755" t="s">
        <v>70</v>
      </c>
      <c r="H755" t="s">
        <v>83</v>
      </c>
      <c r="I755" s="13">
        <v>42.74</v>
      </c>
      <c r="J755" t="s">
        <v>72</v>
      </c>
      <c r="K755">
        <v>754</v>
      </c>
      <c r="L755" t="s">
        <v>73</v>
      </c>
      <c r="M755" t="s">
        <v>5</v>
      </c>
      <c r="N755" t="s">
        <v>80</v>
      </c>
      <c r="O755" t="s">
        <v>92</v>
      </c>
      <c r="Q755" s="1">
        <f>+SUMIF(Tabla1[Número de Orden],Tabla2[[#This Row],[Número de Orden]],Tabla1[Ganacia Bruta])</f>
        <v>237</v>
      </c>
      <c r="R755" s="1">
        <f>+Tabla2[[#This Row],[Monto total cuenta]]+Tabla2[[#This Row],[Propina final]]</f>
        <v>237</v>
      </c>
      <c r="S755" s="4">
        <f>+Tabla2[[#This Row],[Hora de Salida]]</f>
        <v>45023.191666666666</v>
      </c>
      <c r="T755" s="5" t="str">
        <f>+TEXT(Tabla2[[#This Row],[Hora de Llegada]], "h:mm")</f>
        <v>3:21</v>
      </c>
      <c r="U755" t="str">
        <f>+TEXT(Tabla2[[#This Row],[Hora de Salida]], "h:mm")</f>
        <v>4:36</v>
      </c>
      <c r="V7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5.2083333333333343E-2</v>
      </c>
      <c r="W755">
        <f>+SUMIF(cocina!A:A,Tabla2[[#This Row],[Número de Orden]],cocina!H:H)</f>
        <v>89</v>
      </c>
      <c r="X755">
        <f>+Tabla2[[#This Row],[Tiempo de preparación]]/60</f>
        <v>1.4833333333333334</v>
      </c>
      <c r="Y755" t="str">
        <f>+TEXT(Tabla2[[#This Row],[Columna2]]/24, "h:mm")</f>
        <v>1:29</v>
      </c>
      <c r="Z755" s="6">
        <f>+TEXT(Tabla2[[#This Row],[Hora de Salida]]-Tabla2[[#This Row],[Hora de Llegada]], "h:mm")-Tabla2[[#This Row],[Tiempo de preparación2]]</f>
        <v>-9.7222222222222224E-3</v>
      </c>
      <c r="AA755" s="6">
        <f>+IF(Tabla2[[#This Row],[Tiempo de degustación]]&lt;0,0,Tabla2[[#This Row],[Tiempo de degustación]])</f>
        <v>0</v>
      </c>
      <c r="AB755" t="str">
        <f>+IF(Tabla2[[#This Row],[Tiempo de degustación2]]&gt;0,"SI","Impago")</f>
        <v>Impago</v>
      </c>
      <c r="AC755">
        <f>+IF(Tabla2[[#This Row],[Orden cobrada]]="Impago",0,Tabla2[[#This Row],[Propina]])</f>
        <v>0</v>
      </c>
      <c r="AD755">
        <f>+IF(Tabla2[[#This Row],[Estado de la Mesa]]="Ocupada",15,0)</f>
        <v>0</v>
      </c>
      <c r="AE755">
        <f>+Tabla2[[#This Row],[Columna1]]/60</f>
        <v>0</v>
      </c>
      <c r="AF755" t="str">
        <f>+TEXT(Tabla2[[#This Row],[Columna12]]/24, "h:mm")</f>
        <v>0:00</v>
      </c>
      <c r="AG755" s="6">
        <f>+Tabla2[[#This Row],[Columna13]]+Tabla2[[#This Row],[Tiempo de permanencia]]</f>
        <v>5.2083333333333343E-2</v>
      </c>
      <c r="AH755" t="str">
        <f>+TEXT(Tabla2[[#This Row],[Hora de Llegada]], "dddd")</f>
        <v>viernes</v>
      </c>
    </row>
    <row r="756" spans="1:34" x14ac:dyDescent="0.25">
      <c r="A756">
        <v>12</v>
      </c>
      <c r="B756" t="s">
        <v>651</v>
      </c>
      <c r="C756">
        <v>3</v>
      </c>
      <c r="D756" s="3">
        <v>45023.084027777775</v>
      </c>
      <c r="E756" s="3">
        <v>45023.185416666667</v>
      </c>
      <c r="F756" t="s">
        <v>82</v>
      </c>
      <c r="G756" t="s">
        <v>70</v>
      </c>
      <c r="H756" t="s">
        <v>83</v>
      </c>
      <c r="I756" s="13">
        <v>26.65</v>
      </c>
      <c r="J756" t="s">
        <v>100</v>
      </c>
      <c r="K756">
        <v>755</v>
      </c>
      <c r="L756" t="s">
        <v>85</v>
      </c>
      <c r="M756" t="s">
        <v>23</v>
      </c>
      <c r="N756" t="s">
        <v>129</v>
      </c>
      <c r="O756" t="s">
        <v>106</v>
      </c>
      <c r="P756" t="s">
        <v>88</v>
      </c>
      <c r="Q756" s="1">
        <f>+SUMIF(Tabla1[Número de Orden],Tabla2[[#This Row],[Número de Orden]],Tabla1[Ganacia Bruta])</f>
        <v>211</v>
      </c>
      <c r="R756" s="1">
        <f>+Tabla2[[#This Row],[Monto total cuenta]]+Tabla2[[#This Row],[Propina final]]</f>
        <v>237.65</v>
      </c>
      <c r="S756" s="4">
        <f>+Tabla2[[#This Row],[Hora de Salida]]</f>
        <v>45023.185416666667</v>
      </c>
      <c r="T756" s="5" t="str">
        <f>+TEXT(Tabla2[[#This Row],[Hora de Llegada]], "h:mm")</f>
        <v>2:01</v>
      </c>
      <c r="U756" t="str">
        <f>+TEXT(Tabla2[[#This Row],[Hora de Salida]], "h:mm")</f>
        <v>4:27</v>
      </c>
      <c r="V7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30.101388888888891</v>
      </c>
      <c r="W756">
        <f>+SUMIF(cocina!A:A,Tabla2[[#This Row],[Número de Orden]],cocina!H:H)</f>
        <v>109</v>
      </c>
      <c r="X756">
        <f>+Tabla2[[#This Row],[Tiempo de preparación]]/60</f>
        <v>1.8166666666666667</v>
      </c>
      <c r="Y756" t="str">
        <f>+TEXT(Tabla2[[#This Row],[Columna2]]/24, "h:mm")</f>
        <v>1:49</v>
      </c>
      <c r="Z756" s="6">
        <f>+TEXT(Tabla2[[#This Row],[Hora de Salida]]-Tabla2[[#This Row],[Hora de Llegada]], "h:mm")-Tabla2[[#This Row],[Tiempo de preparación2]]</f>
        <v>2.569444444444445E-2</v>
      </c>
      <c r="AA756" s="6">
        <f>+IF(Tabla2[[#This Row],[Tiempo de degustación]]&lt;0,0,Tabla2[[#This Row],[Tiempo de degustación]])</f>
        <v>2.569444444444445E-2</v>
      </c>
      <c r="AB756" t="str">
        <f>+IF(Tabla2[[#This Row],[Tiempo de degustación2]]&gt;0,"SI","Impago")</f>
        <v>SI</v>
      </c>
      <c r="AC756">
        <f>+IF(Tabla2[[#This Row],[Orden cobrada]]="Impago",0,Tabla2[[#This Row],[Propina]])</f>
        <v>26.65</v>
      </c>
      <c r="AD756">
        <f>+IF(Tabla2[[#This Row],[Estado de la Mesa]]="Ocupada",15,0)</f>
        <v>15</v>
      </c>
      <c r="AE756">
        <f>+Tabla2[[#This Row],[Columna1]]/60</f>
        <v>0.25</v>
      </c>
      <c r="AF756" t="str">
        <f>+TEXT(Tabla2[[#This Row],[Columna12]]/24, "h:mm")</f>
        <v>0:15</v>
      </c>
      <c r="AG756" s="6">
        <f>+Tabla2[[#This Row],[Columna13]]+Tabla2[[#This Row],[Tiempo de permanencia]]</f>
        <v>30.111805555555559</v>
      </c>
      <c r="AH756" t="str">
        <f>+TEXT(Tabla2[[#This Row],[Hora de Llegada]], "dddd")</f>
        <v>viernes</v>
      </c>
    </row>
    <row r="757" spans="1:34" x14ac:dyDescent="0.25">
      <c r="A757">
        <v>11</v>
      </c>
      <c r="B757" t="s">
        <v>652</v>
      </c>
      <c r="C757">
        <v>1</v>
      </c>
      <c r="D757" s="3">
        <v>45023.161805555559</v>
      </c>
      <c r="E757" s="3">
        <v>45023.32708333333</v>
      </c>
      <c r="F757" t="s">
        <v>76</v>
      </c>
      <c r="G757" t="s">
        <v>98</v>
      </c>
      <c r="H757" t="s">
        <v>83</v>
      </c>
      <c r="I757" s="13">
        <v>31.75</v>
      </c>
      <c r="J757" t="s">
        <v>84</v>
      </c>
      <c r="K757">
        <v>756</v>
      </c>
      <c r="L757" t="s">
        <v>95</v>
      </c>
      <c r="M757" t="s">
        <v>9</v>
      </c>
      <c r="N757" t="s">
        <v>106</v>
      </c>
      <c r="Q757" s="1">
        <f>+SUMIF(Tabla1[Número de Orden],Tabla2[[#This Row],[Número de Orden]],Tabla1[Ganacia Bruta])</f>
        <v>50</v>
      </c>
      <c r="R757" s="1">
        <f>+Tabla2[[#This Row],[Monto total cuenta]]+Tabla2[[#This Row],[Propina final]]</f>
        <v>81.75</v>
      </c>
      <c r="S757" s="4">
        <f>+Tabla2[[#This Row],[Hora de Salida]]</f>
        <v>45023.32708333333</v>
      </c>
      <c r="T757" s="5" t="str">
        <f>+TEXT(Tabla2[[#This Row],[Hora de Llegada]], "h:mm")</f>
        <v>3:53</v>
      </c>
      <c r="U757" t="str">
        <f>+TEXT(Tabla2[[#This Row],[Hora de Salida]], "h:mm")</f>
        <v>7:51</v>
      </c>
      <c r="V7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0.16527777777777777</v>
      </c>
      <c r="W757">
        <f>+SUMIF(cocina!A:A,Tabla2[[#This Row],[Número de Orden]],cocina!H:H)</f>
        <v>34</v>
      </c>
      <c r="X757">
        <f>+Tabla2[[#This Row],[Tiempo de preparación]]/60</f>
        <v>0.56666666666666665</v>
      </c>
      <c r="Y757" t="str">
        <f>+TEXT(Tabla2[[#This Row],[Columna2]]/24, "h:mm")</f>
        <v>0:34</v>
      </c>
      <c r="Z757" s="6">
        <f>+TEXT(Tabla2[[#This Row],[Hora de Salida]]-Tabla2[[#This Row],[Hora de Llegada]], "h:mm")-Tabla2[[#This Row],[Tiempo de preparación2]]</f>
        <v>0.14166666666666666</v>
      </c>
      <c r="AA757" s="6">
        <f>+IF(Tabla2[[#This Row],[Tiempo de degustación]]&lt;0,0,Tabla2[[#This Row],[Tiempo de degustación]])</f>
        <v>0.14166666666666666</v>
      </c>
      <c r="AB757" t="str">
        <f>+IF(Tabla2[[#This Row],[Tiempo de degustación2]]&gt;0,"SI","Impago")</f>
        <v>SI</v>
      </c>
      <c r="AC757">
        <f>+IF(Tabla2[[#This Row],[Orden cobrada]]="Impago",0,Tabla2[[#This Row],[Propina]])</f>
        <v>31.75</v>
      </c>
      <c r="AD757">
        <f>+IF(Tabla2[[#This Row],[Estado de la Mesa]]="Ocupada",15,0)</f>
        <v>0</v>
      </c>
      <c r="AE757">
        <f>+Tabla2[[#This Row],[Columna1]]/60</f>
        <v>0</v>
      </c>
      <c r="AF757" t="str">
        <f>+TEXT(Tabla2[[#This Row],[Columna12]]/24, "h:mm")</f>
        <v>0:00</v>
      </c>
      <c r="AG757" s="6">
        <f>+Tabla2[[#This Row],[Columna13]]+Tabla2[[#This Row],[Tiempo de permanencia]]</f>
        <v>0.16527777777777777</v>
      </c>
      <c r="AH757" t="str">
        <f>+TEXT(Tabla2[[#This Row],[Hora de Llegada]], "dddd")</f>
        <v>viernes</v>
      </c>
    </row>
    <row r="758" spans="1:34" x14ac:dyDescent="0.25">
      <c r="A758">
        <v>3</v>
      </c>
      <c r="B758" t="s">
        <v>653</v>
      </c>
      <c r="C758">
        <v>6</v>
      </c>
      <c r="D758" s="3">
        <v>45023.074305555558</v>
      </c>
      <c r="E758" s="3">
        <v>45023.195833333331</v>
      </c>
      <c r="F758" t="s">
        <v>82</v>
      </c>
      <c r="G758" t="s">
        <v>70</v>
      </c>
      <c r="H758" t="s">
        <v>71</v>
      </c>
      <c r="I758" s="13">
        <v>10.029999999999999</v>
      </c>
      <c r="J758" t="s">
        <v>72</v>
      </c>
      <c r="K758">
        <v>757</v>
      </c>
      <c r="L758" t="s">
        <v>85</v>
      </c>
      <c r="M758" t="s">
        <v>7</v>
      </c>
      <c r="Q758" s="1">
        <f>+SUMIF(Tabla1[Número de Orden],Tabla2[[#This Row],[Número de Orden]],Tabla1[Ganacia Bruta])</f>
        <v>60</v>
      </c>
      <c r="R758" s="1">
        <f>+Tabla2[[#This Row],[Monto total cuenta]]+Tabla2[[#This Row],[Propina final]]</f>
        <v>70.03</v>
      </c>
      <c r="S758" s="4">
        <f>+Tabla2[[#This Row],[Hora de Salida]]</f>
        <v>45023.195833333331</v>
      </c>
      <c r="T758" s="5" t="str">
        <f>+TEXT(Tabla2[[#This Row],[Hora de Llegada]], "h:mm")</f>
        <v>1:47</v>
      </c>
      <c r="U758" t="str">
        <f>+TEXT(Tabla2[[#This Row],[Hora de Salida]], "h:mm")</f>
        <v>4:42</v>
      </c>
      <c r="V7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0.12152777777777778</v>
      </c>
      <c r="W758">
        <f>+SUMIF(cocina!A:A,Tabla2[[#This Row],[Número de Orden]],cocina!H:H)</f>
        <v>40</v>
      </c>
      <c r="X758">
        <f>+Tabla2[[#This Row],[Tiempo de preparación]]/60</f>
        <v>0.66666666666666663</v>
      </c>
      <c r="Y758" t="str">
        <f>+TEXT(Tabla2[[#This Row],[Columna2]]/24, "h:mm")</f>
        <v>0:40</v>
      </c>
      <c r="Z758" s="6">
        <f>+TEXT(Tabla2[[#This Row],[Hora de Salida]]-Tabla2[[#This Row],[Hora de Llegada]], "h:mm")-Tabla2[[#This Row],[Tiempo de preparación2]]</f>
        <v>9.375E-2</v>
      </c>
      <c r="AA758" s="6">
        <f>+IF(Tabla2[[#This Row],[Tiempo de degustación]]&lt;0,0,Tabla2[[#This Row],[Tiempo de degustación]])</f>
        <v>9.375E-2</v>
      </c>
      <c r="AB758" t="str">
        <f>+IF(Tabla2[[#This Row],[Tiempo de degustación2]]&gt;0,"SI","Impago")</f>
        <v>SI</v>
      </c>
      <c r="AC758">
        <f>+IF(Tabla2[[#This Row],[Orden cobrada]]="Impago",0,Tabla2[[#This Row],[Propina]])</f>
        <v>10.029999999999999</v>
      </c>
      <c r="AD758">
        <f>+IF(Tabla2[[#This Row],[Estado de la Mesa]]="Ocupada",15,0)</f>
        <v>0</v>
      </c>
      <c r="AE758">
        <f>+Tabla2[[#This Row],[Columna1]]/60</f>
        <v>0</v>
      </c>
      <c r="AF758" t="str">
        <f>+TEXT(Tabla2[[#This Row],[Columna12]]/24, "h:mm")</f>
        <v>0:00</v>
      </c>
      <c r="AG758" s="6">
        <f>+Tabla2[[#This Row],[Columna13]]+Tabla2[[#This Row],[Tiempo de permanencia]]</f>
        <v>0.12152777777777778</v>
      </c>
      <c r="AH758" t="str">
        <f>+TEXT(Tabla2[[#This Row],[Hora de Llegada]], "dddd")</f>
        <v>viernes</v>
      </c>
    </row>
    <row r="759" spans="1:34" x14ac:dyDescent="0.25">
      <c r="A759">
        <v>18</v>
      </c>
      <c r="B759" t="s">
        <v>654</v>
      </c>
      <c r="C759">
        <v>4</v>
      </c>
      <c r="D759" s="3">
        <v>45023.011805555558</v>
      </c>
      <c r="E759" s="3">
        <v>45023.090277777781</v>
      </c>
      <c r="F759" t="s">
        <v>69</v>
      </c>
      <c r="G759" t="s">
        <v>77</v>
      </c>
      <c r="H759" t="s">
        <v>78</v>
      </c>
      <c r="I759" s="13">
        <v>27.04</v>
      </c>
      <c r="J759" t="s">
        <v>72</v>
      </c>
      <c r="K759">
        <v>758</v>
      </c>
      <c r="L759" t="s">
        <v>95</v>
      </c>
      <c r="M759" t="s">
        <v>7</v>
      </c>
      <c r="N759" t="s">
        <v>123</v>
      </c>
      <c r="Q759" s="1">
        <f>+SUMIF(Tabla1[Número de Orden],Tabla2[[#This Row],[Número de Orden]],Tabla1[Ganacia Bruta])</f>
        <v>52</v>
      </c>
      <c r="R759" s="1">
        <f>+Tabla2[[#This Row],[Monto total cuenta]]+Tabla2[[#This Row],[Propina final]]</f>
        <v>79.039999999999992</v>
      </c>
      <c r="S759" s="4">
        <f>+Tabla2[[#This Row],[Hora de Salida]]</f>
        <v>45023.090277777781</v>
      </c>
      <c r="T759" s="5" t="str">
        <f>+TEXT(Tabla2[[#This Row],[Hora de Llegada]], "h:mm")</f>
        <v>0:17</v>
      </c>
      <c r="U759" t="str">
        <f>+TEXT(Tabla2[[#This Row],[Hora de Salida]], "h:mm")</f>
        <v>2:10</v>
      </c>
      <c r="V7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7.8472222222222221E-2</v>
      </c>
      <c r="W759">
        <f>+SUMIF(cocina!A:A,Tabla2[[#This Row],[Número de Orden]],cocina!H:H)</f>
        <v>41</v>
      </c>
      <c r="X759">
        <f>+Tabla2[[#This Row],[Tiempo de preparación]]/60</f>
        <v>0.68333333333333335</v>
      </c>
      <c r="Y759" t="str">
        <f>+TEXT(Tabla2[[#This Row],[Columna2]]/24, "h:mm")</f>
        <v>0:41</v>
      </c>
      <c r="Z759" s="6">
        <f>+TEXT(Tabla2[[#This Row],[Hora de Salida]]-Tabla2[[#This Row],[Hora de Llegada]], "h:mm")-Tabla2[[#This Row],[Tiempo de preparación2]]</f>
        <v>0.05</v>
      </c>
      <c r="AA759" s="6">
        <f>+IF(Tabla2[[#This Row],[Tiempo de degustación]]&lt;0,0,Tabla2[[#This Row],[Tiempo de degustación]])</f>
        <v>0.05</v>
      </c>
      <c r="AB759" t="str">
        <f>+IF(Tabla2[[#This Row],[Tiempo de degustación2]]&gt;0,"SI","Impago")</f>
        <v>SI</v>
      </c>
      <c r="AC759">
        <f>+IF(Tabla2[[#This Row],[Orden cobrada]]="Impago",0,Tabla2[[#This Row],[Propina]])</f>
        <v>27.04</v>
      </c>
      <c r="AD759">
        <f>+IF(Tabla2[[#This Row],[Estado de la Mesa]]="Ocupada",15,0)</f>
        <v>0</v>
      </c>
      <c r="AE759">
        <f>+Tabla2[[#This Row],[Columna1]]/60</f>
        <v>0</v>
      </c>
      <c r="AF759" t="str">
        <f>+TEXT(Tabla2[[#This Row],[Columna12]]/24, "h:mm")</f>
        <v>0:00</v>
      </c>
      <c r="AG759" s="6">
        <f>+Tabla2[[#This Row],[Columna13]]+Tabla2[[#This Row],[Tiempo de permanencia]]</f>
        <v>7.8472222222222221E-2</v>
      </c>
      <c r="AH759" t="str">
        <f>+TEXT(Tabla2[[#This Row],[Hora de Llegada]], "dddd")</f>
        <v>viernes</v>
      </c>
    </row>
    <row r="760" spans="1:34" x14ac:dyDescent="0.25">
      <c r="A760">
        <v>20</v>
      </c>
      <c r="B760" t="s">
        <v>655</v>
      </c>
      <c r="C760">
        <v>5</v>
      </c>
      <c r="D760" s="3">
        <v>45023.027777777781</v>
      </c>
      <c r="E760" s="3">
        <v>45023.15625</v>
      </c>
      <c r="F760" t="s">
        <v>76</v>
      </c>
      <c r="G760" t="s">
        <v>70</v>
      </c>
      <c r="H760" t="s">
        <v>83</v>
      </c>
      <c r="I760" s="13">
        <v>13.7</v>
      </c>
      <c r="J760" t="s">
        <v>72</v>
      </c>
      <c r="K760">
        <v>759</v>
      </c>
      <c r="L760" t="s">
        <v>140</v>
      </c>
      <c r="M760" t="s">
        <v>14</v>
      </c>
      <c r="N760" t="s">
        <v>80</v>
      </c>
      <c r="O760" t="s">
        <v>129</v>
      </c>
      <c r="P760" t="s">
        <v>88</v>
      </c>
      <c r="Q760" s="1">
        <f>+SUMIF(Tabla1[Número de Orden],Tabla2[[#This Row],[Número de Orden]],Tabla1[Ganacia Bruta])</f>
        <v>342</v>
      </c>
      <c r="R760" s="1">
        <f>+Tabla2[[#This Row],[Monto total cuenta]]+Tabla2[[#This Row],[Propina final]]</f>
        <v>342</v>
      </c>
      <c r="S760" s="4">
        <f>+Tabla2[[#This Row],[Hora de Salida]]</f>
        <v>45023.15625</v>
      </c>
      <c r="T760" s="5" t="str">
        <f>+TEXT(Tabla2[[#This Row],[Hora de Llegada]], "h:mm")</f>
        <v>0:40</v>
      </c>
      <c r="U760" t="str">
        <f>+TEXT(Tabla2[[#This Row],[Hora de Salida]], "h:mm")</f>
        <v>3:45</v>
      </c>
      <c r="V7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0.12847222222222221</v>
      </c>
      <c r="W760">
        <f>+SUMIF(cocina!A:A,Tabla2[[#This Row],[Número de Orden]],cocina!H:H)</f>
        <v>196</v>
      </c>
      <c r="X760">
        <f>+Tabla2[[#This Row],[Tiempo de preparación]]/60</f>
        <v>3.2666666666666666</v>
      </c>
      <c r="Y760" t="str">
        <f>+TEXT(Tabla2[[#This Row],[Columna2]]/24, "h:mm")</f>
        <v>3:16</v>
      </c>
      <c r="Z760" s="6">
        <f>+TEXT(Tabla2[[#This Row],[Hora de Salida]]-Tabla2[[#This Row],[Hora de Llegada]], "h:mm")-Tabla2[[#This Row],[Tiempo de preparación2]]</f>
        <v>-7.6388888888888895E-3</v>
      </c>
      <c r="AA760" s="6">
        <f>+IF(Tabla2[[#This Row],[Tiempo de degustación]]&lt;0,0,Tabla2[[#This Row],[Tiempo de degustación]])</f>
        <v>0</v>
      </c>
      <c r="AB760" t="str">
        <f>+IF(Tabla2[[#This Row],[Tiempo de degustación2]]&gt;0,"SI","Impago")</f>
        <v>Impago</v>
      </c>
      <c r="AC760">
        <f>+IF(Tabla2[[#This Row],[Orden cobrada]]="Impago",0,Tabla2[[#This Row],[Propina]])</f>
        <v>0</v>
      </c>
      <c r="AD760">
        <f>+IF(Tabla2[[#This Row],[Estado de la Mesa]]="Ocupada",15,0)</f>
        <v>0</v>
      </c>
      <c r="AE760">
        <f>+Tabla2[[#This Row],[Columna1]]/60</f>
        <v>0</v>
      </c>
      <c r="AF760" t="str">
        <f>+TEXT(Tabla2[[#This Row],[Columna12]]/24, "h:mm")</f>
        <v>0:00</v>
      </c>
      <c r="AG760" s="6">
        <f>+Tabla2[[#This Row],[Columna13]]+Tabla2[[#This Row],[Tiempo de permanencia]]</f>
        <v>0.12847222222222221</v>
      </c>
      <c r="AH760" t="str">
        <f>+TEXT(Tabla2[[#This Row],[Hora de Llegada]], "dddd")</f>
        <v>viernes</v>
      </c>
    </row>
    <row r="761" spans="1:34" x14ac:dyDescent="0.25">
      <c r="A761">
        <v>5</v>
      </c>
      <c r="B761" t="s">
        <v>656</v>
      </c>
      <c r="C761">
        <v>6</v>
      </c>
      <c r="D761" s="3">
        <v>45023.017361111109</v>
      </c>
      <c r="E761" s="3">
        <v>45023.069444444445</v>
      </c>
      <c r="F761" t="s">
        <v>94</v>
      </c>
      <c r="G761" t="s">
        <v>70</v>
      </c>
      <c r="H761" t="s">
        <v>83</v>
      </c>
      <c r="I761" s="13">
        <v>39.42</v>
      </c>
      <c r="J761" t="s">
        <v>84</v>
      </c>
      <c r="K761">
        <v>760</v>
      </c>
      <c r="L761" t="s">
        <v>140</v>
      </c>
      <c r="M761" t="s">
        <v>17</v>
      </c>
      <c r="Q761" s="1">
        <f>+SUMIF(Tabla1[Número de Orden],Tabla2[[#This Row],[Número de Orden]],Tabla1[Ganacia Bruta])</f>
        <v>105</v>
      </c>
      <c r="R761" s="1">
        <f>+Tabla2[[#This Row],[Monto total cuenta]]+Tabla2[[#This Row],[Propina final]]</f>
        <v>144.42000000000002</v>
      </c>
      <c r="S761" s="4">
        <f>+Tabla2[[#This Row],[Hora de Salida]]</f>
        <v>45023.069444444445</v>
      </c>
      <c r="T761" s="5" t="str">
        <f>+TEXT(Tabla2[[#This Row],[Hora de Llegada]], "h:mm")</f>
        <v>0:25</v>
      </c>
      <c r="U761" t="str">
        <f>+TEXT(Tabla2[[#This Row],[Hora de Salida]], "h:mm")</f>
        <v>1:40</v>
      </c>
      <c r="V7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5.2083333333333336E-2</v>
      </c>
      <c r="W761">
        <f>+SUMIF(cocina!A:A,Tabla2[[#This Row],[Número de Orden]],cocina!H:H)</f>
        <v>20</v>
      </c>
      <c r="X761">
        <f>+Tabla2[[#This Row],[Tiempo de preparación]]/60</f>
        <v>0.33333333333333331</v>
      </c>
      <c r="Y761" t="str">
        <f>+TEXT(Tabla2[[#This Row],[Columna2]]/24, "h:mm")</f>
        <v>0:20</v>
      </c>
      <c r="Z761" s="6">
        <f>+TEXT(Tabla2[[#This Row],[Hora de Salida]]-Tabla2[[#This Row],[Hora de Llegada]], "h:mm")-Tabla2[[#This Row],[Tiempo de preparación2]]</f>
        <v>3.8194444444444448E-2</v>
      </c>
      <c r="AA761" s="6">
        <f>+IF(Tabla2[[#This Row],[Tiempo de degustación]]&lt;0,0,Tabla2[[#This Row],[Tiempo de degustación]])</f>
        <v>3.8194444444444448E-2</v>
      </c>
      <c r="AB761" t="str">
        <f>+IF(Tabla2[[#This Row],[Tiempo de degustación2]]&gt;0,"SI","Impago")</f>
        <v>SI</v>
      </c>
      <c r="AC761">
        <f>+IF(Tabla2[[#This Row],[Orden cobrada]]="Impago",0,Tabla2[[#This Row],[Propina]])</f>
        <v>39.42</v>
      </c>
      <c r="AD761">
        <f>+IF(Tabla2[[#This Row],[Estado de la Mesa]]="Ocupada",15,0)</f>
        <v>0</v>
      </c>
      <c r="AE761">
        <f>+Tabla2[[#This Row],[Columna1]]/60</f>
        <v>0</v>
      </c>
      <c r="AF761" t="str">
        <f>+TEXT(Tabla2[[#This Row],[Columna12]]/24, "h:mm")</f>
        <v>0:00</v>
      </c>
      <c r="AG761" s="6">
        <f>+Tabla2[[#This Row],[Columna13]]+Tabla2[[#This Row],[Tiempo de permanencia]]</f>
        <v>5.2083333333333336E-2</v>
      </c>
      <c r="AH761" t="str">
        <f>+TEXT(Tabla2[[#This Row],[Hora de Llegada]], "dddd")</f>
        <v>viernes</v>
      </c>
    </row>
    <row r="762" spans="1:34" x14ac:dyDescent="0.25">
      <c r="A762">
        <v>4</v>
      </c>
      <c r="B762" t="s">
        <v>579</v>
      </c>
      <c r="C762">
        <v>4</v>
      </c>
      <c r="D762" s="3">
        <v>45023.11041666667</v>
      </c>
      <c r="E762" s="3">
        <v>45023.154166666667</v>
      </c>
      <c r="F762" t="s">
        <v>69</v>
      </c>
      <c r="G762" t="s">
        <v>77</v>
      </c>
      <c r="H762" t="s">
        <v>83</v>
      </c>
      <c r="I762" s="13">
        <v>16.850000000000001</v>
      </c>
      <c r="J762" t="s">
        <v>84</v>
      </c>
      <c r="K762">
        <v>761</v>
      </c>
      <c r="L762" t="s">
        <v>73</v>
      </c>
      <c r="M762" t="s">
        <v>5</v>
      </c>
      <c r="N762" t="s">
        <v>92</v>
      </c>
      <c r="O762" t="s">
        <v>116</v>
      </c>
      <c r="Q762" s="1">
        <f>+SUMIF(Tabla1[Número de Orden],Tabla2[[#This Row],[Número de Orden]],Tabla1[Ganacia Bruta])</f>
        <v>174</v>
      </c>
      <c r="R762" s="1">
        <f>+Tabla2[[#This Row],[Monto total cuenta]]+Tabla2[[#This Row],[Propina final]]</f>
        <v>174</v>
      </c>
      <c r="S762" s="4">
        <f>+Tabla2[[#This Row],[Hora de Salida]]</f>
        <v>45023.154166666667</v>
      </c>
      <c r="T762" s="5" t="str">
        <f>+TEXT(Tabla2[[#This Row],[Hora de Llegada]], "h:mm")</f>
        <v>2:39</v>
      </c>
      <c r="U762" t="str">
        <f>+TEXT(Tabla2[[#This Row],[Hora de Salida]], "h:mm")</f>
        <v>3:42</v>
      </c>
      <c r="V7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4.3750000000000011E-2</v>
      </c>
      <c r="W762">
        <f>+SUMIF(cocina!A:A,Tabla2[[#This Row],[Número de Orden]],cocina!H:H)</f>
        <v>102</v>
      </c>
      <c r="X762">
        <f>+Tabla2[[#This Row],[Tiempo de preparación]]/60</f>
        <v>1.7</v>
      </c>
      <c r="Y762" t="str">
        <f>+TEXT(Tabla2[[#This Row],[Columna2]]/24, "h:mm")</f>
        <v>1:42</v>
      </c>
      <c r="Z762" s="6">
        <f>+TEXT(Tabla2[[#This Row],[Hora de Salida]]-Tabla2[[#This Row],[Hora de Llegada]], "h:mm")-Tabla2[[#This Row],[Tiempo de preparación2]]</f>
        <v>-2.7083333333333334E-2</v>
      </c>
      <c r="AA762" s="6">
        <f>+IF(Tabla2[[#This Row],[Tiempo de degustación]]&lt;0,0,Tabla2[[#This Row],[Tiempo de degustación]])</f>
        <v>0</v>
      </c>
      <c r="AB762" t="str">
        <f>+IF(Tabla2[[#This Row],[Tiempo de degustación2]]&gt;0,"SI","Impago")</f>
        <v>Impago</v>
      </c>
      <c r="AC762">
        <f>+IF(Tabla2[[#This Row],[Orden cobrada]]="Impago",0,Tabla2[[#This Row],[Propina]])</f>
        <v>0</v>
      </c>
      <c r="AD762">
        <f>+IF(Tabla2[[#This Row],[Estado de la Mesa]]="Ocupada",15,0)</f>
        <v>0</v>
      </c>
      <c r="AE762">
        <f>+Tabla2[[#This Row],[Columna1]]/60</f>
        <v>0</v>
      </c>
      <c r="AF762" t="str">
        <f>+TEXT(Tabla2[[#This Row],[Columna12]]/24, "h:mm")</f>
        <v>0:00</v>
      </c>
      <c r="AG762" s="6">
        <f>+Tabla2[[#This Row],[Columna13]]+Tabla2[[#This Row],[Tiempo de permanencia]]</f>
        <v>4.3750000000000011E-2</v>
      </c>
      <c r="AH762" t="str">
        <f>+TEXT(Tabla2[[#This Row],[Hora de Llegada]], "dddd")</f>
        <v>viernes</v>
      </c>
    </row>
    <row r="763" spans="1:34" x14ac:dyDescent="0.25">
      <c r="A763">
        <v>4</v>
      </c>
      <c r="B763" t="s">
        <v>372</v>
      </c>
      <c r="C763">
        <v>3</v>
      </c>
      <c r="D763" s="3">
        <v>45023.054166666669</v>
      </c>
      <c r="E763" s="3">
        <v>45023.142361111109</v>
      </c>
      <c r="F763" t="s">
        <v>90</v>
      </c>
      <c r="G763" t="s">
        <v>77</v>
      </c>
      <c r="H763" t="s">
        <v>83</v>
      </c>
      <c r="I763" s="13">
        <v>49.45</v>
      </c>
      <c r="J763" t="s">
        <v>72</v>
      </c>
      <c r="K763">
        <v>762</v>
      </c>
      <c r="L763" t="s">
        <v>109</v>
      </c>
      <c r="M763" t="s">
        <v>23</v>
      </c>
      <c r="N763" t="s">
        <v>125</v>
      </c>
      <c r="Q763" s="1">
        <f>+SUMIF(Tabla1[Número de Orden],Tabla2[[#This Row],[Número de Orden]],Tabla1[Ganacia Bruta])</f>
        <v>99</v>
      </c>
      <c r="R763" s="1">
        <f>+Tabla2[[#This Row],[Monto total cuenta]]+Tabla2[[#This Row],[Propina final]]</f>
        <v>148.44999999999999</v>
      </c>
      <c r="S763" s="4">
        <f>+Tabla2[[#This Row],[Hora de Salida]]</f>
        <v>45023.142361111109</v>
      </c>
      <c r="T763" s="5" t="str">
        <f>+TEXT(Tabla2[[#This Row],[Hora de Llegada]], "h:mm")</f>
        <v>1:18</v>
      </c>
      <c r="U763" t="str">
        <f>+TEXT(Tabla2[[#This Row],[Hora de Salida]], "h:mm")</f>
        <v>3:25</v>
      </c>
      <c r="V7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8.8194444444444436E-2</v>
      </c>
      <c r="W763">
        <f>+SUMIF(cocina!A:A,Tabla2[[#This Row],[Número de Orden]],cocina!H:H)</f>
        <v>29</v>
      </c>
      <c r="X763">
        <f>+Tabla2[[#This Row],[Tiempo de preparación]]/60</f>
        <v>0.48333333333333334</v>
      </c>
      <c r="Y763" t="str">
        <f>+TEXT(Tabla2[[#This Row],[Columna2]]/24, "h:mm")</f>
        <v>0:29</v>
      </c>
      <c r="Z763" s="6">
        <f>+TEXT(Tabla2[[#This Row],[Hora de Salida]]-Tabla2[[#This Row],[Hora de Llegada]], "h:mm")-Tabla2[[#This Row],[Tiempo de preparación2]]</f>
        <v>6.8055555555555564E-2</v>
      </c>
      <c r="AA763" s="6">
        <f>+IF(Tabla2[[#This Row],[Tiempo de degustación]]&lt;0,0,Tabla2[[#This Row],[Tiempo de degustación]])</f>
        <v>6.8055555555555564E-2</v>
      </c>
      <c r="AB763" t="str">
        <f>+IF(Tabla2[[#This Row],[Tiempo de degustación2]]&gt;0,"SI","Impago")</f>
        <v>SI</v>
      </c>
      <c r="AC763">
        <f>+IF(Tabla2[[#This Row],[Orden cobrada]]="Impago",0,Tabla2[[#This Row],[Propina]])</f>
        <v>49.45</v>
      </c>
      <c r="AD763">
        <f>+IF(Tabla2[[#This Row],[Estado de la Mesa]]="Ocupada",15,0)</f>
        <v>0</v>
      </c>
      <c r="AE763">
        <f>+Tabla2[[#This Row],[Columna1]]/60</f>
        <v>0</v>
      </c>
      <c r="AF763" t="str">
        <f>+TEXT(Tabla2[[#This Row],[Columna12]]/24, "h:mm")</f>
        <v>0:00</v>
      </c>
      <c r="AG763" s="6">
        <f>+Tabla2[[#This Row],[Columna13]]+Tabla2[[#This Row],[Tiempo de permanencia]]</f>
        <v>8.8194444444444436E-2</v>
      </c>
      <c r="AH763" t="str">
        <f>+TEXT(Tabla2[[#This Row],[Hora de Llegada]], "dddd")</f>
        <v>viernes</v>
      </c>
    </row>
    <row r="764" spans="1:34" x14ac:dyDescent="0.25">
      <c r="A764">
        <v>18</v>
      </c>
      <c r="B764" t="s">
        <v>576</v>
      </c>
      <c r="C764">
        <v>3</v>
      </c>
      <c r="D764" s="3">
        <v>45023.15902777778</v>
      </c>
      <c r="E764" s="3">
        <v>45023.216666666667</v>
      </c>
      <c r="F764" t="s">
        <v>94</v>
      </c>
      <c r="G764" t="s">
        <v>70</v>
      </c>
      <c r="H764" t="s">
        <v>83</v>
      </c>
      <c r="I764" s="13">
        <v>22.88</v>
      </c>
      <c r="J764" t="s">
        <v>72</v>
      </c>
      <c r="K764">
        <v>763</v>
      </c>
      <c r="L764" t="s">
        <v>140</v>
      </c>
      <c r="M764" t="s">
        <v>14</v>
      </c>
      <c r="N764" t="s">
        <v>106</v>
      </c>
      <c r="Q764" s="1">
        <f>+SUMIF(Tabla1[Número de Orden],Tabla2[[#This Row],[Número de Orden]],Tabla1[Ganacia Bruta])</f>
        <v>104</v>
      </c>
      <c r="R764" s="1">
        <f>+Tabla2[[#This Row],[Monto total cuenta]]+Tabla2[[#This Row],[Propina final]]</f>
        <v>126.88</v>
      </c>
      <c r="S764" s="4">
        <f>+Tabla2[[#This Row],[Hora de Salida]]</f>
        <v>45023.216666666667</v>
      </c>
      <c r="T764" s="5" t="str">
        <f>+TEXT(Tabla2[[#This Row],[Hora de Llegada]], "h:mm")</f>
        <v>3:49</v>
      </c>
      <c r="U764" t="str">
        <f>+TEXT(Tabla2[[#This Row],[Hora de Salida]], "h:mm")</f>
        <v>5:12</v>
      </c>
      <c r="V7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5.7638888888888906E-2</v>
      </c>
      <c r="W764">
        <f>+SUMIF(cocina!A:A,Tabla2[[#This Row],[Número de Orden]],cocina!H:H)</f>
        <v>32</v>
      </c>
      <c r="X764">
        <f>+Tabla2[[#This Row],[Tiempo de preparación]]/60</f>
        <v>0.53333333333333333</v>
      </c>
      <c r="Y764" t="str">
        <f>+TEXT(Tabla2[[#This Row],[Columna2]]/24, "h:mm")</f>
        <v>0:32</v>
      </c>
      <c r="Z764" s="6">
        <f>+TEXT(Tabla2[[#This Row],[Hora de Salida]]-Tabla2[[#This Row],[Hora de Llegada]], "h:mm")-Tabla2[[#This Row],[Tiempo de preparación2]]</f>
        <v>3.5416666666666666E-2</v>
      </c>
      <c r="AA764" s="6">
        <f>+IF(Tabla2[[#This Row],[Tiempo de degustación]]&lt;0,0,Tabla2[[#This Row],[Tiempo de degustación]])</f>
        <v>3.5416666666666666E-2</v>
      </c>
      <c r="AB764" t="str">
        <f>+IF(Tabla2[[#This Row],[Tiempo de degustación2]]&gt;0,"SI","Impago")</f>
        <v>SI</v>
      </c>
      <c r="AC764">
        <f>+IF(Tabla2[[#This Row],[Orden cobrada]]="Impago",0,Tabla2[[#This Row],[Propina]])</f>
        <v>22.88</v>
      </c>
      <c r="AD764">
        <f>+IF(Tabla2[[#This Row],[Estado de la Mesa]]="Ocupada",15,0)</f>
        <v>0</v>
      </c>
      <c r="AE764">
        <f>+Tabla2[[#This Row],[Columna1]]/60</f>
        <v>0</v>
      </c>
      <c r="AF764" t="str">
        <f>+TEXT(Tabla2[[#This Row],[Columna12]]/24, "h:mm")</f>
        <v>0:00</v>
      </c>
      <c r="AG764" s="6">
        <f>+Tabla2[[#This Row],[Columna13]]+Tabla2[[#This Row],[Tiempo de permanencia]]</f>
        <v>5.7638888888888906E-2</v>
      </c>
      <c r="AH764" t="str">
        <f>+TEXT(Tabla2[[#This Row],[Hora de Llegada]], "dddd")</f>
        <v>viernes</v>
      </c>
    </row>
    <row r="765" spans="1:34" x14ac:dyDescent="0.25">
      <c r="A765">
        <v>20</v>
      </c>
      <c r="B765" t="s">
        <v>657</v>
      </c>
      <c r="C765">
        <v>1</v>
      </c>
      <c r="D765" s="3">
        <v>45023.145833333336</v>
      </c>
      <c r="E765" s="3">
        <v>45023.240277777775</v>
      </c>
      <c r="F765" t="s">
        <v>94</v>
      </c>
      <c r="G765" t="s">
        <v>98</v>
      </c>
      <c r="H765" t="s">
        <v>83</v>
      </c>
      <c r="I765" s="13">
        <v>20.41</v>
      </c>
      <c r="J765" t="s">
        <v>100</v>
      </c>
      <c r="K765">
        <v>764</v>
      </c>
      <c r="L765" t="s">
        <v>79</v>
      </c>
      <c r="M765" t="s">
        <v>10</v>
      </c>
      <c r="N765" t="s">
        <v>133</v>
      </c>
      <c r="O765" t="s">
        <v>96</v>
      </c>
      <c r="Q765" s="1">
        <f>+SUMIF(Tabla1[Número de Orden],Tabla2[[#This Row],[Número de Orden]],Tabla1[Ganacia Bruta])</f>
        <v>85</v>
      </c>
      <c r="R765" s="1">
        <f>+Tabla2[[#This Row],[Monto total cuenta]]+Tabla2[[#This Row],[Propina final]]</f>
        <v>105.41</v>
      </c>
      <c r="S765" s="4">
        <f>+Tabla2[[#This Row],[Hora de Salida]]</f>
        <v>45023.240277777775</v>
      </c>
      <c r="T765" s="5" t="str">
        <f>+TEXT(Tabla2[[#This Row],[Hora de Llegada]], "h:mm")</f>
        <v>3:30</v>
      </c>
      <c r="U765" t="str">
        <f>+TEXT(Tabla2[[#This Row],[Hora de Salida]], "h:mm")</f>
        <v>5:46</v>
      </c>
      <c r="V7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30.094444444444445</v>
      </c>
      <c r="W765">
        <f>+SUMIF(cocina!A:A,Tabla2[[#This Row],[Número de Orden]],cocina!H:H)</f>
        <v>112</v>
      </c>
      <c r="X765">
        <f>+Tabla2[[#This Row],[Tiempo de preparación]]/60</f>
        <v>1.8666666666666667</v>
      </c>
      <c r="Y765" t="str">
        <f>+TEXT(Tabla2[[#This Row],[Columna2]]/24, "h:mm")</f>
        <v>1:52</v>
      </c>
      <c r="Z765" s="6">
        <f>+TEXT(Tabla2[[#This Row],[Hora de Salida]]-Tabla2[[#This Row],[Hora de Llegada]], "h:mm")-Tabla2[[#This Row],[Tiempo de preparación2]]</f>
        <v>1.6666666666666663E-2</v>
      </c>
      <c r="AA765" s="6">
        <f>+IF(Tabla2[[#This Row],[Tiempo de degustación]]&lt;0,0,Tabla2[[#This Row],[Tiempo de degustación]])</f>
        <v>1.6666666666666663E-2</v>
      </c>
      <c r="AB765" t="str">
        <f>+IF(Tabla2[[#This Row],[Tiempo de degustación2]]&gt;0,"SI","Impago")</f>
        <v>SI</v>
      </c>
      <c r="AC765">
        <f>+IF(Tabla2[[#This Row],[Orden cobrada]]="Impago",0,Tabla2[[#This Row],[Propina]])</f>
        <v>20.41</v>
      </c>
      <c r="AD765">
        <f>+IF(Tabla2[[#This Row],[Estado de la Mesa]]="Ocupada",15,0)</f>
        <v>15</v>
      </c>
      <c r="AE765">
        <f>+Tabla2[[#This Row],[Columna1]]/60</f>
        <v>0.25</v>
      </c>
      <c r="AF765" t="str">
        <f>+TEXT(Tabla2[[#This Row],[Columna12]]/24, "h:mm")</f>
        <v>0:15</v>
      </c>
      <c r="AG765" s="6">
        <f>+Tabla2[[#This Row],[Columna13]]+Tabla2[[#This Row],[Tiempo de permanencia]]</f>
        <v>30.104861111111113</v>
      </c>
      <c r="AH765" t="str">
        <f>+TEXT(Tabla2[[#This Row],[Hora de Llegada]], "dddd")</f>
        <v>viernes</v>
      </c>
    </row>
    <row r="766" spans="1:34" x14ac:dyDescent="0.25">
      <c r="A766">
        <v>20</v>
      </c>
      <c r="B766" t="s">
        <v>557</v>
      </c>
      <c r="C766">
        <v>4</v>
      </c>
      <c r="D766" s="3">
        <v>45023.01666666667</v>
      </c>
      <c r="E766" s="3">
        <v>45023.067361111112</v>
      </c>
      <c r="F766" t="s">
        <v>69</v>
      </c>
      <c r="G766" t="s">
        <v>98</v>
      </c>
      <c r="H766" t="s">
        <v>83</v>
      </c>
      <c r="I766" s="13">
        <v>30.77</v>
      </c>
      <c r="J766" t="s">
        <v>84</v>
      </c>
      <c r="K766">
        <v>765</v>
      </c>
      <c r="L766" t="s">
        <v>127</v>
      </c>
      <c r="M766" t="s">
        <v>25</v>
      </c>
      <c r="N766" t="s">
        <v>92</v>
      </c>
      <c r="O766" t="s">
        <v>118</v>
      </c>
      <c r="P766" t="s">
        <v>87</v>
      </c>
      <c r="Q766" s="1">
        <f>+SUMIF(Tabla1[Número de Orden],Tabla2[[#This Row],[Número de Orden]],Tabla1[Ganacia Bruta])</f>
        <v>233</v>
      </c>
      <c r="R766" s="1">
        <f>+Tabla2[[#This Row],[Monto total cuenta]]+Tabla2[[#This Row],[Propina final]]</f>
        <v>233</v>
      </c>
      <c r="S766" s="4">
        <f>+Tabla2[[#This Row],[Hora de Salida]]</f>
        <v>45023.067361111112</v>
      </c>
      <c r="T766" s="5" t="str">
        <f>+TEXT(Tabla2[[#This Row],[Hora de Llegada]], "h:mm")</f>
        <v>0:24</v>
      </c>
      <c r="U766" t="str">
        <f>+TEXT(Tabla2[[#This Row],[Hora de Salida]], "h:mm")</f>
        <v>1:37</v>
      </c>
      <c r="V7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5.0694444444444445E-2</v>
      </c>
      <c r="W766">
        <f>+SUMIF(cocina!A:A,Tabla2[[#This Row],[Número de Orden]],cocina!H:H)</f>
        <v>164</v>
      </c>
      <c r="X766">
        <f>+Tabla2[[#This Row],[Tiempo de preparación]]/60</f>
        <v>2.7333333333333334</v>
      </c>
      <c r="Y766" t="str">
        <f>+TEXT(Tabla2[[#This Row],[Columna2]]/24, "h:mm")</f>
        <v>2:44</v>
      </c>
      <c r="Z766" s="6">
        <f>+TEXT(Tabla2[[#This Row],[Hora de Salida]]-Tabla2[[#This Row],[Hora de Llegada]], "h:mm")-Tabla2[[#This Row],[Tiempo de preparación2]]</f>
        <v>-6.3194444444444442E-2</v>
      </c>
      <c r="AA766" s="6">
        <f>+IF(Tabla2[[#This Row],[Tiempo de degustación]]&lt;0,0,Tabla2[[#This Row],[Tiempo de degustación]])</f>
        <v>0</v>
      </c>
      <c r="AB766" t="str">
        <f>+IF(Tabla2[[#This Row],[Tiempo de degustación2]]&gt;0,"SI","Impago")</f>
        <v>Impago</v>
      </c>
      <c r="AC766">
        <f>+IF(Tabla2[[#This Row],[Orden cobrada]]="Impago",0,Tabla2[[#This Row],[Propina]])</f>
        <v>0</v>
      </c>
      <c r="AD766">
        <f>+IF(Tabla2[[#This Row],[Estado de la Mesa]]="Ocupada",15,0)</f>
        <v>0</v>
      </c>
      <c r="AE766">
        <f>+Tabla2[[#This Row],[Columna1]]/60</f>
        <v>0</v>
      </c>
      <c r="AF766" t="str">
        <f>+TEXT(Tabla2[[#This Row],[Columna12]]/24, "h:mm")</f>
        <v>0:00</v>
      </c>
      <c r="AG766" s="6">
        <f>+Tabla2[[#This Row],[Columna13]]+Tabla2[[#This Row],[Tiempo de permanencia]]</f>
        <v>5.0694444444444445E-2</v>
      </c>
      <c r="AH766" t="str">
        <f>+TEXT(Tabla2[[#This Row],[Hora de Llegada]], "dddd")</f>
        <v>viernes</v>
      </c>
    </row>
    <row r="767" spans="1:34" x14ac:dyDescent="0.25">
      <c r="A767">
        <v>17</v>
      </c>
      <c r="B767" t="s">
        <v>119</v>
      </c>
      <c r="C767">
        <v>6</v>
      </c>
      <c r="D767" s="3">
        <v>45023.06527777778</v>
      </c>
      <c r="E767" s="3">
        <v>45023.201388888891</v>
      </c>
      <c r="F767" t="s">
        <v>82</v>
      </c>
      <c r="G767" t="s">
        <v>98</v>
      </c>
      <c r="H767" t="s">
        <v>83</v>
      </c>
      <c r="I767" s="13">
        <v>12.57</v>
      </c>
      <c r="J767" t="s">
        <v>72</v>
      </c>
      <c r="K767">
        <v>766</v>
      </c>
      <c r="L767" t="s">
        <v>140</v>
      </c>
      <c r="M767" t="s">
        <v>7</v>
      </c>
      <c r="N767" t="s">
        <v>106</v>
      </c>
      <c r="O767" t="s">
        <v>131</v>
      </c>
      <c r="P767" t="s">
        <v>116</v>
      </c>
      <c r="Q767" s="1">
        <f>+SUMIF(Tabla1[Número de Orden],Tabla2[[#This Row],[Número de Orden]],Tabla1[Ganacia Bruta])</f>
        <v>185</v>
      </c>
      <c r="R767" s="1">
        <f>+Tabla2[[#This Row],[Monto total cuenta]]+Tabla2[[#This Row],[Propina final]]</f>
        <v>197.57</v>
      </c>
      <c r="S767" s="4">
        <f>+Tabla2[[#This Row],[Hora de Salida]]</f>
        <v>45023.201388888891</v>
      </c>
      <c r="T767" s="5" t="str">
        <f>+TEXT(Tabla2[[#This Row],[Hora de Llegada]], "h:mm")</f>
        <v>1:34</v>
      </c>
      <c r="U767" t="str">
        <f>+TEXT(Tabla2[[#This Row],[Hora de Salida]], "h:mm")</f>
        <v>4:50</v>
      </c>
      <c r="V7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767">
        <f>+SUMIF(cocina!A:A,Tabla2[[#This Row],[Número de Orden]],cocina!H:H)</f>
        <v>134</v>
      </c>
      <c r="X767">
        <f>+Tabla2[[#This Row],[Tiempo de preparación]]/60</f>
        <v>2.2333333333333334</v>
      </c>
      <c r="Y767" t="str">
        <f>+TEXT(Tabla2[[#This Row],[Columna2]]/24, "h:mm")</f>
        <v>2:14</v>
      </c>
      <c r="Z767" s="6">
        <f>+TEXT(Tabla2[[#This Row],[Hora de Salida]]-Tabla2[[#This Row],[Hora de Llegada]], "h:mm")-Tabla2[[#This Row],[Tiempo de preparación2]]</f>
        <v>4.3055555555555541E-2</v>
      </c>
      <c r="AA767" s="6">
        <f>+IF(Tabla2[[#This Row],[Tiempo de degustación]]&lt;0,0,Tabla2[[#This Row],[Tiempo de degustación]])</f>
        <v>4.3055555555555541E-2</v>
      </c>
      <c r="AB767" t="str">
        <f>+IF(Tabla2[[#This Row],[Tiempo de degustación2]]&gt;0,"SI","Impago")</f>
        <v>SI</v>
      </c>
      <c r="AC767">
        <f>+IF(Tabla2[[#This Row],[Orden cobrada]]="Impago",0,Tabla2[[#This Row],[Propina]])</f>
        <v>12.57</v>
      </c>
      <c r="AD767">
        <f>+IF(Tabla2[[#This Row],[Estado de la Mesa]]="Ocupada",15,0)</f>
        <v>0</v>
      </c>
      <c r="AE767">
        <f>+Tabla2[[#This Row],[Columna1]]/60</f>
        <v>0</v>
      </c>
      <c r="AF767" t="str">
        <f>+TEXT(Tabla2[[#This Row],[Columna12]]/24, "h:mm")</f>
        <v>0:00</v>
      </c>
      <c r="AG767" s="6">
        <f>+Tabla2[[#This Row],[Columna13]]+Tabla2[[#This Row],[Tiempo de permanencia]]</f>
        <v>0.13611111111111113</v>
      </c>
      <c r="AH767" t="str">
        <f>+TEXT(Tabla2[[#This Row],[Hora de Llegada]], "dddd")</f>
        <v>viernes</v>
      </c>
    </row>
    <row r="768" spans="1:34" x14ac:dyDescent="0.25">
      <c r="A768">
        <v>10</v>
      </c>
      <c r="B768" t="s">
        <v>658</v>
      </c>
      <c r="C768">
        <v>3</v>
      </c>
      <c r="D768" s="3">
        <v>45023.047222222223</v>
      </c>
      <c r="E768" s="3">
        <v>45023.164583333331</v>
      </c>
      <c r="F768" t="s">
        <v>82</v>
      </c>
      <c r="G768" t="s">
        <v>77</v>
      </c>
      <c r="H768" t="s">
        <v>83</v>
      </c>
      <c r="I768" s="13">
        <v>15.98</v>
      </c>
      <c r="J768" t="s">
        <v>72</v>
      </c>
      <c r="K768">
        <v>767</v>
      </c>
      <c r="L768" t="s">
        <v>121</v>
      </c>
      <c r="M768" t="s">
        <v>13</v>
      </c>
      <c r="N768" t="s">
        <v>96</v>
      </c>
      <c r="O768" t="s">
        <v>118</v>
      </c>
      <c r="Q768" s="1">
        <f>+SUMIF(Tabla1[Número de Orden],Tabla2[[#This Row],[Número de Orden]],Tabla1[Ganacia Bruta])</f>
        <v>169</v>
      </c>
      <c r="R768" s="1">
        <f>+Tabla2[[#This Row],[Monto total cuenta]]+Tabla2[[#This Row],[Propina final]]</f>
        <v>184.98</v>
      </c>
      <c r="S768" s="4">
        <f>+Tabla2[[#This Row],[Hora de Salida]]</f>
        <v>45023.164583333331</v>
      </c>
      <c r="T768" s="5" t="str">
        <f>+TEXT(Tabla2[[#This Row],[Hora de Llegada]], "h:mm")</f>
        <v>1:08</v>
      </c>
      <c r="U768" t="str">
        <f>+TEXT(Tabla2[[#This Row],[Hora de Salida]], "h:mm")</f>
        <v>3:57</v>
      </c>
      <c r="V7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0.11736111111111111</v>
      </c>
      <c r="W768">
        <f>+SUMIF(cocina!A:A,Tabla2[[#This Row],[Número de Orden]],cocina!H:H)</f>
        <v>85</v>
      </c>
      <c r="X768">
        <f>+Tabla2[[#This Row],[Tiempo de preparación]]/60</f>
        <v>1.4166666666666667</v>
      </c>
      <c r="Y768" t="str">
        <f>+TEXT(Tabla2[[#This Row],[Columna2]]/24, "h:mm")</f>
        <v>1:25</v>
      </c>
      <c r="Z768" s="6">
        <f>+TEXT(Tabla2[[#This Row],[Hora de Salida]]-Tabla2[[#This Row],[Hora de Llegada]], "h:mm")-Tabla2[[#This Row],[Tiempo de preparación2]]</f>
        <v>5.8333333333333334E-2</v>
      </c>
      <c r="AA768" s="6">
        <f>+IF(Tabla2[[#This Row],[Tiempo de degustación]]&lt;0,0,Tabla2[[#This Row],[Tiempo de degustación]])</f>
        <v>5.8333333333333334E-2</v>
      </c>
      <c r="AB768" t="str">
        <f>+IF(Tabla2[[#This Row],[Tiempo de degustación2]]&gt;0,"SI","Impago")</f>
        <v>SI</v>
      </c>
      <c r="AC768">
        <f>+IF(Tabla2[[#This Row],[Orden cobrada]]="Impago",0,Tabla2[[#This Row],[Propina]])</f>
        <v>15.98</v>
      </c>
      <c r="AD768">
        <f>+IF(Tabla2[[#This Row],[Estado de la Mesa]]="Ocupada",15,0)</f>
        <v>0</v>
      </c>
      <c r="AE768">
        <f>+Tabla2[[#This Row],[Columna1]]/60</f>
        <v>0</v>
      </c>
      <c r="AF768" t="str">
        <f>+TEXT(Tabla2[[#This Row],[Columna12]]/24, "h:mm")</f>
        <v>0:00</v>
      </c>
      <c r="AG768" s="6">
        <f>+Tabla2[[#This Row],[Columna13]]+Tabla2[[#This Row],[Tiempo de permanencia]]</f>
        <v>0.11736111111111111</v>
      </c>
      <c r="AH768" t="str">
        <f>+TEXT(Tabla2[[#This Row],[Hora de Llegada]], "dddd")</f>
        <v>viernes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69F7-845A-415F-8C41-A50633083C59}">
  <dimension ref="A3:Q30"/>
  <sheetViews>
    <sheetView topLeftCell="C1" workbookViewId="0">
      <selection activeCell="K5" sqref="K5"/>
    </sheetView>
  </sheetViews>
  <sheetFormatPr baseColWidth="10" defaultRowHeight="15" x14ac:dyDescent="0.25"/>
  <cols>
    <col min="1" max="1" width="17.85546875" bestFit="1" customWidth="1"/>
    <col min="2" max="2" width="26.42578125" bestFit="1" customWidth="1"/>
    <col min="3" max="3" width="27.42578125" bestFit="1" customWidth="1"/>
    <col min="6" max="6" width="17.85546875" bestFit="1" customWidth="1"/>
    <col min="7" max="7" width="26.42578125" bestFit="1" customWidth="1"/>
    <col min="8" max="8" width="27.42578125" bestFit="1" customWidth="1"/>
    <col min="9" max="9" width="17.85546875" bestFit="1" customWidth="1"/>
    <col min="10" max="10" width="26.42578125" bestFit="1" customWidth="1"/>
    <col min="11" max="11" width="27.42578125" bestFit="1" customWidth="1"/>
    <col min="12" max="12" width="11.42578125" bestFit="1" customWidth="1"/>
    <col min="13" max="13" width="14" bestFit="1" customWidth="1"/>
    <col min="14" max="15" width="10" bestFit="1" customWidth="1"/>
    <col min="16" max="16" width="17.85546875" bestFit="1" customWidth="1"/>
    <col min="17" max="17" width="27.140625" bestFit="1" customWidth="1"/>
    <col min="18" max="19" width="11.85546875" bestFit="1" customWidth="1"/>
    <col min="20" max="20" width="14.85546875" bestFit="1" customWidth="1"/>
    <col min="21" max="23" width="10" bestFit="1" customWidth="1"/>
    <col min="24" max="24" width="11.85546875" bestFit="1" customWidth="1"/>
    <col min="25" max="27" width="10" bestFit="1" customWidth="1"/>
    <col min="28" max="28" width="12.5703125" bestFit="1" customWidth="1"/>
    <col min="29" max="31" width="10" bestFit="1" customWidth="1"/>
    <col min="32" max="32" width="12.28515625" bestFit="1" customWidth="1"/>
    <col min="33" max="35" width="10.7109375" bestFit="1" customWidth="1"/>
    <col min="36" max="36" width="13.7109375" bestFit="1" customWidth="1"/>
    <col min="37" max="37" width="12.5703125" bestFit="1" customWidth="1"/>
  </cols>
  <sheetData>
    <row r="3" spans="1:17" x14ac:dyDescent="0.25">
      <c r="A3" s="7" t="s">
        <v>665</v>
      </c>
      <c r="B3" t="s">
        <v>678</v>
      </c>
      <c r="C3" t="s">
        <v>698</v>
      </c>
      <c r="F3" s="7" t="s">
        <v>665</v>
      </c>
      <c r="G3" t="s">
        <v>669</v>
      </c>
      <c r="I3" s="7" t="s">
        <v>665</v>
      </c>
      <c r="J3" t="s">
        <v>678</v>
      </c>
      <c r="K3" t="s">
        <v>698</v>
      </c>
      <c r="P3" s="7" t="s">
        <v>665</v>
      </c>
      <c r="Q3" t="s">
        <v>669</v>
      </c>
    </row>
    <row r="4" spans="1:17" x14ac:dyDescent="0.25">
      <c r="A4" s="8" t="s">
        <v>70</v>
      </c>
      <c r="B4" s="10">
        <v>62781</v>
      </c>
      <c r="C4" s="18">
        <v>0.59045209589285885</v>
      </c>
      <c r="F4" s="8" t="s">
        <v>78</v>
      </c>
      <c r="G4" s="17">
        <v>92</v>
      </c>
      <c r="I4" s="8" t="s">
        <v>699</v>
      </c>
      <c r="J4" s="10">
        <v>84132</v>
      </c>
      <c r="K4" s="18">
        <v>0.79125715951733799</v>
      </c>
      <c r="P4" s="8" t="s">
        <v>76</v>
      </c>
      <c r="Q4" s="17">
        <v>138</v>
      </c>
    </row>
    <row r="5" spans="1:17" x14ac:dyDescent="0.25">
      <c r="A5" s="8" t="s">
        <v>98</v>
      </c>
      <c r="B5" s="10">
        <v>22692</v>
      </c>
      <c r="C5" s="18">
        <v>0.21341710007806108</v>
      </c>
      <c r="F5" s="8" t="s">
        <v>83</v>
      </c>
      <c r="G5" s="17">
        <v>525</v>
      </c>
      <c r="I5" s="8" t="s">
        <v>679</v>
      </c>
      <c r="J5" s="10">
        <v>22195</v>
      </c>
      <c r="K5" s="18">
        <v>0.20874284048266198</v>
      </c>
      <c r="P5" s="8" t="s">
        <v>82</v>
      </c>
      <c r="Q5" s="17">
        <v>192</v>
      </c>
    </row>
    <row r="6" spans="1:17" x14ac:dyDescent="0.25">
      <c r="A6" s="8" t="s">
        <v>77</v>
      </c>
      <c r="B6" s="10">
        <v>20854</v>
      </c>
      <c r="C6" s="18">
        <v>0.19613080402908009</v>
      </c>
      <c r="F6" s="8" t="s">
        <v>71</v>
      </c>
      <c r="G6" s="17">
        <v>150</v>
      </c>
      <c r="I6" s="8" t="s">
        <v>666</v>
      </c>
      <c r="J6" s="10">
        <v>106327</v>
      </c>
      <c r="K6" s="18">
        <v>1</v>
      </c>
      <c r="P6" s="8" t="s">
        <v>69</v>
      </c>
      <c r="Q6" s="17">
        <v>158</v>
      </c>
    </row>
    <row r="7" spans="1:17" x14ac:dyDescent="0.25">
      <c r="A7" s="8" t="s">
        <v>666</v>
      </c>
      <c r="B7" s="10">
        <v>106327</v>
      </c>
      <c r="C7" s="18">
        <v>1</v>
      </c>
      <c r="F7" s="8" t="s">
        <v>666</v>
      </c>
      <c r="G7" s="17">
        <v>767</v>
      </c>
      <c r="I7" s="7" t="s">
        <v>665</v>
      </c>
      <c r="J7" t="s">
        <v>678</v>
      </c>
      <c r="K7" t="s">
        <v>698</v>
      </c>
      <c r="P7" s="8" t="s">
        <v>94</v>
      </c>
      <c r="Q7" s="17">
        <v>149</v>
      </c>
    </row>
    <row r="8" spans="1:17" x14ac:dyDescent="0.25">
      <c r="I8" s="8" t="s">
        <v>682</v>
      </c>
      <c r="J8" s="10">
        <v>2334</v>
      </c>
      <c r="K8" s="18">
        <v>0.11192097439340175</v>
      </c>
      <c r="P8" s="8" t="s">
        <v>90</v>
      </c>
      <c r="Q8" s="17">
        <v>130</v>
      </c>
    </row>
    <row r="9" spans="1:17" x14ac:dyDescent="0.25">
      <c r="F9" s="7" t="s">
        <v>665</v>
      </c>
      <c r="G9" t="s">
        <v>678</v>
      </c>
      <c r="H9" t="s">
        <v>698</v>
      </c>
      <c r="I9" s="8" t="s">
        <v>683</v>
      </c>
      <c r="J9" s="10">
        <v>2477</v>
      </c>
      <c r="K9" s="18">
        <v>0.1187781720533231</v>
      </c>
      <c r="P9" s="8" t="s">
        <v>666</v>
      </c>
      <c r="Q9" s="17">
        <v>767</v>
      </c>
    </row>
    <row r="10" spans="1:17" x14ac:dyDescent="0.25">
      <c r="F10" s="8" t="s">
        <v>140</v>
      </c>
      <c r="G10" s="10">
        <v>9734</v>
      </c>
      <c r="H10" s="18">
        <v>9.1547772437856806E-2</v>
      </c>
      <c r="I10" s="8" t="s">
        <v>684</v>
      </c>
      <c r="J10" s="10">
        <v>1194</v>
      </c>
      <c r="K10" s="18">
        <v>5.7255202838783929E-2</v>
      </c>
    </row>
    <row r="11" spans="1:17" x14ac:dyDescent="0.25">
      <c r="F11" s="8" t="s">
        <v>105</v>
      </c>
      <c r="G11" s="10">
        <v>11304</v>
      </c>
      <c r="H11" s="18">
        <v>0.10631354218589822</v>
      </c>
      <c r="I11" s="8" t="s">
        <v>685</v>
      </c>
      <c r="J11" s="10">
        <v>5290</v>
      </c>
      <c r="K11" s="18">
        <v>0.25366836098590201</v>
      </c>
    </row>
    <row r="12" spans="1:17" x14ac:dyDescent="0.25">
      <c r="F12" s="8" t="s">
        <v>85</v>
      </c>
      <c r="G12" s="10">
        <v>8566</v>
      </c>
      <c r="H12" s="18">
        <v>8.0562792141224707E-2</v>
      </c>
      <c r="I12" s="8" t="s">
        <v>686</v>
      </c>
      <c r="J12" s="10">
        <v>3016</v>
      </c>
      <c r="K12" s="18">
        <v>0.14462453246379592</v>
      </c>
    </row>
    <row r="13" spans="1:17" x14ac:dyDescent="0.25">
      <c r="F13" s="8" t="s">
        <v>127</v>
      </c>
      <c r="G13" s="10">
        <v>11600</v>
      </c>
      <c r="H13" s="18">
        <v>0.10909740705559265</v>
      </c>
      <c r="I13" s="8" t="s">
        <v>687</v>
      </c>
      <c r="J13" s="10">
        <v>3118</v>
      </c>
      <c r="K13" s="18">
        <v>0.14951568044499855</v>
      </c>
    </row>
    <row r="14" spans="1:17" x14ac:dyDescent="0.25">
      <c r="F14" s="8" t="s">
        <v>79</v>
      </c>
      <c r="G14" s="10">
        <v>9874</v>
      </c>
      <c r="H14" s="18">
        <v>9.2864465281631198E-2</v>
      </c>
      <c r="I14" s="8" t="s">
        <v>688</v>
      </c>
      <c r="J14" s="10">
        <v>3425</v>
      </c>
      <c r="K14" s="18">
        <v>0.16423707681979477</v>
      </c>
    </row>
    <row r="15" spans="1:17" x14ac:dyDescent="0.25">
      <c r="F15" s="8" t="s">
        <v>121</v>
      </c>
      <c r="G15" s="10">
        <v>7444</v>
      </c>
      <c r="H15" s="18">
        <v>7.0010439493261356E-2</v>
      </c>
      <c r="I15" s="8" t="s">
        <v>666</v>
      </c>
      <c r="J15" s="10">
        <v>20854</v>
      </c>
      <c r="K15" s="18">
        <v>1</v>
      </c>
    </row>
    <row r="16" spans="1:17" x14ac:dyDescent="0.25">
      <c r="F16" s="8" t="s">
        <v>73</v>
      </c>
      <c r="G16" s="10">
        <v>9483</v>
      </c>
      <c r="H16" s="18">
        <v>8.9187130267946987E-2</v>
      </c>
    </row>
    <row r="17" spans="6:11" x14ac:dyDescent="0.25">
      <c r="F17" s="8" t="s">
        <v>91</v>
      </c>
      <c r="G17" s="10">
        <v>9468</v>
      </c>
      <c r="H17" s="18">
        <v>8.9046056034685447E-2</v>
      </c>
    </row>
    <row r="18" spans="6:11" x14ac:dyDescent="0.25">
      <c r="F18" s="8" t="s">
        <v>95</v>
      </c>
      <c r="G18" s="10">
        <v>9768</v>
      </c>
      <c r="H18" s="18">
        <v>9.1867540699916289E-2</v>
      </c>
      <c r="I18" s="7" t="s">
        <v>665</v>
      </c>
      <c r="J18" t="s">
        <v>681</v>
      </c>
      <c r="K18" t="s">
        <v>696</v>
      </c>
    </row>
    <row r="19" spans="6:11" x14ac:dyDescent="0.25">
      <c r="F19" s="8" t="s">
        <v>109</v>
      </c>
      <c r="G19" s="10">
        <v>9811</v>
      </c>
      <c r="H19" s="18">
        <v>9.2271953501932721E-2</v>
      </c>
      <c r="I19" s="8" t="s">
        <v>140</v>
      </c>
      <c r="J19" s="11">
        <v>2166.64</v>
      </c>
      <c r="K19" s="11">
        <v>74</v>
      </c>
    </row>
    <row r="20" spans="6:11" x14ac:dyDescent="0.25">
      <c r="F20" s="8" t="s">
        <v>101</v>
      </c>
      <c r="G20" s="10">
        <v>9275</v>
      </c>
      <c r="H20" s="18">
        <v>8.7230900900053615E-2</v>
      </c>
      <c r="I20" s="8" t="s">
        <v>105</v>
      </c>
      <c r="J20" s="11">
        <v>2418.61</v>
      </c>
      <c r="K20" s="11">
        <v>76</v>
      </c>
    </row>
    <row r="21" spans="6:11" x14ac:dyDescent="0.25">
      <c r="F21" s="8" t="s">
        <v>666</v>
      </c>
      <c r="G21" s="10">
        <v>106327</v>
      </c>
      <c r="H21" s="18">
        <v>1</v>
      </c>
      <c r="I21" s="8" t="s">
        <v>85</v>
      </c>
      <c r="J21" s="11">
        <v>1950.9799999999996</v>
      </c>
      <c r="K21" s="11">
        <v>63</v>
      </c>
    </row>
    <row r="22" spans="6:11" x14ac:dyDescent="0.25">
      <c r="I22" s="8" t="s">
        <v>127</v>
      </c>
      <c r="J22" s="11">
        <v>2331.6899999999991</v>
      </c>
      <c r="K22" s="11">
        <v>75</v>
      </c>
    </row>
    <row r="23" spans="6:11" x14ac:dyDescent="0.25">
      <c r="I23" s="8" t="s">
        <v>79</v>
      </c>
      <c r="J23" s="11">
        <v>1909.4600000000003</v>
      </c>
      <c r="K23" s="11">
        <v>68</v>
      </c>
    </row>
    <row r="24" spans="6:11" x14ac:dyDescent="0.25">
      <c r="I24" s="8" t="s">
        <v>121</v>
      </c>
      <c r="J24" s="11">
        <v>1801.47</v>
      </c>
      <c r="K24" s="11">
        <v>61</v>
      </c>
    </row>
    <row r="25" spans="6:11" x14ac:dyDescent="0.25">
      <c r="I25" s="8" t="s">
        <v>73</v>
      </c>
      <c r="J25" s="11">
        <v>2048.73</v>
      </c>
      <c r="K25" s="11">
        <v>71</v>
      </c>
    </row>
    <row r="26" spans="6:11" x14ac:dyDescent="0.25">
      <c r="I26" s="8" t="s">
        <v>91</v>
      </c>
      <c r="J26" s="11">
        <v>1973.4499999999996</v>
      </c>
      <c r="K26" s="11">
        <v>70</v>
      </c>
    </row>
    <row r="27" spans="6:11" x14ac:dyDescent="0.25">
      <c r="I27" s="8" t="s">
        <v>95</v>
      </c>
      <c r="J27" s="11">
        <v>2331.52</v>
      </c>
      <c r="K27" s="11">
        <v>78</v>
      </c>
    </row>
    <row r="28" spans="6:11" x14ac:dyDescent="0.25">
      <c r="I28" s="8" t="s">
        <v>109</v>
      </c>
      <c r="J28" s="11">
        <v>2076.6099999999997</v>
      </c>
      <c r="K28" s="11">
        <v>69</v>
      </c>
    </row>
    <row r="29" spans="6:11" x14ac:dyDescent="0.25">
      <c r="I29" s="8" t="s">
        <v>101</v>
      </c>
      <c r="J29" s="11">
        <v>1818.08</v>
      </c>
      <c r="K29" s="11">
        <v>62</v>
      </c>
    </row>
    <row r="30" spans="6:11" x14ac:dyDescent="0.25">
      <c r="I30" s="8" t="s">
        <v>666</v>
      </c>
      <c r="J30" s="11">
        <v>22827.239999999994</v>
      </c>
      <c r="K30" s="11">
        <v>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05FFB-4A69-4BBC-A7F2-76871087D6BA}">
  <dimension ref="A56:G68"/>
  <sheetViews>
    <sheetView topLeftCell="E1" workbookViewId="0">
      <selection activeCell="T21" sqref="T21"/>
    </sheetView>
  </sheetViews>
  <sheetFormatPr baseColWidth="10" defaultRowHeight="15" x14ac:dyDescent="0.25"/>
  <cols>
    <col min="1" max="1" width="17.85546875" bestFit="1" customWidth="1"/>
    <col min="2" max="2" width="29.28515625" bestFit="1" customWidth="1"/>
    <col min="3" max="3" width="35.140625" bestFit="1" customWidth="1"/>
    <col min="4" max="4" width="30.140625" bestFit="1" customWidth="1"/>
    <col min="5" max="5" width="26.42578125" bestFit="1" customWidth="1"/>
    <col min="6" max="6" width="19.28515625" bestFit="1" customWidth="1"/>
    <col min="7" max="7" width="34.140625" bestFit="1" customWidth="1"/>
  </cols>
  <sheetData>
    <row r="56" spans="1:7" x14ac:dyDescent="0.25">
      <c r="A56" s="7" t="s">
        <v>665</v>
      </c>
      <c r="B56" t="s">
        <v>689</v>
      </c>
      <c r="C56" t="s">
        <v>690</v>
      </c>
      <c r="D56" t="s">
        <v>691</v>
      </c>
      <c r="E56" t="s">
        <v>678</v>
      </c>
      <c r="F56" t="s">
        <v>693</v>
      </c>
      <c r="G56" t="s">
        <v>694</v>
      </c>
    </row>
    <row r="57" spans="1:7" x14ac:dyDescent="0.25">
      <c r="A57" s="8" t="s">
        <v>140</v>
      </c>
      <c r="B57">
        <v>180</v>
      </c>
      <c r="C57" s="14">
        <v>3.5405405405405403</v>
      </c>
      <c r="D57" s="12">
        <v>131.54054054054055</v>
      </c>
      <c r="E57" s="10">
        <v>9734</v>
      </c>
      <c r="F57" s="10">
        <v>5809</v>
      </c>
      <c r="G57" s="15">
        <v>0.40502802449526526</v>
      </c>
    </row>
    <row r="58" spans="1:7" x14ac:dyDescent="0.25">
      <c r="A58" s="8" t="s">
        <v>105</v>
      </c>
      <c r="B58">
        <v>205</v>
      </c>
      <c r="C58" s="14">
        <v>3.5263157894736841</v>
      </c>
      <c r="D58" s="12">
        <v>148.73684210526315</v>
      </c>
      <c r="E58" s="10">
        <v>11304</v>
      </c>
      <c r="F58" s="10">
        <v>6753</v>
      </c>
      <c r="G58" s="15">
        <v>0.40502365410644553</v>
      </c>
    </row>
    <row r="59" spans="1:7" x14ac:dyDescent="0.25">
      <c r="A59" s="8" t="s">
        <v>85</v>
      </c>
      <c r="B59">
        <v>155</v>
      </c>
      <c r="C59" s="14">
        <v>3.2063492063492065</v>
      </c>
      <c r="D59" s="12">
        <v>135.96825396825398</v>
      </c>
      <c r="E59" s="10">
        <v>8566</v>
      </c>
      <c r="F59" s="10">
        <v>5098</v>
      </c>
      <c r="G59" s="15">
        <v>0.40693368424055631</v>
      </c>
    </row>
    <row r="60" spans="1:7" x14ac:dyDescent="0.25">
      <c r="A60" s="8" t="s">
        <v>127</v>
      </c>
      <c r="B60">
        <v>202</v>
      </c>
      <c r="C60" s="14">
        <v>3.2933333333333334</v>
      </c>
      <c r="D60" s="12">
        <v>154.66666666666666</v>
      </c>
      <c r="E60" s="10">
        <v>11600</v>
      </c>
      <c r="F60" s="10">
        <v>6916</v>
      </c>
      <c r="G60" s="15">
        <v>0.40539201471821235</v>
      </c>
    </row>
    <row r="61" spans="1:7" x14ac:dyDescent="0.25">
      <c r="A61" s="8" t="s">
        <v>79</v>
      </c>
      <c r="B61">
        <v>176</v>
      </c>
      <c r="C61" s="14">
        <v>3.5735294117647061</v>
      </c>
      <c r="D61" s="12">
        <v>145.20588235294119</v>
      </c>
      <c r="E61" s="10">
        <v>9874</v>
      </c>
      <c r="F61" s="10">
        <v>5906</v>
      </c>
      <c r="G61" s="15">
        <v>0.4038479869786718</v>
      </c>
    </row>
    <row r="62" spans="1:7" x14ac:dyDescent="0.25">
      <c r="A62" s="8" t="s">
        <v>121</v>
      </c>
      <c r="B62">
        <v>141</v>
      </c>
      <c r="C62" s="14">
        <v>3.5737704918032787</v>
      </c>
      <c r="D62" s="12">
        <v>122.0327868852459</v>
      </c>
      <c r="E62" s="10">
        <v>7444</v>
      </c>
      <c r="F62" s="10">
        <v>4441</v>
      </c>
      <c r="G62" s="15">
        <v>0.40373114176852515</v>
      </c>
    </row>
    <row r="63" spans="1:7" x14ac:dyDescent="0.25">
      <c r="A63" s="8" t="s">
        <v>73</v>
      </c>
      <c r="B63">
        <v>163</v>
      </c>
      <c r="C63" s="14">
        <v>3.6056338028169015</v>
      </c>
      <c r="D63" s="12">
        <v>133.56338028169014</v>
      </c>
      <c r="E63" s="10">
        <v>9483</v>
      </c>
      <c r="F63" s="10">
        <v>5669</v>
      </c>
      <c r="G63" s="15">
        <v>0.40430992706848584</v>
      </c>
    </row>
    <row r="64" spans="1:7" x14ac:dyDescent="0.25">
      <c r="A64" s="8" t="s">
        <v>91</v>
      </c>
      <c r="B64">
        <v>166</v>
      </c>
      <c r="C64" s="14">
        <v>3.342857142857143</v>
      </c>
      <c r="D64" s="12">
        <v>135.25714285714287</v>
      </c>
      <c r="E64" s="10">
        <v>9468</v>
      </c>
      <c r="F64" s="10">
        <v>5635</v>
      </c>
      <c r="G64" s="15">
        <v>0.40686325395439565</v>
      </c>
    </row>
    <row r="65" spans="1:7" x14ac:dyDescent="0.25">
      <c r="A65" s="8" t="s">
        <v>95</v>
      </c>
      <c r="B65">
        <v>183</v>
      </c>
      <c r="C65" s="14">
        <v>3.5384615384615383</v>
      </c>
      <c r="D65" s="12">
        <v>125.23076923076923</v>
      </c>
      <c r="E65" s="10">
        <v>9768</v>
      </c>
      <c r="F65" s="10">
        <v>5827</v>
      </c>
      <c r="G65" s="15">
        <v>0.40498154035619077</v>
      </c>
    </row>
    <row r="66" spans="1:7" x14ac:dyDescent="0.25">
      <c r="A66" s="8" t="s">
        <v>109</v>
      </c>
      <c r="B66">
        <v>170</v>
      </c>
      <c r="C66" s="14">
        <v>3.2173913043478262</v>
      </c>
      <c r="D66" s="12">
        <v>142.18840579710144</v>
      </c>
      <c r="E66" s="10">
        <v>9811</v>
      </c>
      <c r="F66" s="10">
        <v>5844</v>
      </c>
      <c r="G66" s="15">
        <v>0.40555965297012186</v>
      </c>
    </row>
    <row r="67" spans="1:7" x14ac:dyDescent="0.25">
      <c r="A67" s="8" t="s">
        <v>101</v>
      </c>
      <c r="B67">
        <v>161</v>
      </c>
      <c r="C67" s="14">
        <v>3.9193548387096775</v>
      </c>
      <c r="D67" s="12">
        <v>149.59677419354838</v>
      </c>
      <c r="E67" s="10">
        <v>9275</v>
      </c>
      <c r="F67" s="10">
        <v>5548</v>
      </c>
      <c r="G67" s="15">
        <v>0.40353494699674586</v>
      </c>
    </row>
    <row r="68" spans="1:7" x14ac:dyDescent="0.25">
      <c r="A68" s="8" t="s">
        <v>666</v>
      </c>
      <c r="B68">
        <v>1902</v>
      </c>
      <c r="C68" s="14">
        <v>3.4823989569752283</v>
      </c>
      <c r="D68" s="12">
        <v>138.62711864406779</v>
      </c>
      <c r="E68" s="10">
        <v>106327</v>
      </c>
      <c r="F68" s="10">
        <v>63446</v>
      </c>
      <c r="G68" s="15">
        <v>0.40503146469721951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FB109-CD82-4178-8F1D-3CF2CB341402}">
  <dimension ref="A1:N30"/>
  <sheetViews>
    <sheetView tabSelected="1" zoomScale="120" zoomScaleNormal="120" workbookViewId="0">
      <selection activeCell="O8" sqref="O8"/>
    </sheetView>
  </sheetViews>
  <sheetFormatPr baseColWidth="10" defaultRowHeight="15" x14ac:dyDescent="0.25"/>
  <sheetData>
    <row r="1" spans="1:14" x14ac:dyDescent="0.2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 x14ac:dyDescent="0.2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14" x14ac:dyDescent="0.2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 x14ac:dyDescent="0.25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14" x14ac:dyDescent="0.2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spans="1:14" x14ac:dyDescent="0.25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14" x14ac:dyDescent="0.2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 x14ac:dyDescent="0.25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x14ac:dyDescent="0.2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x14ac:dyDescent="0.25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x14ac:dyDescent="0.25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x14ac:dyDescent="0.25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x14ac:dyDescent="0.25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x14ac:dyDescent="0.25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x14ac:dyDescent="0.25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x14ac:dyDescent="0.25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x14ac:dyDescent="0.25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 x14ac:dyDescent="0.25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 x14ac:dyDescent="0.25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spans="1:14" x14ac:dyDescent="0.25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spans="1:14" x14ac:dyDescent="0.25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spans="1:14" x14ac:dyDescent="0.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spans="1:14" x14ac:dyDescent="0.25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spans="1:14" x14ac:dyDescent="0.25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14" x14ac:dyDescent="0.25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spans="1:14" x14ac:dyDescent="0.25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spans="1:14" x14ac:dyDescent="0.2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0EB8FDD-C6AA-4DA5-822B-904D62344804}">
  <ds:schemaRefs/>
</ds:datastoreItem>
</file>

<file path=customXml/itemProps2.xml><?xml version="1.0" encoding="utf-8"?>
<ds:datastoreItem xmlns:ds="http://schemas.openxmlformats.org/officeDocument/2006/customXml" ds:itemID="{97AD404D-A7C2-42B0-8143-6262F607A8B7}">
  <ds:schemaRefs/>
</ds:datastoreItem>
</file>

<file path=customXml/itemProps3.xml><?xml version="1.0" encoding="utf-8"?>
<ds:datastoreItem xmlns:ds="http://schemas.openxmlformats.org/officeDocument/2006/customXml" ds:itemID="{2FEFA0BB-280B-443C-B5A4-3370EBD63ED3}">
  <ds:schemaRefs/>
</ds:datastoreItem>
</file>

<file path=customXml/itemProps4.xml><?xml version="1.0" encoding="utf-8"?>
<ds:datastoreItem xmlns:ds="http://schemas.openxmlformats.org/officeDocument/2006/customXml" ds:itemID="{FA1B7106-A9DC-456E-9AC8-9273F244F499}">
  <ds:schemaRefs/>
</ds:datastoreItem>
</file>

<file path=customXml/itemProps5.xml><?xml version="1.0" encoding="utf-8"?>
<ds:datastoreItem xmlns:ds="http://schemas.openxmlformats.org/officeDocument/2006/customXml" ds:itemID="{6A48ED70-C2DA-4D7A-A660-8F2F0EA81A31}">
  <ds:schemaRefs/>
</ds:datastoreItem>
</file>

<file path=customXml/itemProps6.xml><?xml version="1.0" encoding="utf-8"?>
<ds:datastoreItem xmlns:ds="http://schemas.openxmlformats.org/officeDocument/2006/customXml" ds:itemID="{F477B975-B4B1-4047-9780-9CDB165414E1}">
  <ds:schemaRefs/>
</ds:datastoreItem>
</file>

<file path=customXml/itemProps7.xml><?xml version="1.0" encoding="utf-8"?>
<ds:datastoreItem xmlns:ds="http://schemas.openxmlformats.org/officeDocument/2006/customXml" ds:itemID="{B236C241-9924-461F-ACB2-9A4E80EAA9FF}">
  <ds:schemaRefs/>
</ds:datastoreItem>
</file>

<file path=customXml/itemProps8.xml><?xml version="1.0" encoding="utf-8"?>
<ds:datastoreItem xmlns:ds="http://schemas.openxmlformats.org/officeDocument/2006/customXml" ds:itemID="{F023D40E-329A-4034-96F3-C59A8E34BB18}">
  <ds:schemaRefs/>
</ds:datastoreItem>
</file>

<file path=customXml/itemProps9.xml><?xml version="1.0" encoding="utf-8"?>
<ds:datastoreItem xmlns:ds="http://schemas.openxmlformats.org/officeDocument/2006/customXml" ds:itemID="{4A258048-2F97-434E-9722-1532014F7A57}">
  <ds:schemaRefs/>
</ds:datastoreItem>
</file>

<file path=customXml/itemProps10.xml><?xml version="1.0" encoding="utf-8"?>
<ds:datastoreItem xmlns:ds="http://schemas.openxmlformats.org/officeDocument/2006/customXml" ds:itemID="{73156B80-47DB-4888-93E2-0CAD401F8C2E}">
  <ds:schemaRefs/>
</ds:datastoreItem>
</file>

<file path=customXml/itemProps11.xml><?xml version="1.0" encoding="utf-8"?>
<ds:datastoreItem xmlns:ds="http://schemas.openxmlformats.org/officeDocument/2006/customXml" ds:itemID="{5621180A-4A36-4222-B5BF-73ED0CE763C4}">
  <ds:schemaRefs/>
</ds:datastoreItem>
</file>

<file path=customXml/itemProps12.xml><?xml version="1.0" encoding="utf-8"?>
<ds:datastoreItem xmlns:ds="http://schemas.openxmlformats.org/officeDocument/2006/customXml" ds:itemID="{2CC015F5-D7E1-4B85-9E0A-34AA390E4372}">
  <ds:schemaRefs/>
</ds:datastoreItem>
</file>

<file path=customXml/itemProps13.xml><?xml version="1.0" encoding="utf-8"?>
<ds:datastoreItem xmlns:ds="http://schemas.openxmlformats.org/officeDocument/2006/customXml" ds:itemID="{B0745197-8E69-4415-9494-93FA3C26400E}">
  <ds:schemaRefs/>
</ds:datastoreItem>
</file>

<file path=customXml/itemProps14.xml><?xml version="1.0" encoding="utf-8"?>
<ds:datastoreItem xmlns:ds="http://schemas.openxmlformats.org/officeDocument/2006/customXml" ds:itemID="{6D53B552-3714-4C80-935F-D41310BE86EA}">
  <ds:schemaRefs/>
</ds:datastoreItem>
</file>

<file path=customXml/itemProps15.xml><?xml version="1.0" encoding="utf-8"?>
<ds:datastoreItem xmlns:ds="http://schemas.openxmlformats.org/officeDocument/2006/customXml" ds:itemID="{BC5C909B-0DF4-497A-A18B-F31BB45BDBE9}">
  <ds:schemaRefs/>
</ds:datastoreItem>
</file>

<file path=customXml/itemProps16.xml><?xml version="1.0" encoding="utf-8"?>
<ds:datastoreItem xmlns:ds="http://schemas.openxmlformats.org/officeDocument/2006/customXml" ds:itemID="{9984BFA0-B56B-4819-A8D8-59940251D04B}">
  <ds:schemaRefs/>
</ds:datastoreItem>
</file>

<file path=customXml/itemProps17.xml><?xml version="1.0" encoding="utf-8"?>
<ds:datastoreItem xmlns:ds="http://schemas.openxmlformats.org/officeDocument/2006/customXml" ds:itemID="{0F68ED03-6DA6-49FE-9233-8CF3183D29E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Hoja2</vt:lpstr>
      <vt:lpstr>cocina</vt:lpstr>
      <vt:lpstr>sala</vt:lpstr>
      <vt:lpstr>Dinamicas</vt:lpstr>
      <vt:lpstr>Dashboard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Gracia</dc:creator>
  <cp:lastModifiedBy>Javier Gracia</cp:lastModifiedBy>
  <dcterms:created xsi:type="dcterms:W3CDTF">2024-09-19T17:57:47Z</dcterms:created>
  <dcterms:modified xsi:type="dcterms:W3CDTF">2024-10-08T14:55:57Z</dcterms:modified>
</cp:coreProperties>
</file>