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arr\Downloads\Documentos_por_fase\Documentos_por_fase\DOCUMENTOS FASE3\"/>
    </mc:Choice>
  </mc:AlternateContent>
  <xr:revisionPtr revIDLastSave="0" documentId="13_ncr:1_{E7B2DDE8-20F1-4EAC-A1B7-B42A7039CB4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B110" i="1"/>
  <c r="B109" i="1"/>
  <c r="B108" i="1"/>
  <c r="B107" i="1"/>
  <c r="B106" i="1"/>
  <c r="B105" i="1"/>
  <c r="B104" i="1"/>
  <c r="B97" i="1"/>
  <c r="B96" i="1"/>
  <c r="B95" i="1"/>
  <c r="B94" i="1"/>
  <c r="B93" i="1"/>
  <c r="B92" i="1"/>
  <c r="B91" i="1"/>
  <c r="B102" i="1"/>
  <c r="B89" i="1"/>
  <c r="B76" i="1"/>
  <c r="B63" i="1"/>
  <c r="J110" i="1"/>
  <c r="K110" i="1" s="1"/>
  <c r="H110" i="1"/>
  <c r="I110" i="1" s="1"/>
  <c r="F110" i="1"/>
  <c r="G110" i="1" s="1"/>
  <c r="D110" i="1"/>
  <c r="E110" i="1" s="1"/>
  <c r="K109" i="1"/>
  <c r="J109" i="1"/>
  <c r="H109" i="1"/>
  <c r="I109" i="1" s="1"/>
  <c r="G109" i="1"/>
  <c r="F109" i="1"/>
  <c r="D109" i="1"/>
  <c r="E109" i="1" s="1"/>
  <c r="J108" i="1"/>
  <c r="K108" i="1" s="1"/>
  <c r="H108" i="1"/>
  <c r="I108" i="1" s="1"/>
  <c r="F108" i="1"/>
  <c r="G108" i="1" s="1"/>
  <c r="D108" i="1"/>
  <c r="E108" i="1" s="1"/>
  <c r="J107" i="1"/>
  <c r="K107" i="1" s="1"/>
  <c r="I107" i="1"/>
  <c r="H107" i="1"/>
  <c r="F107" i="1"/>
  <c r="G107" i="1" s="1"/>
  <c r="E107" i="1"/>
  <c r="D107" i="1"/>
  <c r="J106" i="1"/>
  <c r="K106" i="1" s="1"/>
  <c r="H106" i="1"/>
  <c r="I106" i="1" s="1"/>
  <c r="F106" i="1"/>
  <c r="G106" i="1" s="1"/>
  <c r="D106" i="1"/>
  <c r="E106" i="1" s="1"/>
  <c r="K105" i="1"/>
  <c r="J105" i="1"/>
  <c r="H105" i="1"/>
  <c r="I105" i="1" s="1"/>
  <c r="G105" i="1"/>
  <c r="F105" i="1"/>
  <c r="D105" i="1"/>
  <c r="E105" i="1" s="1"/>
  <c r="J104" i="1"/>
  <c r="K104" i="1" s="1"/>
  <c r="K111" i="1" s="1"/>
  <c r="H104" i="1"/>
  <c r="I104" i="1" s="1"/>
  <c r="G104" i="1"/>
  <c r="G111" i="1" s="1"/>
  <c r="E104" i="1"/>
  <c r="E111" i="1" s="1"/>
  <c r="J97" i="1"/>
  <c r="K97" i="1" s="1"/>
  <c r="H97" i="1"/>
  <c r="I97" i="1" s="1"/>
  <c r="F97" i="1"/>
  <c r="G97" i="1" s="1"/>
  <c r="D97" i="1"/>
  <c r="E97" i="1" s="1"/>
  <c r="J96" i="1"/>
  <c r="K96" i="1" s="1"/>
  <c r="I96" i="1"/>
  <c r="H96" i="1"/>
  <c r="F96" i="1"/>
  <c r="G96" i="1" s="1"/>
  <c r="E96" i="1"/>
  <c r="D96" i="1"/>
  <c r="J95" i="1"/>
  <c r="K95" i="1" s="1"/>
  <c r="H95" i="1"/>
  <c r="I95" i="1" s="1"/>
  <c r="F95" i="1"/>
  <c r="G95" i="1" s="1"/>
  <c r="D95" i="1"/>
  <c r="E95" i="1" s="1"/>
  <c r="K94" i="1"/>
  <c r="J94" i="1"/>
  <c r="H94" i="1"/>
  <c r="I94" i="1" s="1"/>
  <c r="G94" i="1"/>
  <c r="F94" i="1"/>
  <c r="D94" i="1"/>
  <c r="E94" i="1" s="1"/>
  <c r="J93" i="1"/>
  <c r="K93" i="1" s="1"/>
  <c r="H93" i="1"/>
  <c r="I93" i="1" s="1"/>
  <c r="F93" i="1"/>
  <c r="G93" i="1" s="1"/>
  <c r="D93" i="1"/>
  <c r="E93" i="1" s="1"/>
  <c r="J92" i="1"/>
  <c r="K92" i="1" s="1"/>
  <c r="I92" i="1"/>
  <c r="H92" i="1"/>
  <c r="F92" i="1"/>
  <c r="G92" i="1" s="1"/>
  <c r="E92" i="1"/>
  <c r="D92" i="1"/>
  <c r="J91" i="1"/>
  <c r="K91" i="1" s="1"/>
  <c r="H91" i="1"/>
  <c r="I91" i="1" s="1"/>
  <c r="I98" i="1" s="1"/>
  <c r="F91" i="1"/>
  <c r="G91" i="1" s="1"/>
  <c r="D91" i="1"/>
  <c r="E91" i="1" s="1"/>
  <c r="E98" i="1" s="1"/>
  <c r="B58" i="1"/>
  <c r="B57" i="1"/>
  <c r="B56" i="1"/>
  <c r="B55" i="1"/>
  <c r="B54" i="1"/>
  <c r="B53" i="1"/>
  <c r="B52" i="1"/>
  <c r="B50" i="1"/>
  <c r="E52" i="1"/>
  <c r="G52" i="1"/>
  <c r="H52" i="1"/>
  <c r="I52" i="1" s="1"/>
  <c r="J52" i="1"/>
  <c r="K52" i="1" s="1"/>
  <c r="D53" i="1"/>
  <c r="E53" i="1" s="1"/>
  <c r="F53" i="1"/>
  <c r="G53" i="1" s="1"/>
  <c r="H53" i="1"/>
  <c r="I53" i="1" s="1"/>
  <c r="J53" i="1"/>
  <c r="K53" i="1" s="1"/>
  <c r="D54" i="1"/>
  <c r="E54" i="1" s="1"/>
  <c r="F54" i="1"/>
  <c r="G54" i="1" s="1"/>
  <c r="H54" i="1"/>
  <c r="I54" i="1" s="1"/>
  <c r="J54" i="1"/>
  <c r="K54" i="1" s="1"/>
  <c r="D55" i="1"/>
  <c r="E55" i="1" s="1"/>
  <c r="F55" i="1"/>
  <c r="G55" i="1" s="1"/>
  <c r="H55" i="1"/>
  <c r="I55" i="1"/>
  <c r="J55" i="1"/>
  <c r="K55" i="1" s="1"/>
  <c r="D56" i="1"/>
  <c r="E56" i="1" s="1"/>
  <c r="F56" i="1"/>
  <c r="G56" i="1" s="1"/>
  <c r="H56" i="1"/>
  <c r="I56" i="1" s="1"/>
  <c r="J56" i="1"/>
  <c r="K56" i="1" s="1"/>
  <c r="D57" i="1"/>
  <c r="E57" i="1" s="1"/>
  <c r="F57" i="1"/>
  <c r="G57" i="1" s="1"/>
  <c r="H57" i="1"/>
  <c r="I57" i="1" s="1"/>
  <c r="J57" i="1"/>
  <c r="K57" i="1" s="1"/>
  <c r="D58" i="1"/>
  <c r="E58" i="1" s="1"/>
  <c r="F58" i="1"/>
  <c r="G58" i="1" s="1"/>
  <c r="H58" i="1"/>
  <c r="I58" i="1" s="1"/>
  <c r="J58" i="1"/>
  <c r="K58" i="1" s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I111" i="1" l="1"/>
  <c r="C111" i="1" s="1"/>
  <c r="C112" i="1" s="1"/>
  <c r="D7" i="1" s="1"/>
  <c r="K98" i="1"/>
  <c r="G98" i="1"/>
  <c r="C98" i="1" s="1"/>
  <c r="C99" i="1" s="1"/>
  <c r="G59" i="1"/>
  <c r="E59" i="1"/>
  <c r="K59" i="1"/>
  <c r="I59" i="1"/>
  <c r="E72" i="1"/>
  <c r="G46" i="1"/>
  <c r="E33" i="1"/>
  <c r="G33" i="1"/>
  <c r="K85" i="1"/>
  <c r="E85" i="1"/>
  <c r="I85" i="1"/>
  <c r="G85" i="1"/>
  <c r="G72" i="1"/>
  <c r="I72" i="1"/>
  <c r="K72" i="1"/>
  <c r="K46" i="1"/>
  <c r="I46" i="1"/>
  <c r="E46" i="1"/>
  <c r="I33" i="1"/>
  <c r="K33" i="1"/>
  <c r="C59" i="1" l="1"/>
  <c r="C60" i="1" s="1"/>
  <c r="C7" i="1" s="1"/>
  <c r="E7" i="1" s="1"/>
  <c r="C33" i="1"/>
  <c r="C34" i="1" s="1"/>
  <c r="C5" i="1" s="1"/>
  <c r="C46" i="1"/>
  <c r="C47" i="1" s="1"/>
  <c r="C6" i="1" s="1"/>
  <c r="C72" i="1"/>
  <c r="C73" i="1" s="1"/>
  <c r="D5" i="1" s="1"/>
  <c r="C85" i="1"/>
  <c r="C86" i="1" s="1"/>
  <c r="D6" i="1" s="1"/>
  <c r="B14" i="1" l="1"/>
  <c r="B15" i="1"/>
  <c r="B16" i="1"/>
  <c r="B17" i="1"/>
  <c r="B18" i="1"/>
  <c r="B19" i="1"/>
  <c r="E13" i="1" l="1"/>
  <c r="E14" i="1"/>
  <c r="E15" i="1"/>
  <c r="E16" i="1"/>
  <c r="E17" i="1"/>
  <c r="E18" i="1"/>
  <c r="E19" i="1"/>
  <c r="G17" i="1" l="1"/>
  <c r="J17" i="1"/>
  <c r="K17" i="1" s="1"/>
  <c r="J19" i="1"/>
  <c r="K19" i="1" s="1"/>
  <c r="G19" i="1"/>
  <c r="J18" i="1"/>
  <c r="K18" i="1" s="1"/>
  <c r="G18" i="1"/>
  <c r="J16" i="1"/>
  <c r="K16" i="1" s="1"/>
  <c r="G16" i="1"/>
  <c r="J15" i="1"/>
  <c r="K15" i="1" s="1"/>
  <c r="G15" i="1"/>
  <c r="J14" i="1"/>
  <c r="G14" i="1"/>
  <c r="J13" i="1"/>
  <c r="K13" i="1" s="1"/>
  <c r="G13" i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<sst xmlns="http://schemas.openxmlformats.org/spreadsheetml/2006/main" count="208" uniqueCount="67">
  <si>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</si>
  <si>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</si>
  <si>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</si>
  <si>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</si>
  <si>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</si>
  <si>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</si>
  <si>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</si>
  <si>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</si>
  <si>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</si>
  <si>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</si>
  <si>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</si>
  <si>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</si>
  <si>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</si>
  <si>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</si>
  <si>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</si>
  <si>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</si>
  <si>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</si>
  <si>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</si>
  <si>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</si>
  <si>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</si>
  <si>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</si>
  <si>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</si>
  <si>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</si>
  <si>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</si>
  <si>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</si>
  <si>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</si>
  <si>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</si>
  <si>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</si>
  <si>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</si>
  <si>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</si>
  <si>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</si>
  <si>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</si>
  <si>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</si>
  <si>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</si>
  <si>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</si>
  <si>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</si>
  <si>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</si>
  <si>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</si>
  <si>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</si>
  <si>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</si>
  <si>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</si>
  <si>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</si>
  <si>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</si>
  <si>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</si>
  <si>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</si>
  <si>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</si>
  <si>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</si>
  <si>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</si>
  <si>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</si>
  <si>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</si>
  <si>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</si>
  <si>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</si>
  <si>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</si>
  <si>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</si>
  <si>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</si>
  <si>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</si>
  <si>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</si>
  <si>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</si>
  <si>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</si>
  <si>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</si>
  <si>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2</t>
  </si>
  <si>
    <t>COMISION 3</t>
  </si>
  <si>
    <t>Miguel Silva</t>
  </si>
  <si>
    <t>Josefa Rebolledo</t>
  </si>
  <si>
    <t>Nicolás Castillo</t>
  </si>
  <si>
    <t>Javiera Ibarra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</si>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</sst>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0" fillId="0" borderId="0" xfId="0" applyFill="1" applyBorder="1" applyAlignment="1">
      <alignment horizontal="right" vertical="center"/>
    </xf>
    <xf numFmtId="0" fontId="13" fillId="0" borderId="0" xfId="0" applyFont="1" applyFill="1" applyBorder="1" applyAlignment="1">
      <alignment horizontal="left"/>
    </xf>
    <xf numFmtId="0" fontId="2" fillId="0" borderId="0" xfId="0" applyFont="1" applyBorder="1"/>
    <xf numFmtId="0" fontId="6" fillId="0" borderId="0" xfId="0" applyFont="1" applyBorder="1" applyAlignment="1">
      <alignment horizontal="right" vertical="center" wrapText="1"/>
    </xf>
    <xf numFmtId="164" fontId="8" fillId="0" borderId="0" xfId="0" applyNumberFormat="1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80" zoomScaleNormal="80" workbookViewId="0">
      <selection activeCell="G57" sqref="G57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30">
        <v>0.7</v>
      </c>
      <c r="D2" s="33">
        <v>0.3</v>
      </c>
      <c r="E2" s="34">
        <v>1</v>
      </c>
    </row>
    <row r="3" spans="1:11" ht="30" x14ac:dyDescent="0.25">
      <c r="B3" s="2" t="s">
        <v>2</v>
      </c>
      <c r="C3" s="31" t="s">
        <v>45</v>
      </c>
      <c r="D3" s="35" t="s">
        <v>47</v>
      </c>
      <c r="E3" s="36" t="s">
        <v>46</v>
      </c>
    </row>
    <row r="4" spans="1:11" x14ac:dyDescent="0.25">
      <c r="A4" s="3">
        <v>1</v>
      </c>
      <c r="B4" s="17" t="s">
        <v>62</v>
      </c>
      <c r="C4" s="32">
        <f>C21</f>
        <v>7</v>
      </c>
      <c r="D4" s="38">
        <f>C73</f>
        <v>7</v>
      </c>
      <c r="E4" s="37">
        <f>C4*C$2+D4*D$2</f>
        <v>7</v>
      </c>
    </row>
    <row r="5" spans="1:11" x14ac:dyDescent="0.25">
      <c r="A5" s="3">
        <v>2</v>
      </c>
      <c r="B5" s="17" t="s">
        <v>63</v>
      </c>
      <c r="C5" s="32">
        <f>C34</f>
        <v>7</v>
      </c>
      <c r="D5" s="38">
        <f>C73</f>
        <v>7</v>
      </c>
      <c r="E5" s="37">
        <f t="shared" ref="E5:E6" si="0">C5*C$2+D5*D$2</f>
        <v>7</v>
      </c>
    </row>
    <row r="6" spans="1:11" x14ac:dyDescent="0.25">
      <c r="A6" s="3">
        <v>3</v>
      </c>
      <c r="B6" s="17" t="s">
        <v>64</v>
      </c>
      <c r="C6" s="32">
        <f>C47</f>
        <v>7</v>
      </c>
      <c r="D6" s="38">
        <f>C86</f>
        <v>7</v>
      </c>
      <c r="E6" s="37">
        <f t="shared" si="0"/>
        <v>7</v>
      </c>
    </row>
    <row r="7" spans="1:11" ht="15" customHeight="1" x14ac:dyDescent="0.25">
      <c r="A7" s="58">
        <v>4</v>
      </c>
      <c r="B7" s="59" t="s">
        <v>65</v>
      </c>
      <c r="C7" s="32">
        <f>C60</f>
        <v>7</v>
      </c>
      <c r="D7" s="38">
        <f>C112</f>
        <v>7</v>
      </c>
      <c r="E7" s="37">
        <f t="shared" ref="E7" si="1">C7*C$2+D7*D$2</f>
        <v>7</v>
      </c>
    </row>
    <row r="11" spans="1:11" ht="18.75" outlineLevel="1" x14ac:dyDescent="0.25">
      <c r="A11" s="39" t="s">
        <v>48</v>
      </c>
      <c r="B11" s="12" t="str">
        <f>B4</f>
        <v>Miguel Silva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 x14ac:dyDescent="0.25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">
        <v>66</v>
      </c>
      <c r="E13" s="13">
        <f>IF(D13="X",100*0.15,"")</f>
        <v>15</v>
      </c>
      <c r="F13" s="13"/>
      <c r="G13" s="13" t="str">
        <f>IF(F13="X",60*0.15,"")</f>
        <v/>
      </c>
      <c r="H13" s="13"/>
      <c r="I13" s="13"/>
      <c r="J13" s="13" t="str">
        <f t="shared" ref="J13:J17" si="2">IF($C13=NL,"X","")</f>
        <v/>
      </c>
      <c r="K13" s="13" t="str">
        <f t="shared" ref="K13:K17" si="3">IF($J13="X",0,"")</f>
        <v/>
      </c>
    </row>
    <row r="14" spans="1:11" ht="26.45" customHeight="1" outlineLevel="1" x14ac:dyDescent="0.25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">
        <v>66</v>
      </c>
      <c r="E14" s="13">
        <f>IF(D14="X",100*0.25,"")</f>
        <v>25</v>
      </c>
      <c r="F14" s="13"/>
      <c r="G14" s="13" t="str">
        <f>IF(F14="X",60*0.25,"")</f>
        <v/>
      </c>
      <c r="H14" s="13"/>
      <c r="I14" s="13"/>
      <c r="J14" s="13" t="str">
        <f t="shared" si="2"/>
        <v/>
      </c>
      <c r="K14" s="13" t="str">
        <f t="shared" si="3"/>
        <v/>
      </c>
    </row>
    <row r="15" spans="1:11" ht="24" outlineLevel="1" x14ac:dyDescent="0.25">
      <c r="A15" s="41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 t="s">
        <v>66</v>
      </c>
      <c r="E15" s="13">
        <f>IF(D15="X",100*0.2,"")</f>
        <v>20</v>
      </c>
      <c r="F15" s="13"/>
      <c r="G15" s="13" t="str">
        <f>IF(F15="X",60*0.2,"")</f>
        <v/>
      </c>
      <c r="H15" s="13"/>
      <c r="I15" s="13"/>
      <c r="J15" s="13" t="str">
        <f t="shared" si="2"/>
        <v/>
      </c>
      <c r="K15" s="13" t="str">
        <f t="shared" si="3"/>
        <v/>
      </c>
    </row>
    <row r="16" spans="1:11" ht="24" outlineLevel="1" x14ac:dyDescent="0.25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">
        <v>66</v>
      </c>
      <c r="E16" s="13">
        <f>IF(D16="X",100*0.05,"")</f>
        <v>5</v>
      </c>
      <c r="F16" s="13"/>
      <c r="G16" s="13" t="str">
        <f>IF(F16="X",60*0.05,"")</f>
        <v/>
      </c>
      <c r="H16" s="13"/>
      <c r="I16" s="13"/>
      <c r="J16" s="13" t="str">
        <f t="shared" si="2"/>
        <v/>
      </c>
      <c r="K16" s="13" t="str">
        <f t="shared" si="3"/>
        <v/>
      </c>
    </row>
    <row r="17" spans="1:11" ht="24" outlineLevel="1" x14ac:dyDescent="0.25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 t="s">
        <v>66</v>
      </c>
      <c r="E17" s="13">
        <f>IF(D17="X",100*0.05,"")</f>
        <v>5</v>
      </c>
      <c r="F17" s="13"/>
      <c r="G17" s="13" t="str">
        <f>IF(F17="X",60*0.05,"")</f>
        <v/>
      </c>
      <c r="H17" s="13"/>
      <c r="I17" s="13"/>
      <c r="J17" s="13" t="str">
        <f t="shared" si="2"/>
        <v/>
      </c>
      <c r="K17" s="13" t="str">
        <f t="shared" si="3"/>
        <v/>
      </c>
    </row>
    <row r="18" spans="1:11" ht="36" outlineLevel="1" x14ac:dyDescent="0.25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">
        <v>66</v>
      </c>
      <c r="E18" s="13">
        <f>IF(D18="X",100*0.2,"")</f>
        <v>20</v>
      </c>
      <c r="F18" s="13"/>
      <c r="G18" s="13" t="str">
        <f>IF(F18="X",60*0.2,"")</f>
        <v/>
      </c>
      <c r="H18" s="13"/>
      <c r="I18" s="13"/>
      <c r="J18" s="13" t="str">
        <f>IF($C18=NL,"X","")</f>
        <v/>
      </c>
      <c r="K18" s="13" t="str">
        <f t="shared" ref="K18:K19" si="4">IF($J18="X",0,"")</f>
        <v/>
      </c>
    </row>
    <row r="19" spans="1:11" ht="24" outlineLevel="1" x14ac:dyDescent="0.25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">
        <v>66</v>
      </c>
      <c r="E19" s="13">
        <f>IF(D19="X",100*0.1,"")</f>
        <v>10</v>
      </c>
      <c r="F19" s="13"/>
      <c r="G19" s="13" t="str">
        <f>IF(F19="X",60*0.1,"")</f>
        <v/>
      </c>
      <c r="H19" s="13"/>
      <c r="I19" s="13"/>
      <c r="J19" s="13" t="str">
        <f>IF($C19=NL,"X","")</f>
        <v/>
      </c>
      <c r="K19" s="13" t="str">
        <f t="shared" si="4"/>
        <v/>
      </c>
    </row>
    <row r="20" spans="1:11" ht="15.75" customHeight="1" outlineLevel="1" x14ac:dyDescent="0.3">
      <c r="A20" s="40"/>
      <c r="B20" s="19" t="s">
        <v>4</v>
      </c>
      <c r="C20" s="23">
        <f>E20+G20+I20+K20</f>
        <v>100</v>
      </c>
      <c r="D20" s="14"/>
      <c r="E20" s="14">
        <f>SUM(E13:E19)</f>
        <v>100</v>
      </c>
      <c r="F20" s="14"/>
      <c r="G20" s="14">
        <f>SUM(G13:G19)</f>
        <v>0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3">
      <c r="A21" s="42"/>
      <c r="B21" s="22" t="s">
        <v>12</v>
      </c>
      <c r="C21" s="15">
        <f>VLOOKUP(C20,ESCALA_IEP!A2:B202,2,FALSE)</f>
        <v>7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39" t="s">
        <v>48</v>
      </c>
      <c r="B24" s="12" t="str">
        <f>B5</f>
        <v>Josefa Rebolledo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25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5">IF($C26=CL,"X","")</f>
        <v>X</v>
      </c>
      <c r="E26" s="13">
        <f>IF(D26="X",100*0.15,"")</f>
        <v>15</v>
      </c>
      <c r="F26" s="13" t="str">
        <f t="shared" ref="F26:F30" si="6">IF($C26=L,"X","")</f>
        <v/>
      </c>
      <c r="G26" s="13" t="str">
        <f>IF(F26="X",60*0.15,"")</f>
        <v/>
      </c>
      <c r="H26" s="13" t="str">
        <f t="shared" ref="H26:H30" si="7">IF($C26=ML,"X","")</f>
        <v/>
      </c>
      <c r="I26" s="13" t="str">
        <f>IF(H26="X",30*0.15,"")</f>
        <v/>
      </c>
      <c r="J26" s="13" t="str">
        <f t="shared" ref="J26:J30" si="8">IF($C26=NL,"X","")</f>
        <v/>
      </c>
      <c r="K26" s="13" t="str">
        <f t="shared" ref="K26:K32" si="9">IF($J26="X",0,"")</f>
        <v/>
      </c>
    </row>
    <row r="27" spans="1:11" ht="24" customHeight="1" x14ac:dyDescent="0.25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5"/>
        <v>X</v>
      </c>
      <c r="E27" s="13">
        <f>IF(D27="X",100*0.25,"")</f>
        <v>25</v>
      </c>
      <c r="F27" s="13" t="str">
        <f t="shared" si="6"/>
        <v/>
      </c>
      <c r="G27" s="13" t="str">
        <f>IF(F27="X",60*0.25,"")</f>
        <v/>
      </c>
      <c r="H27" s="13" t="str">
        <f t="shared" si="7"/>
        <v/>
      </c>
      <c r="I27" s="13" t="str">
        <f>IF(H27="X",30*0.25,"")</f>
        <v/>
      </c>
      <c r="J27" s="13" t="str">
        <f t="shared" si="8"/>
        <v/>
      </c>
      <c r="K27" s="13" t="str">
        <f t="shared" si="9"/>
        <v/>
      </c>
    </row>
    <row r="28" spans="1:11" ht="24" customHeight="1" x14ac:dyDescent="0.25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 t="str">
        <f t="shared" si="5"/>
        <v>X</v>
      </c>
      <c r="E28" s="13">
        <f>IF(D28="X",100*0.2,"")</f>
        <v>20</v>
      </c>
      <c r="F28" s="13" t="str">
        <f t="shared" si="6"/>
        <v/>
      </c>
      <c r="G28" s="13" t="str">
        <f>IF(F28="X",60*0.2,"")</f>
        <v/>
      </c>
      <c r="H28" s="13" t="str">
        <f t="shared" si="7"/>
        <v/>
      </c>
      <c r="I28" s="13" t="str">
        <f>IF(H28="X",30*0.2,"")</f>
        <v/>
      </c>
      <c r="J28" s="13" t="str">
        <f t="shared" si="8"/>
        <v/>
      </c>
      <c r="K28" s="13" t="str">
        <f t="shared" si="9"/>
        <v/>
      </c>
    </row>
    <row r="29" spans="1:11" ht="24" customHeight="1" x14ac:dyDescent="0.25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5"/>
        <v>X</v>
      </c>
      <c r="E29" s="13">
        <f>IF(D29="X",100*0.05,"")</f>
        <v>5</v>
      </c>
      <c r="F29" s="13" t="str">
        <f t="shared" si="6"/>
        <v/>
      </c>
      <c r="G29" s="13" t="str">
        <f>IF(F29="X",60*0.05,"")</f>
        <v/>
      </c>
      <c r="H29" s="13" t="str">
        <f t="shared" si="7"/>
        <v/>
      </c>
      <c r="I29" s="13" t="str">
        <f>IF(H29="X",30*0.05,"")</f>
        <v/>
      </c>
      <c r="J29" s="13" t="str">
        <f t="shared" si="8"/>
        <v/>
      </c>
      <c r="K29" s="13" t="str">
        <f t="shared" si="9"/>
        <v/>
      </c>
    </row>
    <row r="30" spans="1:11" ht="24" customHeight="1" x14ac:dyDescent="0.25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tr">
        <f t="shared" si="5"/>
        <v>X</v>
      </c>
      <c r="E30" s="13">
        <f>IF(D30="X",100*0.05,"")</f>
        <v>5</v>
      </c>
      <c r="F30" s="13" t="str">
        <f t="shared" si="6"/>
        <v/>
      </c>
      <c r="G30" s="13" t="str">
        <f>IF(F30="X",60*0.05,"")</f>
        <v/>
      </c>
      <c r="H30" s="13" t="str">
        <f t="shared" si="7"/>
        <v/>
      </c>
      <c r="I30" s="13" t="str">
        <f>IF(H30="X",30*0.05,"")</f>
        <v/>
      </c>
      <c r="J30" s="13" t="str">
        <f t="shared" si="8"/>
        <v/>
      </c>
      <c r="K30" s="13" t="str">
        <f t="shared" si="9"/>
        <v/>
      </c>
    </row>
    <row r="31" spans="1:11" ht="24" customHeight="1" x14ac:dyDescent="0.25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9"/>
        <v/>
      </c>
    </row>
    <row r="32" spans="1:11" ht="24" customHeight="1" x14ac:dyDescent="0.25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9"/>
        <v/>
      </c>
    </row>
    <row r="33" spans="1:11" ht="24" customHeight="1" x14ac:dyDescent="0.3">
      <c r="A33" s="40"/>
      <c r="B33" s="19" t="s">
        <v>4</v>
      </c>
      <c r="C33" s="23">
        <f>E33+G33+I33+K33</f>
        <v>100</v>
      </c>
      <c r="D33" s="14"/>
      <c r="E33" s="14">
        <f>SUM(E26:E32)</f>
        <v>100</v>
      </c>
      <c r="F33" s="14"/>
      <c r="G33" s="14">
        <f>SUM(G26:G32)</f>
        <v>0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3">
      <c r="A34" s="42"/>
      <c r="B34" s="22" t="s">
        <v>12</v>
      </c>
      <c r="C34" s="15">
        <f>VLOOKUP(C33,ESCALA_IEP!A15:B215,2,FALSE)</f>
        <v>7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39" t="s">
        <v>48</v>
      </c>
      <c r="B37" s="12" t="str">
        <f>B6</f>
        <v>Nicolás Castillo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25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0">IF($C39=CL,"X","")</f>
        <v>X</v>
      </c>
      <c r="E39" s="13">
        <f>IF(D39="X",100*0.15,"")</f>
        <v>15</v>
      </c>
      <c r="F39" s="13" t="str">
        <f t="shared" ref="F39:F43" si="11">IF($C39=L,"X","")</f>
        <v/>
      </c>
      <c r="G39" s="13" t="str">
        <f>IF(F39="X",60*0.15,"")</f>
        <v/>
      </c>
      <c r="H39" s="13" t="str">
        <f t="shared" ref="H39:H43" si="12">IF($C39=ML,"X","")</f>
        <v/>
      </c>
      <c r="I39" s="13" t="str">
        <f>IF(H39="X",30*0.15,"")</f>
        <v/>
      </c>
      <c r="J39" s="13" t="str">
        <f t="shared" ref="J39:J43" si="13">IF($C39=NL,"X","")</f>
        <v/>
      </c>
      <c r="K39" s="13" t="str">
        <f t="shared" ref="K39:K45" si="14">IF($J39="X",0,"")</f>
        <v/>
      </c>
    </row>
    <row r="40" spans="1:11" ht="24" customHeight="1" x14ac:dyDescent="0.25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0"/>
        <v>X</v>
      </c>
      <c r="E40" s="13">
        <f>IF(D40="X",100*0.25,"")</f>
        <v>25</v>
      </c>
      <c r="F40" s="13" t="str">
        <f t="shared" si="11"/>
        <v/>
      </c>
      <c r="G40" s="13" t="str">
        <f>IF(F40="X",60*0.25,"")</f>
        <v/>
      </c>
      <c r="H40" s="13" t="str">
        <f t="shared" si="12"/>
        <v/>
      </c>
      <c r="I40" s="13" t="str">
        <f>IF(H40="X",30*0.25,"")</f>
        <v/>
      </c>
      <c r="J40" s="13" t="str">
        <f t="shared" si="13"/>
        <v/>
      </c>
      <c r="K40" s="13" t="str">
        <f t="shared" si="14"/>
        <v/>
      </c>
    </row>
    <row r="41" spans="1:11" ht="24" customHeight="1" x14ac:dyDescent="0.25">
      <c r="A41" s="41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 t="str">
        <f t="shared" si="10"/>
        <v>X</v>
      </c>
      <c r="E41" s="13">
        <f>IF(D41="X",100*0.2,"")</f>
        <v>20</v>
      </c>
      <c r="F41" s="13" t="str">
        <f t="shared" si="11"/>
        <v/>
      </c>
      <c r="G41" s="13" t="str">
        <f>IF(F41="X",60*0.2,"")</f>
        <v/>
      </c>
      <c r="H41" s="13" t="str">
        <f t="shared" si="12"/>
        <v/>
      </c>
      <c r="I41" s="13" t="str">
        <f>IF(H41="X",30*0.2,"")</f>
        <v/>
      </c>
      <c r="J41" s="13" t="str">
        <f t="shared" si="13"/>
        <v/>
      </c>
      <c r="K41" s="13" t="str">
        <f t="shared" si="14"/>
        <v/>
      </c>
    </row>
    <row r="42" spans="1:11" ht="24" customHeight="1" x14ac:dyDescent="0.25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0"/>
        <v>X</v>
      </c>
      <c r="E42" s="13">
        <f>IF(D42="X",100*0.05,"")</f>
        <v>5</v>
      </c>
      <c r="F42" s="13" t="str">
        <f t="shared" si="11"/>
        <v/>
      </c>
      <c r="G42" s="13" t="str">
        <f>IF(F42="X",60*0.05,"")</f>
        <v/>
      </c>
      <c r="H42" s="13" t="str">
        <f t="shared" si="12"/>
        <v/>
      </c>
      <c r="I42" s="13" t="str">
        <f>IF(H42="X",30*0.05,"")</f>
        <v/>
      </c>
      <c r="J42" s="13" t="str">
        <f t="shared" si="13"/>
        <v/>
      </c>
      <c r="K42" s="13" t="str">
        <f t="shared" si="14"/>
        <v/>
      </c>
    </row>
    <row r="43" spans="1:11" ht="24" customHeight="1" x14ac:dyDescent="0.25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10"/>
        <v>X</v>
      </c>
      <c r="E43" s="13">
        <f>IF(D43="X",100*0.05,"")</f>
        <v>5</v>
      </c>
      <c r="F43" s="13" t="str">
        <f t="shared" si="11"/>
        <v/>
      </c>
      <c r="G43" s="13" t="str">
        <f>IF(F43="X",60*0.05,"")</f>
        <v/>
      </c>
      <c r="H43" s="13" t="str">
        <f t="shared" si="12"/>
        <v/>
      </c>
      <c r="I43" s="13" t="str">
        <f>IF(H43="X",30*0.05,"")</f>
        <v/>
      </c>
      <c r="J43" s="13" t="str">
        <f t="shared" si="13"/>
        <v/>
      </c>
      <c r="K43" s="13" t="str">
        <f t="shared" si="14"/>
        <v/>
      </c>
    </row>
    <row r="44" spans="1:11" ht="24" customHeight="1" x14ac:dyDescent="0.25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4"/>
        <v/>
      </c>
    </row>
    <row r="45" spans="1:11" ht="24" customHeight="1" x14ac:dyDescent="0.25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4"/>
        <v/>
      </c>
    </row>
    <row r="46" spans="1:11" ht="24" customHeight="1" x14ac:dyDescent="0.3">
      <c r="A46" s="40"/>
      <c r="B46" s="19" t="s">
        <v>4</v>
      </c>
      <c r="C46" s="23">
        <f>E46+G46+I46+K46</f>
        <v>100</v>
      </c>
      <c r="D46" s="14"/>
      <c r="E46" s="14">
        <f>SUM(E39:E45)</f>
        <v>100</v>
      </c>
      <c r="F46" s="14"/>
      <c r="G46" s="14">
        <f>SUM(G39:G45)</f>
        <v>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3">
      <c r="A47" s="42"/>
      <c r="B47" s="22" t="s">
        <v>12</v>
      </c>
      <c r="C47" s="15">
        <f>VLOOKUP(C46,ESCALA_IEP!A28:B228,2,FALSE)</f>
        <v>7</v>
      </c>
    </row>
    <row r="48" spans="1:11" ht="24" customHeight="1" x14ac:dyDescent="0.3">
      <c r="A48" s="60"/>
      <c r="B48" s="61"/>
      <c r="C48" s="62"/>
    </row>
    <row r="49" spans="1:11" ht="15.75" customHeight="1" x14ac:dyDescent="0.25"/>
    <row r="50" spans="1:11" ht="15.75" customHeight="1" x14ac:dyDescent="0.25">
      <c r="A50" s="39" t="s">
        <v>48</v>
      </c>
      <c r="B50" s="12" t="str">
        <f>B7</f>
        <v>Javiera Ibarra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25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">
        <v>66</v>
      </c>
      <c r="E52" s="13">
        <f>IF(D52="X",100*0.15,"")</f>
        <v>15</v>
      </c>
      <c r="F52" s="13"/>
      <c r="G52" s="13" t="str">
        <f>IF(F52="X",60*0.15,"")</f>
        <v/>
      </c>
      <c r="H52" s="13" t="str">
        <f t="shared" ref="H52:H56" si="15">IF($C52=ML,"X","")</f>
        <v/>
      </c>
      <c r="I52" s="13" t="str">
        <f>IF(H52="X",30*0.15,"")</f>
        <v/>
      </c>
      <c r="J52" s="13" t="str">
        <f t="shared" ref="J52:J56" si="16">IF($C52=NL,"X","")</f>
        <v/>
      </c>
      <c r="K52" s="13" t="str">
        <f t="shared" ref="K52:K58" si="17">IF($J52="X",0,"")</f>
        <v/>
      </c>
    </row>
    <row r="53" spans="1:11" ht="24" customHeight="1" x14ac:dyDescent="0.25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tr">
        <f t="shared" ref="D52:D56" si="18">IF($C53=CL,"X","")</f>
        <v>X</v>
      </c>
      <c r="E53" s="13">
        <f>IF(D53="X",100*0.25,"")</f>
        <v>25</v>
      </c>
      <c r="F53" s="13" t="str">
        <f t="shared" ref="F52:F56" si="19">IF($C53=L,"X","")</f>
        <v/>
      </c>
      <c r="G53" s="13" t="str">
        <f>IF(F53="X",60*0.25,"")</f>
        <v/>
      </c>
      <c r="H53" s="13" t="str">
        <f t="shared" si="15"/>
        <v/>
      </c>
      <c r="I53" s="13" t="str">
        <f>IF(H53="X",30*0.25,"")</f>
        <v/>
      </c>
      <c r="J53" s="13" t="str">
        <f t="shared" si="16"/>
        <v/>
      </c>
      <c r="K53" s="13" t="str">
        <f t="shared" si="17"/>
        <v/>
      </c>
    </row>
    <row r="54" spans="1:11" ht="24" customHeight="1" x14ac:dyDescent="0.25">
      <c r="A54" s="41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 t="str">
        <f t="shared" si="18"/>
        <v>X</v>
      </c>
      <c r="E54" s="13">
        <f>IF(D54="X",100*0.2,"")</f>
        <v>20</v>
      </c>
      <c r="F54" s="13" t="str">
        <f t="shared" si="19"/>
        <v/>
      </c>
      <c r="G54" s="13" t="str">
        <f>IF(F54="X",60*0.2,"")</f>
        <v/>
      </c>
      <c r="H54" s="13" t="str">
        <f t="shared" si="15"/>
        <v/>
      </c>
      <c r="I54" s="13" t="str">
        <f>IF(H54="X",30*0.2,"")</f>
        <v/>
      </c>
      <c r="J54" s="13" t="str">
        <f t="shared" si="16"/>
        <v/>
      </c>
      <c r="K54" s="13" t="str">
        <f t="shared" si="17"/>
        <v/>
      </c>
    </row>
    <row r="55" spans="1:11" ht="24" customHeight="1" x14ac:dyDescent="0.25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tr">
        <f t="shared" si="18"/>
        <v>X</v>
      </c>
      <c r="E55" s="13">
        <f>IF(D55="X",100*0.05,"")</f>
        <v>5</v>
      </c>
      <c r="F55" s="13" t="str">
        <f t="shared" si="19"/>
        <v/>
      </c>
      <c r="G55" s="13" t="str">
        <f>IF(F55="X",60*0.05,"")</f>
        <v/>
      </c>
      <c r="H55" s="13" t="str">
        <f t="shared" si="15"/>
        <v/>
      </c>
      <c r="I55" s="13" t="str">
        <f>IF(H55="X",30*0.05,"")</f>
        <v/>
      </c>
      <c r="J55" s="13" t="str">
        <f t="shared" si="16"/>
        <v/>
      </c>
      <c r="K55" s="13" t="str">
        <f t="shared" si="17"/>
        <v/>
      </c>
    </row>
    <row r="56" spans="1:11" ht="24" customHeight="1" x14ac:dyDescent="0.25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 t="str">
        <f t="shared" si="18"/>
        <v>X</v>
      </c>
      <c r="E56" s="13">
        <f>IF(D56="X",100*0.05,"")</f>
        <v>5</v>
      </c>
      <c r="F56" s="13" t="str">
        <f t="shared" si="19"/>
        <v/>
      </c>
      <c r="G56" s="13" t="str">
        <f>IF(F56="X",60*0.05,"")</f>
        <v/>
      </c>
      <c r="H56" s="13" t="str">
        <f t="shared" si="15"/>
        <v/>
      </c>
      <c r="I56" s="13" t="str">
        <f>IF(H56="X",30*0.05,"")</f>
        <v/>
      </c>
      <c r="J56" s="13" t="str">
        <f t="shared" si="16"/>
        <v/>
      </c>
      <c r="K56" s="13" t="str">
        <f t="shared" si="17"/>
        <v/>
      </c>
    </row>
    <row r="57" spans="1:11" ht="24" customHeight="1" x14ac:dyDescent="0.25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17"/>
        <v/>
      </c>
    </row>
    <row r="58" spans="1:11" ht="24" customHeight="1" x14ac:dyDescent="0.25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17"/>
        <v/>
      </c>
    </row>
    <row r="59" spans="1:11" ht="24" customHeight="1" x14ac:dyDescent="0.3">
      <c r="A59" s="40"/>
      <c r="B59" s="19" t="s">
        <v>4</v>
      </c>
      <c r="C59" s="23">
        <f>E59+G59+I59+K59</f>
        <v>100</v>
      </c>
      <c r="D59" s="14"/>
      <c r="E59" s="14">
        <f>SUM(E52:E58)</f>
        <v>100</v>
      </c>
      <c r="F59" s="14"/>
      <c r="G59" s="14">
        <f>SUM(G52:G58)</f>
        <v>0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3">
      <c r="A60" s="42"/>
      <c r="B60" s="22" t="s">
        <v>12</v>
      </c>
      <c r="C60" s="15">
        <f>VLOOKUP(C59,ESCALA_IEP!A40:B240,2,FALSE)</f>
        <v>7</v>
      </c>
    </row>
    <row r="61" spans="1:11" ht="24" customHeight="1" x14ac:dyDescent="0.25"/>
    <row r="62" spans="1:11" ht="15.75" customHeight="1" x14ac:dyDescent="0.25"/>
    <row r="63" spans="1:11" ht="24" customHeight="1" x14ac:dyDescent="0.25">
      <c r="A63" s="48" t="s">
        <v>60</v>
      </c>
      <c r="B63" s="12" t="str">
        <f>B4</f>
        <v>Miguel Silva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 x14ac:dyDescent="0.25">
      <c r="A65" s="41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5</v>
      </c>
      <c r="D65" s="13" t="str">
        <f t="shared" ref="D65:D69" si="20">IF($C65=CL,"X","")</f>
        <v>X</v>
      </c>
      <c r="E65" s="13">
        <f>IF(D65="X",100*0.15,"")</f>
        <v>15</v>
      </c>
      <c r="F65" s="13" t="str">
        <f t="shared" ref="F65:F69" si="21">IF($C65=L,"X","")</f>
        <v/>
      </c>
      <c r="G65" s="13" t="str">
        <f>IF(F65="X",60*0.15,"")</f>
        <v/>
      </c>
      <c r="H65" s="13" t="str">
        <f t="shared" ref="H65:H69" si="22">IF($C65=ML,"X","")</f>
        <v/>
      </c>
      <c r="I65" s="13" t="str">
        <f>IF(H65="X",30*0.15,"")</f>
        <v/>
      </c>
      <c r="J65" s="13" t="str">
        <f t="shared" ref="J65:J69" si="23">IF($C65=NL,"X","")</f>
        <v/>
      </c>
      <c r="K65" s="13" t="str">
        <f t="shared" ref="K65:K71" si="24">IF($J65="X",0,"")</f>
        <v/>
      </c>
    </row>
    <row r="66" spans="1:11" ht="24" customHeight="1" x14ac:dyDescent="0.25">
      <c r="A66" s="41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5</v>
      </c>
      <c r="D66" s="13" t="str">
        <f t="shared" si="20"/>
        <v>X</v>
      </c>
      <c r="E66" s="13">
        <f>IF(D66="X",100*0.25,"")</f>
        <v>25</v>
      </c>
      <c r="F66" s="13" t="str">
        <f t="shared" si="21"/>
        <v/>
      </c>
      <c r="G66" s="13" t="str">
        <f>IF(F66="X",60*0.25,"")</f>
        <v/>
      </c>
      <c r="H66" s="13" t="str">
        <f t="shared" si="22"/>
        <v/>
      </c>
      <c r="I66" s="13" t="str">
        <f>IF(H66="X",30*0.25,"")</f>
        <v/>
      </c>
      <c r="J66" s="13" t="str">
        <f t="shared" si="23"/>
        <v/>
      </c>
      <c r="K66" s="13" t="str">
        <f t="shared" si="24"/>
        <v/>
      </c>
    </row>
    <row r="67" spans="1:11" ht="24" customHeight="1" x14ac:dyDescent="0.25">
      <c r="A67" s="41"/>
      <c r="B67" s="20" t="str">
        <f>RUBRICA!A6</f>
        <v>3. Responde las preguntas realizadas por la comisión, cumpliendo con los estándares de calidad de la disciplina.</v>
      </c>
      <c r="C67" s="18" t="s">
        <v>5</v>
      </c>
      <c r="D67" s="13" t="str">
        <f t="shared" si="20"/>
        <v>X</v>
      </c>
      <c r="E67" s="13">
        <f>IF(D67="X",100*0.2,"")</f>
        <v>20</v>
      </c>
      <c r="F67" s="13" t="str">
        <f t="shared" si="21"/>
        <v/>
      </c>
      <c r="G67" s="13" t="str">
        <f>IF(F67="X",60*0.2,"")</f>
        <v/>
      </c>
      <c r="H67" s="13" t="str">
        <f t="shared" si="22"/>
        <v/>
      </c>
      <c r="I67" s="13" t="str">
        <f>IF(H67="X",30*0.2,"")</f>
        <v/>
      </c>
      <c r="J67" s="13" t="str">
        <f t="shared" si="23"/>
        <v/>
      </c>
      <c r="K67" s="13" t="str">
        <f t="shared" si="24"/>
        <v/>
      </c>
    </row>
    <row r="68" spans="1:11" ht="24" customHeight="1" x14ac:dyDescent="0.25">
      <c r="A68" s="41"/>
      <c r="B68" s="20" t="str">
        <f>RUBRICA!A7</f>
        <v>4. Expone el Proyecto APT, considerando el formato y el tiempo establecido para la presentación.</v>
      </c>
      <c r="C68" s="18" t="s">
        <v>5</v>
      </c>
      <c r="D68" s="13" t="str">
        <f t="shared" si="20"/>
        <v>X</v>
      </c>
      <c r="E68" s="13">
        <f>IF(D68="X",100*0.05,"")</f>
        <v>5</v>
      </c>
      <c r="F68" s="13" t="str">
        <f t="shared" si="21"/>
        <v/>
      </c>
      <c r="G68" s="13" t="str">
        <f>IF(F68="X",60*0.05,"")</f>
        <v/>
      </c>
      <c r="H68" s="13" t="str">
        <f t="shared" si="22"/>
        <v/>
      </c>
      <c r="I68" s="13" t="str">
        <f>IF(H68="X",30*0.05,"")</f>
        <v/>
      </c>
      <c r="J68" s="13" t="str">
        <f t="shared" si="23"/>
        <v/>
      </c>
      <c r="K68" s="13" t="str">
        <f t="shared" si="24"/>
        <v/>
      </c>
    </row>
    <row r="69" spans="1:11" ht="24" customHeight="1" x14ac:dyDescent="0.25">
      <c r="A69" s="41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 t="str">
        <f t="shared" si="20"/>
        <v>X</v>
      </c>
      <c r="E69" s="13">
        <f>IF(D69="X",100*0.05,"")</f>
        <v>5</v>
      </c>
      <c r="F69" s="13" t="str">
        <f t="shared" si="21"/>
        <v/>
      </c>
      <c r="G69" s="13" t="str">
        <f>IF(F69="X",60*0.05,"")</f>
        <v/>
      </c>
      <c r="H69" s="13" t="str">
        <f t="shared" si="22"/>
        <v/>
      </c>
      <c r="I69" s="13" t="str">
        <f>IF(H69="X",30*0.05,"")</f>
        <v/>
      </c>
      <c r="J69" s="13" t="str">
        <f t="shared" si="23"/>
        <v/>
      </c>
      <c r="K69" s="13" t="str">
        <f t="shared" si="24"/>
        <v/>
      </c>
    </row>
    <row r="70" spans="1:11" ht="24" customHeight="1" x14ac:dyDescent="0.25">
      <c r="A70" s="41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5</v>
      </c>
      <c r="D70" s="13" t="str">
        <f>IF($C70=CL,"X","")</f>
        <v>X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4"/>
        <v/>
      </c>
    </row>
    <row r="71" spans="1:11" ht="24" customHeight="1" x14ac:dyDescent="0.25">
      <c r="A71" s="41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5</v>
      </c>
      <c r="D71" s="13" t="str">
        <f>IF($C71=CL,"X","")</f>
        <v>X</v>
      </c>
      <c r="E71" s="13">
        <f>IF(D71="X",100*0.1,"")</f>
        <v>10</v>
      </c>
      <c r="F71" s="13" t="str">
        <f>IF($C71=L,"X","")</f>
        <v/>
      </c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4"/>
        <v/>
      </c>
    </row>
    <row r="72" spans="1:11" ht="24" customHeight="1" x14ac:dyDescent="0.3">
      <c r="A72" s="40"/>
      <c r="B72" s="19" t="s">
        <v>4</v>
      </c>
      <c r="C72" s="23">
        <f>E72+G72+I72+K72</f>
        <v>100</v>
      </c>
      <c r="D72" s="14"/>
      <c r="E72" s="14">
        <f>SUM(E65:E71)</f>
        <v>100</v>
      </c>
      <c r="F72" s="14"/>
      <c r="G72" s="14">
        <f>SUM(G65:G71)</f>
        <v>0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3">
      <c r="A73" s="42"/>
      <c r="B73" s="22" t="s">
        <v>12</v>
      </c>
      <c r="C73" s="15">
        <f>VLOOKUP(C72,ESCALA_IEP!A54:B254,2,FALSE)</f>
        <v>7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48" t="s">
        <v>61</v>
      </c>
      <c r="B76" s="12" t="str">
        <f>B5</f>
        <v>Josefa Rebolledo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 x14ac:dyDescent="0.25">
      <c r="A78" s="41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5</v>
      </c>
      <c r="D78" s="13" t="str">
        <f t="shared" ref="D78:D82" si="25">IF($C78=CL,"X","")</f>
        <v>X</v>
      </c>
      <c r="E78" s="13">
        <f>IF(D78="X",100*0.15,"")</f>
        <v>15</v>
      </c>
      <c r="F78" s="13" t="str">
        <f t="shared" ref="F78:F82" si="26">IF($C78=L,"X","")</f>
        <v/>
      </c>
      <c r="G78" s="13" t="str">
        <f>IF(F78="X",60*0.15,"")</f>
        <v/>
      </c>
      <c r="H78" s="13" t="str">
        <f t="shared" ref="H78:H82" si="27">IF($C78=ML,"X","")</f>
        <v/>
      </c>
      <c r="I78" s="13" t="str">
        <f>IF(H78="X",30*0.15,"")</f>
        <v/>
      </c>
      <c r="J78" s="13" t="str">
        <f t="shared" ref="J78:J82" si="28">IF($C78=NL,"X","")</f>
        <v/>
      </c>
      <c r="K78" s="13" t="str">
        <f t="shared" ref="K78:K84" si="29">IF($J78="X",0,"")</f>
        <v/>
      </c>
    </row>
    <row r="79" spans="1:11" ht="24" customHeight="1" x14ac:dyDescent="0.25">
      <c r="A79" s="41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5</v>
      </c>
      <c r="D79" s="13" t="str">
        <f t="shared" si="25"/>
        <v>X</v>
      </c>
      <c r="E79" s="13">
        <f>IF(D79="X",100*0.25,"")</f>
        <v>25</v>
      </c>
      <c r="F79" s="13" t="str">
        <f t="shared" si="26"/>
        <v/>
      </c>
      <c r="G79" s="13" t="str">
        <f>IF(F79="X",60*0.25,"")</f>
        <v/>
      </c>
      <c r="H79" s="13" t="str">
        <f t="shared" si="27"/>
        <v/>
      </c>
      <c r="I79" s="13" t="str">
        <f>IF(H79="X",30*0.25,"")</f>
        <v/>
      </c>
      <c r="J79" s="13" t="str">
        <f t="shared" si="28"/>
        <v/>
      </c>
      <c r="K79" s="13" t="str">
        <f t="shared" si="29"/>
        <v/>
      </c>
    </row>
    <row r="80" spans="1:11" ht="24" customHeight="1" x14ac:dyDescent="0.25">
      <c r="A80" s="41"/>
      <c r="B80" s="20" t="str">
        <f>RUBRICA!A6</f>
        <v>3. Responde las preguntas realizadas por la comisión, cumpliendo con los estándares de calidad de la disciplina.</v>
      </c>
      <c r="C80" s="18" t="s">
        <v>5</v>
      </c>
      <c r="D80" s="13" t="str">
        <f t="shared" si="25"/>
        <v>X</v>
      </c>
      <c r="E80" s="13">
        <f>IF(D80="X",100*0.2,"")</f>
        <v>20</v>
      </c>
      <c r="F80" s="13" t="str">
        <f t="shared" si="26"/>
        <v/>
      </c>
      <c r="G80" s="13" t="str">
        <f>IF(F80="X",60*0.2,"")</f>
        <v/>
      </c>
      <c r="H80" s="13" t="str">
        <f t="shared" si="27"/>
        <v/>
      </c>
      <c r="I80" s="13" t="str">
        <f>IF(H80="X",30*0.2,"")</f>
        <v/>
      </c>
      <c r="J80" s="13" t="str">
        <f t="shared" si="28"/>
        <v/>
      </c>
      <c r="K80" s="13" t="str">
        <f t="shared" si="29"/>
        <v/>
      </c>
    </row>
    <row r="81" spans="1:11" ht="24" customHeight="1" x14ac:dyDescent="0.25">
      <c r="A81" s="41"/>
      <c r="B81" s="20" t="str">
        <f>RUBRICA!A7</f>
        <v>4. Expone el Proyecto APT, considerando el formato y el tiempo establecido para la presentación.</v>
      </c>
      <c r="C81" s="18" t="s">
        <v>5</v>
      </c>
      <c r="D81" s="13" t="str">
        <f t="shared" si="25"/>
        <v>X</v>
      </c>
      <c r="E81" s="13">
        <f>IF(D81="X",100*0.05,"")</f>
        <v>5</v>
      </c>
      <c r="F81" s="13" t="str">
        <f t="shared" si="26"/>
        <v/>
      </c>
      <c r="G81" s="13" t="str">
        <f>IF(F81="X",60*0.05,"")</f>
        <v/>
      </c>
      <c r="H81" s="13" t="str">
        <f t="shared" si="27"/>
        <v/>
      </c>
      <c r="I81" s="13" t="str">
        <f>IF(H81="X",30*0.05,"")</f>
        <v/>
      </c>
      <c r="J81" s="13" t="str">
        <f t="shared" si="28"/>
        <v/>
      </c>
      <c r="K81" s="13" t="str">
        <f t="shared" si="29"/>
        <v/>
      </c>
    </row>
    <row r="82" spans="1:11" ht="24" customHeight="1" x14ac:dyDescent="0.25">
      <c r="A82" s="41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 t="str">
        <f t="shared" si="25"/>
        <v>X</v>
      </c>
      <c r="E82" s="13">
        <f>IF(D82="X",100*0.05,"")</f>
        <v>5</v>
      </c>
      <c r="F82" s="13" t="str">
        <f t="shared" si="26"/>
        <v/>
      </c>
      <c r="G82" s="13" t="str">
        <f>IF(F82="X",60*0.05,"")</f>
        <v/>
      </c>
      <c r="H82" s="13" t="str">
        <f t="shared" si="27"/>
        <v/>
      </c>
      <c r="I82" s="13" t="str">
        <f>IF(H82="X",30*0.05,"")</f>
        <v/>
      </c>
      <c r="J82" s="13" t="str">
        <f t="shared" si="28"/>
        <v/>
      </c>
      <c r="K82" s="13" t="str">
        <f t="shared" si="29"/>
        <v/>
      </c>
    </row>
    <row r="83" spans="1:11" ht="24" customHeight="1" x14ac:dyDescent="0.25">
      <c r="A83" s="41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29"/>
        <v/>
      </c>
    </row>
    <row r="84" spans="1:11" ht="24" customHeight="1" x14ac:dyDescent="0.25">
      <c r="A84" s="41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29"/>
        <v/>
      </c>
    </row>
    <row r="85" spans="1:11" ht="24" customHeight="1" x14ac:dyDescent="0.3">
      <c r="A85" s="40"/>
      <c r="B85" s="19" t="s">
        <v>4</v>
      </c>
      <c r="C85" s="23">
        <f>E85+G85+I85+K85</f>
        <v>100</v>
      </c>
      <c r="D85" s="14"/>
      <c r="E85" s="14">
        <f>SUM(E78:E84)</f>
        <v>100</v>
      </c>
      <c r="F85" s="14"/>
      <c r="G85" s="14">
        <f>SUM(G78:G84)</f>
        <v>0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3">
      <c r="A86" s="42"/>
      <c r="B86" s="22" t="s">
        <v>12</v>
      </c>
      <c r="C86" s="15">
        <f>VLOOKUP(C85,ESCALA_IEP!A67:B267,2,FALSE)</f>
        <v>7</v>
      </c>
    </row>
    <row r="87" spans="1:11" ht="15.75" customHeight="1" x14ac:dyDescent="0.25"/>
    <row r="88" spans="1:11" ht="15.75" customHeight="1" x14ac:dyDescent="0.25"/>
    <row r="89" spans="1:11" ht="24" customHeight="1" x14ac:dyDescent="0.25">
      <c r="A89" s="48" t="s">
        <v>60</v>
      </c>
      <c r="B89" s="12" t="str">
        <f>B6</f>
        <v>Nicolás Castillo</v>
      </c>
      <c r="C89" s="43" t="s">
        <v>9</v>
      </c>
      <c r="D89" s="44" t="s">
        <v>10</v>
      </c>
      <c r="E89" s="45"/>
      <c r="F89" s="45"/>
      <c r="G89" s="45"/>
      <c r="H89" s="45"/>
      <c r="I89" s="45"/>
      <c r="J89" s="45"/>
      <c r="K89" s="46"/>
    </row>
    <row r="90" spans="1:11" ht="24" customHeight="1" x14ac:dyDescent="0.25">
      <c r="A90" s="40"/>
      <c r="B90" s="16" t="s">
        <v>11</v>
      </c>
      <c r="C90" s="42"/>
      <c r="D90" s="44" t="s">
        <v>5</v>
      </c>
      <c r="E90" s="46"/>
      <c r="F90" s="44" t="s">
        <v>6</v>
      </c>
      <c r="G90" s="46"/>
      <c r="H90" s="47" t="s">
        <v>17</v>
      </c>
      <c r="I90" s="46"/>
      <c r="J90" s="44" t="s">
        <v>7</v>
      </c>
      <c r="K90" s="46"/>
    </row>
    <row r="91" spans="1:11" ht="24" customHeight="1" x14ac:dyDescent="0.25">
      <c r="A91" s="41"/>
      <c r="B91" s="20" t="str">
        <f>RUBRICA!A4</f>
        <v xml:space="preserve">1. Presenta el proyecto considerando la relevancia, objetivos, metodología y desarrollo, de acuerdo a los estándares de calidad de la disciplina. </v>
      </c>
      <c r="C91" s="18" t="s">
        <v>5</v>
      </c>
      <c r="D91" s="13" t="str">
        <f t="shared" ref="D91:D95" si="30">IF($C91=CL,"X","")</f>
        <v>X</v>
      </c>
      <c r="E91" s="13">
        <f>IF(D91="X",100*0.15,"")</f>
        <v>15</v>
      </c>
      <c r="F91" s="13" t="str">
        <f t="shared" ref="F91:F95" si="31">IF($C91=L,"X","")</f>
        <v/>
      </c>
      <c r="G91" s="13" t="str">
        <f>IF(F91="X",60*0.15,"")</f>
        <v/>
      </c>
      <c r="H91" s="13" t="str">
        <f t="shared" ref="H91:H95" si="32">IF($C91=ML,"X","")</f>
        <v/>
      </c>
      <c r="I91" s="13" t="str">
        <f>IF(H91="X",30*0.15,"")</f>
        <v/>
      </c>
      <c r="J91" s="13" t="str">
        <f t="shared" ref="J91:J95" si="33">IF($C91=NL,"X","")</f>
        <v/>
      </c>
      <c r="K91" s="13" t="str">
        <f t="shared" ref="K91:K97" si="34">IF($J91="X",0,"")</f>
        <v/>
      </c>
    </row>
    <row r="92" spans="1:11" ht="24" customHeight="1" x14ac:dyDescent="0.25">
      <c r="A92" s="41"/>
      <c r="B92" s="20" t="str">
        <f>RUBRICA!A5</f>
        <v xml:space="preserve">2. Presenta las evidencias del Proyecto APT, dando cuenta del cumplimiento de los objetivos y de acuerdo a los estándares de la disciplina. </v>
      </c>
      <c r="C92" s="18" t="s">
        <v>5</v>
      </c>
      <c r="D92" s="13" t="str">
        <f t="shared" si="30"/>
        <v>X</v>
      </c>
      <c r="E92" s="13">
        <f>IF(D92="X",100*0.25,"")</f>
        <v>25</v>
      </c>
      <c r="F92" s="13" t="str">
        <f t="shared" si="31"/>
        <v/>
      </c>
      <c r="G92" s="13" t="str">
        <f>IF(F92="X",60*0.25,"")</f>
        <v/>
      </c>
      <c r="H92" s="13" t="str">
        <f t="shared" si="32"/>
        <v/>
      </c>
      <c r="I92" s="13" t="str">
        <f>IF(H92="X",30*0.25,"")</f>
        <v/>
      </c>
      <c r="J92" s="13" t="str">
        <f t="shared" si="33"/>
        <v/>
      </c>
      <c r="K92" s="13" t="str">
        <f t="shared" si="34"/>
        <v/>
      </c>
    </row>
    <row r="93" spans="1:11" ht="24" customHeight="1" x14ac:dyDescent="0.25">
      <c r="A93" s="41"/>
      <c r="B93" s="20" t="str">
        <f>RUBRICA!A6</f>
        <v>3. Responde las preguntas realizadas por la comisión, cumpliendo con los estándares de calidad de la disciplina.</v>
      </c>
      <c r="C93" s="18" t="s">
        <v>5</v>
      </c>
      <c r="D93" s="13" t="str">
        <f t="shared" si="30"/>
        <v>X</v>
      </c>
      <c r="E93" s="13">
        <f>IF(D93="X",100*0.2,"")</f>
        <v>20</v>
      </c>
      <c r="F93" s="13" t="str">
        <f t="shared" si="31"/>
        <v/>
      </c>
      <c r="G93" s="13" t="str">
        <f>IF(F93="X",60*0.2,"")</f>
        <v/>
      </c>
      <c r="H93" s="13" t="str">
        <f t="shared" si="32"/>
        <v/>
      </c>
      <c r="I93" s="13" t="str">
        <f>IF(H93="X",30*0.2,"")</f>
        <v/>
      </c>
      <c r="J93" s="13" t="str">
        <f t="shared" si="33"/>
        <v/>
      </c>
      <c r="K93" s="13" t="str">
        <f t="shared" si="34"/>
        <v/>
      </c>
    </row>
    <row r="94" spans="1:11" ht="24" customHeight="1" x14ac:dyDescent="0.25">
      <c r="A94" s="41"/>
      <c r="B94" s="20" t="str">
        <f>RUBRICA!A7</f>
        <v>4. Expone el Proyecto APT, considerando el formato y el tiempo establecido para la presentación.</v>
      </c>
      <c r="C94" s="18" t="s">
        <v>5</v>
      </c>
      <c r="D94" s="13" t="str">
        <f t="shared" si="30"/>
        <v>X</v>
      </c>
      <c r="E94" s="13">
        <f>IF(D94="X",100*0.05,"")</f>
        <v>5</v>
      </c>
      <c r="F94" s="13" t="str">
        <f t="shared" si="31"/>
        <v/>
      </c>
      <c r="G94" s="13" t="str">
        <f>IF(F94="X",60*0.05,"")</f>
        <v/>
      </c>
      <c r="H94" s="13" t="str">
        <f t="shared" si="32"/>
        <v/>
      </c>
      <c r="I94" s="13" t="str">
        <f>IF(H94="X",30*0.05,"")</f>
        <v/>
      </c>
      <c r="J94" s="13" t="str">
        <f t="shared" si="33"/>
        <v/>
      </c>
      <c r="K94" s="13" t="str">
        <f t="shared" si="34"/>
        <v/>
      </c>
    </row>
    <row r="95" spans="1:11" ht="24" customHeight="1" x14ac:dyDescent="0.25">
      <c r="A95" s="41"/>
      <c r="B95" s="20" t="str">
        <f>RUBRICA!A8</f>
        <v>5. Expresa sus ideas con fluidez, claridad y precisión, utilizando lenguaje técnico propio de la disciplina.</v>
      </c>
      <c r="C95" s="18" t="s">
        <v>5</v>
      </c>
      <c r="D95" s="13" t="str">
        <f t="shared" si="30"/>
        <v>X</v>
      </c>
      <c r="E95" s="13">
        <f>IF(D95="X",100*0.05,"")</f>
        <v>5</v>
      </c>
      <c r="F95" s="13" t="str">
        <f t="shared" si="31"/>
        <v/>
      </c>
      <c r="G95" s="13" t="str">
        <f>IF(F95="X",60*0.05,"")</f>
        <v/>
      </c>
      <c r="H95" s="13" t="str">
        <f t="shared" si="32"/>
        <v/>
      </c>
      <c r="I95" s="13" t="str">
        <f>IF(H95="X",30*0.05,"")</f>
        <v/>
      </c>
      <c r="J95" s="13" t="str">
        <f t="shared" si="33"/>
        <v/>
      </c>
      <c r="K95" s="13" t="str">
        <f t="shared" si="34"/>
        <v/>
      </c>
    </row>
    <row r="96" spans="1:11" ht="24" customHeight="1" x14ac:dyDescent="0.25">
      <c r="A96" s="41"/>
      <c r="B96" s="20" t="str">
        <f>RUBRICA!A9</f>
        <v>6. Entrega la documentación y evidencias requerida por la asignatura de acuerdo a la estructura y nombres solicitados, guardando todas las evidencias de avances en Git</v>
      </c>
      <c r="C96" s="18" t="s">
        <v>5</v>
      </c>
      <c r="D96" s="13" t="str">
        <f>IF($C96=CL,"X","")</f>
        <v>X</v>
      </c>
      <c r="E96" s="13">
        <f>IF(D96="X",100*0.2,"")</f>
        <v>20</v>
      </c>
      <c r="F96" s="13" t="str">
        <f>IF($C96=L,"X","")</f>
        <v/>
      </c>
      <c r="G96" s="13" t="str">
        <f>IF(F96="X",60*0.2,"")</f>
        <v/>
      </c>
      <c r="H96" s="13" t="str">
        <f>IF($C96=ML,"X","")</f>
        <v/>
      </c>
      <c r="I96" s="13" t="str">
        <f>IF(H96="X",30*0.2,"")</f>
        <v/>
      </c>
      <c r="J96" s="13" t="str">
        <f>IF($C96=NL,"X","")</f>
        <v/>
      </c>
      <c r="K96" s="13" t="str">
        <f t="shared" si="34"/>
        <v/>
      </c>
    </row>
    <row r="97" spans="1:11" ht="24" customHeight="1" x14ac:dyDescent="0.25">
      <c r="A97" s="41"/>
      <c r="B97" s="20" t="str">
        <f>RUBRICA!A10</f>
        <v xml:space="preserve">7. Expone el tema utilizando un lenguaje técnico disciplinar al presentar la propuesta y responde evidenciando un manejo de la información. </v>
      </c>
      <c r="C97" s="18" t="s">
        <v>5</v>
      </c>
      <c r="D97" s="13" t="str">
        <f>IF($C97=CL,"X","")</f>
        <v>X</v>
      </c>
      <c r="E97" s="13">
        <f>IF(D97="X",100*0.1,"")</f>
        <v>10</v>
      </c>
      <c r="F97" s="13" t="str">
        <f>IF($C97=L,"X","")</f>
        <v/>
      </c>
      <c r="G97" s="13" t="str">
        <f>IF(F97="X",60*0.1,"")</f>
        <v/>
      </c>
      <c r="H97" s="13" t="str">
        <f>IF($C97=ML,"X","")</f>
        <v/>
      </c>
      <c r="I97" s="13" t="str">
        <f>IF(H97="X",30*0.1,"")</f>
        <v/>
      </c>
      <c r="J97" s="13" t="str">
        <f>IF($C97=NL,"X","")</f>
        <v/>
      </c>
      <c r="K97" s="13" t="str">
        <f t="shared" si="34"/>
        <v/>
      </c>
    </row>
    <row r="98" spans="1:11" ht="24" customHeight="1" x14ac:dyDescent="0.3">
      <c r="A98" s="40"/>
      <c r="B98" s="19" t="s">
        <v>4</v>
      </c>
      <c r="C98" s="23">
        <f>E98+G98+I98+K98</f>
        <v>100</v>
      </c>
      <c r="D98" s="14"/>
      <c r="E98" s="14">
        <f>SUM(E91:E97)</f>
        <v>100</v>
      </c>
      <c r="F98" s="14"/>
      <c r="G98" s="14">
        <f>SUM(G91:G97)</f>
        <v>0</v>
      </c>
      <c r="H98" s="14"/>
      <c r="I98" s="14">
        <f>SUM(I91:I97)</f>
        <v>0</v>
      </c>
      <c r="J98" s="14"/>
      <c r="K98" s="14">
        <f>SUM(K91:K97)</f>
        <v>0</v>
      </c>
    </row>
    <row r="99" spans="1:11" ht="24" customHeight="1" x14ac:dyDescent="0.3">
      <c r="A99" s="42"/>
      <c r="B99" s="22" t="s">
        <v>12</v>
      </c>
      <c r="C99" s="15">
        <f>VLOOKUP(C98,ESCALA_IEP!A80:B280,2,FALSE)</f>
        <v>7</v>
      </c>
    </row>
    <row r="100" spans="1:11" ht="15.75" customHeight="1" x14ac:dyDescent="0.25"/>
    <row r="101" spans="1:11" ht="15.75" customHeight="1" x14ac:dyDescent="0.25"/>
    <row r="102" spans="1:11" ht="24" customHeight="1" x14ac:dyDescent="0.25">
      <c r="A102" s="48" t="s">
        <v>61</v>
      </c>
      <c r="B102" s="12" t="str">
        <f>B7</f>
        <v>Javiera Ibarra</v>
      </c>
      <c r="C102" s="43" t="s">
        <v>9</v>
      </c>
      <c r="D102" s="44" t="s">
        <v>10</v>
      </c>
      <c r="E102" s="45"/>
      <c r="F102" s="45"/>
      <c r="G102" s="45"/>
      <c r="H102" s="45"/>
      <c r="I102" s="45"/>
      <c r="J102" s="45"/>
      <c r="K102" s="46"/>
    </row>
    <row r="103" spans="1:11" ht="24" customHeight="1" x14ac:dyDescent="0.25">
      <c r="A103" s="40"/>
      <c r="B103" s="16" t="s">
        <v>11</v>
      </c>
      <c r="C103" s="42"/>
      <c r="D103" s="44" t="s">
        <v>5</v>
      </c>
      <c r="E103" s="46"/>
      <c r="F103" s="44" t="s">
        <v>6</v>
      </c>
      <c r="G103" s="46"/>
      <c r="H103" s="47" t="s">
        <v>17</v>
      </c>
      <c r="I103" s="46"/>
      <c r="J103" s="44" t="s">
        <v>7</v>
      </c>
      <c r="K103" s="46"/>
    </row>
    <row r="104" spans="1:11" ht="24" customHeight="1" x14ac:dyDescent="0.25">
      <c r="A104" s="41"/>
      <c r="B104" s="20" t="str">
        <f>RUBRICA!A4</f>
        <v xml:space="preserve">1. Presenta el proyecto considerando la relevancia, objetivos, metodología y desarrollo, de acuerdo a los estándares de calidad de la disciplina. </v>
      </c>
      <c r="C104" s="18" t="s">
        <v>5</v>
      </c>
      <c r="D104" s="13" t="s">
        <v>66</v>
      </c>
      <c r="E104" s="13">
        <f>IF(D104="X",100*0.15,"")</f>
        <v>15</v>
      </c>
      <c r="F104" s="13"/>
      <c r="G104" s="13" t="str">
        <f>IF(F104="X",60*0.15,"")</f>
        <v/>
      </c>
      <c r="H104" s="13" t="str">
        <f t="shared" ref="H104:H108" si="35">IF($C104=ML,"X","")</f>
        <v/>
      </c>
      <c r="I104" s="13" t="str">
        <f>IF(H104="X",30*0.15,"")</f>
        <v/>
      </c>
      <c r="J104" s="13" t="str">
        <f t="shared" ref="J104:J108" si="36">IF($C104=NL,"X","")</f>
        <v/>
      </c>
      <c r="K104" s="13" t="str">
        <f t="shared" ref="K104:K110" si="37">IF($J104="X",0,"")</f>
        <v/>
      </c>
    </row>
    <row r="105" spans="1:11" ht="24" customHeight="1" x14ac:dyDescent="0.25">
      <c r="A105" s="41"/>
      <c r="B105" s="20" t="str">
        <f>RUBRICA!A5</f>
        <v xml:space="preserve">2. Presenta las evidencias del Proyecto APT, dando cuenta del cumplimiento de los objetivos y de acuerdo a los estándares de la disciplina. </v>
      </c>
      <c r="C105" s="18" t="s">
        <v>5</v>
      </c>
      <c r="D105" s="13" t="str">
        <f t="shared" ref="D104:D108" si="38">IF($C105=CL,"X","")</f>
        <v>X</v>
      </c>
      <c r="E105" s="13">
        <f>IF(D105="X",100*0.25,"")</f>
        <v>25</v>
      </c>
      <c r="F105" s="13" t="str">
        <f t="shared" ref="F104:F108" si="39">IF($C105=L,"X","")</f>
        <v/>
      </c>
      <c r="G105" s="13" t="str">
        <f>IF(F105="X",60*0.25,"")</f>
        <v/>
      </c>
      <c r="H105" s="13" t="str">
        <f t="shared" si="35"/>
        <v/>
      </c>
      <c r="I105" s="13" t="str">
        <f>IF(H105="X",30*0.25,"")</f>
        <v/>
      </c>
      <c r="J105" s="13" t="str">
        <f t="shared" si="36"/>
        <v/>
      </c>
      <c r="K105" s="13" t="str">
        <f t="shared" si="37"/>
        <v/>
      </c>
    </row>
    <row r="106" spans="1:11" ht="24" customHeight="1" x14ac:dyDescent="0.25">
      <c r="A106" s="41"/>
      <c r="B106" s="20" t="str">
        <f>RUBRICA!A6</f>
        <v>3. Responde las preguntas realizadas por la comisión, cumpliendo con los estándares de calidad de la disciplina.</v>
      </c>
      <c r="C106" s="18" t="s">
        <v>5</v>
      </c>
      <c r="D106" s="13" t="str">
        <f t="shared" si="38"/>
        <v>X</v>
      </c>
      <c r="E106" s="13">
        <f>IF(D106="X",100*0.2,"")</f>
        <v>20</v>
      </c>
      <c r="F106" s="13" t="str">
        <f t="shared" si="39"/>
        <v/>
      </c>
      <c r="G106" s="13" t="str">
        <f>IF(F106="X",60*0.2,"")</f>
        <v/>
      </c>
      <c r="H106" s="13" t="str">
        <f t="shared" si="35"/>
        <v/>
      </c>
      <c r="I106" s="13" t="str">
        <f>IF(H106="X",30*0.2,"")</f>
        <v/>
      </c>
      <c r="J106" s="13" t="str">
        <f t="shared" si="36"/>
        <v/>
      </c>
      <c r="K106" s="13" t="str">
        <f t="shared" si="37"/>
        <v/>
      </c>
    </row>
    <row r="107" spans="1:11" ht="24" customHeight="1" x14ac:dyDescent="0.25">
      <c r="A107" s="41"/>
      <c r="B107" s="20" t="str">
        <f>RUBRICA!A7</f>
        <v>4. Expone el Proyecto APT, considerando el formato y el tiempo establecido para la presentación.</v>
      </c>
      <c r="C107" s="18" t="s">
        <v>5</v>
      </c>
      <c r="D107" s="13" t="str">
        <f t="shared" si="38"/>
        <v>X</v>
      </c>
      <c r="E107" s="13">
        <f>IF(D107="X",100*0.05,"")</f>
        <v>5</v>
      </c>
      <c r="F107" s="13" t="str">
        <f t="shared" si="39"/>
        <v/>
      </c>
      <c r="G107" s="13" t="str">
        <f>IF(F107="X",60*0.05,"")</f>
        <v/>
      </c>
      <c r="H107" s="13" t="str">
        <f t="shared" si="35"/>
        <v/>
      </c>
      <c r="I107" s="13" t="str">
        <f>IF(H107="X",30*0.05,"")</f>
        <v/>
      </c>
      <c r="J107" s="13" t="str">
        <f t="shared" si="36"/>
        <v/>
      </c>
      <c r="K107" s="13" t="str">
        <f t="shared" si="37"/>
        <v/>
      </c>
    </row>
    <row r="108" spans="1:11" ht="24" customHeight="1" x14ac:dyDescent="0.25">
      <c r="A108" s="41"/>
      <c r="B108" s="20" t="str">
        <f>RUBRICA!A8</f>
        <v>5. Expresa sus ideas con fluidez, claridad y precisión, utilizando lenguaje técnico propio de la disciplina.</v>
      </c>
      <c r="C108" s="18" t="s">
        <v>5</v>
      </c>
      <c r="D108" s="13" t="str">
        <f t="shared" si="38"/>
        <v>X</v>
      </c>
      <c r="E108" s="13">
        <f>IF(D108="X",100*0.05,"")</f>
        <v>5</v>
      </c>
      <c r="F108" s="13" t="str">
        <f t="shared" si="39"/>
        <v/>
      </c>
      <c r="G108" s="13" t="str">
        <f>IF(F108="X",60*0.05,"")</f>
        <v/>
      </c>
      <c r="H108" s="13" t="str">
        <f t="shared" si="35"/>
        <v/>
      </c>
      <c r="I108" s="13" t="str">
        <f>IF(H108="X",30*0.05,"")</f>
        <v/>
      </c>
      <c r="J108" s="13" t="str">
        <f t="shared" si="36"/>
        <v/>
      </c>
      <c r="K108" s="13" t="str">
        <f t="shared" si="37"/>
        <v/>
      </c>
    </row>
    <row r="109" spans="1:11" ht="24" customHeight="1" x14ac:dyDescent="0.25">
      <c r="A109" s="41"/>
      <c r="B109" s="20" t="str">
        <f>RUBRICA!A9</f>
        <v>6. Entrega la documentación y evidencias requerida por la asignatura de acuerdo a la estructura y nombres solicitados, guardando todas las evidencias de avances en Git</v>
      </c>
      <c r="C109" s="18" t="s">
        <v>5</v>
      </c>
      <c r="D109" s="13" t="str">
        <f>IF($C109=CL,"X","")</f>
        <v>X</v>
      </c>
      <c r="E109" s="13">
        <f>IF(D109="X",100*0.2,"")</f>
        <v>20</v>
      </c>
      <c r="F109" s="13" t="str">
        <f>IF($C109=L,"X","")</f>
        <v/>
      </c>
      <c r="G109" s="13" t="str">
        <f>IF(F109="X",60*0.2,"")</f>
        <v/>
      </c>
      <c r="H109" s="13" t="str">
        <f>IF($C109=ML,"X","")</f>
        <v/>
      </c>
      <c r="I109" s="13" t="str">
        <f>IF(H109="X",30*0.2,"")</f>
        <v/>
      </c>
      <c r="J109" s="13" t="str">
        <f>IF($C109=NL,"X","")</f>
        <v/>
      </c>
      <c r="K109" s="13" t="str">
        <f t="shared" si="37"/>
        <v/>
      </c>
    </row>
    <row r="110" spans="1:11" ht="24" customHeight="1" x14ac:dyDescent="0.25">
      <c r="A110" s="41"/>
      <c r="B110" s="20" t="str">
        <f>RUBRICA!A10</f>
        <v xml:space="preserve">7. Expone el tema utilizando un lenguaje técnico disciplinar al presentar la propuesta y responde evidenciando un manejo de la información. </v>
      </c>
      <c r="C110" s="18" t="s">
        <v>5</v>
      </c>
      <c r="D110" s="13" t="str">
        <f>IF($C110=CL,"X","")</f>
        <v>X</v>
      </c>
      <c r="E110" s="13">
        <f>IF(D110="X",100*0.1,"")</f>
        <v>10</v>
      </c>
      <c r="F110" s="13" t="str">
        <f>IF($C110=L,"X","")</f>
        <v/>
      </c>
      <c r="G110" s="13" t="str">
        <f>IF(F110="X",60*0.1,"")</f>
        <v/>
      </c>
      <c r="H110" s="13" t="str">
        <f>IF($C110=ML,"X","")</f>
        <v/>
      </c>
      <c r="I110" s="13" t="str">
        <f>IF(H110="X",30*0.1,"")</f>
        <v/>
      </c>
      <c r="J110" s="13" t="str">
        <f>IF($C110=NL,"X","")</f>
        <v/>
      </c>
      <c r="K110" s="13" t="str">
        <f t="shared" si="37"/>
        <v/>
      </c>
    </row>
    <row r="111" spans="1:11" ht="24" customHeight="1" x14ac:dyDescent="0.3">
      <c r="A111" s="40"/>
      <c r="B111" s="19" t="s">
        <v>4</v>
      </c>
      <c r="C111" s="23">
        <f>E111+G111+I111+K111</f>
        <v>100</v>
      </c>
      <c r="D111" s="14"/>
      <c r="E111" s="14">
        <f>SUM(E104:E110)</f>
        <v>100</v>
      </c>
      <c r="F111" s="14"/>
      <c r="G111" s="14">
        <f>SUM(G104:G110)</f>
        <v>0</v>
      </c>
      <c r="H111" s="14"/>
      <c r="I111" s="14">
        <f>SUM(I104:I110)</f>
        <v>0</v>
      </c>
      <c r="J111" s="14"/>
      <c r="K111" s="14">
        <f>SUM(K104:K110)</f>
        <v>0</v>
      </c>
    </row>
    <row r="112" spans="1:11" ht="24" customHeight="1" x14ac:dyDescent="0.3">
      <c r="A112" s="42"/>
      <c r="B112" s="22" t="s">
        <v>12</v>
      </c>
      <c r="C112" s="15">
        <f>VLOOKUP(C111,ESCALA_IEP!A93:B293,2,FALSE)</f>
        <v>7</v>
      </c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56">
    <mergeCell ref="A102:A112"/>
    <mergeCell ref="C102:C103"/>
    <mergeCell ref="D102:K102"/>
    <mergeCell ref="D103:E103"/>
    <mergeCell ref="F103:G103"/>
    <mergeCell ref="H103:I103"/>
    <mergeCell ref="J103:K103"/>
    <mergeCell ref="D50:K50"/>
    <mergeCell ref="C50:C51"/>
    <mergeCell ref="A50:A60"/>
    <mergeCell ref="A89:A99"/>
    <mergeCell ref="C89:C90"/>
    <mergeCell ref="D89:K89"/>
    <mergeCell ref="D90:E90"/>
    <mergeCell ref="F90:G90"/>
    <mergeCell ref="H90:I90"/>
    <mergeCell ref="J90:K90"/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J51:K51"/>
    <mergeCell ref="H51:I51"/>
    <mergeCell ref="F51:G51"/>
    <mergeCell ref="D51:E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7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7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C78:C84 C65:C71 C52:C58 C104:C110 C91:C97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x14ac:dyDescent="0.25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25">
      <c r="A3" s="50"/>
      <c r="B3" s="55"/>
      <c r="C3" s="55"/>
      <c r="D3" s="28">
        <v>0.3</v>
      </c>
      <c r="E3" s="28">
        <v>0</v>
      </c>
      <c r="F3" s="50"/>
    </row>
    <row r="4" spans="1:6" ht="102" x14ac:dyDescent="0.25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9" customHeight="1" x14ac:dyDescent="0.25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25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89.25" x14ac:dyDescent="0.25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89.25" x14ac:dyDescent="0.25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89.25" x14ac:dyDescent="0.25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25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4</v>
      </c>
      <c r="B1" t="s">
        <v>12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4</v>
      </c>
      <c r="B1" t="s">
        <v>12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3</v>
      </c>
      <c r="B1" s="4" t="s">
        <v>4</v>
      </c>
      <c r="C1" s="5"/>
      <c r="D1" s="5"/>
      <c r="E1" s="6"/>
    </row>
    <row r="2" spans="1:5" ht="45.75" thickBot="1" x14ac:dyDescent="0.3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30.75" thickBot="1" x14ac:dyDescent="0.3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5.75" thickBot="1" x14ac:dyDescent="0.3">
      <c r="A4" s="10"/>
      <c r="B4" s="11"/>
      <c r="C4" s="11"/>
      <c r="D4" s="11"/>
      <c r="E4" s="11"/>
    </row>
    <row r="5" spans="1:5" ht="15.75" thickBot="1" x14ac:dyDescent="0.3">
      <c r="A5" s="10"/>
      <c r="B5" s="11"/>
      <c r="C5" s="11"/>
      <c r="D5" s="11"/>
      <c r="E5" s="1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JAVIERA . IBARRA CIFUENTES</cp:lastModifiedBy>
  <dcterms:created xsi:type="dcterms:W3CDTF">2023-08-07T04:08:01Z</dcterms:created>
  <dcterms:modified xsi:type="dcterms:W3CDTF">2024-12-01T18:24:51Z</dcterms:modified>
</cp:coreProperties>
</file>