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itHub\VirtualFactory\"/>
    </mc:Choice>
  </mc:AlternateContent>
  <xr:revisionPtr revIDLastSave="0" documentId="13_ncr:1_{2698921E-796A-4A21-8FD1-82A41C2FD8E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cen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K37" i="1" l="1"/>
  <c r="K38" i="1"/>
  <c r="K39" i="1"/>
  <c r="K40" i="1"/>
  <c r="K41" i="1"/>
  <c r="K36" i="1"/>
  <c r="B10" i="1"/>
  <c r="B11" i="1" s="1"/>
  <c r="I17" i="1" l="1"/>
  <c r="H17" i="1"/>
  <c r="G17" i="1"/>
  <c r="F17" i="1"/>
  <c r="E17" i="1"/>
  <c r="B17" i="1"/>
  <c r="C17" i="1" l="1"/>
  <c r="D17" i="1"/>
  <c r="B23" i="1"/>
  <c r="C18" i="1" l="1"/>
  <c r="D18" i="1"/>
  <c r="B18" i="1"/>
  <c r="B29" i="1"/>
  <c r="G18" i="1"/>
  <c r="I18" i="1"/>
  <c r="E18" i="1"/>
  <c r="H18" i="1"/>
  <c r="F18" i="1"/>
  <c r="C10" i="1"/>
  <c r="C11" i="1" s="1"/>
  <c r="D10" i="1"/>
  <c r="D11" i="1" s="1"/>
  <c r="E10" i="1"/>
  <c r="E11" i="1" s="1"/>
  <c r="F10" i="1"/>
  <c r="F11" i="1" s="1"/>
  <c r="G10" i="1"/>
  <c r="G11" i="1" s="1"/>
  <c r="H10" i="1"/>
  <c r="H11" i="1" s="1"/>
  <c r="C36" i="1" l="1"/>
  <c r="F28" i="1"/>
  <c r="B26" i="1" s="1"/>
  <c r="C37" i="1"/>
  <c r="H37" i="1" s="1"/>
  <c r="C41" i="1"/>
  <c r="H41" i="1" s="1"/>
  <c r="C38" i="1"/>
  <c r="H38" i="1" s="1"/>
  <c r="C39" i="1"/>
  <c r="H39" i="1" s="1"/>
  <c r="C40" i="1"/>
  <c r="H40" i="1" s="1"/>
  <c r="J37" i="1"/>
  <c r="M37" i="1"/>
  <c r="M41" i="1"/>
  <c r="J40" i="1"/>
  <c r="M40" i="1"/>
  <c r="J39" i="1"/>
  <c r="J38" i="1"/>
  <c r="E12" i="1"/>
  <c r="C12" i="1"/>
  <c r="H12" i="1"/>
  <c r="D12" i="1"/>
  <c r="F12" i="1"/>
  <c r="G12" i="1"/>
  <c r="B30" i="1"/>
  <c r="J41" i="1" l="1"/>
  <c r="J36" i="1"/>
  <c r="H36" i="1"/>
  <c r="M36" i="1"/>
  <c r="G36" i="1"/>
  <c r="M39" i="1"/>
  <c r="G40" i="1"/>
  <c r="G41" i="1"/>
  <c r="G38" i="1"/>
  <c r="M38" i="1"/>
  <c r="G39" i="1"/>
  <c r="G37" i="1"/>
  <c r="C26" i="1"/>
  <c r="I40" i="1" s="1"/>
  <c r="I38" i="1"/>
  <c r="B12" i="1"/>
  <c r="L40" i="1" l="1"/>
  <c r="N40" i="1" s="1"/>
  <c r="I36" i="1"/>
  <c r="L36" i="1" s="1"/>
  <c r="N36" i="1" s="1"/>
  <c r="L38" i="1"/>
  <c r="N38" i="1"/>
  <c r="I39" i="1"/>
  <c r="L39" i="1" s="1"/>
  <c r="I41" i="1"/>
  <c r="I37" i="1"/>
  <c r="L41" i="1" l="1"/>
  <c r="N41" i="1" s="1"/>
  <c r="N39" i="1"/>
  <c r="L37" i="1"/>
  <c r="N37" i="1" s="1"/>
</calcChain>
</file>

<file path=xl/sharedStrings.xml><?xml version="1.0" encoding="utf-8"?>
<sst xmlns="http://schemas.openxmlformats.org/spreadsheetml/2006/main" count="84" uniqueCount="79">
  <si>
    <t>ConveyorA</t>
  </si>
  <si>
    <t>ConveyorB</t>
  </si>
  <si>
    <t>Assembler</t>
  </si>
  <si>
    <t>ConveyorC</t>
  </si>
  <si>
    <t>ConveyorD</t>
  </si>
  <si>
    <t>ConveyorE</t>
  </si>
  <si>
    <t>ConveyorF</t>
  </si>
  <si>
    <t>ConveyorG</t>
  </si>
  <si>
    <t>Speed</t>
  </si>
  <si>
    <t>Mean</t>
  </si>
  <si>
    <t>Min Time</t>
  </si>
  <si>
    <t>Uniform Distribution</t>
  </si>
  <si>
    <t>Poisson Distribution</t>
  </si>
  <si>
    <t>Customer (Automatic Demand)</t>
  </si>
  <si>
    <t>Integer Uniform Distribution</t>
  </si>
  <si>
    <t>Max Time</t>
  </si>
  <si>
    <t>Min Order</t>
  </si>
  <si>
    <t>Max Order</t>
  </si>
  <si>
    <t>Constant Double (lenght/speed)</t>
  </si>
  <si>
    <t>Lenght</t>
  </si>
  <si>
    <t>ESCENA 1</t>
  </si>
  <si>
    <t>Mean value</t>
  </si>
  <si>
    <t>Occupation rate (%)</t>
  </si>
  <si>
    <t>Servers</t>
  </si>
  <si>
    <t>Assemblers</t>
  </si>
  <si>
    <t>Workstations</t>
  </si>
  <si>
    <t>Conveyors</t>
  </si>
  <si>
    <t>Costes</t>
  </si>
  <si>
    <t>Costs</t>
  </si>
  <si>
    <t>Value</t>
  </si>
  <si>
    <t>Pending Order (per Unit)</t>
  </si>
  <si>
    <t>Purchase</t>
  </si>
  <si>
    <t>Processing</t>
  </si>
  <si>
    <t>Sale Price</t>
  </si>
  <si>
    <t>Shipment</t>
  </si>
  <si>
    <t>Order</t>
  </si>
  <si>
    <t>SCENARIO</t>
  </si>
  <si>
    <t>Total Cost</t>
  </si>
  <si>
    <t>Total Revenue</t>
  </si>
  <si>
    <t>Earnings</t>
  </si>
  <si>
    <t>Orders</t>
  </si>
  <si>
    <t>Components per order</t>
  </si>
  <si>
    <t>Workstation number</t>
  </si>
  <si>
    <t>Storing</t>
  </si>
  <si>
    <t>Queue A</t>
  </si>
  <si>
    <t>Queue B</t>
  </si>
  <si>
    <t>Mean stock</t>
  </si>
  <si>
    <t>Provider A</t>
  </si>
  <si>
    <t>Customer (Units)</t>
  </si>
  <si>
    <t>Provider B</t>
  </si>
  <si>
    <t>Time (h)</t>
  </si>
  <si>
    <t>Inventory (per unit x per min)</t>
  </si>
  <si>
    <t>Time (per unit)</t>
  </si>
  <si>
    <t>General Ratios</t>
  </si>
  <si>
    <t>Demand rate (units/min)</t>
  </si>
  <si>
    <t>Production rate (units/min)</t>
  </si>
  <si>
    <t>Production rate  (units/min)</t>
  </si>
  <si>
    <t>Assembler number</t>
  </si>
  <si>
    <t>Truck capacity</t>
  </si>
  <si>
    <t>Processing costs</t>
  </si>
  <si>
    <t>Puchasing cost</t>
  </si>
  <si>
    <t>Shipment costs</t>
  </si>
  <si>
    <t>CEP</t>
  </si>
  <si>
    <t>SS</t>
  </si>
  <si>
    <t>Inventory and PP costs</t>
  </si>
  <si>
    <t>Workstation A1</t>
  </si>
  <si>
    <t>Workstation A2</t>
  </si>
  <si>
    <t>Workstation B1</t>
  </si>
  <si>
    <t>Workstation B2</t>
  </si>
  <si>
    <t>Workstation C</t>
  </si>
  <si>
    <t>Workstation D</t>
  </si>
  <si>
    <t>Workstation E</t>
  </si>
  <si>
    <t>Capital costs</t>
  </si>
  <si>
    <t>Storage</t>
  </si>
  <si>
    <t>Capactity Costs (Capital) / unit</t>
  </si>
  <si>
    <t>Constraints/Others</t>
  </si>
  <si>
    <t>MaxCapacity 5</t>
  </si>
  <si>
    <t>MaxCapacity 6</t>
  </si>
  <si>
    <t>1 shipment every 10 stock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</si>
</sst>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3F3F3F"/>
      </right>
      <top style="double">
        <color rgb="FF3F3F3F"/>
      </top>
      <bottom/>
      <diagonal/>
    </border>
    <border>
      <left/>
      <right style="thin">
        <color rgb="FF3F3F3F"/>
      </right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5" fillId="0" borderId="4" applyNumberFormat="0" applyFill="0" applyAlignment="0" applyProtection="0"/>
    <xf numFmtId="0" fontId="6" fillId="5" borderId="5" applyNumberFormat="0" applyAlignment="0" applyProtection="0"/>
  </cellStyleXfs>
  <cellXfs count="11">
    <xf numFmtId="0" fontId="0" fillId="0" borderId="0" xfId="0"/>
    <xf numFmtId="0" fontId="4" fillId="3" borderId="1" xfId="3"/>
    <xf numFmtId="0" fontId="2" fillId="2" borderId="1" xfId="1"/>
    <xf numFmtId="0" fontId="4" fillId="4" borderId="3" xfId="4" applyFont="1"/>
    <xf numFmtId="0" fontId="3" fillId="3" borderId="2" xfId="2"/>
    <xf numFmtId="0" fontId="5" fillId="0" borderId="4" xfId="5"/>
    <xf numFmtId="0" fontId="6" fillId="5" borderId="5" xfId="6"/>
    <xf numFmtId="0" fontId="0" fillId="4" borderId="3" xfId="4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" xfId="4" applyFont="1" applyAlignment="1">
      <alignment horizontal="center"/>
    </xf>
  </cellXfs>
  <cellStyles count="7">
    <cellStyle name="Calculation" xfId="3" builtinId="22"/>
    <cellStyle name="Check Cell" xfId="6" builtinId="23"/>
    <cellStyle name="Heading 1" xfId="5" builtinId="16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G30" sqref="G30"/>
    </sheetView>
  </sheetViews>
  <sheetFormatPr defaultColWidth="11.5546875" defaultRowHeight="14.4" x14ac:dyDescent="0.3"/>
  <cols>
    <col min="1" max="1" width="32.5546875" customWidth="1"/>
    <col min="2" max="2" width="26.5546875" customWidth="1"/>
    <col min="3" max="3" width="23.33203125" customWidth="1"/>
    <col min="4" max="4" width="29.88671875" customWidth="1"/>
    <col min="5" max="5" width="20.5546875" customWidth="1"/>
    <col min="6" max="6" width="18.88671875" customWidth="1"/>
    <col min="7" max="7" width="36.6640625" customWidth="1"/>
    <col min="8" max="8" width="27.44140625" customWidth="1"/>
    <col min="9" max="9" width="36.33203125" customWidth="1"/>
    <col min="10" max="11" width="20.109375" customWidth="1"/>
    <col min="12" max="12" width="16.6640625" customWidth="1"/>
    <col min="13" max="13" width="19" customWidth="1"/>
    <col min="14" max="14" width="13.44140625" customWidth="1"/>
  </cols>
  <sheetData>
    <row r="1" spans="1:9" ht="20.399999999999999" thickBot="1" x14ac:dyDescent="0.45">
      <c r="A1" s="5" t="s">
        <v>20</v>
      </c>
    </row>
    <row r="2" spans="1:9" ht="15" thickTop="1" x14ac:dyDescent="0.3">
      <c r="A2" s="3" t="s">
        <v>11</v>
      </c>
      <c r="B2" s="2" t="s">
        <v>47</v>
      </c>
      <c r="C2" s="2" t="s">
        <v>49</v>
      </c>
      <c r="D2" s="2" t="s">
        <v>13</v>
      </c>
    </row>
    <row r="3" spans="1:9" x14ac:dyDescent="0.3">
      <c r="A3" s="1" t="s">
        <v>10</v>
      </c>
      <c r="B3" s="4">
        <v>4</v>
      </c>
      <c r="C3" s="4">
        <v>5</v>
      </c>
      <c r="D3" s="4">
        <v>5</v>
      </c>
    </row>
    <row r="4" spans="1:9" x14ac:dyDescent="0.3">
      <c r="A4" s="1" t="s">
        <v>15</v>
      </c>
      <c r="B4" s="4">
        <v>8</v>
      </c>
      <c r="C4" s="4">
        <v>10</v>
      </c>
      <c r="D4" s="4">
        <v>10</v>
      </c>
    </row>
    <row r="5" spans="1:9" x14ac:dyDescent="0.3">
      <c r="A5" s="1" t="s">
        <v>21</v>
      </c>
      <c r="B5" s="4">
        <f t="shared" ref="B5:C5" si="0">AVERAGE(B3,B4)</f>
        <v>6</v>
      </c>
      <c r="C5" s="4">
        <f t="shared" si="0"/>
        <v>7.5</v>
      </c>
      <c r="D5" s="4">
        <f>AVERAGE(D3,D4)</f>
        <v>7.5</v>
      </c>
    </row>
    <row r="7" spans="1:9" x14ac:dyDescent="0.3">
      <c r="A7" s="3" t="s">
        <v>18</v>
      </c>
      <c r="B7" s="2" t="s">
        <v>0</v>
      </c>
      <c r="C7" s="2" t="s">
        <v>1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9" x14ac:dyDescent="0.3">
      <c r="A8" s="1" t="s">
        <v>8</v>
      </c>
      <c r="B8" s="4">
        <v>20</v>
      </c>
      <c r="C8" s="4">
        <v>20</v>
      </c>
      <c r="D8" s="4">
        <v>20</v>
      </c>
      <c r="E8" s="4">
        <v>20</v>
      </c>
      <c r="F8" s="4">
        <v>20</v>
      </c>
      <c r="G8" s="4">
        <v>20</v>
      </c>
      <c r="H8" s="4">
        <v>20</v>
      </c>
    </row>
    <row r="9" spans="1:9" x14ac:dyDescent="0.3">
      <c r="A9" s="1" t="s">
        <v>19</v>
      </c>
      <c r="B9" s="4">
        <v>10.5</v>
      </c>
      <c r="C9" s="4">
        <v>10.5</v>
      </c>
      <c r="D9" s="4">
        <v>10.5</v>
      </c>
      <c r="E9" s="4">
        <v>10.5</v>
      </c>
      <c r="F9" s="4">
        <v>10.5</v>
      </c>
      <c r="G9" s="4">
        <v>10.5</v>
      </c>
      <c r="H9" s="4">
        <v>10.5</v>
      </c>
    </row>
    <row r="10" spans="1:9" x14ac:dyDescent="0.3">
      <c r="A10" s="1" t="s">
        <v>52</v>
      </c>
      <c r="B10" s="4">
        <f>B9/B8</f>
        <v>0.52500000000000002</v>
      </c>
      <c r="C10" s="4">
        <f t="shared" ref="C10:H10" si="1">C9/C8</f>
        <v>0.52500000000000002</v>
      </c>
      <c r="D10" s="4">
        <f t="shared" si="1"/>
        <v>0.52500000000000002</v>
      </c>
      <c r="E10" s="4">
        <f t="shared" si="1"/>
        <v>0.52500000000000002</v>
      </c>
      <c r="F10" s="4">
        <f t="shared" si="1"/>
        <v>0.52500000000000002</v>
      </c>
      <c r="G10" s="4">
        <f t="shared" si="1"/>
        <v>0.52500000000000002</v>
      </c>
      <c r="H10" s="4">
        <f t="shared" si="1"/>
        <v>0.52500000000000002</v>
      </c>
    </row>
    <row r="11" spans="1:9" x14ac:dyDescent="0.3">
      <c r="A11" s="1" t="s">
        <v>56</v>
      </c>
      <c r="B11" s="4">
        <f>1/B10</f>
        <v>1.9047619047619047</v>
      </c>
      <c r="C11" s="4">
        <f t="shared" ref="C11:H11" si="2">1/C10</f>
        <v>1.9047619047619047</v>
      </c>
      <c r="D11" s="4">
        <f t="shared" si="2"/>
        <v>1.9047619047619047</v>
      </c>
      <c r="E11" s="4">
        <f t="shared" si="2"/>
        <v>1.9047619047619047</v>
      </c>
      <c r="F11" s="4">
        <f t="shared" si="2"/>
        <v>1.9047619047619047</v>
      </c>
      <c r="G11" s="4">
        <f t="shared" si="2"/>
        <v>1.9047619047619047</v>
      </c>
      <c r="H11" s="4">
        <f t="shared" si="2"/>
        <v>1.9047619047619047</v>
      </c>
    </row>
    <row r="12" spans="1:9" x14ac:dyDescent="0.3">
      <c r="A12" s="1" t="s">
        <v>22</v>
      </c>
      <c r="B12" s="4">
        <f>$B$23/$D$5/B11</f>
        <v>0.21000000000000002</v>
      </c>
      <c r="C12" s="4">
        <f>$B$23/$D$5/C11</f>
        <v>0.21000000000000002</v>
      </c>
      <c r="D12" s="4">
        <f t="shared" ref="D12:H12" si="3">$B$23/$D$5/D11</f>
        <v>0.21000000000000002</v>
      </c>
      <c r="E12" s="4">
        <f t="shared" si="3"/>
        <v>0.21000000000000002</v>
      </c>
      <c r="F12" s="4">
        <f t="shared" si="3"/>
        <v>0.21000000000000002</v>
      </c>
      <c r="G12" s="4">
        <f t="shared" si="3"/>
        <v>0.21000000000000002</v>
      </c>
      <c r="H12" s="4">
        <f t="shared" si="3"/>
        <v>0.21000000000000002</v>
      </c>
    </row>
    <row r="14" spans="1:9" x14ac:dyDescent="0.3">
      <c r="A14" s="3" t="s">
        <v>12</v>
      </c>
      <c r="B14" s="2" t="s">
        <v>2</v>
      </c>
      <c r="C14" s="2" t="s">
        <v>65</v>
      </c>
      <c r="D14" s="2" t="s">
        <v>66</v>
      </c>
      <c r="E14" s="2" t="s">
        <v>67</v>
      </c>
      <c r="F14" s="2" t="s">
        <v>68</v>
      </c>
      <c r="G14" s="2" t="s">
        <v>69</v>
      </c>
      <c r="H14" s="2" t="s">
        <v>70</v>
      </c>
      <c r="I14" s="2" t="s">
        <v>71</v>
      </c>
    </row>
    <row r="15" spans="1:9" x14ac:dyDescent="0.3">
      <c r="A15" s="1" t="s">
        <v>9</v>
      </c>
      <c r="B15" s="4">
        <v>7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</row>
    <row r="16" spans="1:9" x14ac:dyDescent="0.3">
      <c r="A16" s="1" t="s">
        <v>23</v>
      </c>
      <c r="B16" s="4">
        <v>3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</row>
    <row r="17" spans="1:11" x14ac:dyDescent="0.3">
      <c r="A17" s="1" t="s">
        <v>55</v>
      </c>
      <c r="B17" s="4">
        <f>B16/B15</f>
        <v>0.42857142857142855</v>
      </c>
      <c r="C17" s="4">
        <f t="shared" ref="C17:D17" si="4">C16/C15</f>
        <v>0.5</v>
      </c>
      <c r="D17" s="4">
        <f t="shared" si="4"/>
        <v>0.5</v>
      </c>
      <c r="E17" s="4">
        <f t="shared" ref="E17:F17" si="5">E16/E15</f>
        <v>0.5</v>
      </c>
      <c r="F17" s="4">
        <f t="shared" si="5"/>
        <v>0.5</v>
      </c>
      <c r="G17" s="4">
        <f t="shared" ref="G17:I17" si="6">G16/G15</f>
        <v>0.5</v>
      </c>
      <c r="H17" s="4">
        <f t="shared" si="6"/>
        <v>0.5</v>
      </c>
      <c r="I17" s="4">
        <f t="shared" si="6"/>
        <v>0.5</v>
      </c>
    </row>
    <row r="18" spans="1:11" x14ac:dyDescent="0.3">
      <c r="A18" s="1" t="s">
        <v>22</v>
      </c>
      <c r="B18" s="4">
        <f>$B$23/$D$5/B17</f>
        <v>0.93333333333333346</v>
      </c>
      <c r="C18" s="4">
        <f>$B$23/$D$5/C17</f>
        <v>0.8</v>
      </c>
      <c r="D18" s="4">
        <f>$B$23/$D$5/D17</f>
        <v>0.8</v>
      </c>
      <c r="E18" s="4">
        <f t="shared" ref="E18" si="7">$B$23/$D$5/E17</f>
        <v>0.8</v>
      </c>
      <c r="F18" s="4">
        <f>$B$23/$D$5/F17</f>
        <v>0.8</v>
      </c>
      <c r="G18" s="4">
        <f>$B$23/$D$5/G17</f>
        <v>0.8</v>
      </c>
      <c r="H18" s="4">
        <f>$B$23/$D$5/H17</f>
        <v>0.8</v>
      </c>
      <c r="I18" s="4">
        <f>$B$23/$D$5/I17</f>
        <v>0.8</v>
      </c>
    </row>
    <row r="20" spans="1:11" x14ac:dyDescent="0.3">
      <c r="A20" s="3" t="s">
        <v>14</v>
      </c>
      <c r="B20" s="2" t="s">
        <v>48</v>
      </c>
    </row>
    <row r="21" spans="1:11" x14ac:dyDescent="0.3">
      <c r="A21" s="1" t="s">
        <v>16</v>
      </c>
      <c r="B21" s="4">
        <v>1</v>
      </c>
    </row>
    <row r="22" spans="1:11" x14ac:dyDescent="0.3">
      <c r="A22" s="1" t="s">
        <v>17</v>
      </c>
      <c r="B22" s="4">
        <v>5</v>
      </c>
    </row>
    <row r="23" spans="1:11" x14ac:dyDescent="0.3">
      <c r="A23" s="1" t="s">
        <v>21</v>
      </c>
      <c r="B23" s="4">
        <f>MEDIAN($B$21,$B$22)</f>
        <v>3</v>
      </c>
      <c r="E23" s="7" t="s">
        <v>75</v>
      </c>
    </row>
    <row r="24" spans="1:11" x14ac:dyDescent="0.3">
      <c r="E24" s="2" t="s">
        <v>24</v>
      </c>
      <c r="F24" s="4" t="s">
        <v>76</v>
      </c>
      <c r="G24" s="4"/>
    </row>
    <row r="25" spans="1:11" x14ac:dyDescent="0.3">
      <c r="A25" s="3" t="s">
        <v>43</v>
      </c>
      <c r="B25" s="2" t="s">
        <v>44</v>
      </c>
      <c r="C25" s="2" t="s">
        <v>45</v>
      </c>
      <c r="E25" s="2" t="s">
        <v>25</v>
      </c>
      <c r="F25" s="4" t="s">
        <v>77</v>
      </c>
      <c r="G25" s="4"/>
    </row>
    <row r="26" spans="1:11" x14ac:dyDescent="0.3">
      <c r="A26" s="1" t="s">
        <v>46</v>
      </c>
      <c r="B26" s="4">
        <f>$F$28/2+$F$30</f>
        <v>8</v>
      </c>
      <c r="C26" s="4">
        <f>$F$28/2+$F$30</f>
        <v>8</v>
      </c>
      <c r="E26" s="2" t="s">
        <v>26</v>
      </c>
      <c r="F26" s="4"/>
      <c r="G26" s="4"/>
    </row>
    <row r="27" spans="1:11" x14ac:dyDescent="0.3">
      <c r="E27" s="2" t="s">
        <v>27</v>
      </c>
      <c r="F27" s="4"/>
      <c r="G27" s="4"/>
    </row>
    <row r="28" spans="1:11" x14ac:dyDescent="0.3">
      <c r="A28" s="3" t="s">
        <v>53</v>
      </c>
      <c r="E28" s="2" t="s">
        <v>62</v>
      </c>
      <c r="F28" s="4">
        <f>ROUNDUP(SQRT(2*H33*B29/B33),0)</f>
        <v>16</v>
      </c>
      <c r="G28" s="4"/>
    </row>
    <row r="29" spans="1:11" x14ac:dyDescent="0.3">
      <c r="A29" s="1" t="s">
        <v>54</v>
      </c>
      <c r="B29" s="4">
        <f>B23/D5</f>
        <v>0.4</v>
      </c>
      <c r="E29" s="2" t="s">
        <v>58</v>
      </c>
      <c r="F29" s="4">
        <v>10</v>
      </c>
      <c r="G29" s="4" t="s">
        <v>78</v>
      </c>
    </row>
    <row r="30" spans="1:11" x14ac:dyDescent="0.3">
      <c r="A30" s="1" t="s">
        <v>56</v>
      </c>
      <c r="B30" s="4">
        <f>MIN(B11,C11,D11,E11,F11,G11,H11,B17,C17,D17,E17,F17,G17,H17,I17)</f>
        <v>0.42857142857142855</v>
      </c>
      <c r="E30" s="2" t="s">
        <v>63</v>
      </c>
      <c r="F30" s="4">
        <v>0</v>
      </c>
      <c r="G30" s="4"/>
    </row>
    <row r="31" spans="1:11" x14ac:dyDescent="0.3">
      <c r="I31" s="10" t="s">
        <v>74</v>
      </c>
      <c r="J31" s="10"/>
      <c r="K31" s="10"/>
    </row>
    <row r="32" spans="1:11" x14ac:dyDescent="0.3">
      <c r="A32" s="3" t="s">
        <v>28</v>
      </c>
      <c r="B32" s="2" t="s">
        <v>51</v>
      </c>
      <c r="C32" s="2" t="s">
        <v>30</v>
      </c>
      <c r="D32" s="2" t="s">
        <v>31</v>
      </c>
      <c r="E32" s="2" t="s">
        <v>32</v>
      </c>
      <c r="F32" s="2" t="s">
        <v>33</v>
      </c>
      <c r="G32" s="2" t="s">
        <v>34</v>
      </c>
      <c r="H32" s="2" t="s">
        <v>35</v>
      </c>
      <c r="I32" s="2" t="s">
        <v>73</v>
      </c>
      <c r="J32" s="2" t="s">
        <v>2</v>
      </c>
      <c r="K32" s="2" t="s">
        <v>25</v>
      </c>
    </row>
    <row r="33" spans="1:14" x14ac:dyDescent="0.3">
      <c r="A33" s="1" t="s">
        <v>29</v>
      </c>
      <c r="B33" s="4">
        <v>0.1</v>
      </c>
      <c r="C33" s="4">
        <v>0.2</v>
      </c>
      <c r="D33" s="4">
        <v>10</v>
      </c>
      <c r="E33" s="4">
        <v>8</v>
      </c>
      <c r="F33" s="4">
        <v>100</v>
      </c>
      <c r="G33" s="4">
        <v>40</v>
      </c>
      <c r="H33" s="4">
        <v>30</v>
      </c>
      <c r="I33" s="4">
        <v>5</v>
      </c>
      <c r="J33" s="4">
        <v>100</v>
      </c>
      <c r="K33" s="4">
        <v>100</v>
      </c>
    </row>
    <row r="34" spans="1:14" ht="15" thickBot="1" x14ac:dyDescent="0.35"/>
    <row r="35" spans="1:14" ht="15.6" thickTop="1" thickBot="1" x14ac:dyDescent="0.35">
      <c r="A35" s="6" t="s">
        <v>36</v>
      </c>
      <c r="B35" s="2" t="s">
        <v>50</v>
      </c>
      <c r="C35" s="2" t="s">
        <v>40</v>
      </c>
      <c r="D35" s="2" t="s">
        <v>41</v>
      </c>
      <c r="E35" s="2" t="s">
        <v>57</v>
      </c>
      <c r="F35" s="2" t="s">
        <v>42</v>
      </c>
      <c r="G35" s="2" t="s">
        <v>60</v>
      </c>
      <c r="H35" s="2" t="s">
        <v>59</v>
      </c>
      <c r="I35" s="2" t="s">
        <v>64</v>
      </c>
      <c r="J35" s="2" t="s">
        <v>61</v>
      </c>
      <c r="K35" s="2" t="s">
        <v>72</v>
      </c>
      <c r="L35" s="2" t="s">
        <v>37</v>
      </c>
      <c r="M35" s="2" t="s">
        <v>38</v>
      </c>
      <c r="N35" s="2" t="s">
        <v>39</v>
      </c>
    </row>
    <row r="36" spans="1:14" ht="15" thickTop="1" x14ac:dyDescent="0.3">
      <c r="A36" s="8">
        <v>1</v>
      </c>
      <c r="B36" s="4">
        <v>5</v>
      </c>
      <c r="C36" s="4">
        <f>B36*60*$B$29</f>
        <v>120</v>
      </c>
      <c r="D36" s="4">
        <v>2</v>
      </c>
      <c r="E36" s="4">
        <v>1</v>
      </c>
      <c r="F36" s="4">
        <v>7</v>
      </c>
      <c r="G36" s="4">
        <f>C36*D36*($D$33+$H$33/$F$28)</f>
        <v>2850</v>
      </c>
      <c r="H36" s="4">
        <f>C36*D36*(E36*$E$33)</f>
        <v>1920</v>
      </c>
      <c r="I36" s="4">
        <f>(($F$29-1)*$F$29/2)/$B$30*($B$33+$C$33)*C36/$F$29+($B$26+$C$26)*B36*60*$B$33</f>
        <v>858</v>
      </c>
      <c r="J36" s="4">
        <f t="shared" ref="J36:J41" si="8">C36/$F$29*$G$33</f>
        <v>480</v>
      </c>
      <c r="K36" s="4">
        <f>$J$33*$B$16+$K$33*SUM($C$16:$I$16)+$I$33*300</f>
        <v>3200</v>
      </c>
      <c r="L36" s="4">
        <f>SUM(G36:K36)</f>
        <v>9308</v>
      </c>
      <c r="M36" s="4">
        <f>C36*$F$33</f>
        <v>12000</v>
      </c>
      <c r="N36" s="4">
        <f>M36-L36</f>
        <v>2692</v>
      </c>
    </row>
    <row r="37" spans="1:14" ht="20.25" customHeight="1" x14ac:dyDescent="0.3">
      <c r="A37" s="9"/>
      <c r="B37" s="4">
        <v>10</v>
      </c>
      <c r="C37" s="4">
        <f t="shared" ref="C37:C41" si="9">B37*60*$B$29</f>
        <v>240</v>
      </c>
      <c r="D37" s="4">
        <v>2</v>
      </c>
      <c r="E37" s="4">
        <v>1</v>
      </c>
      <c r="F37" s="4">
        <v>3</v>
      </c>
      <c r="G37" s="4">
        <f t="shared" ref="G37:G41" si="10">C37*D37*($D$33+$H$33/$F$28)</f>
        <v>5700</v>
      </c>
      <c r="H37" s="4">
        <f t="shared" ref="H37:H41" si="11">C37*D37*(E37*$E$33)</f>
        <v>3840</v>
      </c>
      <c r="I37" s="4">
        <f t="shared" ref="I37:I41" si="12">(($F$29-1)*$F$29/2)/$B$30*($B$33+$C$33)*C37/$F$29+($B$26+$C$26)*B37*60*$B$33</f>
        <v>1716</v>
      </c>
      <c r="J37" s="4">
        <f t="shared" si="8"/>
        <v>960</v>
      </c>
      <c r="K37" s="4">
        <f t="shared" ref="K37:K41" si="13">$J$33*$B$16+$K$33*SUM($C$16:$I$16)+$I$33*300</f>
        <v>3200</v>
      </c>
      <c r="L37" s="4">
        <f t="shared" ref="L37:L41" si="14">SUM(G37:K37)</f>
        <v>15416</v>
      </c>
      <c r="M37" s="4">
        <f t="shared" ref="M37:M40" si="15">C37*$F$33</f>
        <v>24000</v>
      </c>
      <c r="N37" s="4">
        <f t="shared" ref="N37:N40" si="16">M37-L37</f>
        <v>8584</v>
      </c>
    </row>
    <row r="38" spans="1:14" ht="20.25" customHeight="1" x14ac:dyDescent="0.3">
      <c r="A38" s="9"/>
      <c r="B38" s="4">
        <v>15</v>
      </c>
      <c r="C38" s="4">
        <f t="shared" si="9"/>
        <v>360</v>
      </c>
      <c r="D38" s="4">
        <v>2</v>
      </c>
      <c r="E38" s="4">
        <v>1</v>
      </c>
      <c r="F38" s="4">
        <v>3</v>
      </c>
      <c r="G38" s="4">
        <f t="shared" si="10"/>
        <v>8550</v>
      </c>
      <c r="H38" s="4">
        <f t="shared" si="11"/>
        <v>5760</v>
      </c>
      <c r="I38" s="4">
        <f t="shared" si="12"/>
        <v>2574</v>
      </c>
      <c r="J38" s="4">
        <f t="shared" si="8"/>
        <v>1440</v>
      </c>
      <c r="K38" s="4">
        <f t="shared" si="13"/>
        <v>3200</v>
      </c>
      <c r="L38" s="4">
        <f t="shared" si="14"/>
        <v>21524</v>
      </c>
      <c r="M38" s="4">
        <f t="shared" si="15"/>
        <v>36000</v>
      </c>
      <c r="N38" s="4">
        <f t="shared" si="16"/>
        <v>14476</v>
      </c>
    </row>
    <row r="39" spans="1:14" x14ac:dyDescent="0.3">
      <c r="A39" s="9"/>
      <c r="B39" s="4">
        <v>18</v>
      </c>
      <c r="C39" s="4">
        <f t="shared" si="9"/>
        <v>432</v>
      </c>
      <c r="D39" s="4">
        <v>2</v>
      </c>
      <c r="E39" s="4">
        <v>1</v>
      </c>
      <c r="F39" s="4">
        <v>3</v>
      </c>
      <c r="G39" s="4">
        <f t="shared" si="10"/>
        <v>10260</v>
      </c>
      <c r="H39" s="4">
        <f t="shared" si="11"/>
        <v>6912</v>
      </c>
      <c r="I39" s="4">
        <f t="shared" si="12"/>
        <v>3088.8</v>
      </c>
      <c r="J39" s="4">
        <f t="shared" si="8"/>
        <v>1728</v>
      </c>
      <c r="K39" s="4">
        <f t="shared" si="13"/>
        <v>3200</v>
      </c>
      <c r="L39" s="4">
        <f t="shared" si="14"/>
        <v>25188.799999999999</v>
      </c>
      <c r="M39" s="4">
        <f t="shared" si="15"/>
        <v>43200</v>
      </c>
      <c r="N39" s="4">
        <f t="shared" si="16"/>
        <v>18011.2</v>
      </c>
    </row>
    <row r="40" spans="1:14" x14ac:dyDescent="0.3">
      <c r="A40" s="9"/>
      <c r="B40" s="4">
        <v>20</v>
      </c>
      <c r="C40" s="4">
        <f t="shared" si="9"/>
        <v>480</v>
      </c>
      <c r="D40" s="4">
        <v>2</v>
      </c>
      <c r="E40" s="4">
        <v>1</v>
      </c>
      <c r="F40" s="4">
        <v>3</v>
      </c>
      <c r="G40" s="4">
        <f t="shared" si="10"/>
        <v>11400</v>
      </c>
      <c r="H40" s="4">
        <f t="shared" si="11"/>
        <v>7680</v>
      </c>
      <c r="I40" s="4">
        <f t="shared" si="12"/>
        <v>3432</v>
      </c>
      <c r="J40" s="4">
        <f t="shared" si="8"/>
        <v>1920</v>
      </c>
      <c r="K40" s="4">
        <f t="shared" si="13"/>
        <v>3200</v>
      </c>
      <c r="L40" s="4">
        <f t="shared" si="14"/>
        <v>27632</v>
      </c>
      <c r="M40" s="4">
        <f t="shared" si="15"/>
        <v>48000</v>
      </c>
      <c r="N40" s="4">
        <f t="shared" si="16"/>
        <v>20368</v>
      </c>
    </row>
    <row r="41" spans="1:14" x14ac:dyDescent="0.3">
      <c r="A41" s="9"/>
      <c r="B41" s="4">
        <v>25</v>
      </c>
      <c r="C41" s="4">
        <f t="shared" si="9"/>
        <v>600</v>
      </c>
      <c r="D41" s="4">
        <v>2</v>
      </c>
      <c r="E41" s="4">
        <v>1</v>
      </c>
      <c r="F41" s="4">
        <v>3</v>
      </c>
      <c r="G41" s="4">
        <f t="shared" si="10"/>
        <v>14250</v>
      </c>
      <c r="H41" s="4">
        <f t="shared" si="11"/>
        <v>9600</v>
      </c>
      <c r="I41" s="4">
        <f t="shared" si="12"/>
        <v>4290</v>
      </c>
      <c r="J41" s="4">
        <f t="shared" si="8"/>
        <v>2400</v>
      </c>
      <c r="K41" s="4">
        <f t="shared" si="13"/>
        <v>3200</v>
      </c>
      <c r="L41" s="4">
        <f t="shared" si="14"/>
        <v>33740</v>
      </c>
      <c r="M41" s="4">
        <f t="shared" ref="M41" si="17">C41*$F$33</f>
        <v>60000</v>
      </c>
      <c r="N41" s="4">
        <f t="shared" ref="N41" si="18">M41-L41</f>
        <v>26260</v>
      </c>
    </row>
  </sheetData>
  <mergeCells count="2">
    <mergeCell ref="A36:A41"/>
    <mergeCell ref="I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Scene1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Pernas</dc:creator>
  <cp:lastModifiedBy>JAVIPERNAS</cp:lastModifiedBy>
  <dcterms:created xsi:type="dcterms:W3CDTF">2017-12-13T09:11:22Z</dcterms:created>
  <dcterms:modified xsi:type="dcterms:W3CDTF">2022-01-24T12:36:42Z</dcterms:modified>
</cp:coreProperties>
</file>