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signaturas\2023-II\Ecología1\Campo\"/>
    </mc:Choice>
  </mc:AlternateContent>
  <xr:revisionPtr revIDLastSave="0" documentId="8_{5D5AEBC3-BF16-46E6-B71C-CE6EB85E228A}" xr6:coauthVersionLast="47" xr6:coauthVersionMax="47" xr10:uidLastSave="{00000000-0000-0000-0000-000000000000}"/>
  <bookViews>
    <workbookView xWindow="-108" yWindow="-108" windowWidth="23256" windowHeight="12576" tabRatio="796" activeTab="4" xr2:uid="{00000000-000D-0000-FFFF-FFFF00000000}"/>
  </bookViews>
  <sheets>
    <sheet name="Macroinv." sheetId="1" r:id="rId1"/>
    <sheet name="Batimetría" sheetId="4" r:id="rId2"/>
    <sheet name="Hidrología1" sheetId="11" r:id="rId3"/>
    <sheet name="Hidrología2" sheetId="3" r:id="rId4"/>
    <sheet name="Fisicoquímicos" sheetId="7" r:id="rId5"/>
    <sheet name="IQR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G7" i="3"/>
  <c r="W17" i="3"/>
  <c r="W16" i="3"/>
  <c r="W11" i="3"/>
  <c r="W15" i="3" s="1"/>
  <c r="W14" i="3"/>
  <c r="G17" i="3"/>
  <c r="G16" i="3"/>
  <c r="G15" i="3"/>
  <c r="G14" i="3"/>
  <c r="AK6" i="4"/>
  <c r="AK13" i="4"/>
  <c r="AK22" i="4"/>
  <c r="AJ22" i="4"/>
  <c r="AJ13" i="4"/>
  <c r="O17" i="3"/>
  <c r="O16" i="3"/>
  <c r="O11" i="3"/>
  <c r="O15" i="3" s="1"/>
  <c r="O14" i="3"/>
  <c r="C7" i="3"/>
  <c r="D7" i="3" s="1"/>
  <c r="D8" i="3"/>
  <c r="C9" i="3"/>
  <c r="D9" i="3" s="1"/>
  <c r="C10" i="3"/>
  <c r="D10" i="3" s="1"/>
  <c r="C11" i="3"/>
  <c r="D11" i="3" s="1"/>
  <c r="AA7" i="3"/>
  <c r="AB7" i="3" s="1"/>
  <c r="AE6" i="3"/>
  <c r="AR33" i="4"/>
  <c r="AX33" i="4" s="1"/>
  <c r="AQ33" i="4"/>
  <c r="AP33" i="4"/>
  <c r="AN33" i="4"/>
  <c r="AM33" i="4"/>
  <c r="AL33" i="4"/>
  <c r="AK33" i="4"/>
  <c r="AJ33" i="4"/>
  <c r="AS33" i="4" l="1"/>
  <c r="AW33" i="4" s="1"/>
  <c r="AU33" i="4"/>
  <c r="AT33" i="4" l="1"/>
  <c r="AV33" i="4"/>
  <c r="AA8" i="3" l="1"/>
  <c r="AB8" i="3" s="1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Y10" i="3"/>
  <c r="Y11" i="3" s="1"/>
  <c r="AB9" i="3" l="1"/>
  <c r="AB10" i="3"/>
  <c r="Y12" i="3"/>
  <c r="Y13" i="3" s="1"/>
  <c r="Y14" i="3" s="1"/>
  <c r="Y15" i="3" s="1"/>
  <c r="AB11" i="3" l="1"/>
  <c r="AB13" i="3"/>
  <c r="AB14" i="3"/>
  <c r="Y16" i="3"/>
  <c r="AB12" i="3"/>
  <c r="Y17" i="3" l="1"/>
  <c r="AB15" i="3"/>
  <c r="Y18" i="3" l="1"/>
  <c r="AB16" i="3"/>
  <c r="Y19" i="3" l="1"/>
  <c r="AE11" i="3" s="1"/>
  <c r="AE15" i="3" s="1"/>
  <c r="AB17" i="3"/>
  <c r="AB18" i="3" l="1"/>
  <c r="Y20" i="3"/>
  <c r="Y21" i="3" l="1"/>
  <c r="AB19" i="3"/>
  <c r="Y22" i="3" l="1"/>
  <c r="AB20" i="3"/>
  <c r="Y23" i="3" l="1"/>
  <c r="AB21" i="3"/>
  <c r="Y24" i="3" l="1"/>
  <c r="AB22" i="3"/>
  <c r="Y25" i="3" l="1"/>
  <c r="AB23" i="3"/>
  <c r="Y26" i="3" l="1"/>
  <c r="AB24" i="3"/>
  <c r="Y27" i="3" l="1"/>
  <c r="AE12" i="3" s="1"/>
  <c r="AE16" i="3" s="1"/>
  <c r="AB25" i="3"/>
  <c r="Y28" i="3" l="1"/>
  <c r="AB26" i="3"/>
  <c r="Y29" i="3" l="1"/>
  <c r="AB27" i="3"/>
  <c r="Y30" i="3" l="1"/>
  <c r="AB28" i="3"/>
  <c r="Y31" i="3" l="1"/>
  <c r="AB29" i="3"/>
  <c r="AB30" i="3" l="1"/>
  <c r="Y32" i="3"/>
  <c r="Y33" i="3" l="1"/>
  <c r="AB31" i="3"/>
  <c r="Y34" i="3" l="1"/>
  <c r="AB32" i="3"/>
  <c r="Y35" i="3" l="1"/>
  <c r="AB33" i="3"/>
  <c r="Y36" i="3" l="1"/>
  <c r="AB34" i="3"/>
  <c r="Y37" i="3" l="1"/>
  <c r="AB35" i="3"/>
  <c r="Y38" i="3" l="1"/>
  <c r="AB36" i="3"/>
  <c r="Y39" i="3" l="1"/>
  <c r="AB37" i="3"/>
  <c r="AB38" i="3" l="1"/>
  <c r="Y40" i="3"/>
  <c r="Y41" i="3" l="1"/>
  <c r="AB39" i="3"/>
  <c r="Y42" i="3" l="1"/>
  <c r="AB40" i="3"/>
  <c r="Y43" i="3" l="1"/>
  <c r="AB41" i="3"/>
  <c r="AB42" i="3" l="1"/>
  <c r="Y44" i="3"/>
  <c r="Y45" i="3" l="1"/>
  <c r="AB43" i="3"/>
  <c r="Y46" i="3" l="1"/>
  <c r="AB44" i="3"/>
  <c r="Y47" i="3" l="1"/>
  <c r="AB45" i="3"/>
  <c r="AB46" i="3" l="1"/>
  <c r="Y48" i="3"/>
  <c r="Y49" i="3" l="1"/>
  <c r="AB47" i="3"/>
  <c r="Y50" i="3" l="1"/>
  <c r="AB48" i="3"/>
  <c r="Y51" i="3" l="1"/>
  <c r="AB49" i="3"/>
  <c r="AB50" i="3" l="1"/>
  <c r="Y52" i="3"/>
  <c r="Y53" i="3" l="1"/>
  <c r="AB51" i="3"/>
  <c r="Y54" i="3" l="1"/>
  <c r="AB52" i="3"/>
  <c r="Y55" i="3" l="1"/>
  <c r="AB53" i="3"/>
  <c r="AB54" i="3" l="1"/>
  <c r="Y56" i="3"/>
  <c r="Y57" i="3" l="1"/>
  <c r="AB55" i="3"/>
  <c r="Y58" i="3" l="1"/>
  <c r="AB56" i="3"/>
  <c r="Y59" i="3" l="1"/>
  <c r="AB57" i="3"/>
  <c r="AB58" i="3" l="1"/>
  <c r="Y60" i="3"/>
  <c r="Y61" i="3" l="1"/>
  <c r="AB59" i="3"/>
  <c r="Y62" i="3" l="1"/>
  <c r="AB60" i="3"/>
  <c r="Y63" i="3" l="1"/>
  <c r="AB61" i="3"/>
  <c r="AB62" i="3" l="1"/>
  <c r="Y64" i="3"/>
  <c r="Y65" i="3" l="1"/>
  <c r="AB63" i="3"/>
  <c r="Y66" i="3" l="1"/>
  <c r="AB64" i="3"/>
  <c r="Y67" i="3" l="1"/>
  <c r="AB65" i="3"/>
  <c r="AB66" i="3" l="1"/>
  <c r="Y68" i="3"/>
  <c r="Y69" i="3" l="1"/>
  <c r="AB67" i="3"/>
  <c r="Y70" i="3" l="1"/>
  <c r="AB68" i="3"/>
  <c r="Y71" i="3" l="1"/>
  <c r="AB69" i="3"/>
  <c r="AB70" i="3" l="1"/>
  <c r="Y72" i="3"/>
  <c r="Y73" i="3" l="1"/>
  <c r="AB71" i="3"/>
  <c r="Y74" i="3" l="1"/>
  <c r="AB72" i="3"/>
  <c r="Y75" i="3" l="1"/>
  <c r="AB73" i="3"/>
  <c r="AB74" i="3" l="1"/>
  <c r="Y76" i="3"/>
  <c r="Y77" i="3" l="1"/>
  <c r="AB75" i="3"/>
  <c r="Y78" i="3" l="1"/>
  <c r="AB76" i="3"/>
  <c r="Y79" i="3" l="1"/>
  <c r="AB77" i="3"/>
  <c r="AB78" i="3" l="1"/>
  <c r="Y80" i="3"/>
  <c r="Y81" i="3" l="1"/>
  <c r="AB79" i="3"/>
  <c r="Y82" i="3" l="1"/>
  <c r="AB80" i="3"/>
  <c r="Y83" i="3" l="1"/>
  <c r="AB81" i="3"/>
  <c r="AB82" i="3" l="1"/>
  <c r="Y84" i="3"/>
  <c r="Y85" i="3" l="1"/>
  <c r="AB83" i="3"/>
  <c r="Y86" i="3" l="1"/>
  <c r="AB84" i="3"/>
  <c r="Y87" i="3" l="1"/>
  <c r="AB85" i="3"/>
  <c r="AB86" i="3" l="1"/>
  <c r="Y88" i="3"/>
  <c r="Y89" i="3" l="1"/>
  <c r="AB87" i="3"/>
  <c r="Y90" i="3" l="1"/>
  <c r="AB88" i="3"/>
  <c r="Y91" i="3" l="1"/>
  <c r="AB89" i="3"/>
  <c r="AB90" i="3" l="1"/>
  <c r="Y92" i="3"/>
  <c r="Y93" i="3" l="1"/>
  <c r="AB91" i="3"/>
  <c r="Y94" i="3" l="1"/>
  <c r="AB92" i="3"/>
  <c r="Y95" i="3" l="1"/>
  <c r="AB93" i="3"/>
  <c r="AB94" i="3" l="1"/>
  <c r="Y96" i="3"/>
  <c r="Y97" i="3" l="1"/>
  <c r="AB95" i="3"/>
  <c r="Y98" i="3" l="1"/>
  <c r="AB96" i="3"/>
  <c r="Y99" i="3" l="1"/>
  <c r="AB97" i="3"/>
  <c r="AE13" i="3" l="1"/>
  <c r="AE17" i="3" s="1"/>
  <c r="AB99" i="3"/>
  <c r="AE9" i="3" s="1"/>
  <c r="AE14" i="3" s="1"/>
  <c r="AB9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Full name</author>
  </authors>
  <commentList>
    <comment ref="AJ4" authorId="0" shapeId="0" xr:uid="{82B591AE-8156-462D-8932-AA13DFE61BE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Longitud de cada sección transversal respecto a la sección inicial. El primer datos es cero.</t>
        </r>
      </text>
    </comment>
    <comment ref="V5" authorId="1" shapeId="0" xr:uid="{00000000-0006-0000-0200-000001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Longitud de cada sección transversal respecto a la sección inicial. El primer datos es cero.</t>
        </r>
      </text>
    </comment>
    <comment ref="W5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Profundidad promedio de cada sección transversal</t>
        </r>
      </text>
    </comment>
    <comment ref="X5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Ancho de cada sección transversal</t>
        </r>
      </text>
    </comment>
    <comment ref="Y5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Evaluada por el molinete</t>
        </r>
      </text>
    </comment>
    <comment ref="Z5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Ancho x Profundidad</t>
        </r>
      </text>
    </comment>
    <comment ref="AA5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Velocidad x Área</t>
        </r>
      </text>
    </comment>
    <comment ref="AB5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Ancho de lasección x 2 veces la profundidad</t>
        </r>
      </text>
    </comment>
    <comment ref="AC5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Área de la Sección / Perímetro mojado</t>
        </r>
      </text>
    </comment>
    <comment ref="AD5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Área de la sección / anchura</t>
        </r>
      </text>
    </comment>
    <comment ref="V10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Longitud del tramo</t>
        </r>
      </text>
    </comment>
    <comment ref="V14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Longitud de cada sección transversal respecto a la sección inicial. El primer datos es cero.</t>
        </r>
      </text>
    </comment>
    <comment ref="W14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Profundidad promedio de cada sección transversal</t>
        </r>
      </text>
    </comment>
    <comment ref="X14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Ancho de cada sección transversal</t>
        </r>
      </text>
    </comment>
    <comment ref="Y14" authorId="1" shapeId="0" xr:uid="{00000000-0006-0000-0200-00000E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Evaluada por el molinete</t>
        </r>
      </text>
    </comment>
    <comment ref="Z14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Ancho x Profundidad</t>
        </r>
      </text>
    </comment>
    <comment ref="AA14" authorId="1" shapeId="0" xr:uid="{00000000-0006-0000-0200-000010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Velocidad x Área</t>
        </r>
      </text>
    </comment>
    <comment ref="AB14" authorId="1" shapeId="0" xr:uid="{00000000-0006-0000-0200-000011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Ancho de lasección x 2 veces la profundidad</t>
        </r>
      </text>
    </comment>
    <comment ref="AC14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Área de la Sección / Perímetro mojado</t>
        </r>
      </text>
    </comment>
    <comment ref="AD14" authorId="1" shapeId="0" xr:uid="{00000000-0006-0000-0200-000013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Área de la sección / anchura</t>
        </r>
      </text>
    </comment>
    <comment ref="V19" authorId="1" shapeId="0" xr:uid="{00000000-0006-0000-0200-000014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Longitud del tramo</t>
        </r>
      </text>
    </comment>
    <comment ref="V23" authorId="1" shapeId="0" xr:uid="{447C8C36-BE20-483A-8A4A-C537346FF2B6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Longitud de cada sección transversal respecto a la sección inicial. El primer datos es cero.</t>
        </r>
      </text>
    </comment>
    <comment ref="W23" authorId="1" shapeId="0" xr:uid="{9291C91A-2AF1-4DF2-AB8B-A8C0852CBD51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Profundidad promedio de cada sección transversal</t>
        </r>
      </text>
    </comment>
    <comment ref="X23" authorId="1" shapeId="0" xr:uid="{183BB0F3-309F-4029-982D-067F763A4B01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Ancho de cada sección transversal</t>
        </r>
      </text>
    </comment>
    <comment ref="Y23" authorId="1" shapeId="0" xr:uid="{1E6807D8-C980-4696-AF20-7A1096B9E1DF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Evaluada por el molinete</t>
        </r>
      </text>
    </comment>
    <comment ref="Z23" authorId="1" shapeId="0" xr:uid="{4F17A13B-B437-483A-9B24-4B00B8219348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Ancho x Profundidad</t>
        </r>
      </text>
    </comment>
    <comment ref="AA23" authorId="1" shapeId="0" xr:uid="{65713F64-421F-4F18-BDD6-B1318EB9CB3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Velocidad x Área</t>
        </r>
      </text>
    </comment>
    <comment ref="AB23" authorId="1" shapeId="0" xr:uid="{87E20A7E-C3DF-40C7-876D-B544A51AE2A8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Ancho de lasección x 2 veces la profundidad</t>
        </r>
      </text>
    </comment>
    <comment ref="AC23" authorId="1" shapeId="0" xr:uid="{011C0FE2-D25B-437B-8EBE-5F06493B7FED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Área de la Sección / Perímetro mojado</t>
        </r>
      </text>
    </comment>
    <comment ref="AD23" authorId="1" shapeId="0" xr:uid="{B7708EB7-F658-4AE7-994A-3AEA452462DC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Área de la sección / anchura</t>
        </r>
      </text>
    </comment>
    <comment ref="V28" authorId="1" shapeId="0" xr:uid="{BEEDA3A1-C03D-4FCF-ABEB-354798C8FB81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Longitud del tramo</t>
        </r>
      </text>
    </comment>
    <comment ref="AO32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Longitud de cada sección transversal respecto a la sección inicial. El primer datos es cero.</t>
        </r>
      </text>
    </comment>
    <comment ref="AP32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Profundidad promedio de cada sección transversal</t>
        </r>
      </text>
    </comment>
    <comment ref="AQ32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Ancho de cada sección transversal</t>
        </r>
      </text>
    </comment>
    <comment ref="AR32" authorId="1" shapeId="0" xr:uid="{00000000-0006-0000-0200-000018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Evaluada por el molinete</t>
        </r>
      </text>
    </comment>
    <comment ref="AS32" authorId="1" shapeId="0" xr:uid="{00000000-0006-0000-0200-000019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Ancho x Profundidad</t>
        </r>
      </text>
    </comment>
    <comment ref="AT32" authorId="1" shapeId="0" xr:uid="{00000000-0006-0000-0200-00001A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Velocidad x Área</t>
        </r>
      </text>
    </comment>
    <comment ref="AU32" authorId="1" shapeId="0" xr:uid="{00000000-0006-0000-0200-00001B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Ancho de lasección x 2 veces la profundidad</t>
        </r>
      </text>
    </comment>
    <comment ref="AV32" authorId="1" shapeId="0" xr:uid="{00000000-0006-0000-0200-00001C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Área de la Sección / Perímetro mojado</t>
        </r>
      </text>
    </comment>
    <comment ref="AW32" authorId="1" shapeId="0" xr:uid="{00000000-0006-0000-0200-00001D000000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Área de la sección / anchura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Revisor</author>
  </authors>
  <commentList>
    <comment ref="F11" authorId="0" shapeId="0" xr:uid="{44199311-D169-4594-9FDB-EC0D72BC9BF4}">
      <text>
        <r>
          <rPr>
            <b/>
            <sz val="9"/>
            <color indexed="81"/>
            <rFont val="Tahoma"/>
            <family val="2"/>
          </rPr>
          <t>Revisor:</t>
        </r>
        <r>
          <rPr>
            <sz val="9"/>
            <color indexed="81"/>
            <rFont val="Tahoma"/>
            <family val="2"/>
          </rPr>
          <t xml:space="preserve">
Tiempo mín recorrido de la sal</t>
        </r>
      </text>
    </comment>
    <comment ref="N1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Revisor:</t>
        </r>
        <r>
          <rPr>
            <sz val="9"/>
            <color indexed="81"/>
            <rFont val="Tahoma"/>
            <family val="2"/>
          </rPr>
          <t xml:space="preserve">
Tiempo mín recorrido de la sal</t>
        </r>
      </text>
    </comment>
    <comment ref="V11" authorId="0" shapeId="0" xr:uid="{095D518C-12F8-4E2F-89EB-12274D31F998}">
      <text>
        <r>
          <rPr>
            <b/>
            <sz val="9"/>
            <color indexed="81"/>
            <rFont val="Tahoma"/>
            <family val="2"/>
          </rPr>
          <t>Revisor:</t>
        </r>
        <r>
          <rPr>
            <sz val="9"/>
            <color indexed="81"/>
            <rFont val="Tahoma"/>
            <family val="2"/>
          </rPr>
          <t xml:space="preserve">
Tiempo mín recorrido de la sal</t>
        </r>
      </text>
    </comment>
    <comment ref="AD1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Revisor:</t>
        </r>
        <r>
          <rPr>
            <sz val="9"/>
            <color indexed="81"/>
            <rFont val="Tahoma"/>
            <family val="2"/>
          </rPr>
          <t xml:space="preserve">
Tiempo mín recorrido de la sal</t>
        </r>
      </text>
    </comment>
    <comment ref="F12" authorId="0" shapeId="0" xr:uid="{D14890F0-654C-467C-BB36-930827B9F777}">
      <text>
        <r>
          <rPr>
            <b/>
            <sz val="9"/>
            <color indexed="81"/>
            <rFont val="Tahoma"/>
            <family val="2"/>
          </rPr>
          <t>Revisor:</t>
        </r>
        <r>
          <rPr>
            <sz val="9"/>
            <color indexed="81"/>
            <rFont val="Tahoma"/>
            <family val="2"/>
          </rPr>
          <t xml:space="preserve">
Tiempo asociado al pico máximo de sal</t>
        </r>
      </text>
    </comment>
    <comment ref="N1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Revisor:</t>
        </r>
        <r>
          <rPr>
            <sz val="9"/>
            <color indexed="81"/>
            <rFont val="Tahoma"/>
            <family val="2"/>
          </rPr>
          <t xml:space="preserve">
Tiempo asociado al pico máximo de sal</t>
        </r>
      </text>
    </comment>
    <comment ref="V12" authorId="0" shapeId="0" xr:uid="{5F71887B-41B6-4D57-86CF-C8B8880A027B}">
      <text>
        <r>
          <rPr>
            <b/>
            <sz val="9"/>
            <color indexed="81"/>
            <rFont val="Tahoma"/>
            <family val="2"/>
          </rPr>
          <t>Revisor:</t>
        </r>
        <r>
          <rPr>
            <sz val="9"/>
            <color indexed="81"/>
            <rFont val="Tahoma"/>
            <family val="2"/>
          </rPr>
          <t xml:space="preserve">
Tiempo asociado al pico máximo de sal</t>
        </r>
      </text>
    </comment>
    <comment ref="AD12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Revisor:</t>
        </r>
        <r>
          <rPr>
            <sz val="9"/>
            <color indexed="81"/>
            <rFont val="Tahoma"/>
            <family val="2"/>
          </rPr>
          <t xml:space="preserve">
Tiempo asociado al pico máximo de sal</t>
        </r>
      </text>
    </comment>
    <comment ref="F13" authorId="0" shapeId="0" xr:uid="{AFC6D1B9-52EE-40E6-9CCD-7464A7EB63A7}">
      <text>
        <r>
          <rPr>
            <b/>
            <sz val="9"/>
            <color indexed="81"/>
            <rFont val="Tahoma"/>
            <family val="2"/>
          </rPr>
          <t>Revisor:</t>
        </r>
        <r>
          <rPr>
            <sz val="9"/>
            <color indexed="81"/>
            <rFont val="Tahoma"/>
            <family val="2"/>
          </rPr>
          <t xml:space="preserve">
Tiempo en q marca la sal q llegó más tarde</t>
        </r>
      </text>
    </comment>
    <comment ref="N13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Revisor:</t>
        </r>
        <r>
          <rPr>
            <sz val="9"/>
            <color indexed="81"/>
            <rFont val="Tahoma"/>
            <family val="2"/>
          </rPr>
          <t xml:space="preserve">
Tiempo en q marca la sal q llegó más tarde</t>
        </r>
      </text>
    </comment>
    <comment ref="V13" authorId="0" shapeId="0" xr:uid="{9E9572A0-C165-4C0C-9129-DB085DAAAFC8}">
      <text>
        <r>
          <rPr>
            <b/>
            <sz val="9"/>
            <color indexed="81"/>
            <rFont val="Tahoma"/>
            <family val="2"/>
          </rPr>
          <t>Revisor:</t>
        </r>
        <r>
          <rPr>
            <sz val="9"/>
            <color indexed="81"/>
            <rFont val="Tahoma"/>
            <family val="2"/>
          </rPr>
          <t xml:space="preserve">
Tiempo en q marca la sal q llegó más tarde</t>
        </r>
      </text>
    </comment>
    <comment ref="AD1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Revisor:</t>
        </r>
        <r>
          <rPr>
            <sz val="9"/>
            <color indexed="81"/>
            <rFont val="Tahoma"/>
            <family val="2"/>
          </rPr>
          <t xml:space="preserve">
Tiempo en q marca la sal q llegó más tarde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Para el caso en que se cuente con replicas por variable</t>
        </r>
      </text>
    </comment>
  </commentList>
</comments>
</file>

<file path=xl/sharedStrings.xml><?xml version="1.0" encoding="utf-8"?>
<sst xmlns="http://schemas.openxmlformats.org/spreadsheetml/2006/main" count="370" uniqueCount="129">
  <si>
    <t xml:space="preserve">Fecha: </t>
  </si>
  <si>
    <t xml:space="preserve">Localidad: </t>
  </si>
  <si>
    <t>Replica</t>
  </si>
  <si>
    <t>Orden</t>
  </si>
  <si>
    <t>Familia</t>
  </si>
  <si>
    <t>Abundancia</t>
  </si>
  <si>
    <t>Responsables:</t>
  </si>
  <si>
    <t>Profundidad</t>
  </si>
  <si>
    <t>Área</t>
  </si>
  <si>
    <t>Caudal</t>
  </si>
  <si>
    <t>Transecto</t>
  </si>
  <si>
    <t>Q. Masón</t>
  </si>
  <si>
    <t>Distancia (m)</t>
  </si>
  <si>
    <t>roca</t>
  </si>
  <si>
    <t>grava</t>
  </si>
  <si>
    <t>Hoj</t>
  </si>
  <si>
    <t>Sed</t>
  </si>
  <si>
    <t>Arena</t>
  </si>
  <si>
    <t>Radio hidráulico</t>
  </si>
  <si>
    <t>No. Froude</t>
  </si>
  <si>
    <t>Velocidad</t>
  </si>
  <si>
    <t>m</t>
  </si>
  <si>
    <t>m/s</t>
  </si>
  <si>
    <t>(m)</t>
  </si>
  <si>
    <t>(m/s)</t>
  </si>
  <si>
    <t xml:space="preserve">Prof. hidráulica </t>
  </si>
  <si>
    <t>Perímetro mojado</t>
  </si>
  <si>
    <t xml:space="preserve">Área sección </t>
  </si>
  <si>
    <t>Prof. Media</t>
  </si>
  <si>
    <t>Tiempo (s)</t>
  </si>
  <si>
    <t>Cond (µs/cm)</t>
  </si>
  <si>
    <t>Cond. corregida</t>
  </si>
  <si>
    <t xml:space="preserve">Cond. Basal (µs/cm) </t>
  </si>
  <si>
    <t>Cond. Slon (µs/cm)</t>
  </si>
  <si>
    <t>Vol. Slon (L)</t>
  </si>
  <si>
    <t xml:space="preserve">Área de la curva (µs*s)/cm </t>
  </si>
  <si>
    <t>Tiempo mín de sal (s)</t>
  </si>
  <si>
    <t>Tiempo medio sal (s)</t>
  </si>
  <si>
    <t>Tiempo máx sal (s)</t>
  </si>
  <si>
    <t>Caudal (L/s)</t>
  </si>
  <si>
    <t>Vmax (m/s)</t>
  </si>
  <si>
    <t>Vmed (m/s)</t>
  </si>
  <si>
    <t>Vmin (m/s)</t>
  </si>
  <si>
    <t xml:space="preserve">Responsables: </t>
  </si>
  <si>
    <t>EJEMPLO</t>
  </si>
  <si>
    <t xml:space="preserve">Temperatura </t>
  </si>
  <si>
    <t>Conductividad</t>
  </si>
  <si>
    <t>Oxígeno Disuelto</t>
  </si>
  <si>
    <t>Amonio</t>
  </si>
  <si>
    <t>Nitrito</t>
  </si>
  <si>
    <t>Nitrato</t>
  </si>
  <si>
    <t>Fosfato</t>
  </si>
  <si>
    <t>pH</t>
  </si>
  <si>
    <t>oC</t>
  </si>
  <si>
    <t>µsm/cm</t>
  </si>
  <si>
    <t>mg/L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</si>
  <si>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g/L</t>
    </r>
  </si>
  <si>
    <t>unidades</t>
  </si>
  <si>
    <t>Luz</t>
  </si>
  <si>
    <t>Lux</t>
  </si>
  <si>
    <t>Composición del sustrato</t>
  </si>
  <si>
    <r>
      <rPr>
        <u/>
        <sz val="11"/>
        <color theme="1"/>
        <rFont val="Calibri"/>
        <family val="2"/>
        <scheme val="minor"/>
      </rPr>
      <t>Profundidad, ancho y área del tramo:</t>
    </r>
    <r>
      <rPr>
        <sz val="11"/>
        <color theme="1"/>
        <rFont val="Calibri"/>
        <family val="2"/>
        <scheme val="minor"/>
      </rPr>
      <t xml:space="preserve"> se estiman con la longitud del tramo y el ancho promedio de los 4 transectos. </t>
    </r>
    <r>
      <rPr>
        <u/>
        <sz val="11"/>
        <color theme="1"/>
        <rFont val="Calibri"/>
        <family val="2"/>
        <scheme val="minor"/>
      </rPr>
      <t xml:space="preserve"> Transecto: </t>
    </r>
    <r>
      <rPr>
        <sz val="11"/>
        <color theme="1"/>
        <rFont val="Calibri"/>
        <family val="2"/>
        <scheme val="minor"/>
      </rPr>
      <t xml:space="preserve">Cada sección evaluada. </t>
    </r>
    <r>
      <rPr>
        <u/>
        <sz val="11"/>
        <color theme="1"/>
        <rFont val="Calibri"/>
        <family val="2"/>
        <scheme val="minor"/>
      </rPr>
      <t>Distancia</t>
    </r>
    <r>
      <rPr>
        <sz val="11"/>
        <color theme="1"/>
        <rFont val="Calibri"/>
        <family val="2"/>
        <scheme val="minor"/>
      </rPr>
      <t xml:space="preserve">: Por divisiones del ancho del río, deben hacerse por lo menos 5 divisiones de 1m o de 0,5m. Profundidad: Altura de la columna de agua, para cada intervalo de distancia. </t>
    </r>
    <r>
      <rPr>
        <u/>
        <sz val="11"/>
        <color theme="1"/>
        <rFont val="Calibri"/>
        <family val="2"/>
        <scheme val="minor"/>
      </rPr>
      <t>Velocidad</t>
    </r>
    <r>
      <rPr>
        <sz val="11"/>
        <color theme="1"/>
        <rFont val="Calibri"/>
        <family val="2"/>
        <scheme val="minor"/>
      </rPr>
      <t xml:space="preserve">: Velocidad para cada intervalo de distancia. </t>
    </r>
    <r>
      <rPr>
        <u/>
        <sz val="11"/>
        <color theme="1"/>
        <rFont val="Calibri"/>
        <family val="2"/>
        <scheme val="minor"/>
      </rPr>
      <t>Cauda</t>
    </r>
    <r>
      <rPr>
        <sz val="11"/>
        <color theme="1"/>
        <rFont val="Calibri"/>
        <family val="2"/>
        <scheme val="minor"/>
      </rPr>
      <t>l: Área x Velocidad promedio.</t>
    </r>
  </si>
  <si>
    <t>Veloc. Promedio</t>
  </si>
  <si>
    <r>
      <t>Sección</t>
    </r>
    <r>
      <rPr>
        <sz val="11"/>
        <color theme="1"/>
        <rFont val="Calibri"/>
        <family val="2"/>
        <scheme val="minor"/>
      </rPr>
      <t xml:space="preserve">: Distancia de cada transecto con rel. Al primero, siempre inicia en cero. </t>
    </r>
    <r>
      <rPr>
        <u/>
        <sz val="11"/>
        <color theme="1"/>
        <rFont val="Calibri"/>
        <family val="2"/>
        <scheme val="minor"/>
      </rPr>
      <t>Anchura</t>
    </r>
    <r>
      <rPr>
        <sz val="11"/>
        <color theme="1"/>
        <rFont val="Calibri"/>
        <family val="2"/>
        <scheme val="minor"/>
      </rPr>
      <t xml:space="preserve">: Ancho del río en cada transecto. </t>
    </r>
    <r>
      <rPr>
        <u/>
        <sz val="11"/>
        <color theme="1"/>
        <rFont val="Calibri"/>
        <family val="2"/>
        <scheme val="minor"/>
      </rPr>
      <t>Velocidad promedi</t>
    </r>
    <r>
      <rPr>
        <sz val="11"/>
        <color theme="1"/>
        <rFont val="Calibri"/>
        <family val="2"/>
        <scheme val="minor"/>
      </rPr>
      <t xml:space="preserve">o: Promedio de las velocidades para cada transecto. </t>
    </r>
    <r>
      <rPr>
        <u/>
        <sz val="11"/>
        <color theme="1"/>
        <rFont val="Calibri"/>
        <family val="2"/>
        <scheme val="minor"/>
      </rPr>
      <t>Área de la Secció</t>
    </r>
    <r>
      <rPr>
        <sz val="11"/>
        <color theme="1"/>
        <rFont val="Calibri"/>
        <family val="2"/>
        <scheme val="minor"/>
      </rPr>
      <t xml:space="preserve">n: Ancho del transecto x Profundidad promedio. </t>
    </r>
    <r>
      <rPr>
        <u/>
        <sz val="11"/>
        <color theme="1"/>
        <rFont val="Calibri"/>
        <family val="2"/>
        <scheme val="minor"/>
      </rPr>
      <t>Caudal</t>
    </r>
    <r>
      <rPr>
        <sz val="11"/>
        <color theme="1"/>
        <rFont val="Calibri"/>
        <family val="2"/>
        <scheme val="minor"/>
      </rPr>
      <t xml:space="preserve">: Área x Velocidad promedio. </t>
    </r>
    <r>
      <rPr>
        <u/>
        <sz val="11"/>
        <color theme="1"/>
        <rFont val="Calibri"/>
        <family val="2"/>
        <scheme val="minor"/>
      </rPr>
      <t>Perímetro mojado: ancho por 2 veces la profundidad promedio. Radio Hidráulico: Área de la sección entre el perímetro mojado. Profundidad hidráulica: Área de la sección entre el ancho. No de Froude: relaciona una profundidad y la velocidad. Ver plantilla de Excel para mayor detalle.</t>
    </r>
  </si>
  <si>
    <t>Micro-Habitat</t>
  </si>
  <si>
    <r>
      <rPr>
        <u/>
        <sz val="11"/>
        <color theme="1"/>
        <rFont val="Calibri"/>
        <family val="2"/>
        <scheme val="minor"/>
      </rPr>
      <t>Micro-Habitat</t>
    </r>
    <r>
      <rPr>
        <sz val="11"/>
        <color theme="1"/>
        <rFont val="Calibri"/>
        <family val="2"/>
        <scheme val="minor"/>
      </rPr>
      <t xml:space="preserve">: Rocas, Gravas, Arneas, sedimentos, Macrofitas, Hojarásca. </t>
    </r>
    <r>
      <rPr>
        <u/>
        <sz val="11"/>
        <color theme="1"/>
        <rFont val="Calibri"/>
        <family val="2"/>
        <scheme val="minor"/>
      </rPr>
      <t>Replica</t>
    </r>
    <r>
      <rPr>
        <sz val="11"/>
        <color theme="1"/>
        <rFont val="Calibri"/>
        <family val="2"/>
        <scheme val="minor"/>
      </rPr>
      <t xml:space="preserve">: por lo menos tres muestras de cada tipo de sustrato. </t>
    </r>
    <r>
      <rPr>
        <u/>
        <sz val="11"/>
        <color theme="1"/>
        <rFont val="Calibri"/>
        <family val="2"/>
        <scheme val="minor"/>
      </rPr>
      <t>Morfoespecie</t>
    </r>
    <r>
      <rPr>
        <sz val="11"/>
        <color theme="1"/>
        <rFont val="Calibri"/>
        <family val="2"/>
        <scheme val="minor"/>
      </rPr>
      <t xml:space="preserve">: en caso de que sea posible diferenciarlas. </t>
    </r>
    <r>
      <rPr>
        <u/>
        <sz val="11"/>
        <color theme="1"/>
        <rFont val="Calibri"/>
        <family val="2"/>
        <scheme val="minor"/>
      </rPr>
      <t>Abundancia</t>
    </r>
    <r>
      <rPr>
        <sz val="11"/>
        <color theme="1"/>
        <rFont val="Calibri"/>
        <family val="2"/>
        <scheme val="minor"/>
      </rPr>
      <t>: No. Individuos por morfoespecie.</t>
    </r>
  </si>
  <si>
    <t>Tabla 6</t>
  </si>
  <si>
    <t>Tabla 7</t>
  </si>
  <si>
    <t>Mas</t>
  </si>
  <si>
    <t>Masón</t>
  </si>
  <si>
    <t>Ejemplo de tabulación de datos</t>
  </si>
  <si>
    <t xml:space="preserve">Tramo </t>
  </si>
  <si>
    <t xml:space="preserve">Ancho </t>
  </si>
  <si>
    <t>Roca</t>
  </si>
  <si>
    <t>Grava</t>
  </si>
  <si>
    <t>Ancho</t>
  </si>
  <si>
    <t>Cobertura de los sustratos del lecho (%)</t>
  </si>
  <si>
    <t>(m2)</t>
  </si>
  <si>
    <t>(m3/s)</t>
  </si>
  <si>
    <t>Tot/Prom</t>
  </si>
  <si>
    <t>Muestra</t>
  </si>
  <si>
    <t>Ephemeroptera</t>
  </si>
  <si>
    <t>Leptohyphidae</t>
  </si>
  <si>
    <t>Odonata</t>
  </si>
  <si>
    <t>Coenagrionidae</t>
  </si>
  <si>
    <t>Baetidae</t>
  </si>
  <si>
    <t>Trichoptera</t>
  </si>
  <si>
    <t>Leptoceridae</t>
  </si>
  <si>
    <t>Coleoptera</t>
  </si>
  <si>
    <t>Elmidae</t>
  </si>
  <si>
    <t>Megaloptera</t>
  </si>
  <si>
    <t>Corydalidae</t>
  </si>
  <si>
    <t>Diptera</t>
  </si>
  <si>
    <t>Tipulidae</t>
  </si>
  <si>
    <t>Lugar:</t>
  </si>
  <si>
    <t xml:space="preserve">Fechas: </t>
  </si>
  <si>
    <t xml:space="preserve">Coordenadas: </t>
  </si>
  <si>
    <t xml:space="preserve">SITIO: </t>
  </si>
  <si>
    <t>Atributo</t>
  </si>
  <si>
    <t>1A</t>
  </si>
  <si>
    <t>1B</t>
  </si>
  <si>
    <t>2A</t>
  </si>
  <si>
    <t>2B</t>
  </si>
  <si>
    <t>3A</t>
  </si>
  <si>
    <t>3B</t>
  </si>
  <si>
    <t>Total</t>
  </si>
  <si>
    <t>Valoración</t>
  </si>
  <si>
    <t>Raíces</t>
  </si>
  <si>
    <t>Sitio</t>
  </si>
  <si>
    <t>Longitud Transecto
(m)</t>
  </si>
  <si>
    <t>Ancho Sección
(m)</t>
  </si>
  <si>
    <t>Ancho de la sección</t>
  </si>
  <si>
    <t>Longitud de la sección</t>
  </si>
  <si>
    <t>Longitud del transecto</t>
  </si>
  <si>
    <t xml:space="preserve">Sitio 1: </t>
  </si>
  <si>
    <t xml:space="preserve">Sitio 2: </t>
  </si>
  <si>
    <t xml:space="preserve">Sitio 3: </t>
  </si>
  <si>
    <t>Planilla 3. Caudal con objeto flotador.</t>
  </si>
  <si>
    <t>Fecha</t>
  </si>
  <si>
    <t>Profundidades</t>
  </si>
  <si>
    <t>Distancia recorrida</t>
  </si>
  <si>
    <t>Tiempo</t>
  </si>
  <si>
    <t>(s)</t>
  </si>
  <si>
    <t>Planilla 1. Códigos muestras de macroinvertebrados</t>
  </si>
  <si>
    <t>Planilla 2. Batimetría de las secciones del Río</t>
  </si>
  <si>
    <r>
      <t xml:space="preserve">Planilla 4. Método del trazador (Sal) * </t>
    </r>
    <r>
      <rPr>
        <b/>
        <sz val="12"/>
        <color theme="1"/>
        <rFont val="Times New Roman"/>
        <family val="1"/>
      </rPr>
      <t>Nota</t>
    </r>
    <r>
      <rPr>
        <sz val="12"/>
        <color theme="1"/>
        <rFont val="Times New Roman"/>
        <family val="1"/>
      </rPr>
      <t>: Imprimir 3 planillas de esta por cada grupo.</t>
    </r>
  </si>
  <si>
    <t>Planilla 5. Fisicoquímicos.</t>
  </si>
  <si>
    <t>Planilla 6. Valoración de Riberas.</t>
  </si>
  <si>
    <r>
      <rPr>
        <b/>
        <sz val="12"/>
        <color rgb="FF0070C0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>: realizar una tabla dinámica y graficar promedios y desviaciones, por cada sitio evaluado.
Comparar los patrones observados con los de diversidad y abundancia de los taxones evaluados.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</si>
</sst>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Verdana"/>
      <family val="2"/>
    </font>
    <font>
      <u/>
      <sz val="11"/>
      <color theme="1"/>
      <name val="Calibri"/>
      <family val="2"/>
      <scheme val="minor"/>
    </font>
    <font>
      <sz val="10"/>
      <color rgb="FF0000FF"/>
      <name val="Verdana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/>
    </xf>
    <xf numFmtId="165" fontId="9" fillId="2" borderId="6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9" fillId="2" borderId="6" xfId="0" applyFont="1" applyFill="1" applyBorder="1"/>
    <xf numFmtId="165" fontId="9" fillId="2" borderId="6" xfId="0" applyNumberFormat="1" applyFont="1" applyFill="1" applyBorder="1" applyAlignment="1">
      <alignment horizontal="left"/>
    </xf>
    <xf numFmtId="0" fontId="9" fillId="2" borderId="8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/>
    </xf>
    <xf numFmtId="0" fontId="9" fillId="2" borderId="8" xfId="0" applyFont="1" applyFill="1" applyBorder="1"/>
    <xf numFmtId="165" fontId="8" fillId="0" borderId="5" xfId="0" applyNumberFormat="1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5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14" fillId="5" borderId="1" xfId="0" applyNumberFormat="1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2" fontId="0" fillId="0" borderId="11" xfId="0" applyNumberForma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16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16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" fontId="0" fillId="0" borderId="0" xfId="0" applyNumberFormat="1"/>
    <xf numFmtId="1" fontId="19" fillId="7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13" fillId="4" borderId="1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165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19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 vertical="center"/>
    </xf>
    <xf numFmtId="0" fontId="15" fillId="0" borderId="14" xfId="0" applyFont="1" applyBorder="1"/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4" borderId="15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14" fillId="4" borderId="20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0" borderId="13" xfId="0" applyFont="1" applyBorder="1"/>
    <xf numFmtId="0" fontId="6" fillId="0" borderId="1" xfId="0" applyFont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left" indent="1"/>
    </xf>
    <xf numFmtId="0" fontId="0" fillId="0" borderId="22" xfId="0" applyBorder="1"/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25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74125461005477"/>
          <c:y val="2.7777819092054321E-2"/>
          <c:w val="0.71546024592585089"/>
          <c:h val="0.76069079906678339"/>
        </c:manualLayout>
      </c:layout>
      <c:scatterChart>
        <c:scatterStyle val="smoothMarker"/>
        <c:varyColors val="0"/>
        <c:ser>
          <c:idx val="0"/>
          <c:order val="0"/>
          <c:tx>
            <c:v>Cond. corregida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93"/>
              <c:pt idx="0">
                <c:v>0</c:v>
              </c:pt>
              <c:pt idx="1">
                <c:v>20</c:v>
              </c:pt>
              <c:pt idx="2">
                <c:v>40</c:v>
              </c:pt>
              <c:pt idx="3">
                <c:v>60</c:v>
              </c:pt>
              <c:pt idx="4">
                <c:v>80</c:v>
              </c:pt>
              <c:pt idx="5">
                <c:v>100</c:v>
              </c:pt>
              <c:pt idx="6">
                <c:v>120</c:v>
              </c:pt>
              <c:pt idx="7">
                <c:v>140</c:v>
              </c:pt>
              <c:pt idx="8">
                <c:v>160</c:v>
              </c:pt>
              <c:pt idx="9">
                <c:v>180</c:v>
              </c:pt>
              <c:pt idx="10">
                <c:v>200</c:v>
              </c:pt>
              <c:pt idx="11">
                <c:v>220</c:v>
              </c:pt>
              <c:pt idx="12">
                <c:v>240</c:v>
              </c:pt>
              <c:pt idx="13">
                <c:v>260</c:v>
              </c:pt>
              <c:pt idx="14">
                <c:v>280</c:v>
              </c:pt>
              <c:pt idx="15">
                <c:v>300</c:v>
              </c:pt>
              <c:pt idx="16">
                <c:v>320</c:v>
              </c:pt>
              <c:pt idx="17">
                <c:v>340</c:v>
              </c:pt>
              <c:pt idx="18">
                <c:v>360</c:v>
              </c:pt>
              <c:pt idx="19">
                <c:v>380</c:v>
              </c:pt>
              <c:pt idx="20">
                <c:v>400</c:v>
              </c:pt>
              <c:pt idx="21">
                <c:v>420</c:v>
              </c:pt>
              <c:pt idx="22">
                <c:v>440</c:v>
              </c:pt>
              <c:pt idx="23">
                <c:v>460</c:v>
              </c:pt>
              <c:pt idx="24">
                <c:v>480</c:v>
              </c:pt>
              <c:pt idx="25">
                <c:v>500</c:v>
              </c:pt>
              <c:pt idx="26">
                <c:v>520</c:v>
              </c:pt>
              <c:pt idx="27">
                <c:v>540</c:v>
              </c:pt>
              <c:pt idx="28">
                <c:v>560</c:v>
              </c:pt>
              <c:pt idx="29">
                <c:v>580</c:v>
              </c:pt>
              <c:pt idx="30">
                <c:v>600</c:v>
              </c:pt>
              <c:pt idx="31">
                <c:v>620</c:v>
              </c:pt>
              <c:pt idx="32">
                <c:v>640</c:v>
              </c:pt>
              <c:pt idx="33">
                <c:v>660</c:v>
              </c:pt>
              <c:pt idx="34">
                <c:v>680</c:v>
              </c:pt>
              <c:pt idx="35">
                <c:v>700</c:v>
              </c:pt>
              <c:pt idx="36">
                <c:v>720</c:v>
              </c:pt>
              <c:pt idx="37">
                <c:v>740</c:v>
              </c:pt>
              <c:pt idx="38">
                <c:v>760</c:v>
              </c:pt>
              <c:pt idx="39">
                <c:v>780</c:v>
              </c:pt>
              <c:pt idx="40">
                <c:v>800</c:v>
              </c:pt>
              <c:pt idx="41">
                <c:v>820</c:v>
              </c:pt>
              <c:pt idx="42">
                <c:v>840</c:v>
              </c:pt>
              <c:pt idx="43">
                <c:v>860</c:v>
              </c:pt>
              <c:pt idx="44">
                <c:v>880</c:v>
              </c:pt>
              <c:pt idx="45">
                <c:v>900</c:v>
              </c:pt>
              <c:pt idx="46">
                <c:v>920</c:v>
              </c:pt>
              <c:pt idx="47">
                <c:v>940</c:v>
              </c:pt>
              <c:pt idx="48">
                <c:v>960</c:v>
              </c:pt>
              <c:pt idx="49">
                <c:v>980</c:v>
              </c:pt>
              <c:pt idx="50">
                <c:v>1000</c:v>
              </c:pt>
              <c:pt idx="51">
                <c:v>1020</c:v>
              </c:pt>
              <c:pt idx="52">
                <c:v>1040</c:v>
              </c:pt>
              <c:pt idx="53">
                <c:v>1060</c:v>
              </c:pt>
              <c:pt idx="54">
                <c:v>1080</c:v>
              </c:pt>
              <c:pt idx="55">
                <c:v>1100</c:v>
              </c:pt>
              <c:pt idx="56">
                <c:v>1120</c:v>
              </c:pt>
              <c:pt idx="57">
                <c:v>1140</c:v>
              </c:pt>
              <c:pt idx="58">
                <c:v>1160</c:v>
              </c:pt>
              <c:pt idx="59">
                <c:v>1180</c:v>
              </c:pt>
              <c:pt idx="60">
                <c:v>1200</c:v>
              </c:pt>
              <c:pt idx="61">
                <c:v>1220</c:v>
              </c:pt>
              <c:pt idx="62">
                <c:v>1240</c:v>
              </c:pt>
              <c:pt idx="63">
                <c:v>1260</c:v>
              </c:pt>
              <c:pt idx="64">
                <c:v>1280</c:v>
              </c:pt>
              <c:pt idx="65">
                <c:v>1300</c:v>
              </c:pt>
              <c:pt idx="66">
                <c:v>1320</c:v>
              </c:pt>
              <c:pt idx="67">
                <c:v>1340</c:v>
              </c:pt>
              <c:pt idx="68">
                <c:v>1360</c:v>
              </c:pt>
              <c:pt idx="69">
                <c:v>1380</c:v>
              </c:pt>
              <c:pt idx="70">
                <c:v>1400</c:v>
              </c:pt>
              <c:pt idx="71">
                <c:v>1420</c:v>
              </c:pt>
              <c:pt idx="72">
                <c:v>1440</c:v>
              </c:pt>
              <c:pt idx="73">
                <c:v>1460</c:v>
              </c:pt>
              <c:pt idx="74">
                <c:v>1480</c:v>
              </c:pt>
              <c:pt idx="75">
                <c:v>1500</c:v>
              </c:pt>
              <c:pt idx="76">
                <c:v>1520</c:v>
              </c:pt>
              <c:pt idx="77">
                <c:v>1540</c:v>
              </c:pt>
              <c:pt idx="78">
                <c:v>1560</c:v>
              </c:pt>
              <c:pt idx="79">
                <c:v>1580</c:v>
              </c:pt>
              <c:pt idx="80">
                <c:v>1600</c:v>
              </c:pt>
              <c:pt idx="81">
                <c:v>1620</c:v>
              </c:pt>
              <c:pt idx="82">
                <c:v>1640</c:v>
              </c:pt>
              <c:pt idx="83">
                <c:v>1660</c:v>
              </c:pt>
              <c:pt idx="84">
                <c:v>1680</c:v>
              </c:pt>
              <c:pt idx="85">
                <c:v>1700</c:v>
              </c:pt>
              <c:pt idx="86">
                <c:v>1720</c:v>
              </c:pt>
              <c:pt idx="87">
                <c:v>1740</c:v>
              </c:pt>
              <c:pt idx="88">
                <c:v>1760</c:v>
              </c:pt>
              <c:pt idx="89">
                <c:v>1780</c:v>
              </c:pt>
              <c:pt idx="90">
                <c:v>1800</c:v>
              </c:pt>
              <c:pt idx="91">
                <c:v>1820</c:v>
              </c:pt>
              <c:pt idx="92">
                <c:v>1840</c:v>
              </c:pt>
            </c:numLit>
          </c:xVal>
          <c:yVal>
            <c:numLit>
              <c:formatCode>General</c:formatCode>
              <c:ptCount val="9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2</c:v>
              </c:pt>
              <c:pt idx="11">
                <c:v>2</c:v>
              </c:pt>
              <c:pt idx="12">
                <c:v>7</c:v>
              </c:pt>
              <c:pt idx="13">
                <c:v>36</c:v>
              </c:pt>
              <c:pt idx="14">
                <c:v>97</c:v>
              </c:pt>
              <c:pt idx="15">
                <c:v>176</c:v>
              </c:pt>
              <c:pt idx="16">
                <c:v>234</c:v>
              </c:pt>
              <c:pt idx="17">
                <c:v>359</c:v>
              </c:pt>
              <c:pt idx="18">
                <c:v>400</c:v>
              </c:pt>
              <c:pt idx="19">
                <c:v>435</c:v>
              </c:pt>
              <c:pt idx="20">
                <c:v>439</c:v>
              </c:pt>
              <c:pt idx="21">
                <c:v>361</c:v>
              </c:pt>
              <c:pt idx="22">
                <c:v>362</c:v>
              </c:pt>
              <c:pt idx="23">
                <c:v>358</c:v>
              </c:pt>
              <c:pt idx="24">
                <c:v>342</c:v>
              </c:pt>
              <c:pt idx="25">
                <c:v>335</c:v>
              </c:pt>
              <c:pt idx="26">
                <c:v>319</c:v>
              </c:pt>
              <c:pt idx="27">
                <c:v>301</c:v>
              </c:pt>
              <c:pt idx="28">
                <c:v>276</c:v>
              </c:pt>
              <c:pt idx="29">
                <c:v>268</c:v>
              </c:pt>
              <c:pt idx="30">
                <c:v>252</c:v>
              </c:pt>
              <c:pt idx="31">
                <c:v>238</c:v>
              </c:pt>
              <c:pt idx="32">
                <c:v>223</c:v>
              </c:pt>
              <c:pt idx="33">
                <c:v>208</c:v>
              </c:pt>
              <c:pt idx="34">
                <c:v>194</c:v>
              </c:pt>
              <c:pt idx="35">
                <c:v>182</c:v>
              </c:pt>
              <c:pt idx="36">
                <c:v>171</c:v>
              </c:pt>
              <c:pt idx="37">
                <c:v>160</c:v>
              </c:pt>
              <c:pt idx="38">
                <c:v>150</c:v>
              </c:pt>
              <c:pt idx="39">
                <c:v>143</c:v>
              </c:pt>
              <c:pt idx="40">
                <c:v>133</c:v>
              </c:pt>
              <c:pt idx="41">
                <c:v>120</c:v>
              </c:pt>
              <c:pt idx="42">
                <c:v>113</c:v>
              </c:pt>
              <c:pt idx="43">
                <c:v>108</c:v>
              </c:pt>
              <c:pt idx="44">
                <c:v>100</c:v>
              </c:pt>
              <c:pt idx="45">
                <c:v>95</c:v>
              </c:pt>
              <c:pt idx="46">
                <c:v>90</c:v>
              </c:pt>
              <c:pt idx="47">
                <c:v>86</c:v>
              </c:pt>
              <c:pt idx="48">
                <c:v>83</c:v>
              </c:pt>
              <c:pt idx="49">
                <c:v>80</c:v>
              </c:pt>
              <c:pt idx="50">
                <c:v>78</c:v>
              </c:pt>
              <c:pt idx="51">
                <c:v>75</c:v>
              </c:pt>
              <c:pt idx="52">
                <c:v>66</c:v>
              </c:pt>
              <c:pt idx="53">
                <c:v>63</c:v>
              </c:pt>
              <c:pt idx="54">
                <c:v>61</c:v>
              </c:pt>
              <c:pt idx="55">
                <c:v>59</c:v>
              </c:pt>
              <c:pt idx="56">
                <c:v>56</c:v>
              </c:pt>
              <c:pt idx="57">
                <c:v>54</c:v>
              </c:pt>
              <c:pt idx="58">
                <c:v>57</c:v>
              </c:pt>
              <c:pt idx="59">
                <c:v>50</c:v>
              </c:pt>
              <c:pt idx="60">
                <c:v>48</c:v>
              </c:pt>
              <c:pt idx="61">
                <c:v>47</c:v>
              </c:pt>
              <c:pt idx="62">
                <c:v>45</c:v>
              </c:pt>
              <c:pt idx="63">
                <c:v>43</c:v>
              </c:pt>
              <c:pt idx="64">
                <c:v>42</c:v>
              </c:pt>
              <c:pt idx="65">
                <c:v>41</c:v>
              </c:pt>
              <c:pt idx="66">
                <c:v>40</c:v>
              </c:pt>
              <c:pt idx="67">
                <c:v>37</c:v>
              </c:pt>
              <c:pt idx="68">
                <c:v>37</c:v>
              </c:pt>
              <c:pt idx="69">
                <c:v>35</c:v>
              </c:pt>
              <c:pt idx="70">
                <c:v>36</c:v>
              </c:pt>
              <c:pt idx="71">
                <c:v>35</c:v>
              </c:pt>
              <c:pt idx="72">
                <c:v>34</c:v>
              </c:pt>
              <c:pt idx="73">
                <c:v>34</c:v>
              </c:pt>
              <c:pt idx="74">
                <c:v>32</c:v>
              </c:pt>
              <c:pt idx="75">
                <c:v>31</c:v>
              </c:pt>
              <c:pt idx="76">
                <c:v>29</c:v>
              </c:pt>
              <c:pt idx="77">
                <c:v>28</c:v>
              </c:pt>
              <c:pt idx="78">
                <c:v>27</c:v>
              </c:pt>
              <c:pt idx="79">
                <c:v>27</c:v>
              </c:pt>
              <c:pt idx="80">
                <c:v>26</c:v>
              </c:pt>
              <c:pt idx="81">
                <c:v>25</c:v>
              </c:pt>
              <c:pt idx="82">
                <c:v>24</c:v>
              </c:pt>
              <c:pt idx="83">
                <c:v>22</c:v>
              </c:pt>
              <c:pt idx="84">
                <c:v>22</c:v>
              </c:pt>
              <c:pt idx="85">
                <c:v>21</c:v>
              </c:pt>
              <c:pt idx="86">
                <c:v>21</c:v>
              </c:pt>
              <c:pt idx="87">
                <c:v>20</c:v>
              </c:pt>
              <c:pt idx="88">
                <c:v>8</c:v>
              </c:pt>
              <c:pt idx="89">
                <c:v>17</c:v>
              </c:pt>
              <c:pt idx="90">
                <c:v>19</c:v>
              </c:pt>
              <c:pt idx="91">
                <c:v>10</c:v>
              </c:pt>
              <c:pt idx="92">
                <c:v>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5ED-47B8-B611-4D9E767AD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962496"/>
        <c:axId val="1660963584"/>
      </c:scatterChart>
      <c:valAx>
        <c:axId val="1660962496"/>
        <c:scaling>
          <c:orientation val="minMax"/>
          <c:max val="19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CO" sz="1200"/>
                  <a:t>Tiempo (s)</a:t>
                </a:r>
              </a:p>
            </c:rich>
          </c:tx>
          <c:layout>
            <c:manualLayout>
              <c:xMode val="edge"/>
              <c:yMode val="edge"/>
              <c:x val="0.46338628886177968"/>
              <c:y val="0.902203630796150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660963584"/>
        <c:crosses val="autoZero"/>
        <c:crossBetween val="midCat"/>
        <c:majorUnit val="300"/>
      </c:valAx>
      <c:valAx>
        <c:axId val="16609635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CO" sz="1200"/>
                  <a:t>Conductividad (µs/cm)</a:t>
                </a:r>
              </a:p>
            </c:rich>
          </c:tx>
          <c:layout>
            <c:manualLayout>
              <c:xMode val="edge"/>
              <c:yMode val="edge"/>
              <c:x val="7.6291079812206572E-3"/>
              <c:y val="0.13850685331000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660962496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295275</xdr:colOff>
      <xdr:row>17</xdr:row>
      <xdr:rowOff>108472</xdr:rowOff>
    </xdr:from>
    <xdr:to>
      <xdr:col>31</xdr:col>
      <xdr:colOff>314325</xdr:colOff>
      <xdr:row>32</xdr:row>
      <xdr:rowOff>108471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theme="8" tint="0.59999389629810485"/>
  </sheetPr>
  <dimension ref="A1:M21"/>
  <sheetViews>
    <sheetView workbookViewId="0">
      <selection activeCell="M36" sqref="M36"/>
    </sheetView>
  </sheetViews>
  <sheetFormatPr defaultColWidth="11.5546875" defaultRowHeight="14.4" x14ac:dyDescent="0.3"/>
  <cols>
    <col min="1" max="1" width="14.44140625" customWidth="1"/>
    <col min="2" max="2" width="13.33203125" bestFit="1" customWidth="1"/>
    <col min="6" max="6" width="14.44140625" customWidth="1"/>
    <col min="11" max="11" width="14.88671875" bestFit="1" customWidth="1"/>
    <col min="12" max="12" width="15" bestFit="1" customWidth="1"/>
  </cols>
  <sheetData>
    <row r="1" spans="1:13" x14ac:dyDescent="0.3">
      <c r="A1" t="s">
        <v>123</v>
      </c>
    </row>
    <row r="3" spans="1:13" x14ac:dyDescent="0.3">
      <c r="A3" t="s">
        <v>0</v>
      </c>
      <c r="D3" t="s">
        <v>1</v>
      </c>
      <c r="E3" t="s">
        <v>11</v>
      </c>
      <c r="H3" s="91" t="s">
        <v>44</v>
      </c>
      <c r="I3" s="91"/>
      <c r="J3" s="91"/>
      <c r="K3" s="91"/>
      <c r="L3" s="91"/>
      <c r="M3" s="91"/>
    </row>
    <row r="5" spans="1:13" ht="24.75" customHeight="1" x14ac:dyDescent="0.3">
      <c r="A5" s="64" t="s">
        <v>71</v>
      </c>
      <c r="B5" s="64" t="s">
        <v>64</v>
      </c>
      <c r="C5" s="64" t="s">
        <v>80</v>
      </c>
      <c r="D5" s="65" t="s">
        <v>3</v>
      </c>
      <c r="E5" s="65" t="s">
        <v>4</v>
      </c>
      <c r="F5" s="64" t="s">
        <v>5</v>
      </c>
      <c r="H5" s="64" t="s">
        <v>71</v>
      </c>
      <c r="I5" s="64" t="s">
        <v>64</v>
      </c>
      <c r="J5" s="64" t="s">
        <v>80</v>
      </c>
      <c r="K5" s="65" t="s">
        <v>3</v>
      </c>
      <c r="L5" s="65" t="s">
        <v>4</v>
      </c>
      <c r="M5" s="64" t="s">
        <v>5</v>
      </c>
    </row>
    <row r="6" spans="1:13" x14ac:dyDescent="0.3">
      <c r="A6" s="1"/>
      <c r="B6" s="1"/>
      <c r="C6" s="1"/>
      <c r="D6" s="1"/>
      <c r="E6" s="1"/>
      <c r="F6" s="1"/>
      <c r="H6" s="2" t="s">
        <v>69</v>
      </c>
      <c r="I6" s="66" t="s">
        <v>17</v>
      </c>
      <c r="J6" s="66">
        <v>1</v>
      </c>
      <c r="K6" s="67" t="s">
        <v>81</v>
      </c>
      <c r="L6" s="67" t="s">
        <v>82</v>
      </c>
      <c r="M6" s="33">
        <v>20</v>
      </c>
    </row>
    <row r="7" spans="1:13" x14ac:dyDescent="0.3">
      <c r="A7" s="1"/>
      <c r="B7" s="1"/>
      <c r="C7" s="1"/>
      <c r="D7" s="1"/>
      <c r="E7" s="1"/>
      <c r="F7" s="1"/>
      <c r="H7" s="2" t="s">
        <v>69</v>
      </c>
      <c r="I7" s="68" t="s">
        <v>17</v>
      </c>
      <c r="J7" s="68">
        <v>1</v>
      </c>
      <c r="K7" s="69" t="s">
        <v>83</v>
      </c>
      <c r="L7" s="69" t="s">
        <v>84</v>
      </c>
      <c r="M7" s="2">
        <v>6</v>
      </c>
    </row>
    <row r="8" spans="1:13" x14ac:dyDescent="0.3">
      <c r="A8" s="1"/>
      <c r="B8" s="1"/>
      <c r="C8" s="1"/>
      <c r="D8" s="1"/>
      <c r="E8" s="1"/>
      <c r="F8" s="1"/>
      <c r="H8" s="2" t="s">
        <v>69</v>
      </c>
      <c r="I8" s="68" t="s">
        <v>17</v>
      </c>
      <c r="J8" s="68">
        <v>1</v>
      </c>
      <c r="K8" s="69" t="s">
        <v>81</v>
      </c>
      <c r="L8" s="69" t="s">
        <v>85</v>
      </c>
      <c r="M8" s="2">
        <v>6</v>
      </c>
    </row>
    <row r="9" spans="1:13" x14ac:dyDescent="0.3">
      <c r="A9" s="1"/>
      <c r="B9" s="1"/>
      <c r="C9" s="1"/>
      <c r="D9" s="1"/>
      <c r="E9" s="1"/>
      <c r="F9" s="1"/>
      <c r="H9" s="2" t="s">
        <v>69</v>
      </c>
      <c r="I9" s="68" t="s">
        <v>17</v>
      </c>
      <c r="J9" s="68">
        <v>1</v>
      </c>
      <c r="K9" s="69" t="s">
        <v>86</v>
      </c>
      <c r="L9" s="69" t="s">
        <v>87</v>
      </c>
      <c r="M9" s="2">
        <v>1</v>
      </c>
    </row>
    <row r="10" spans="1:13" x14ac:dyDescent="0.3">
      <c r="A10" s="1"/>
      <c r="B10" s="1"/>
      <c r="C10" s="1"/>
      <c r="D10" s="1"/>
      <c r="E10" s="1"/>
      <c r="F10" s="1"/>
      <c r="H10" s="2" t="s">
        <v>69</v>
      </c>
      <c r="I10" s="68" t="s">
        <v>17</v>
      </c>
      <c r="J10" s="68">
        <v>1</v>
      </c>
      <c r="K10" s="69" t="s">
        <v>88</v>
      </c>
      <c r="L10" s="70" t="s">
        <v>89</v>
      </c>
      <c r="M10" s="2">
        <v>7</v>
      </c>
    </row>
    <row r="11" spans="1:13" x14ac:dyDescent="0.3">
      <c r="A11" s="1"/>
      <c r="B11" s="1"/>
      <c r="C11" s="1"/>
      <c r="D11" s="1"/>
      <c r="E11" s="1"/>
      <c r="F11" s="1"/>
      <c r="H11" s="2" t="s">
        <v>69</v>
      </c>
      <c r="I11" s="68" t="s">
        <v>17</v>
      </c>
      <c r="J11" s="68">
        <v>1</v>
      </c>
      <c r="K11" s="69" t="s">
        <v>90</v>
      </c>
      <c r="L11" s="69" t="s">
        <v>91</v>
      </c>
      <c r="M11" s="2">
        <v>1</v>
      </c>
    </row>
    <row r="12" spans="1:13" x14ac:dyDescent="0.3">
      <c r="A12" s="1"/>
      <c r="B12" s="1"/>
      <c r="C12" s="1"/>
      <c r="D12" s="1"/>
      <c r="E12" s="1"/>
      <c r="F12" s="1"/>
      <c r="H12" s="2" t="s">
        <v>69</v>
      </c>
      <c r="I12" s="68" t="s">
        <v>17</v>
      </c>
      <c r="J12" s="68">
        <v>1</v>
      </c>
      <c r="K12" s="69" t="s">
        <v>92</v>
      </c>
      <c r="L12" s="69" t="s">
        <v>93</v>
      </c>
      <c r="M12" s="2">
        <v>3</v>
      </c>
    </row>
    <row r="13" spans="1:13" x14ac:dyDescent="0.3">
      <c r="A13" s="1"/>
      <c r="B13" s="1"/>
      <c r="C13" s="1"/>
      <c r="D13" s="1"/>
      <c r="E13" s="1"/>
      <c r="F13" s="1"/>
    </row>
    <row r="14" spans="1:13" x14ac:dyDescent="0.3">
      <c r="A14" s="1"/>
      <c r="B14" s="1"/>
      <c r="C14" s="1"/>
      <c r="D14" s="1"/>
      <c r="E14" s="1"/>
      <c r="F14" s="1"/>
    </row>
    <row r="15" spans="1:13" x14ac:dyDescent="0.3">
      <c r="A15" s="1"/>
      <c r="B15" s="1"/>
      <c r="C15" s="1"/>
      <c r="D15" s="1"/>
      <c r="E15" s="1"/>
      <c r="F15" s="1"/>
    </row>
    <row r="16" spans="1:13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9" spans="1:6" ht="16.5" customHeight="1" x14ac:dyDescent="0.3">
      <c r="A19" s="90" t="s">
        <v>65</v>
      </c>
      <c r="B19" s="90"/>
      <c r="C19" s="90"/>
      <c r="D19" s="90"/>
      <c r="E19" s="90"/>
      <c r="F19" s="90"/>
    </row>
    <row r="20" spans="1:6" ht="16.5" customHeight="1" x14ac:dyDescent="0.3">
      <c r="A20" s="90"/>
      <c r="B20" s="90"/>
      <c r="C20" s="90"/>
      <c r="D20" s="90"/>
      <c r="E20" s="90"/>
      <c r="F20" s="90"/>
    </row>
    <row r="21" spans="1:6" ht="16.5" customHeight="1" x14ac:dyDescent="0.3">
      <c r="A21" s="90"/>
      <c r="B21" s="90"/>
      <c r="C21" s="90"/>
      <c r="D21" s="90"/>
      <c r="E21" s="90"/>
      <c r="F21" s="90"/>
    </row>
  </sheetData>
  <mergeCells count="2">
    <mergeCell ref="A19:F21"/>
    <mergeCell ref="H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9" tint="0.59999389629810485"/>
  </sheetPr>
  <dimension ref="A1:AX56"/>
  <sheetViews>
    <sheetView zoomScaleNormal="100" workbookViewId="0">
      <selection activeCell="C13" sqref="C13"/>
    </sheetView>
  </sheetViews>
  <sheetFormatPr defaultColWidth="11.5546875" defaultRowHeight="14.4" x14ac:dyDescent="0.3"/>
  <cols>
    <col min="1" max="1" width="11.44140625" bestFit="1" customWidth="1"/>
    <col min="2" max="2" width="9.109375" customWidth="1"/>
    <col min="3" max="3" width="19.5546875" customWidth="1"/>
    <col min="4" max="4" width="16.33203125" customWidth="1"/>
    <col min="5" max="5" width="7.88671875" customWidth="1"/>
    <col min="6" max="6" width="12" bestFit="1" customWidth="1"/>
    <col min="7" max="7" width="6.88671875" customWidth="1"/>
    <col min="8" max="8" width="6.88671875" bestFit="1" customWidth="1"/>
    <col min="9" max="9" width="6" bestFit="1" customWidth="1"/>
    <col min="10" max="10" width="6.6640625" bestFit="1" customWidth="1"/>
    <col min="11" max="11" width="6.6640625" customWidth="1"/>
    <col min="12" max="12" width="7.88671875" customWidth="1"/>
    <col min="13" max="13" width="7" customWidth="1"/>
    <col min="14" max="14" width="13" bestFit="1" customWidth="1"/>
    <col min="15" max="15" width="10.6640625" customWidth="1"/>
    <col min="16" max="16" width="7.6640625" bestFit="1" customWidth="1"/>
    <col min="17" max="17" width="8.5546875" bestFit="1" customWidth="1"/>
    <col min="18" max="18" width="5.44140625" customWidth="1"/>
    <col min="19" max="19" width="6.33203125" bestFit="1" customWidth="1"/>
    <col min="20" max="20" width="8.5546875" bestFit="1" customWidth="1"/>
    <col min="21" max="21" width="6.5546875" bestFit="1" customWidth="1"/>
    <col min="22" max="22" width="11.6640625" bestFit="1" customWidth="1"/>
    <col min="23" max="23" width="8.88671875" customWidth="1"/>
    <col min="24" max="24" width="9.109375" bestFit="1" customWidth="1"/>
    <col min="25" max="25" width="11.44140625" customWidth="1"/>
    <col min="26" max="26" width="9.33203125" customWidth="1"/>
    <col min="27" max="27" width="9.6640625" bestFit="1" customWidth="1"/>
    <col min="28" max="28" width="12.5546875" bestFit="1" customWidth="1"/>
    <col min="29" max="30" width="12.88671875" bestFit="1" customWidth="1"/>
    <col min="31" max="31" width="9.5546875" customWidth="1"/>
    <col min="32" max="33" width="7.33203125" customWidth="1"/>
    <col min="34" max="34" width="8" customWidth="1"/>
    <col min="36" max="36" width="13.44140625" customWidth="1"/>
    <col min="38" max="38" width="12.6640625" customWidth="1"/>
    <col min="39" max="39" width="11.88671875" customWidth="1"/>
    <col min="40" max="40" width="7.5546875" customWidth="1"/>
    <col min="41" max="41" width="12.5546875" customWidth="1"/>
    <col min="42" max="42" width="8.5546875" customWidth="1"/>
    <col min="44" max="44" width="10" customWidth="1"/>
    <col min="45" max="45" width="8" customWidth="1"/>
    <col min="47" max="47" width="11.33203125" customWidth="1"/>
    <col min="48" max="48" width="10.109375" customWidth="1"/>
    <col min="49" max="49" width="9" customWidth="1"/>
  </cols>
  <sheetData>
    <row r="1" spans="1:46" x14ac:dyDescent="0.3">
      <c r="A1" t="s">
        <v>124</v>
      </c>
    </row>
    <row r="3" spans="1:46" ht="23.25" customHeight="1" x14ac:dyDescent="0.3">
      <c r="A3" s="4" t="s">
        <v>0</v>
      </c>
      <c r="C3" s="4" t="s">
        <v>1</v>
      </c>
      <c r="E3" s="4" t="s">
        <v>6</v>
      </c>
      <c r="AH3" t="s">
        <v>70</v>
      </c>
    </row>
    <row r="4" spans="1:46" ht="28.8" x14ac:dyDescent="0.3">
      <c r="A4" s="96" t="s">
        <v>108</v>
      </c>
      <c r="B4" s="96" t="s">
        <v>2</v>
      </c>
      <c r="C4" s="106" t="s">
        <v>109</v>
      </c>
      <c r="D4" s="106" t="s">
        <v>110</v>
      </c>
      <c r="E4" s="35" t="s">
        <v>72</v>
      </c>
      <c r="F4" s="34" t="s">
        <v>7</v>
      </c>
      <c r="G4" s="103" t="s">
        <v>60</v>
      </c>
      <c r="H4" s="97"/>
      <c r="I4" s="97"/>
      <c r="J4" s="97"/>
      <c r="K4" s="97"/>
      <c r="L4" s="97"/>
      <c r="N4" s="92" t="s">
        <v>108</v>
      </c>
      <c r="O4" s="92" t="s">
        <v>2</v>
      </c>
      <c r="P4" s="78" t="s">
        <v>73</v>
      </c>
      <c r="Q4" s="78" t="s">
        <v>74</v>
      </c>
      <c r="R4" s="78" t="s">
        <v>15</v>
      </c>
      <c r="S4" s="78" t="s">
        <v>16</v>
      </c>
      <c r="T4" s="78" t="s">
        <v>17</v>
      </c>
      <c r="U4" s="78" t="s">
        <v>107</v>
      </c>
      <c r="V4" s="41" t="s">
        <v>113</v>
      </c>
      <c r="W4" s="41" t="s">
        <v>28</v>
      </c>
      <c r="X4" s="41" t="s">
        <v>75</v>
      </c>
      <c r="Y4" s="41" t="s">
        <v>62</v>
      </c>
      <c r="Z4" s="41" t="s">
        <v>27</v>
      </c>
      <c r="AA4" s="41" t="s">
        <v>9</v>
      </c>
      <c r="AB4" s="41" t="s">
        <v>26</v>
      </c>
      <c r="AC4" s="41" t="s">
        <v>18</v>
      </c>
      <c r="AD4" s="43" t="s">
        <v>25</v>
      </c>
      <c r="AE4" s="44" t="s">
        <v>19</v>
      </c>
      <c r="AH4" s="94" t="s">
        <v>108</v>
      </c>
      <c r="AI4" s="96" t="s">
        <v>2</v>
      </c>
      <c r="AJ4" s="77" t="s">
        <v>113</v>
      </c>
      <c r="AK4" s="77" t="s">
        <v>112</v>
      </c>
      <c r="AL4" s="77" t="s">
        <v>111</v>
      </c>
      <c r="AM4" s="72" t="s">
        <v>7</v>
      </c>
      <c r="AN4" s="72" t="s">
        <v>20</v>
      </c>
      <c r="AO4" s="101" t="s">
        <v>60</v>
      </c>
      <c r="AP4" s="102"/>
      <c r="AQ4" s="102"/>
      <c r="AR4" s="102"/>
      <c r="AS4" s="102"/>
      <c r="AT4" s="102"/>
    </row>
    <row r="5" spans="1:46" ht="15" customHeight="1" x14ac:dyDescent="0.3">
      <c r="A5" s="97"/>
      <c r="B5" s="97"/>
      <c r="C5" s="107"/>
      <c r="D5" s="97"/>
      <c r="E5" s="35" t="s">
        <v>21</v>
      </c>
      <c r="F5" s="34" t="s">
        <v>21</v>
      </c>
      <c r="G5" s="34" t="s">
        <v>13</v>
      </c>
      <c r="H5" s="34" t="s">
        <v>14</v>
      </c>
      <c r="I5" s="34" t="s">
        <v>15</v>
      </c>
      <c r="J5" s="34" t="s">
        <v>16</v>
      </c>
      <c r="K5" s="34" t="s">
        <v>17</v>
      </c>
      <c r="L5" s="34" t="s">
        <v>107</v>
      </c>
      <c r="N5" s="93"/>
      <c r="O5" s="93"/>
      <c r="P5" s="98" t="s">
        <v>76</v>
      </c>
      <c r="Q5" s="99"/>
      <c r="R5" s="99"/>
      <c r="S5" s="99"/>
      <c r="T5" s="99"/>
      <c r="U5" s="100"/>
      <c r="V5" s="45" t="s">
        <v>23</v>
      </c>
      <c r="W5" s="45" t="s">
        <v>23</v>
      </c>
      <c r="X5" s="45" t="s">
        <v>23</v>
      </c>
      <c r="Y5" s="45" t="s">
        <v>24</v>
      </c>
      <c r="Z5" s="45" t="s">
        <v>77</v>
      </c>
      <c r="AA5" s="45" t="s">
        <v>78</v>
      </c>
      <c r="AB5" s="45" t="s">
        <v>23</v>
      </c>
      <c r="AC5" s="46" t="s">
        <v>23</v>
      </c>
      <c r="AD5" s="46" t="s">
        <v>23</v>
      </c>
      <c r="AE5" s="47"/>
      <c r="AH5" s="95"/>
      <c r="AI5" s="97"/>
      <c r="AJ5" s="35" t="s">
        <v>21</v>
      </c>
      <c r="AK5" s="35" t="s">
        <v>21</v>
      </c>
      <c r="AL5" s="35" t="s">
        <v>21</v>
      </c>
      <c r="AM5" s="34" t="s">
        <v>21</v>
      </c>
      <c r="AN5" s="34" t="s">
        <v>22</v>
      </c>
      <c r="AO5" s="34" t="s">
        <v>13</v>
      </c>
      <c r="AP5" s="34" t="s">
        <v>14</v>
      </c>
      <c r="AQ5" s="34" t="s">
        <v>15</v>
      </c>
      <c r="AR5" s="34" t="s">
        <v>16</v>
      </c>
      <c r="AS5" s="34" t="s">
        <v>17</v>
      </c>
      <c r="AT5" s="34" t="s">
        <v>107</v>
      </c>
    </row>
    <row r="6" spans="1:46" x14ac:dyDescent="0.3">
      <c r="A6" s="2">
        <v>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N6" s="7">
        <v>1</v>
      </c>
      <c r="O6" s="7"/>
      <c r="P6" s="5"/>
      <c r="Q6" s="5"/>
      <c r="R6" s="5"/>
      <c r="S6" s="5"/>
      <c r="T6" s="5"/>
      <c r="U6" s="5"/>
      <c r="V6" s="2"/>
      <c r="W6" s="5"/>
      <c r="X6" s="5"/>
      <c r="Y6" s="5"/>
      <c r="Z6" s="5"/>
      <c r="AA6" s="5"/>
      <c r="AB6" s="5"/>
      <c r="AC6" s="5"/>
      <c r="AD6" s="5"/>
      <c r="AE6" s="5"/>
      <c r="AH6" s="2" t="s">
        <v>68</v>
      </c>
      <c r="AI6" s="2">
        <v>1</v>
      </c>
      <c r="AJ6" s="5">
        <v>0</v>
      </c>
      <c r="AK6" s="5">
        <f>AM12</f>
        <v>5.5E-2</v>
      </c>
      <c r="AL6" s="5">
        <v>0.2</v>
      </c>
      <c r="AM6" s="5">
        <v>0.15</v>
      </c>
      <c r="AN6" s="5">
        <v>0.06</v>
      </c>
      <c r="AO6" s="13">
        <v>0</v>
      </c>
      <c r="AP6" s="13">
        <v>0</v>
      </c>
      <c r="AQ6" s="36">
        <v>1</v>
      </c>
      <c r="AR6" s="13">
        <v>0</v>
      </c>
      <c r="AS6" s="13">
        <v>0</v>
      </c>
      <c r="AT6" s="13"/>
    </row>
    <row r="7" spans="1:46" ht="15" customHeigh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N7" s="7"/>
      <c r="O7" s="7"/>
      <c r="P7" s="9"/>
      <c r="Q7" s="10"/>
      <c r="R7" s="10"/>
      <c r="S7" s="10"/>
      <c r="T7" s="9"/>
      <c r="U7" s="9"/>
      <c r="V7" s="10"/>
      <c r="W7" s="9"/>
      <c r="X7" s="9"/>
      <c r="Y7" s="9"/>
      <c r="Z7" s="9"/>
      <c r="AA7" s="9"/>
      <c r="AB7" s="9"/>
      <c r="AC7" s="9"/>
      <c r="AD7" s="9"/>
      <c r="AE7" s="9"/>
      <c r="AH7" s="2" t="s">
        <v>68</v>
      </c>
      <c r="AI7" s="2">
        <v>1</v>
      </c>
      <c r="AJ7" s="2"/>
      <c r="AK7" s="2"/>
      <c r="AL7" s="5">
        <v>0.4</v>
      </c>
      <c r="AM7" s="5">
        <v>0.16</v>
      </c>
      <c r="AN7" s="5">
        <v>0.05</v>
      </c>
      <c r="AO7" s="13">
        <v>0</v>
      </c>
      <c r="AP7" s="13">
        <v>0</v>
      </c>
      <c r="AQ7" s="36">
        <v>1</v>
      </c>
      <c r="AR7" s="13">
        <v>0</v>
      </c>
      <c r="AS7" s="13">
        <v>0</v>
      </c>
      <c r="AT7" s="13"/>
    </row>
    <row r="8" spans="1:4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7"/>
      <c r="O8" s="7"/>
      <c r="P8" s="9"/>
      <c r="Q8" s="10"/>
      <c r="R8" s="10"/>
      <c r="S8" s="10"/>
      <c r="T8" s="9"/>
      <c r="U8" s="9"/>
      <c r="V8" s="10"/>
      <c r="W8" s="9"/>
      <c r="X8" s="9"/>
      <c r="Y8" s="9"/>
      <c r="Z8" s="9"/>
      <c r="AA8" s="9"/>
      <c r="AB8" s="9"/>
      <c r="AC8" s="9"/>
      <c r="AD8" s="9"/>
      <c r="AE8" s="9"/>
      <c r="AH8" s="2" t="s">
        <v>68</v>
      </c>
      <c r="AI8" s="2">
        <v>1</v>
      </c>
      <c r="AJ8" s="2"/>
      <c r="AK8" s="2"/>
      <c r="AL8" s="5">
        <v>0.6</v>
      </c>
      <c r="AM8" s="5">
        <v>0.13</v>
      </c>
      <c r="AN8" s="5">
        <v>0.04</v>
      </c>
      <c r="AO8" s="13">
        <v>0</v>
      </c>
      <c r="AP8" s="13">
        <v>0</v>
      </c>
      <c r="AQ8" s="36">
        <v>1</v>
      </c>
      <c r="AR8" s="13">
        <v>0</v>
      </c>
      <c r="AS8" s="13">
        <v>0</v>
      </c>
      <c r="AT8" s="13"/>
    </row>
    <row r="9" spans="1:4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N9" s="7"/>
      <c r="O9" s="7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H9" s="2" t="s">
        <v>68</v>
      </c>
      <c r="AI9" s="2">
        <v>1</v>
      </c>
      <c r="AJ9" s="2"/>
      <c r="AK9" s="2"/>
      <c r="AL9" s="5">
        <v>0.8</v>
      </c>
      <c r="AM9" s="5">
        <v>0.105</v>
      </c>
      <c r="AN9" s="5">
        <v>0.05</v>
      </c>
      <c r="AO9" s="13">
        <v>0</v>
      </c>
      <c r="AP9" s="13">
        <v>0</v>
      </c>
      <c r="AQ9" s="36">
        <v>1</v>
      </c>
      <c r="AR9" s="13">
        <v>0</v>
      </c>
      <c r="AS9" s="13">
        <v>0</v>
      </c>
      <c r="AT9" s="13"/>
    </row>
    <row r="10" spans="1:4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O10" s="48" t="s">
        <v>79</v>
      </c>
      <c r="P10" s="49"/>
      <c r="Q10" s="49"/>
      <c r="R10" s="49"/>
      <c r="S10" s="49"/>
      <c r="T10" s="49"/>
      <c r="U10" s="5"/>
      <c r="V10" s="8"/>
      <c r="W10" s="49"/>
      <c r="X10" s="49"/>
      <c r="Y10" s="49"/>
      <c r="Z10" s="49"/>
      <c r="AA10" s="50"/>
      <c r="AB10" s="49"/>
      <c r="AC10" s="49"/>
      <c r="AD10" s="49"/>
      <c r="AE10" s="49"/>
      <c r="AH10" s="2" t="s">
        <v>68</v>
      </c>
      <c r="AI10" s="2">
        <v>1</v>
      </c>
      <c r="AJ10" s="2"/>
      <c r="AK10" s="2"/>
      <c r="AL10" s="5">
        <v>1</v>
      </c>
      <c r="AM10" s="5">
        <v>0.7</v>
      </c>
      <c r="AN10" s="5">
        <v>3.5999999999999997E-2</v>
      </c>
      <c r="AO10" s="13">
        <v>0</v>
      </c>
      <c r="AP10" s="13">
        <v>0</v>
      </c>
      <c r="AQ10" s="36">
        <v>1</v>
      </c>
      <c r="AR10" s="13">
        <v>0</v>
      </c>
      <c r="AS10" s="13">
        <v>0</v>
      </c>
      <c r="AT10" s="13"/>
    </row>
    <row r="11" spans="1:4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AH11" s="2" t="s">
        <v>68</v>
      </c>
      <c r="AI11" s="2">
        <v>1</v>
      </c>
      <c r="AJ11" s="2"/>
      <c r="AK11" s="2"/>
      <c r="AL11" s="5">
        <v>1.2</v>
      </c>
      <c r="AM11" s="5">
        <v>8.5000000000000006E-2</v>
      </c>
      <c r="AN11" s="5">
        <v>0.04</v>
      </c>
      <c r="AO11" s="13">
        <v>0</v>
      </c>
      <c r="AP11" s="13">
        <v>0</v>
      </c>
      <c r="AQ11" s="13">
        <v>0</v>
      </c>
      <c r="AR11" s="13">
        <v>0</v>
      </c>
      <c r="AS11" s="36">
        <v>1</v>
      </c>
      <c r="AT11" s="36"/>
    </row>
    <row r="12" spans="1:4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AH12" s="2" t="s">
        <v>68</v>
      </c>
      <c r="AI12" s="2">
        <v>1</v>
      </c>
      <c r="AJ12" s="2"/>
      <c r="AK12" s="2"/>
      <c r="AL12" s="5">
        <v>1.4</v>
      </c>
      <c r="AM12" s="5">
        <v>5.5E-2</v>
      </c>
      <c r="AN12" s="5">
        <v>5.5E-2</v>
      </c>
      <c r="AO12" s="13">
        <v>0</v>
      </c>
      <c r="AP12" s="13">
        <v>0</v>
      </c>
      <c r="AQ12" s="13">
        <v>0</v>
      </c>
      <c r="AR12" s="13">
        <v>0</v>
      </c>
      <c r="AS12" s="36">
        <v>1</v>
      </c>
      <c r="AT12" s="36"/>
    </row>
    <row r="13" spans="1:46" ht="28.8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N13" s="92" t="s">
        <v>108</v>
      </c>
      <c r="O13" s="92" t="s">
        <v>2</v>
      </c>
      <c r="P13" s="78" t="s">
        <v>73</v>
      </c>
      <c r="Q13" s="78" t="s">
        <v>74</v>
      </c>
      <c r="R13" s="78" t="s">
        <v>15</v>
      </c>
      <c r="S13" s="78" t="s">
        <v>16</v>
      </c>
      <c r="T13" s="78" t="s">
        <v>17</v>
      </c>
      <c r="U13" s="78" t="s">
        <v>107</v>
      </c>
      <c r="V13" s="41" t="s">
        <v>113</v>
      </c>
      <c r="W13" s="41" t="s">
        <v>28</v>
      </c>
      <c r="X13" s="41" t="s">
        <v>75</v>
      </c>
      <c r="Y13" s="41" t="s">
        <v>62</v>
      </c>
      <c r="Z13" s="41" t="s">
        <v>27</v>
      </c>
      <c r="AA13" s="41" t="s">
        <v>9</v>
      </c>
      <c r="AB13" s="41" t="s">
        <v>26</v>
      </c>
      <c r="AC13" s="41" t="s">
        <v>18</v>
      </c>
      <c r="AD13" s="43" t="s">
        <v>25</v>
      </c>
      <c r="AE13" s="44" t="s">
        <v>19</v>
      </c>
      <c r="AH13" s="37" t="s">
        <v>68</v>
      </c>
      <c r="AI13" s="37">
        <v>2</v>
      </c>
      <c r="AJ13" s="38">
        <f>AL21</f>
        <v>0.8</v>
      </c>
      <c r="AK13" s="38">
        <f>AM21</f>
        <v>6.5000000000000002E-2</v>
      </c>
      <c r="AL13" s="38">
        <v>0.2</v>
      </c>
      <c r="AM13" s="38">
        <v>7.0000000000000007E-2</v>
      </c>
      <c r="AN13" s="38">
        <v>0.05</v>
      </c>
      <c r="AO13" s="39">
        <v>0</v>
      </c>
      <c r="AP13" s="39">
        <v>0</v>
      </c>
      <c r="AQ13" s="39">
        <v>0</v>
      </c>
      <c r="AR13" s="39">
        <v>0</v>
      </c>
      <c r="AS13" s="40">
        <v>1</v>
      </c>
      <c r="AT13" s="40"/>
    </row>
    <row r="14" spans="1:46" ht="1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N14" s="93"/>
      <c r="O14" s="93"/>
      <c r="P14" s="98" t="s">
        <v>76</v>
      </c>
      <c r="Q14" s="99"/>
      <c r="R14" s="99"/>
      <c r="S14" s="99"/>
      <c r="T14" s="99"/>
      <c r="U14" s="100"/>
      <c r="V14" s="45" t="s">
        <v>23</v>
      </c>
      <c r="W14" s="45" t="s">
        <v>23</v>
      </c>
      <c r="X14" s="45" t="s">
        <v>23</v>
      </c>
      <c r="Y14" s="45" t="s">
        <v>24</v>
      </c>
      <c r="Z14" s="45" t="s">
        <v>77</v>
      </c>
      <c r="AA14" s="45" t="s">
        <v>78</v>
      </c>
      <c r="AB14" s="45" t="s">
        <v>23</v>
      </c>
      <c r="AC14" s="46" t="s">
        <v>23</v>
      </c>
      <c r="AD14" s="46" t="s">
        <v>23</v>
      </c>
      <c r="AE14" s="47"/>
      <c r="AH14" s="37" t="s">
        <v>68</v>
      </c>
      <c r="AI14" s="37">
        <v>2</v>
      </c>
      <c r="AJ14" s="37"/>
      <c r="AK14" s="37"/>
      <c r="AL14" s="38">
        <v>0.4</v>
      </c>
      <c r="AM14" s="38">
        <v>0.09</v>
      </c>
      <c r="AN14" s="38">
        <v>4.7699999999999999E-2</v>
      </c>
      <c r="AO14" s="39">
        <v>0</v>
      </c>
      <c r="AP14" s="39">
        <v>0</v>
      </c>
      <c r="AQ14" s="39">
        <v>0</v>
      </c>
      <c r="AR14" s="39">
        <v>0</v>
      </c>
      <c r="AS14" s="40">
        <v>1</v>
      </c>
      <c r="AT14" s="40"/>
    </row>
    <row r="15" spans="1:4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N15" s="7">
        <v>2</v>
      </c>
      <c r="O15" s="7"/>
      <c r="P15" s="5"/>
      <c r="Q15" s="2"/>
      <c r="R15" s="2"/>
      <c r="S15" s="2"/>
      <c r="T15" s="5"/>
      <c r="U15" s="5"/>
      <c r="V15" s="2"/>
      <c r="W15" s="5"/>
      <c r="X15" s="5"/>
      <c r="Y15" s="5"/>
      <c r="Z15" s="5"/>
      <c r="AA15" s="5"/>
      <c r="AB15" s="5"/>
      <c r="AC15" s="5"/>
      <c r="AD15" s="5"/>
      <c r="AE15" s="5"/>
      <c r="AH15" s="37" t="s">
        <v>68</v>
      </c>
      <c r="AI15" s="37">
        <v>2</v>
      </c>
      <c r="AJ15" s="37"/>
      <c r="AK15" s="37"/>
      <c r="AL15" s="38">
        <v>0.6</v>
      </c>
      <c r="AM15" s="38">
        <v>7.0000000000000007E-2</v>
      </c>
      <c r="AN15" s="38">
        <v>0.04</v>
      </c>
      <c r="AO15" s="39">
        <v>0</v>
      </c>
      <c r="AP15" s="39">
        <v>0</v>
      </c>
      <c r="AQ15" s="39">
        <v>0</v>
      </c>
      <c r="AR15" s="39">
        <v>0</v>
      </c>
      <c r="AS15" s="40">
        <v>1</v>
      </c>
      <c r="AT15" s="40"/>
    </row>
    <row r="16" spans="1:4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N16" s="7"/>
      <c r="O16" s="7"/>
      <c r="P16" s="9"/>
      <c r="Q16" s="10"/>
      <c r="R16" s="10"/>
      <c r="S16" s="10"/>
      <c r="T16" s="9"/>
      <c r="U16" s="9"/>
      <c r="V16" s="10"/>
      <c r="W16" s="9"/>
      <c r="X16" s="9"/>
      <c r="Y16" s="9"/>
      <c r="Z16" s="9"/>
      <c r="AA16" s="9"/>
      <c r="AB16" s="9"/>
      <c r="AC16" s="9"/>
      <c r="AD16" s="9"/>
      <c r="AE16" s="9"/>
      <c r="AH16" s="37" t="s">
        <v>68</v>
      </c>
      <c r="AI16" s="37">
        <v>2</v>
      </c>
      <c r="AJ16" s="37"/>
      <c r="AK16" s="37"/>
      <c r="AL16" s="38">
        <v>0.8</v>
      </c>
      <c r="AM16" s="38">
        <v>0.04</v>
      </c>
      <c r="AN16" s="38">
        <v>4.7E-2</v>
      </c>
      <c r="AO16" s="39">
        <v>0</v>
      </c>
      <c r="AP16" s="39">
        <v>0</v>
      </c>
      <c r="AQ16" s="39">
        <v>0</v>
      </c>
      <c r="AR16" s="39">
        <v>0</v>
      </c>
      <c r="AS16" s="40">
        <v>1</v>
      </c>
      <c r="AT16" s="40"/>
    </row>
    <row r="17" spans="1:5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N17" s="7"/>
      <c r="O17" s="7"/>
      <c r="P17" s="9"/>
      <c r="Q17" s="10"/>
      <c r="R17" s="10"/>
      <c r="S17" s="10"/>
      <c r="T17" s="9"/>
      <c r="U17" s="9"/>
      <c r="V17" s="10"/>
      <c r="W17" s="9"/>
      <c r="X17" s="9"/>
      <c r="Y17" s="9"/>
      <c r="Z17" s="9"/>
      <c r="AA17" s="9"/>
      <c r="AB17" s="9"/>
      <c r="AC17" s="9"/>
      <c r="AD17" s="9"/>
      <c r="AE17" s="9"/>
      <c r="AH17" s="37" t="s">
        <v>68</v>
      </c>
      <c r="AI17" s="37">
        <v>2</v>
      </c>
      <c r="AJ17" s="37"/>
      <c r="AK17" s="37"/>
      <c r="AL17" s="38">
        <v>1</v>
      </c>
      <c r="AM17" s="38">
        <v>0.01</v>
      </c>
      <c r="AN17" s="38">
        <v>4.4999999999999998E-2</v>
      </c>
      <c r="AO17" s="39">
        <v>0</v>
      </c>
      <c r="AP17" s="39">
        <v>0</v>
      </c>
      <c r="AQ17" s="39">
        <v>0</v>
      </c>
      <c r="AR17" s="39">
        <v>0</v>
      </c>
      <c r="AS17" s="40">
        <v>1</v>
      </c>
      <c r="AT17" s="40"/>
    </row>
    <row r="18" spans="1:5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N18" s="7"/>
      <c r="O18" s="7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H18" s="2" t="s">
        <v>68</v>
      </c>
      <c r="AI18" s="2">
        <v>3</v>
      </c>
      <c r="AJ18" s="2"/>
      <c r="AK18" s="2"/>
      <c r="AL18" s="5">
        <v>0.2</v>
      </c>
      <c r="AM18" s="5">
        <v>0.25</v>
      </c>
      <c r="AN18" s="5">
        <v>4.5699999999999998E-2</v>
      </c>
      <c r="AO18" s="13">
        <v>0</v>
      </c>
      <c r="AP18" s="13">
        <v>0</v>
      </c>
      <c r="AQ18" s="13">
        <v>0</v>
      </c>
      <c r="AR18" s="13">
        <v>0</v>
      </c>
      <c r="AS18" s="36">
        <v>1</v>
      </c>
      <c r="AT18" s="36"/>
    </row>
    <row r="19" spans="1:5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O19" s="84" t="s">
        <v>79</v>
      </c>
      <c r="P19" s="83"/>
      <c r="Q19" s="49"/>
      <c r="R19" s="49"/>
      <c r="S19" s="49"/>
      <c r="T19" s="49"/>
      <c r="U19" s="2"/>
      <c r="V19" s="8"/>
      <c r="W19" s="49"/>
      <c r="X19" s="49"/>
      <c r="Y19" s="49"/>
      <c r="Z19" s="49"/>
      <c r="AA19" s="50"/>
      <c r="AB19" s="49"/>
      <c r="AC19" s="49"/>
      <c r="AD19" s="49"/>
      <c r="AE19" s="49"/>
      <c r="AH19" s="2" t="s">
        <v>68</v>
      </c>
      <c r="AI19" s="2">
        <v>3</v>
      </c>
      <c r="AJ19" s="2"/>
      <c r="AK19" s="2"/>
      <c r="AL19" s="5">
        <v>0.4</v>
      </c>
      <c r="AM19" s="5">
        <v>0.1</v>
      </c>
      <c r="AN19" s="5">
        <v>4.8300000000000003E-2</v>
      </c>
      <c r="AO19" s="13">
        <v>0</v>
      </c>
      <c r="AP19" s="13">
        <v>0</v>
      </c>
      <c r="AQ19" s="13">
        <v>0</v>
      </c>
      <c r="AR19" s="13">
        <v>0</v>
      </c>
      <c r="AS19" s="36">
        <v>1</v>
      </c>
      <c r="AT19" s="36"/>
    </row>
    <row r="20" spans="1:5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AH20" s="2" t="s">
        <v>68</v>
      </c>
      <c r="AI20" s="2">
        <v>3</v>
      </c>
      <c r="AJ20" s="2"/>
      <c r="AK20" s="2"/>
      <c r="AL20" s="5">
        <v>0.6</v>
      </c>
      <c r="AM20" s="5">
        <v>0.09</v>
      </c>
      <c r="AN20" s="5">
        <v>4.8300000000000003E-2</v>
      </c>
      <c r="AO20" s="13">
        <v>0</v>
      </c>
      <c r="AP20" s="13">
        <v>0</v>
      </c>
      <c r="AQ20" s="13">
        <v>0</v>
      </c>
      <c r="AR20" s="13">
        <v>0</v>
      </c>
      <c r="AS20" s="36">
        <v>1</v>
      </c>
      <c r="AT20" s="36"/>
    </row>
    <row r="21" spans="1:5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AH21" s="2" t="s">
        <v>68</v>
      </c>
      <c r="AI21" s="2">
        <v>3</v>
      </c>
      <c r="AJ21" s="2"/>
      <c r="AK21" s="2"/>
      <c r="AL21" s="5">
        <v>0.8</v>
      </c>
      <c r="AM21" s="5">
        <v>6.5000000000000002E-2</v>
      </c>
      <c r="AN21" s="5">
        <v>3.3300000000000003E-2</v>
      </c>
      <c r="AO21" s="13">
        <v>0</v>
      </c>
      <c r="AP21" s="13">
        <v>0</v>
      </c>
      <c r="AQ21" s="13">
        <v>0</v>
      </c>
      <c r="AR21" s="13">
        <v>0</v>
      </c>
      <c r="AS21" s="36">
        <v>1</v>
      </c>
      <c r="AT21" s="36"/>
    </row>
    <row r="22" spans="1:50" ht="28.8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N22" s="92" t="s">
        <v>108</v>
      </c>
      <c r="O22" s="92" t="s">
        <v>2</v>
      </c>
      <c r="P22" s="78" t="s">
        <v>73</v>
      </c>
      <c r="Q22" s="78" t="s">
        <v>74</v>
      </c>
      <c r="R22" s="78" t="s">
        <v>15</v>
      </c>
      <c r="S22" s="78" t="s">
        <v>16</v>
      </c>
      <c r="T22" s="78" t="s">
        <v>17</v>
      </c>
      <c r="U22" s="78" t="s">
        <v>107</v>
      </c>
      <c r="V22" s="41" t="s">
        <v>113</v>
      </c>
      <c r="W22" s="41" t="s">
        <v>28</v>
      </c>
      <c r="X22" s="41" t="s">
        <v>75</v>
      </c>
      <c r="Y22" s="41" t="s">
        <v>62</v>
      </c>
      <c r="Z22" s="41" t="s">
        <v>27</v>
      </c>
      <c r="AA22" s="41" t="s">
        <v>9</v>
      </c>
      <c r="AB22" s="41" t="s">
        <v>26</v>
      </c>
      <c r="AC22" s="41" t="s">
        <v>18</v>
      </c>
      <c r="AD22" s="43" t="s">
        <v>25</v>
      </c>
      <c r="AE22" s="44" t="s">
        <v>19</v>
      </c>
      <c r="AH22" s="2" t="s">
        <v>68</v>
      </c>
      <c r="AI22" s="2">
        <v>3</v>
      </c>
      <c r="AJ22" s="5">
        <f>AL26</f>
        <v>1.8</v>
      </c>
      <c r="AK22" s="5">
        <f>AM26</f>
        <v>0.03</v>
      </c>
      <c r="AL22" s="5">
        <v>1</v>
      </c>
      <c r="AM22" s="5">
        <v>0.03</v>
      </c>
      <c r="AN22" s="5">
        <v>0.03</v>
      </c>
      <c r="AO22" s="13">
        <v>0</v>
      </c>
      <c r="AP22" s="36">
        <v>1</v>
      </c>
      <c r="AQ22" s="13">
        <v>0</v>
      </c>
      <c r="AR22" s="13">
        <v>0</v>
      </c>
      <c r="AS22" s="13">
        <v>0</v>
      </c>
      <c r="AT22" s="13"/>
    </row>
    <row r="23" spans="1:50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N23" s="93"/>
      <c r="O23" s="93"/>
      <c r="P23" s="98" t="s">
        <v>76</v>
      </c>
      <c r="Q23" s="99"/>
      <c r="R23" s="99"/>
      <c r="S23" s="99"/>
      <c r="T23" s="99"/>
      <c r="U23" s="100"/>
      <c r="V23" s="45" t="s">
        <v>23</v>
      </c>
      <c r="W23" s="45" t="s">
        <v>23</v>
      </c>
      <c r="X23" s="45" t="s">
        <v>23</v>
      </c>
      <c r="Y23" s="45" t="s">
        <v>24</v>
      </c>
      <c r="Z23" s="45" t="s">
        <v>77</v>
      </c>
      <c r="AA23" s="45" t="s">
        <v>78</v>
      </c>
      <c r="AB23" s="45" t="s">
        <v>23</v>
      </c>
      <c r="AC23" s="46" t="s">
        <v>23</v>
      </c>
      <c r="AD23" s="46" t="s">
        <v>23</v>
      </c>
      <c r="AE23" s="47"/>
      <c r="AH23" s="2" t="s">
        <v>68</v>
      </c>
      <c r="AI23" s="2">
        <v>3</v>
      </c>
      <c r="AJ23" s="2"/>
      <c r="AK23" s="2"/>
      <c r="AL23" s="5">
        <v>1.2</v>
      </c>
      <c r="AM23" s="5">
        <v>4.4999999999999998E-2</v>
      </c>
      <c r="AN23" s="5">
        <v>0.08</v>
      </c>
      <c r="AO23" s="13">
        <v>0</v>
      </c>
      <c r="AP23" s="36">
        <v>1</v>
      </c>
      <c r="AQ23" s="13">
        <v>0</v>
      </c>
      <c r="AR23" s="13">
        <v>0</v>
      </c>
      <c r="AS23" s="13">
        <v>0</v>
      </c>
      <c r="AT23" s="13"/>
    </row>
    <row r="24" spans="1:50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N24" s="7">
        <v>3</v>
      </c>
      <c r="O24" s="7"/>
      <c r="P24" s="5"/>
      <c r="Q24" s="2"/>
      <c r="R24" s="2"/>
      <c r="S24" s="2"/>
      <c r="T24" s="5"/>
      <c r="U24" s="5"/>
      <c r="V24" s="2"/>
      <c r="W24" s="5"/>
      <c r="X24" s="5"/>
      <c r="Y24" s="5"/>
      <c r="Z24" s="5"/>
      <c r="AA24" s="5"/>
      <c r="AB24" s="5"/>
      <c r="AC24" s="5"/>
      <c r="AD24" s="5"/>
      <c r="AE24" s="5"/>
      <c r="AH24" s="2" t="s">
        <v>68</v>
      </c>
      <c r="AI24" s="2">
        <v>3</v>
      </c>
      <c r="AJ24" s="2"/>
      <c r="AK24" s="2"/>
      <c r="AL24" s="5">
        <v>1.4</v>
      </c>
      <c r="AM24" s="5">
        <v>0.04</v>
      </c>
      <c r="AN24" s="5">
        <v>0.09</v>
      </c>
      <c r="AO24" s="13">
        <v>0</v>
      </c>
      <c r="AP24" s="36">
        <v>1</v>
      </c>
      <c r="AQ24" s="13">
        <v>0</v>
      </c>
      <c r="AR24" s="13">
        <v>0</v>
      </c>
      <c r="AS24" s="13">
        <v>0</v>
      </c>
      <c r="AT24" s="13"/>
    </row>
    <row r="25" spans="1:50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N25" s="7"/>
      <c r="O25" s="7"/>
      <c r="P25" s="9"/>
      <c r="Q25" s="10"/>
      <c r="R25" s="10"/>
      <c r="S25" s="10"/>
      <c r="T25" s="9"/>
      <c r="U25" s="9"/>
      <c r="V25" s="10"/>
      <c r="W25" s="9"/>
      <c r="X25" s="9"/>
      <c r="Y25" s="9"/>
      <c r="Z25" s="9"/>
      <c r="AA25" s="9"/>
      <c r="AB25" s="9"/>
      <c r="AC25" s="9"/>
      <c r="AD25" s="9"/>
      <c r="AE25" s="9"/>
      <c r="AH25" s="2" t="s">
        <v>68</v>
      </c>
      <c r="AI25" s="2">
        <v>3</v>
      </c>
      <c r="AJ25" s="2"/>
      <c r="AK25" s="2"/>
      <c r="AL25" s="5">
        <v>1.6</v>
      </c>
      <c r="AM25" s="5">
        <v>0.03</v>
      </c>
      <c r="AN25" s="5">
        <v>0.08</v>
      </c>
      <c r="AO25" s="13">
        <v>0</v>
      </c>
      <c r="AP25" s="36">
        <v>1</v>
      </c>
      <c r="AQ25" s="13">
        <v>0</v>
      </c>
      <c r="AR25" s="13">
        <v>0</v>
      </c>
      <c r="AS25" s="13">
        <v>0</v>
      </c>
      <c r="AT25" s="13"/>
    </row>
    <row r="26" spans="1:50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N26" s="7"/>
      <c r="O26" s="7"/>
      <c r="P26" s="9"/>
      <c r="Q26" s="10"/>
      <c r="R26" s="10"/>
      <c r="S26" s="10"/>
      <c r="T26" s="9"/>
      <c r="U26" s="9"/>
      <c r="V26" s="10"/>
      <c r="W26" s="9"/>
      <c r="X26" s="9"/>
      <c r="Y26" s="9"/>
      <c r="Z26" s="9"/>
      <c r="AA26" s="9"/>
      <c r="AB26" s="9"/>
      <c r="AC26" s="9"/>
      <c r="AD26" s="9"/>
      <c r="AE26" s="9"/>
      <c r="AH26" s="2" t="s">
        <v>68</v>
      </c>
      <c r="AI26" s="2">
        <v>3</v>
      </c>
      <c r="AJ26" s="2"/>
      <c r="AK26" s="2"/>
      <c r="AL26" s="5">
        <v>1.8</v>
      </c>
      <c r="AM26" s="5">
        <v>0.03</v>
      </c>
      <c r="AN26" s="5">
        <v>0.09</v>
      </c>
      <c r="AO26" s="13">
        <v>0</v>
      </c>
      <c r="AP26" s="36">
        <v>1</v>
      </c>
      <c r="AQ26" s="13">
        <v>0</v>
      </c>
      <c r="AR26" s="13">
        <v>0</v>
      </c>
      <c r="AS26" s="13">
        <v>0</v>
      </c>
      <c r="AT26" s="13"/>
    </row>
    <row r="27" spans="1:50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N27" s="7"/>
      <c r="O27" s="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50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O28" s="48" t="s">
        <v>79</v>
      </c>
      <c r="P28" s="49"/>
      <c r="Q28" s="49"/>
      <c r="R28" s="49"/>
      <c r="S28" s="49"/>
      <c r="T28" s="49"/>
      <c r="U28" s="2"/>
      <c r="V28" s="8"/>
      <c r="W28" s="49"/>
      <c r="X28" s="49"/>
      <c r="Y28" s="49"/>
      <c r="Z28" s="49"/>
      <c r="AA28" s="50"/>
      <c r="AB28" s="49"/>
      <c r="AC28" s="49"/>
      <c r="AD28" s="49"/>
      <c r="AE28" s="49"/>
    </row>
    <row r="29" spans="1:50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50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AH30" t="s">
        <v>70</v>
      </c>
    </row>
    <row r="31" spans="1:50" ht="43.2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AH31" s="92" t="s">
        <v>71</v>
      </c>
      <c r="AI31" s="41" t="s">
        <v>10</v>
      </c>
      <c r="AJ31" s="42" t="s">
        <v>73</v>
      </c>
      <c r="AK31" s="42" t="s">
        <v>74</v>
      </c>
      <c r="AL31" s="42" t="s">
        <v>15</v>
      </c>
      <c r="AM31" s="42" t="s">
        <v>16</v>
      </c>
      <c r="AN31" s="42" t="s">
        <v>17</v>
      </c>
      <c r="AO31" s="41" t="s">
        <v>113</v>
      </c>
      <c r="AP31" s="41" t="s">
        <v>28</v>
      </c>
      <c r="AQ31" s="41" t="s">
        <v>75</v>
      </c>
      <c r="AR31" s="41" t="s">
        <v>62</v>
      </c>
      <c r="AS31" s="41" t="s">
        <v>27</v>
      </c>
      <c r="AT31" s="41" t="s">
        <v>9</v>
      </c>
      <c r="AU31" s="41" t="s">
        <v>26</v>
      </c>
      <c r="AV31" s="41" t="s">
        <v>18</v>
      </c>
      <c r="AW31" s="43" t="s">
        <v>25</v>
      </c>
      <c r="AX31" s="44" t="s">
        <v>19</v>
      </c>
    </row>
    <row r="32" spans="1:50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AH32" s="104"/>
      <c r="AI32" s="41"/>
      <c r="AJ32" s="98" t="s">
        <v>76</v>
      </c>
      <c r="AK32" s="99"/>
      <c r="AL32" s="99"/>
      <c r="AM32" s="99"/>
      <c r="AN32" s="100"/>
      <c r="AO32" s="41" t="s">
        <v>23</v>
      </c>
      <c r="AP32" s="41" t="s">
        <v>23</v>
      </c>
      <c r="AQ32" s="41" t="s">
        <v>23</v>
      </c>
      <c r="AR32" s="41" t="s">
        <v>24</v>
      </c>
      <c r="AS32" s="41" t="s">
        <v>77</v>
      </c>
      <c r="AT32" s="41" t="s">
        <v>78</v>
      </c>
      <c r="AU32" s="41" t="s">
        <v>23</v>
      </c>
      <c r="AV32" s="43" t="s">
        <v>23</v>
      </c>
      <c r="AW32" s="43" t="s">
        <v>23</v>
      </c>
      <c r="AX32" s="44"/>
    </row>
    <row r="33" spans="1:50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N33" s="105" t="s">
        <v>63</v>
      </c>
      <c r="O33" s="105"/>
      <c r="P33" s="90"/>
      <c r="Q33" s="90"/>
      <c r="R33" s="90"/>
      <c r="S33" s="90"/>
      <c r="T33" s="90"/>
      <c r="U33" s="90"/>
      <c r="V33" s="90"/>
      <c r="W33" s="90"/>
      <c r="X33" s="90"/>
      <c r="AH33" s="2" t="s">
        <v>68</v>
      </c>
      <c r="AI33" s="51">
        <v>1</v>
      </c>
      <c r="AJ33" s="52">
        <f>((SUM(AO6:AO12))/7)*100</f>
        <v>0</v>
      </c>
      <c r="AK33" s="52">
        <f>((SUM(AP6:AP12))/7)*100</f>
        <v>0</v>
      </c>
      <c r="AL33" s="52">
        <f>((SUM(AQ6:AQ12))/7)*100</f>
        <v>71.428571428571431</v>
      </c>
      <c r="AM33" s="52">
        <f>((SUM(AR6:AR12))/7)*100</f>
        <v>0</v>
      </c>
      <c r="AN33" s="52">
        <f>((SUM(AS6:AS12))/7)*100</f>
        <v>28.571428571428569</v>
      </c>
      <c r="AO33" s="53"/>
      <c r="AP33" s="54">
        <f>AVERAGE(AM6:AM12)</f>
        <v>0.19785714285714287</v>
      </c>
      <c r="AQ33" s="55">
        <f>AL12</f>
        <v>1.4</v>
      </c>
      <c r="AR33" s="54">
        <f>AVERAGE(AN6:AN12)</f>
        <v>4.7285714285714285E-2</v>
      </c>
      <c r="AS33" s="54">
        <f>AP33*AQ33</f>
        <v>0.27700000000000002</v>
      </c>
      <c r="AT33" s="56">
        <f>AR33*AS33</f>
        <v>1.3098142857142859E-2</v>
      </c>
      <c r="AU33" s="54">
        <f>AQ33+(2*AP33)</f>
        <v>1.7957142857142856</v>
      </c>
      <c r="AV33" s="54">
        <f>AS33/AU33</f>
        <v>0.15425616547334928</v>
      </c>
      <c r="AW33" s="57">
        <f>AS33/AQ33</f>
        <v>0.1978571428571429</v>
      </c>
      <c r="AX33" s="5">
        <f>AR33/SQRT(9.8*AP33)</f>
        <v>3.3957917526226497E-2</v>
      </c>
    </row>
    <row r="34" spans="1:50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AH34" s="2" t="s">
        <v>68</v>
      </c>
      <c r="AI34" s="51">
        <v>2</v>
      </c>
      <c r="AJ34" s="52"/>
      <c r="AK34" s="52"/>
      <c r="AL34" s="52"/>
      <c r="AM34" s="52"/>
      <c r="AN34" s="52"/>
      <c r="AO34" s="58"/>
      <c r="AP34" s="54"/>
      <c r="AQ34" s="55"/>
      <c r="AR34" s="54"/>
      <c r="AS34" s="54"/>
      <c r="AT34" s="56"/>
      <c r="AU34" s="54"/>
      <c r="AV34" s="54"/>
      <c r="AW34" s="57"/>
      <c r="AX34" s="52"/>
    </row>
    <row r="35" spans="1:50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AH35" s="2" t="s">
        <v>68</v>
      </c>
      <c r="AI35" s="59">
        <v>3</v>
      </c>
      <c r="AJ35" s="52"/>
      <c r="AK35" s="52"/>
      <c r="AL35" s="52"/>
      <c r="AM35" s="52"/>
      <c r="AN35" s="52"/>
      <c r="AO35" s="59"/>
      <c r="AP35" s="54"/>
      <c r="AQ35" s="55"/>
      <c r="AR35" s="54"/>
      <c r="AS35" s="54"/>
      <c r="AT35" s="56"/>
      <c r="AU35" s="54"/>
      <c r="AV35" s="54"/>
      <c r="AW35" s="57"/>
      <c r="AX35" s="52"/>
    </row>
    <row r="36" spans="1:50" ht="1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AH36" s="2" t="s">
        <v>68</v>
      </c>
      <c r="AI36" s="59">
        <v>4</v>
      </c>
      <c r="AJ36" s="60"/>
      <c r="AK36" s="60"/>
      <c r="AL36" s="60"/>
      <c r="AM36" s="60"/>
      <c r="AN36" s="60"/>
      <c r="AO36" s="61"/>
      <c r="AP36" s="60"/>
      <c r="AQ36" s="60"/>
      <c r="AR36" s="60"/>
      <c r="AS36" s="60"/>
      <c r="AT36" s="60"/>
      <c r="AU36" s="60"/>
      <c r="AV36" s="60"/>
      <c r="AW36" s="62"/>
      <c r="AX36" s="63"/>
    </row>
    <row r="37" spans="1:50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50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50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50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50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50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50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50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50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50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50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50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2" spans="1:12" x14ac:dyDescent="0.3">
      <c r="A52" s="90" t="s">
        <v>61</v>
      </c>
      <c r="B52" s="90"/>
      <c r="C52" s="90"/>
      <c r="D52" s="90"/>
      <c r="E52" s="90"/>
      <c r="F52" s="90"/>
    </row>
    <row r="53" spans="1:12" x14ac:dyDescent="0.3">
      <c r="A53" s="90"/>
      <c r="B53" s="90"/>
      <c r="C53" s="90"/>
      <c r="D53" s="90"/>
      <c r="E53" s="90"/>
      <c r="F53" s="90"/>
    </row>
    <row r="54" spans="1:12" x14ac:dyDescent="0.3">
      <c r="A54" s="90"/>
      <c r="B54" s="90"/>
      <c r="C54" s="90"/>
      <c r="D54" s="90"/>
      <c r="E54" s="90"/>
      <c r="F54" s="90"/>
    </row>
    <row r="55" spans="1:12" x14ac:dyDescent="0.3">
      <c r="A55" s="90"/>
      <c r="B55" s="90"/>
      <c r="C55" s="90"/>
      <c r="D55" s="90"/>
      <c r="E55" s="90"/>
      <c r="F55" s="90"/>
    </row>
    <row r="56" spans="1:12" x14ac:dyDescent="0.3">
      <c r="A56" s="90"/>
      <c r="B56" s="90"/>
      <c r="C56" s="90"/>
      <c r="D56" s="90"/>
      <c r="E56" s="90"/>
      <c r="F56" s="90"/>
    </row>
  </sheetData>
  <mergeCells count="21">
    <mergeCell ref="A52:F56"/>
    <mergeCell ref="A4:A5"/>
    <mergeCell ref="B4:B5"/>
    <mergeCell ref="C4:C5"/>
    <mergeCell ref="D4:D5"/>
    <mergeCell ref="N33:X35"/>
    <mergeCell ref="O13:O14"/>
    <mergeCell ref="P14:U14"/>
    <mergeCell ref="N22:N23"/>
    <mergeCell ref="O22:O23"/>
    <mergeCell ref="P23:U23"/>
    <mergeCell ref="AO4:AT4"/>
    <mergeCell ref="G4:L4"/>
    <mergeCell ref="N13:N14"/>
    <mergeCell ref="AH31:AH32"/>
    <mergeCell ref="AJ32:AN32"/>
    <mergeCell ref="N4:N5"/>
    <mergeCell ref="AH4:AH5"/>
    <mergeCell ref="AI4:AI5"/>
    <mergeCell ref="O4:O5"/>
    <mergeCell ref="P5:U5"/>
  </mergeCells>
  <phoneticPr fontId="18" type="noConversion"/>
  <pageMargins left="0.51181102362204722" right="0.51181102362204722" top="0.74803149606299213" bottom="0.74803149606299213" header="0.31496062992125984" footer="0.31496062992125984"/>
  <pageSetup scale="75" orientation="landscape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6D6B7-28A8-4A73-9C54-D438468015E7}">
  <sheetPr>
    <tabColor theme="7" tint="0.59999389629810485"/>
  </sheetPr>
  <dimension ref="A1:E20"/>
  <sheetViews>
    <sheetView workbookViewId="0">
      <selection activeCell="J14" sqref="J14:J15"/>
    </sheetView>
  </sheetViews>
  <sheetFormatPr defaultColWidth="11.5546875" defaultRowHeight="14.4" x14ac:dyDescent="0.3"/>
  <cols>
    <col min="4" max="4" width="22.109375" customWidth="1"/>
  </cols>
  <sheetData>
    <row r="1" spans="1:5" ht="15.6" x14ac:dyDescent="0.3">
      <c r="A1" s="89" t="s">
        <v>117</v>
      </c>
    </row>
    <row r="2" spans="1:5" ht="15.6" x14ac:dyDescent="0.3">
      <c r="A2" s="85"/>
    </row>
    <row r="3" spans="1:5" x14ac:dyDescent="0.3">
      <c r="A3" s="86" t="s">
        <v>118</v>
      </c>
      <c r="B3" s="4"/>
      <c r="C3" s="86" t="s">
        <v>6</v>
      </c>
      <c r="D3" s="4"/>
    </row>
    <row r="5" spans="1:5" x14ac:dyDescent="0.3">
      <c r="A5" s="108" t="s">
        <v>108</v>
      </c>
      <c r="B5" s="108" t="s">
        <v>8</v>
      </c>
      <c r="C5" s="108"/>
      <c r="D5" s="108" t="s">
        <v>20</v>
      </c>
      <c r="E5" s="108"/>
    </row>
    <row r="6" spans="1:5" ht="28.8" x14ac:dyDescent="0.3">
      <c r="A6" s="108"/>
      <c r="B6" s="87" t="s">
        <v>75</v>
      </c>
      <c r="C6" s="87" t="s">
        <v>119</v>
      </c>
      <c r="D6" s="87" t="s">
        <v>120</v>
      </c>
      <c r="E6" s="87" t="s">
        <v>121</v>
      </c>
    </row>
    <row r="7" spans="1:5" x14ac:dyDescent="0.3">
      <c r="A7" s="108"/>
      <c r="B7" s="87" t="s">
        <v>23</v>
      </c>
      <c r="C7" s="87" t="s">
        <v>23</v>
      </c>
      <c r="D7" s="87" t="s">
        <v>23</v>
      </c>
      <c r="E7" s="87" t="s">
        <v>122</v>
      </c>
    </row>
    <row r="8" spans="1:5" x14ac:dyDescent="0.3">
      <c r="A8" s="88"/>
      <c r="B8" s="88"/>
      <c r="C8" s="88"/>
      <c r="D8" s="88"/>
      <c r="E8" s="88"/>
    </row>
    <row r="9" spans="1:5" x14ac:dyDescent="0.3">
      <c r="A9" s="88"/>
      <c r="B9" s="88"/>
      <c r="C9" s="88"/>
      <c r="D9" s="88"/>
      <c r="E9" s="88"/>
    </row>
    <row r="10" spans="1:5" x14ac:dyDescent="0.3">
      <c r="A10" s="88"/>
      <c r="B10" s="88"/>
      <c r="C10" s="88"/>
      <c r="D10" s="88"/>
      <c r="E10" s="88"/>
    </row>
    <row r="11" spans="1:5" x14ac:dyDescent="0.3">
      <c r="A11" s="88"/>
      <c r="B11" s="88"/>
      <c r="C11" s="88"/>
      <c r="D11" s="88"/>
      <c r="E11" s="88"/>
    </row>
    <row r="12" spans="1:5" x14ac:dyDescent="0.3">
      <c r="A12" s="88"/>
      <c r="B12" s="88"/>
      <c r="C12" s="88"/>
      <c r="D12" s="88"/>
      <c r="E12" s="88"/>
    </row>
    <row r="13" spans="1:5" x14ac:dyDescent="0.3">
      <c r="A13" s="88"/>
      <c r="B13" s="88"/>
      <c r="C13" s="88"/>
      <c r="D13" s="88"/>
      <c r="E13" s="88"/>
    </row>
    <row r="14" spans="1:5" x14ac:dyDescent="0.3">
      <c r="A14" s="88"/>
      <c r="B14" s="88"/>
      <c r="C14" s="88"/>
      <c r="D14" s="88"/>
      <c r="E14" s="88"/>
    </row>
    <row r="15" spans="1:5" x14ac:dyDescent="0.3">
      <c r="A15" s="88"/>
      <c r="B15" s="88"/>
      <c r="C15" s="88"/>
      <c r="D15" s="88"/>
      <c r="E15" s="88"/>
    </row>
    <row r="16" spans="1:5" x14ac:dyDescent="0.3">
      <c r="A16" s="88"/>
      <c r="B16" s="88"/>
      <c r="C16" s="88"/>
      <c r="D16" s="88"/>
      <c r="E16" s="88"/>
    </row>
    <row r="17" spans="1:5" x14ac:dyDescent="0.3">
      <c r="A17" s="88"/>
      <c r="B17" s="88"/>
      <c r="C17" s="88"/>
      <c r="D17" s="88"/>
      <c r="E17" s="88"/>
    </row>
    <row r="18" spans="1:5" x14ac:dyDescent="0.3">
      <c r="A18" s="88"/>
      <c r="B18" s="88"/>
      <c r="C18" s="88"/>
      <c r="D18" s="88"/>
      <c r="E18" s="88"/>
    </row>
    <row r="19" spans="1:5" x14ac:dyDescent="0.3">
      <c r="A19" s="88"/>
      <c r="B19" s="88"/>
      <c r="C19" s="88"/>
      <c r="D19" s="88"/>
      <c r="E19" s="88"/>
    </row>
    <row r="20" spans="1:5" x14ac:dyDescent="0.3">
      <c r="A20" s="88"/>
      <c r="B20" s="88"/>
      <c r="C20" s="88"/>
      <c r="D20" s="88"/>
      <c r="E20" s="88"/>
    </row>
  </sheetData>
  <mergeCells count="3">
    <mergeCell ref="A5:A7"/>
    <mergeCell ref="B5:C5"/>
    <mergeCell ref="D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7" tint="0.59999389629810485"/>
  </sheetPr>
  <dimension ref="A1:AF99"/>
  <sheetViews>
    <sheetView workbookViewId="0">
      <selection activeCell="H27" sqref="H27"/>
    </sheetView>
  </sheetViews>
  <sheetFormatPr defaultColWidth="11.5546875" defaultRowHeight="14.4" x14ac:dyDescent="0.3"/>
  <cols>
    <col min="1" max="2" width="7.88671875" customWidth="1"/>
    <col min="3" max="3" width="9.109375" customWidth="1"/>
    <col min="4" max="4" width="8.44140625" customWidth="1"/>
    <col min="6" max="6" width="22.109375" bestFit="1" customWidth="1"/>
    <col min="7" max="7" width="9.5546875" customWidth="1"/>
    <col min="9" max="10" width="7.88671875" customWidth="1"/>
    <col min="11" max="11" width="9.109375" customWidth="1"/>
    <col min="12" max="12" width="7.88671875" customWidth="1"/>
    <col min="13" max="13" width="7.109375" customWidth="1"/>
    <col min="14" max="14" width="21" customWidth="1"/>
    <col min="15" max="16" width="12.5546875" customWidth="1"/>
    <col min="17" max="18" width="7.88671875" customWidth="1"/>
    <col min="19" max="19" width="9.109375" customWidth="1"/>
    <col min="20" max="20" width="7.88671875" customWidth="1"/>
    <col min="21" max="21" width="7.109375" customWidth="1"/>
    <col min="22" max="22" width="21" customWidth="1"/>
    <col min="23" max="23" width="12.5546875" customWidth="1"/>
    <col min="25" max="25" width="9.109375" style="3" bestFit="1" customWidth="1"/>
    <col min="26" max="26" width="11.44140625" style="3"/>
    <col min="27" max="27" width="13.109375" style="3" bestFit="1" customWidth="1"/>
    <col min="28" max="28" width="9.44140625" style="3" customWidth="1"/>
    <col min="30" max="30" width="21.33203125" customWidth="1"/>
    <col min="32" max="32" width="5" customWidth="1"/>
  </cols>
  <sheetData>
    <row r="1" spans="1:32" ht="15.6" x14ac:dyDescent="0.3">
      <c r="A1" s="85" t="s">
        <v>125</v>
      </c>
    </row>
    <row r="3" spans="1:32" ht="15.6" x14ac:dyDescent="0.3">
      <c r="A3" s="6" t="s">
        <v>0</v>
      </c>
      <c r="C3" s="6" t="s">
        <v>114</v>
      </c>
      <c r="I3" s="6" t="s">
        <v>0</v>
      </c>
      <c r="K3" s="6" t="s">
        <v>115</v>
      </c>
      <c r="N3" s="6" t="s">
        <v>43</v>
      </c>
      <c r="Q3" s="6" t="s">
        <v>0</v>
      </c>
      <c r="S3" s="6" t="s">
        <v>116</v>
      </c>
      <c r="V3" s="6" t="s">
        <v>43</v>
      </c>
      <c r="Y3" s="71" t="s">
        <v>44</v>
      </c>
      <c r="Z3" s="71"/>
      <c r="AA3" s="71"/>
      <c r="AB3" s="71"/>
      <c r="AC3" s="71"/>
      <c r="AD3" s="71"/>
      <c r="AE3" s="71"/>
      <c r="AF3" s="71"/>
    </row>
    <row r="4" spans="1:32" x14ac:dyDescent="0.3">
      <c r="A4" s="74"/>
    </row>
    <row r="5" spans="1:32" ht="15" thickBot="1" x14ac:dyDescent="0.35">
      <c r="Y5" s="3" t="s">
        <v>66</v>
      </c>
      <c r="AD5" t="s">
        <v>67</v>
      </c>
    </row>
    <row r="6" spans="1:32" ht="27.6" x14ac:dyDescent="0.3">
      <c r="A6" s="73" t="s">
        <v>29</v>
      </c>
      <c r="B6" s="73" t="s">
        <v>30</v>
      </c>
      <c r="C6" s="73" t="s">
        <v>31</v>
      </c>
      <c r="D6" s="73" t="s">
        <v>8</v>
      </c>
      <c r="F6" s="15" t="s">
        <v>32</v>
      </c>
      <c r="G6" s="23">
        <v>42.2</v>
      </c>
      <c r="I6" s="73" t="s">
        <v>29</v>
      </c>
      <c r="J6" s="73" t="s">
        <v>30</v>
      </c>
      <c r="K6" s="73" t="s">
        <v>31</v>
      </c>
      <c r="L6" s="73" t="s">
        <v>8</v>
      </c>
      <c r="N6" s="15" t="s">
        <v>32</v>
      </c>
      <c r="O6" s="23"/>
      <c r="P6" s="79"/>
      <c r="Q6" s="73" t="s">
        <v>29</v>
      </c>
      <c r="R6" s="73" t="s">
        <v>30</v>
      </c>
      <c r="S6" s="73" t="s">
        <v>31</v>
      </c>
      <c r="T6" s="73" t="s">
        <v>8</v>
      </c>
      <c r="V6" s="15" t="s">
        <v>32</v>
      </c>
      <c r="W6" s="23">
        <v>42.2</v>
      </c>
      <c r="Y6" s="14" t="s">
        <v>29</v>
      </c>
      <c r="Z6" s="14" t="s">
        <v>30</v>
      </c>
      <c r="AA6" s="14" t="s">
        <v>31</v>
      </c>
      <c r="AB6" s="14" t="s">
        <v>8</v>
      </c>
      <c r="AD6" s="15" t="s">
        <v>32</v>
      </c>
      <c r="AE6" s="23">
        <f>Z16</f>
        <v>712</v>
      </c>
    </row>
    <row r="7" spans="1:32" x14ac:dyDescent="0.3">
      <c r="A7" s="13">
        <v>0</v>
      </c>
      <c r="B7" s="2">
        <v>54</v>
      </c>
      <c r="C7" s="2">
        <f>B7-42.2</f>
        <v>11.799999999999997</v>
      </c>
      <c r="D7" s="75">
        <f>C7*(A8-A7)</f>
        <v>117.99999999999997</v>
      </c>
      <c r="F7" s="16" t="s">
        <v>33</v>
      </c>
      <c r="G7" s="24">
        <f>84.4*1000</f>
        <v>84400</v>
      </c>
      <c r="I7" s="13"/>
      <c r="J7" s="2"/>
      <c r="K7" s="2"/>
      <c r="L7" s="12"/>
      <c r="N7" s="16" t="s">
        <v>33</v>
      </c>
      <c r="O7" s="24"/>
      <c r="P7" s="80"/>
      <c r="Q7" s="13"/>
      <c r="R7" s="2"/>
      <c r="S7" s="2"/>
      <c r="T7" s="12"/>
      <c r="V7" s="16" t="s">
        <v>33</v>
      </c>
      <c r="W7" s="24"/>
      <c r="Y7" s="13">
        <v>0</v>
      </c>
      <c r="Z7" s="2">
        <v>712</v>
      </c>
      <c r="AA7" s="2">
        <f>Z7-712</f>
        <v>0</v>
      </c>
      <c r="AB7" s="12">
        <f>+AA7*(Y8-Y7)</f>
        <v>0</v>
      </c>
      <c r="AD7" s="16" t="s">
        <v>33</v>
      </c>
      <c r="AE7" s="24">
        <v>51500</v>
      </c>
    </row>
    <row r="8" spans="1:32" x14ac:dyDescent="0.3">
      <c r="A8" s="13">
        <v>10</v>
      </c>
      <c r="B8" s="2">
        <v>42.2</v>
      </c>
      <c r="C8" s="2">
        <f>B8-42.2</f>
        <v>0</v>
      </c>
      <c r="D8" s="12">
        <f>C8*(A9-A8)</f>
        <v>0</v>
      </c>
      <c r="F8" s="17" t="s">
        <v>34</v>
      </c>
      <c r="G8" s="25">
        <v>10</v>
      </c>
      <c r="I8" s="13"/>
      <c r="J8" s="2"/>
      <c r="K8" s="2"/>
      <c r="L8" s="12"/>
      <c r="N8" s="17" t="s">
        <v>34</v>
      </c>
      <c r="O8" s="25"/>
      <c r="P8" s="53"/>
      <c r="Q8" s="13"/>
      <c r="R8" s="2"/>
      <c r="S8" s="2"/>
      <c r="T8" s="12"/>
      <c r="V8" s="17" t="s">
        <v>34</v>
      </c>
      <c r="W8" s="25"/>
      <c r="Y8" s="13">
        <v>20</v>
      </c>
      <c r="Z8" s="2">
        <v>712</v>
      </c>
      <c r="AA8" s="2">
        <f t="shared" ref="AA8:AA71" si="0">Z8-712</f>
        <v>0</v>
      </c>
      <c r="AB8" s="12">
        <f>+AA8*(Y9-Y8)</f>
        <v>0</v>
      </c>
      <c r="AD8" s="17" t="s">
        <v>34</v>
      </c>
      <c r="AE8" s="25">
        <v>10</v>
      </c>
    </row>
    <row r="9" spans="1:32" x14ac:dyDescent="0.3">
      <c r="A9" s="13">
        <v>20</v>
      </c>
      <c r="B9" s="2">
        <v>42.5</v>
      </c>
      <c r="C9" s="2">
        <f t="shared" ref="C9:C11" si="1">B9-42.2</f>
        <v>0.29999999999999716</v>
      </c>
      <c r="D9" s="12">
        <f t="shared" ref="D9:D11" si="2">C9*(A10-A9)</f>
        <v>2.9999999999999716</v>
      </c>
      <c r="F9" s="18" t="s">
        <v>35</v>
      </c>
      <c r="G9" s="24"/>
      <c r="I9" s="13"/>
      <c r="J9" s="2"/>
      <c r="K9" s="2"/>
      <c r="L9" s="12"/>
      <c r="N9" s="18" t="s">
        <v>35</v>
      </c>
      <c r="O9" s="24"/>
      <c r="P9" s="80"/>
      <c r="Q9" s="13"/>
      <c r="R9" s="2"/>
      <c r="S9" s="2"/>
      <c r="T9" s="12"/>
      <c r="V9" s="18" t="s">
        <v>35</v>
      </c>
      <c r="W9" s="24"/>
      <c r="Y9" s="13">
        <v>40</v>
      </c>
      <c r="Z9" s="2">
        <v>712</v>
      </c>
      <c r="AA9" s="2">
        <f t="shared" si="0"/>
        <v>0</v>
      </c>
      <c r="AB9" s="12">
        <f>+AA9*(Y10-Y9)</f>
        <v>0</v>
      </c>
      <c r="AD9" s="18" t="s">
        <v>35</v>
      </c>
      <c r="AE9" s="24">
        <f>+SUM(AB7:AB119)</f>
        <v>192740</v>
      </c>
    </row>
    <row r="10" spans="1:32" ht="15" thickBot="1" x14ac:dyDescent="0.35">
      <c r="A10" s="13">
        <v>30</v>
      </c>
      <c r="B10" s="2">
        <v>44.4</v>
      </c>
      <c r="C10" s="2">
        <f t="shared" si="1"/>
        <v>2.1999999999999957</v>
      </c>
      <c r="D10" s="12">
        <f t="shared" si="2"/>
        <v>21.999999999999957</v>
      </c>
      <c r="F10" s="19" t="s">
        <v>12</v>
      </c>
      <c r="G10" s="25">
        <v>38.200000000000003</v>
      </c>
      <c r="I10" s="13"/>
      <c r="J10" s="2"/>
      <c r="K10" s="2"/>
      <c r="L10" s="12"/>
      <c r="N10" s="19" t="s">
        <v>12</v>
      </c>
      <c r="O10" s="25"/>
      <c r="P10" s="53"/>
      <c r="Q10" s="13"/>
      <c r="R10" s="2"/>
      <c r="S10" s="2"/>
      <c r="T10" s="12"/>
      <c r="V10" s="19" t="s">
        <v>12</v>
      </c>
      <c r="W10" s="25"/>
      <c r="Y10" s="13">
        <f>Y9+20</f>
        <v>60</v>
      </c>
      <c r="Z10" s="2">
        <v>712</v>
      </c>
      <c r="AA10" s="2">
        <f t="shared" si="0"/>
        <v>0</v>
      </c>
      <c r="AB10" s="12">
        <f>+AA10*(Y11-Y10)</f>
        <v>0</v>
      </c>
      <c r="AD10" s="19" t="s">
        <v>12</v>
      </c>
      <c r="AE10" s="25">
        <v>29.5</v>
      </c>
    </row>
    <row r="11" spans="1:32" x14ac:dyDescent="0.3">
      <c r="A11" s="13">
        <v>40</v>
      </c>
      <c r="B11" s="2">
        <v>43.1</v>
      </c>
      <c r="C11" s="2">
        <f t="shared" si="1"/>
        <v>0.89999999999999858</v>
      </c>
      <c r="D11" s="12">
        <f t="shared" si="2"/>
        <v>8.9999999999999858</v>
      </c>
      <c r="F11" s="15" t="s">
        <v>36</v>
      </c>
      <c r="G11" s="26"/>
      <c r="I11" s="13"/>
      <c r="J11" s="2"/>
      <c r="K11" s="2"/>
      <c r="L11" s="12"/>
      <c r="N11" s="15" t="s">
        <v>36</v>
      </c>
      <c r="O11" s="26">
        <f>A9</f>
        <v>20</v>
      </c>
      <c r="P11" s="80"/>
      <c r="Q11" s="13"/>
      <c r="R11" s="2"/>
      <c r="S11" s="2"/>
      <c r="T11" s="12"/>
      <c r="V11" s="15" t="s">
        <v>36</v>
      </c>
      <c r="W11" s="26">
        <f>H9</f>
        <v>0</v>
      </c>
      <c r="Y11" s="13">
        <f t="shared" ref="Y11:Y74" si="3">Y10+20</f>
        <v>80</v>
      </c>
      <c r="Z11" s="2">
        <v>712</v>
      </c>
      <c r="AA11" s="2">
        <f t="shared" si="0"/>
        <v>0</v>
      </c>
      <c r="AB11" s="12">
        <f>+AA11*(Y12-Y11)</f>
        <v>0</v>
      </c>
      <c r="AD11" s="15" t="s">
        <v>36</v>
      </c>
      <c r="AE11" s="26">
        <f>Y19</f>
        <v>240</v>
      </c>
    </row>
    <row r="12" spans="1:32" x14ac:dyDescent="0.3">
      <c r="A12" s="13">
        <v>50</v>
      </c>
      <c r="B12" s="2"/>
      <c r="C12" s="2"/>
      <c r="D12" s="12"/>
      <c r="F12" s="16" t="s">
        <v>37</v>
      </c>
      <c r="G12" s="24"/>
      <c r="I12" s="13"/>
      <c r="J12" s="2"/>
      <c r="K12" s="2"/>
      <c r="L12" s="12"/>
      <c r="N12" s="16" t="s">
        <v>37</v>
      </c>
      <c r="O12" s="24">
        <v>430</v>
      </c>
      <c r="P12" s="80"/>
      <c r="Q12" s="13"/>
      <c r="R12" s="2"/>
      <c r="S12" s="2"/>
      <c r="T12" s="12"/>
      <c r="V12" s="16" t="s">
        <v>37</v>
      </c>
      <c r="W12" s="24">
        <v>430</v>
      </c>
      <c r="Y12" s="13">
        <f t="shared" si="3"/>
        <v>100</v>
      </c>
      <c r="Z12" s="2">
        <v>712</v>
      </c>
      <c r="AA12" s="2">
        <f t="shared" si="0"/>
        <v>0</v>
      </c>
      <c r="AB12" s="12">
        <f t="shared" ref="AB12:AB75" si="4">+AA12*(Y13-Y12)</f>
        <v>0</v>
      </c>
      <c r="AD12" s="16" t="s">
        <v>37</v>
      </c>
      <c r="AE12" s="24">
        <f>Y27</f>
        <v>400</v>
      </c>
    </row>
    <row r="13" spans="1:32" ht="15" thickBot="1" x14ac:dyDescent="0.35">
      <c r="A13" s="13">
        <v>60</v>
      </c>
      <c r="B13" s="2"/>
      <c r="C13" s="2"/>
      <c r="D13" s="12"/>
      <c r="F13" s="20" t="s">
        <v>38</v>
      </c>
      <c r="G13" s="27">
        <v>970</v>
      </c>
      <c r="I13" s="13"/>
      <c r="J13" s="2"/>
      <c r="K13" s="2"/>
      <c r="L13" s="12"/>
      <c r="N13" s="20" t="s">
        <v>38</v>
      </c>
      <c r="O13" s="27">
        <v>970</v>
      </c>
      <c r="P13" s="80"/>
      <c r="Q13" s="13"/>
      <c r="R13" s="2"/>
      <c r="S13" s="2"/>
      <c r="T13" s="12"/>
      <c r="V13" s="20" t="s">
        <v>38</v>
      </c>
      <c r="W13" s="27">
        <v>970</v>
      </c>
      <c r="Y13" s="13">
        <f t="shared" si="3"/>
        <v>120</v>
      </c>
      <c r="Z13" s="2">
        <v>712</v>
      </c>
      <c r="AA13" s="2">
        <f t="shared" si="0"/>
        <v>0</v>
      </c>
      <c r="AB13" s="12">
        <f t="shared" si="4"/>
        <v>0</v>
      </c>
      <c r="AD13" s="20" t="s">
        <v>38</v>
      </c>
      <c r="AE13" s="27">
        <f>Y99</f>
        <v>1840</v>
      </c>
    </row>
    <row r="14" spans="1:32" x14ac:dyDescent="0.3">
      <c r="A14" s="13">
        <v>70</v>
      </c>
      <c r="B14" s="2"/>
      <c r="C14" s="2"/>
      <c r="D14" s="12"/>
      <c r="F14" s="21" t="s">
        <v>39</v>
      </c>
      <c r="G14" s="28" t="e">
        <f>(G7*G8)/G9</f>
        <v>#DIV/0!</v>
      </c>
      <c r="I14" s="13"/>
      <c r="J14" s="2"/>
      <c r="K14" s="2"/>
      <c r="L14" s="12"/>
      <c r="N14" s="21" t="s">
        <v>39</v>
      </c>
      <c r="O14" s="28" t="e">
        <f>(O7*O8)/O9</f>
        <v>#DIV/0!</v>
      </c>
      <c r="P14" s="81"/>
      <c r="Q14" s="13"/>
      <c r="R14" s="2"/>
      <c r="S14" s="2"/>
      <c r="T14" s="12"/>
      <c r="V14" s="21" t="s">
        <v>39</v>
      </c>
      <c r="W14" s="28" t="e">
        <f>(W7*W8)/W9</f>
        <v>#DIV/0!</v>
      </c>
      <c r="Y14" s="13">
        <f t="shared" si="3"/>
        <v>140</v>
      </c>
      <c r="Z14" s="2">
        <v>712</v>
      </c>
      <c r="AA14" s="2">
        <f t="shared" si="0"/>
        <v>0</v>
      </c>
      <c r="AB14" s="12">
        <f t="shared" si="4"/>
        <v>0</v>
      </c>
      <c r="AD14" s="21" t="s">
        <v>39</v>
      </c>
      <c r="AE14" s="28">
        <f>+(AE7*AE8)/AE9</f>
        <v>2.6719933589291274</v>
      </c>
    </row>
    <row r="15" spans="1:32" x14ac:dyDescent="0.3">
      <c r="A15" s="13">
        <v>80</v>
      </c>
      <c r="B15" s="2"/>
      <c r="C15" s="2"/>
      <c r="D15" s="12"/>
      <c r="F15" s="18" t="s">
        <v>40</v>
      </c>
      <c r="G15" s="29" t="e">
        <f>G10/G11</f>
        <v>#DIV/0!</v>
      </c>
      <c r="I15" s="13"/>
      <c r="J15" s="2"/>
      <c r="K15" s="2"/>
      <c r="L15" s="12"/>
      <c r="N15" s="18" t="s">
        <v>40</v>
      </c>
      <c r="O15" s="29">
        <f>O10/O11</f>
        <v>0</v>
      </c>
      <c r="P15" s="82"/>
      <c r="Q15" s="13"/>
      <c r="R15" s="2"/>
      <c r="S15" s="2"/>
      <c r="T15" s="12"/>
      <c r="V15" s="18" t="s">
        <v>40</v>
      </c>
      <c r="W15" s="29" t="e">
        <f>W10/W11</f>
        <v>#DIV/0!</v>
      </c>
      <c r="Y15" s="13">
        <f t="shared" si="3"/>
        <v>160</v>
      </c>
      <c r="Z15" s="2">
        <v>712</v>
      </c>
      <c r="AA15" s="2">
        <f t="shared" si="0"/>
        <v>0</v>
      </c>
      <c r="AB15" s="12">
        <f t="shared" si="4"/>
        <v>0</v>
      </c>
      <c r="AD15" s="18" t="s">
        <v>40</v>
      </c>
      <c r="AE15" s="29">
        <f>AE$10/AE11</f>
        <v>0.12291666666666666</v>
      </c>
    </row>
    <row r="16" spans="1:32" x14ac:dyDescent="0.3">
      <c r="A16" s="13">
        <v>90</v>
      </c>
      <c r="B16" s="2"/>
      <c r="C16" s="2"/>
      <c r="D16" s="12"/>
      <c r="F16" s="18" t="s">
        <v>41</v>
      </c>
      <c r="G16" s="29" t="e">
        <f>G10/G12</f>
        <v>#DIV/0!</v>
      </c>
      <c r="I16" s="13"/>
      <c r="J16" s="2"/>
      <c r="K16" s="2"/>
      <c r="L16" s="12"/>
      <c r="N16" s="18" t="s">
        <v>41</v>
      </c>
      <c r="O16" s="29">
        <f>O10/O12</f>
        <v>0</v>
      </c>
      <c r="P16" s="82"/>
      <c r="Q16" s="13"/>
      <c r="R16" s="2"/>
      <c r="S16" s="2"/>
      <c r="T16" s="12"/>
      <c r="V16" s="18" t="s">
        <v>41</v>
      </c>
      <c r="W16" s="29">
        <f>W10/W12</f>
        <v>0</v>
      </c>
      <c r="Y16" s="13">
        <f t="shared" si="3"/>
        <v>180</v>
      </c>
      <c r="Z16" s="2">
        <v>712</v>
      </c>
      <c r="AA16" s="2">
        <f t="shared" si="0"/>
        <v>0</v>
      </c>
      <c r="AB16" s="12">
        <f t="shared" si="4"/>
        <v>0</v>
      </c>
      <c r="AD16" s="18" t="s">
        <v>41</v>
      </c>
      <c r="AE16" s="29">
        <f>AE$10/AE12</f>
        <v>7.3749999999999996E-2</v>
      </c>
    </row>
    <row r="17" spans="1:31" ht="15" thickBot="1" x14ac:dyDescent="0.35">
      <c r="A17" s="13">
        <v>100</v>
      </c>
      <c r="B17" s="2"/>
      <c r="C17" s="2"/>
      <c r="D17" s="12"/>
      <c r="F17" s="22" t="s">
        <v>42</v>
      </c>
      <c r="G17" s="30">
        <f>G10/G13</f>
        <v>3.9381443298969074E-2</v>
      </c>
      <c r="I17" s="13"/>
      <c r="J17" s="2"/>
      <c r="K17" s="2"/>
      <c r="L17" s="12"/>
      <c r="N17" s="22" t="s">
        <v>42</v>
      </c>
      <c r="O17" s="30">
        <f>O10/O13</f>
        <v>0</v>
      </c>
      <c r="P17" s="82"/>
      <c r="Q17" s="13"/>
      <c r="R17" s="2"/>
      <c r="S17" s="2"/>
      <c r="T17" s="12"/>
      <c r="V17" s="22" t="s">
        <v>42</v>
      </c>
      <c r="W17" s="30">
        <f>W10/W13</f>
        <v>0</v>
      </c>
      <c r="Y17" s="13">
        <f t="shared" si="3"/>
        <v>200</v>
      </c>
      <c r="Z17" s="2">
        <v>714</v>
      </c>
      <c r="AA17" s="2">
        <f t="shared" si="0"/>
        <v>2</v>
      </c>
      <c r="AB17" s="12">
        <f t="shared" si="4"/>
        <v>40</v>
      </c>
      <c r="AD17" s="22" t="s">
        <v>42</v>
      </c>
      <c r="AE17" s="30">
        <f>AE$10/AE13</f>
        <v>1.6032608695652175E-2</v>
      </c>
    </row>
    <row r="18" spans="1:31" x14ac:dyDescent="0.3">
      <c r="A18" s="13">
        <v>110</v>
      </c>
      <c r="B18" s="2"/>
      <c r="C18" s="2"/>
      <c r="D18" s="12"/>
      <c r="I18" s="13"/>
      <c r="J18" s="2"/>
      <c r="K18" s="2"/>
      <c r="L18" s="12"/>
      <c r="Q18" s="13"/>
      <c r="R18" s="2"/>
      <c r="S18" s="2"/>
      <c r="T18" s="12"/>
      <c r="Y18" s="13">
        <f t="shared" si="3"/>
        <v>220</v>
      </c>
      <c r="Z18" s="2">
        <v>714</v>
      </c>
      <c r="AA18" s="2">
        <f t="shared" si="0"/>
        <v>2</v>
      </c>
      <c r="AB18" s="12">
        <f t="shared" si="4"/>
        <v>40</v>
      </c>
    </row>
    <row r="19" spans="1:31" x14ac:dyDescent="0.3">
      <c r="A19" s="13">
        <v>120</v>
      </c>
      <c r="B19" s="2"/>
      <c r="C19" s="2"/>
      <c r="D19" s="12"/>
      <c r="I19" s="13"/>
      <c r="J19" s="2"/>
      <c r="K19" s="2"/>
      <c r="L19" s="12"/>
      <c r="Q19" s="13"/>
      <c r="R19" s="2"/>
      <c r="S19" s="2"/>
      <c r="T19" s="12"/>
      <c r="Y19" s="13">
        <f t="shared" si="3"/>
        <v>240</v>
      </c>
      <c r="Z19" s="2">
        <v>719</v>
      </c>
      <c r="AA19" s="2">
        <f t="shared" si="0"/>
        <v>7</v>
      </c>
      <c r="AB19" s="12">
        <f t="shared" si="4"/>
        <v>140</v>
      </c>
    </row>
    <row r="20" spans="1:31" x14ac:dyDescent="0.3">
      <c r="A20" s="13">
        <v>130</v>
      </c>
      <c r="B20" s="2"/>
      <c r="C20" s="2"/>
      <c r="D20" s="12"/>
      <c r="I20" s="13"/>
      <c r="J20" s="2"/>
      <c r="K20" s="2"/>
      <c r="L20" s="12"/>
      <c r="Q20" s="13"/>
      <c r="R20" s="2"/>
      <c r="S20" s="2"/>
      <c r="T20" s="12"/>
      <c r="Y20" s="13">
        <f t="shared" si="3"/>
        <v>260</v>
      </c>
      <c r="Z20" s="2">
        <v>748</v>
      </c>
      <c r="AA20" s="2">
        <f t="shared" si="0"/>
        <v>36</v>
      </c>
      <c r="AB20" s="12">
        <f t="shared" si="4"/>
        <v>720</v>
      </c>
    </row>
    <row r="21" spans="1:31" x14ac:dyDescent="0.3">
      <c r="A21" s="13">
        <v>140</v>
      </c>
      <c r="B21" s="2"/>
      <c r="C21" s="2"/>
      <c r="D21" s="12"/>
      <c r="I21" s="13"/>
      <c r="J21" s="2"/>
      <c r="K21" s="2"/>
      <c r="L21" s="12"/>
      <c r="Q21" s="13"/>
      <c r="R21" s="2"/>
      <c r="S21" s="2"/>
      <c r="T21" s="12"/>
      <c r="Y21" s="13">
        <f t="shared" si="3"/>
        <v>280</v>
      </c>
      <c r="Z21" s="2">
        <v>809</v>
      </c>
      <c r="AA21" s="2">
        <f t="shared" si="0"/>
        <v>97</v>
      </c>
      <c r="AB21" s="12">
        <f t="shared" si="4"/>
        <v>1940</v>
      </c>
    </row>
    <row r="22" spans="1:31" x14ac:dyDescent="0.3">
      <c r="A22" s="13">
        <v>150</v>
      </c>
      <c r="B22" s="2"/>
      <c r="C22" s="2"/>
      <c r="D22" s="12"/>
      <c r="I22" s="13"/>
      <c r="J22" s="2"/>
      <c r="K22" s="2"/>
      <c r="L22" s="12"/>
      <c r="Q22" s="13"/>
      <c r="R22" s="2"/>
      <c r="S22" s="2"/>
      <c r="T22" s="12"/>
      <c r="Y22" s="13">
        <f t="shared" si="3"/>
        <v>300</v>
      </c>
      <c r="Z22" s="2">
        <v>888</v>
      </c>
      <c r="AA22" s="2">
        <f t="shared" si="0"/>
        <v>176</v>
      </c>
      <c r="AB22" s="12">
        <f t="shared" si="4"/>
        <v>3520</v>
      </c>
    </row>
    <row r="23" spans="1:31" x14ac:dyDescent="0.3">
      <c r="A23" s="13">
        <v>160</v>
      </c>
      <c r="B23" s="2"/>
      <c r="C23" s="2"/>
      <c r="D23" s="12"/>
      <c r="I23" s="13"/>
      <c r="J23" s="2"/>
      <c r="K23" s="2"/>
      <c r="L23" s="12"/>
      <c r="Q23" s="13"/>
      <c r="R23" s="2"/>
      <c r="S23" s="2"/>
      <c r="T23" s="12"/>
      <c r="Y23" s="13">
        <f t="shared" si="3"/>
        <v>320</v>
      </c>
      <c r="Z23" s="2">
        <v>946</v>
      </c>
      <c r="AA23" s="2">
        <f t="shared" si="0"/>
        <v>234</v>
      </c>
      <c r="AB23" s="12">
        <f t="shared" si="4"/>
        <v>4680</v>
      </c>
    </row>
    <row r="24" spans="1:31" x14ac:dyDescent="0.3">
      <c r="A24" s="13">
        <v>170</v>
      </c>
      <c r="B24" s="2"/>
      <c r="C24" s="2"/>
      <c r="D24" s="12"/>
      <c r="I24" s="13"/>
      <c r="J24" s="2"/>
      <c r="K24" s="2"/>
      <c r="L24" s="12"/>
      <c r="Q24" s="13"/>
      <c r="R24" s="2"/>
      <c r="S24" s="2"/>
      <c r="T24" s="12"/>
      <c r="Y24" s="13">
        <f t="shared" si="3"/>
        <v>340</v>
      </c>
      <c r="Z24" s="2">
        <v>1071</v>
      </c>
      <c r="AA24" s="2">
        <f t="shared" si="0"/>
        <v>359</v>
      </c>
      <c r="AB24" s="12">
        <f t="shared" si="4"/>
        <v>7180</v>
      </c>
    </row>
    <row r="25" spans="1:31" x14ac:dyDescent="0.3">
      <c r="A25" s="13">
        <v>180</v>
      </c>
      <c r="B25" s="2"/>
      <c r="C25" s="2"/>
      <c r="D25" s="12"/>
      <c r="I25" s="13"/>
      <c r="J25" s="2"/>
      <c r="K25" s="2"/>
      <c r="L25" s="12"/>
      <c r="Q25" s="13"/>
      <c r="R25" s="2"/>
      <c r="S25" s="2"/>
      <c r="T25" s="12"/>
      <c r="Y25" s="13">
        <f t="shared" si="3"/>
        <v>360</v>
      </c>
      <c r="Z25" s="2">
        <v>1112</v>
      </c>
      <c r="AA25" s="2">
        <f t="shared" si="0"/>
        <v>400</v>
      </c>
      <c r="AB25" s="12">
        <f t="shared" si="4"/>
        <v>8000</v>
      </c>
    </row>
    <row r="26" spans="1:31" x14ac:dyDescent="0.3">
      <c r="A26" s="13">
        <v>190</v>
      </c>
      <c r="B26" s="2"/>
      <c r="C26" s="2"/>
      <c r="D26" s="12"/>
      <c r="I26" s="13"/>
      <c r="J26" s="2"/>
      <c r="K26" s="2"/>
      <c r="L26" s="12"/>
      <c r="Q26" s="13"/>
      <c r="R26" s="2"/>
      <c r="S26" s="2"/>
      <c r="T26" s="12"/>
      <c r="Y26" s="13">
        <f t="shared" si="3"/>
        <v>380</v>
      </c>
      <c r="Z26" s="2">
        <v>1147</v>
      </c>
      <c r="AA26" s="2">
        <f t="shared" si="0"/>
        <v>435</v>
      </c>
      <c r="AB26" s="12">
        <f t="shared" si="4"/>
        <v>8700</v>
      </c>
    </row>
    <row r="27" spans="1:31" x14ac:dyDescent="0.3">
      <c r="A27" s="13">
        <v>200</v>
      </c>
      <c r="B27" s="2"/>
      <c r="C27" s="2"/>
      <c r="D27" s="12"/>
      <c r="I27" s="13"/>
      <c r="J27" s="2"/>
      <c r="K27" s="2"/>
      <c r="L27" s="12"/>
      <c r="Q27" s="13"/>
      <c r="R27" s="2"/>
      <c r="S27" s="2"/>
      <c r="T27" s="12"/>
      <c r="Y27" s="13">
        <f t="shared" si="3"/>
        <v>400</v>
      </c>
      <c r="Z27" s="2">
        <v>1151</v>
      </c>
      <c r="AA27" s="2">
        <f t="shared" si="0"/>
        <v>439</v>
      </c>
      <c r="AB27" s="12">
        <f t="shared" si="4"/>
        <v>8780</v>
      </c>
    </row>
    <row r="28" spans="1:31" x14ac:dyDescent="0.3">
      <c r="A28" s="13">
        <v>210</v>
      </c>
      <c r="B28" s="2"/>
      <c r="C28" s="2"/>
      <c r="D28" s="12"/>
      <c r="I28" s="13"/>
      <c r="J28" s="2"/>
      <c r="K28" s="2"/>
      <c r="L28" s="12"/>
      <c r="Q28" s="13"/>
      <c r="R28" s="2"/>
      <c r="S28" s="2"/>
      <c r="T28" s="12"/>
      <c r="Y28" s="13">
        <f t="shared" si="3"/>
        <v>420</v>
      </c>
      <c r="Z28" s="2">
        <v>1073</v>
      </c>
      <c r="AA28" s="2">
        <f t="shared" si="0"/>
        <v>361</v>
      </c>
      <c r="AB28" s="12">
        <f t="shared" si="4"/>
        <v>7220</v>
      </c>
    </row>
    <row r="29" spans="1:31" x14ac:dyDescent="0.3">
      <c r="A29" s="13">
        <v>220</v>
      </c>
      <c r="B29" s="2"/>
      <c r="C29" s="2"/>
      <c r="D29" s="12"/>
      <c r="I29" s="13"/>
      <c r="J29" s="2"/>
      <c r="K29" s="2"/>
      <c r="L29" s="12"/>
      <c r="Q29" s="13"/>
      <c r="R29" s="2"/>
      <c r="S29" s="2"/>
      <c r="T29" s="12"/>
      <c r="Y29" s="13">
        <f t="shared" si="3"/>
        <v>440</v>
      </c>
      <c r="Z29" s="2">
        <v>1074</v>
      </c>
      <c r="AA29" s="2">
        <f t="shared" si="0"/>
        <v>362</v>
      </c>
      <c r="AB29" s="12">
        <f t="shared" si="4"/>
        <v>7240</v>
      </c>
    </row>
    <row r="30" spans="1:31" x14ac:dyDescent="0.3">
      <c r="A30" s="13">
        <v>230</v>
      </c>
      <c r="B30" s="2"/>
      <c r="C30" s="2"/>
      <c r="D30" s="12"/>
      <c r="I30" s="13"/>
      <c r="J30" s="2"/>
      <c r="K30" s="2"/>
      <c r="L30" s="12"/>
      <c r="Q30" s="13"/>
      <c r="R30" s="2"/>
      <c r="S30" s="2"/>
      <c r="T30" s="12"/>
      <c r="Y30" s="13">
        <f t="shared" si="3"/>
        <v>460</v>
      </c>
      <c r="Z30" s="2">
        <v>1070</v>
      </c>
      <c r="AA30" s="2">
        <f t="shared" si="0"/>
        <v>358</v>
      </c>
      <c r="AB30" s="12">
        <f t="shared" si="4"/>
        <v>7160</v>
      </c>
    </row>
    <row r="31" spans="1:31" x14ac:dyDescent="0.3">
      <c r="A31" s="13">
        <v>240</v>
      </c>
      <c r="B31" s="2"/>
      <c r="C31" s="2"/>
      <c r="D31" s="12"/>
      <c r="I31" s="13"/>
      <c r="J31" s="2"/>
      <c r="K31" s="2"/>
      <c r="L31" s="12"/>
      <c r="Q31" s="13"/>
      <c r="R31" s="2"/>
      <c r="S31" s="2"/>
      <c r="T31" s="12"/>
      <c r="Y31" s="13">
        <f t="shared" si="3"/>
        <v>480</v>
      </c>
      <c r="Z31" s="2">
        <v>1054</v>
      </c>
      <c r="AA31" s="2">
        <f t="shared" si="0"/>
        <v>342</v>
      </c>
      <c r="AB31" s="12">
        <f t="shared" si="4"/>
        <v>6840</v>
      </c>
    </row>
    <row r="32" spans="1:31" x14ac:dyDescent="0.3">
      <c r="A32" s="13">
        <v>250</v>
      </c>
      <c r="B32" s="2"/>
      <c r="C32" s="2"/>
      <c r="D32" s="12"/>
      <c r="I32" s="13"/>
      <c r="J32" s="2"/>
      <c r="K32" s="2"/>
      <c r="L32" s="12"/>
      <c r="Q32" s="13"/>
      <c r="R32" s="2"/>
      <c r="S32" s="2"/>
      <c r="T32" s="12"/>
      <c r="Y32" s="13">
        <f t="shared" si="3"/>
        <v>500</v>
      </c>
      <c r="Z32" s="2">
        <v>1047</v>
      </c>
      <c r="AA32" s="2">
        <f t="shared" si="0"/>
        <v>335</v>
      </c>
      <c r="AB32" s="12">
        <f t="shared" si="4"/>
        <v>6700</v>
      </c>
    </row>
    <row r="33" spans="1:28" x14ac:dyDescent="0.3">
      <c r="A33" s="13">
        <v>260</v>
      </c>
      <c r="B33" s="2"/>
      <c r="C33" s="2"/>
      <c r="D33" s="12"/>
      <c r="I33" s="13"/>
      <c r="J33" s="2"/>
      <c r="K33" s="2"/>
      <c r="L33" s="12"/>
      <c r="Q33" s="13"/>
      <c r="R33" s="2"/>
      <c r="S33" s="2"/>
      <c r="T33" s="12"/>
      <c r="Y33" s="13">
        <f t="shared" si="3"/>
        <v>520</v>
      </c>
      <c r="Z33" s="2">
        <v>1031</v>
      </c>
      <c r="AA33" s="2">
        <f t="shared" si="0"/>
        <v>319</v>
      </c>
      <c r="AB33" s="12">
        <f t="shared" si="4"/>
        <v>6380</v>
      </c>
    </row>
    <row r="34" spans="1:28" x14ac:dyDescent="0.3">
      <c r="A34" s="13">
        <v>270</v>
      </c>
      <c r="B34" s="2"/>
      <c r="C34" s="2"/>
      <c r="D34" s="12"/>
      <c r="I34" s="13"/>
      <c r="J34" s="2"/>
      <c r="K34" s="2"/>
      <c r="L34" s="12"/>
      <c r="Q34" s="13"/>
      <c r="R34" s="2"/>
      <c r="S34" s="2"/>
      <c r="T34" s="12"/>
      <c r="Y34" s="13">
        <f t="shared" si="3"/>
        <v>540</v>
      </c>
      <c r="Z34" s="2">
        <v>1013</v>
      </c>
      <c r="AA34" s="2">
        <f t="shared" si="0"/>
        <v>301</v>
      </c>
      <c r="AB34" s="12">
        <f t="shared" si="4"/>
        <v>6020</v>
      </c>
    </row>
    <row r="35" spans="1:28" x14ac:dyDescent="0.3">
      <c r="A35" s="13">
        <v>280</v>
      </c>
      <c r="B35" s="2"/>
      <c r="C35" s="2"/>
      <c r="D35" s="12"/>
      <c r="I35" s="13"/>
      <c r="J35" s="2"/>
      <c r="K35" s="2"/>
      <c r="L35" s="12"/>
      <c r="Q35" s="13"/>
      <c r="R35" s="2"/>
      <c r="S35" s="2"/>
      <c r="T35" s="12"/>
      <c r="Y35" s="13">
        <f t="shared" si="3"/>
        <v>560</v>
      </c>
      <c r="Z35" s="2">
        <v>988</v>
      </c>
      <c r="AA35" s="2">
        <f t="shared" si="0"/>
        <v>276</v>
      </c>
      <c r="AB35" s="12">
        <f t="shared" si="4"/>
        <v>5520</v>
      </c>
    </row>
    <row r="36" spans="1:28" x14ac:dyDescent="0.3">
      <c r="A36" s="13">
        <v>290</v>
      </c>
      <c r="B36" s="2"/>
      <c r="C36" s="2"/>
      <c r="D36" s="12"/>
      <c r="I36" s="13"/>
      <c r="J36" s="2"/>
      <c r="K36" s="2"/>
      <c r="L36" s="12"/>
      <c r="Q36" s="13"/>
      <c r="R36" s="2"/>
      <c r="S36" s="2"/>
      <c r="T36" s="12"/>
      <c r="Y36" s="13">
        <f t="shared" si="3"/>
        <v>580</v>
      </c>
      <c r="Z36" s="2">
        <v>980</v>
      </c>
      <c r="AA36" s="2">
        <f t="shared" si="0"/>
        <v>268</v>
      </c>
      <c r="AB36" s="12">
        <f t="shared" si="4"/>
        <v>5360</v>
      </c>
    </row>
    <row r="37" spans="1:28" x14ac:dyDescent="0.3">
      <c r="A37" s="13">
        <v>300</v>
      </c>
      <c r="B37" s="2"/>
      <c r="C37" s="2"/>
      <c r="D37" s="12"/>
      <c r="I37" s="13"/>
      <c r="J37" s="2"/>
      <c r="K37" s="2"/>
      <c r="L37" s="12"/>
      <c r="Q37" s="13"/>
      <c r="R37" s="2"/>
      <c r="S37" s="2"/>
      <c r="T37" s="12"/>
      <c r="Y37" s="13">
        <f t="shared" si="3"/>
        <v>600</v>
      </c>
      <c r="Z37" s="2">
        <v>964</v>
      </c>
      <c r="AA37" s="2">
        <f t="shared" si="0"/>
        <v>252</v>
      </c>
      <c r="AB37" s="12">
        <f t="shared" si="4"/>
        <v>5040</v>
      </c>
    </row>
    <row r="38" spans="1:28" x14ac:dyDescent="0.3">
      <c r="A38" s="13">
        <v>310</v>
      </c>
      <c r="B38" s="2"/>
      <c r="C38" s="2"/>
      <c r="D38" s="12"/>
      <c r="I38" s="13"/>
      <c r="J38" s="2"/>
      <c r="K38" s="2"/>
      <c r="L38" s="12"/>
      <c r="Q38" s="13"/>
      <c r="R38" s="2"/>
      <c r="S38" s="2"/>
      <c r="T38" s="12"/>
      <c r="Y38" s="13">
        <f t="shared" si="3"/>
        <v>620</v>
      </c>
      <c r="Z38" s="2">
        <v>950</v>
      </c>
      <c r="AA38" s="2">
        <f t="shared" si="0"/>
        <v>238</v>
      </c>
      <c r="AB38" s="12">
        <f t="shared" si="4"/>
        <v>4760</v>
      </c>
    </row>
    <row r="39" spans="1:28" x14ac:dyDescent="0.3">
      <c r="A39" s="13">
        <v>320</v>
      </c>
      <c r="B39" s="2"/>
      <c r="C39" s="2"/>
      <c r="D39" s="12"/>
      <c r="I39" s="13"/>
      <c r="J39" s="2"/>
      <c r="K39" s="2"/>
      <c r="L39" s="12"/>
      <c r="Q39" s="13"/>
      <c r="R39" s="2"/>
      <c r="S39" s="2"/>
      <c r="T39" s="12"/>
      <c r="Y39" s="13">
        <f t="shared" si="3"/>
        <v>640</v>
      </c>
      <c r="Z39" s="2">
        <v>935</v>
      </c>
      <c r="AA39" s="2">
        <f t="shared" si="0"/>
        <v>223</v>
      </c>
      <c r="AB39" s="12">
        <f t="shared" si="4"/>
        <v>4460</v>
      </c>
    </row>
    <row r="40" spans="1:28" x14ac:dyDescent="0.3">
      <c r="A40" s="13">
        <v>330</v>
      </c>
      <c r="B40" s="2"/>
      <c r="C40" s="2"/>
      <c r="D40" s="12"/>
      <c r="I40" s="13"/>
      <c r="J40" s="2"/>
      <c r="K40" s="2"/>
      <c r="L40" s="12"/>
      <c r="Q40" s="13"/>
      <c r="R40" s="2"/>
      <c r="S40" s="2"/>
      <c r="T40" s="12"/>
      <c r="Y40" s="13">
        <f t="shared" si="3"/>
        <v>660</v>
      </c>
      <c r="Z40" s="2">
        <v>920</v>
      </c>
      <c r="AA40" s="2">
        <f t="shared" si="0"/>
        <v>208</v>
      </c>
      <c r="AB40" s="12">
        <f t="shared" si="4"/>
        <v>4160</v>
      </c>
    </row>
    <row r="41" spans="1:28" x14ac:dyDescent="0.3">
      <c r="A41" s="13">
        <v>340</v>
      </c>
      <c r="B41" s="2"/>
      <c r="C41" s="2"/>
      <c r="D41" s="12"/>
      <c r="I41" s="13"/>
      <c r="J41" s="2"/>
      <c r="K41" s="2"/>
      <c r="L41" s="12"/>
      <c r="Q41" s="13"/>
      <c r="R41" s="2"/>
      <c r="S41" s="2"/>
      <c r="T41" s="12"/>
      <c r="Y41" s="13">
        <f t="shared" si="3"/>
        <v>680</v>
      </c>
      <c r="Z41" s="2">
        <v>906</v>
      </c>
      <c r="AA41" s="2">
        <f t="shared" si="0"/>
        <v>194</v>
      </c>
      <c r="AB41" s="12">
        <f t="shared" si="4"/>
        <v>3880</v>
      </c>
    </row>
    <row r="42" spans="1:28" x14ac:dyDescent="0.3">
      <c r="A42" s="13">
        <v>350</v>
      </c>
      <c r="B42" s="2"/>
      <c r="C42" s="2"/>
      <c r="D42" s="12"/>
      <c r="I42" s="13"/>
      <c r="J42" s="2"/>
      <c r="K42" s="2"/>
      <c r="L42" s="12"/>
      <c r="Q42" s="13"/>
      <c r="R42" s="2"/>
      <c r="S42" s="2"/>
      <c r="T42" s="12"/>
      <c r="Y42" s="13">
        <f t="shared" si="3"/>
        <v>700</v>
      </c>
      <c r="Z42" s="2">
        <v>894</v>
      </c>
      <c r="AA42" s="2">
        <f t="shared" si="0"/>
        <v>182</v>
      </c>
      <c r="AB42" s="12">
        <f t="shared" si="4"/>
        <v>3640</v>
      </c>
    </row>
    <row r="43" spans="1:28" x14ac:dyDescent="0.3">
      <c r="A43" s="13">
        <v>360</v>
      </c>
      <c r="B43" s="2"/>
      <c r="C43" s="2"/>
      <c r="D43" s="12"/>
      <c r="I43" s="13"/>
      <c r="J43" s="2"/>
      <c r="K43" s="2"/>
      <c r="L43" s="12"/>
      <c r="Q43" s="13"/>
      <c r="R43" s="2"/>
      <c r="S43" s="2"/>
      <c r="T43" s="12"/>
      <c r="Y43" s="13">
        <f t="shared" si="3"/>
        <v>720</v>
      </c>
      <c r="Z43" s="2">
        <v>883</v>
      </c>
      <c r="AA43" s="2">
        <f t="shared" si="0"/>
        <v>171</v>
      </c>
      <c r="AB43" s="12">
        <f t="shared" si="4"/>
        <v>3420</v>
      </c>
    </row>
    <row r="44" spans="1:28" x14ac:dyDescent="0.3">
      <c r="A44" s="13">
        <v>370</v>
      </c>
      <c r="B44" s="2"/>
      <c r="C44" s="2"/>
      <c r="D44" s="12"/>
      <c r="I44" s="13"/>
      <c r="J44" s="2"/>
      <c r="K44" s="2"/>
      <c r="L44" s="12"/>
      <c r="Q44" s="13"/>
      <c r="R44" s="2"/>
      <c r="S44" s="2"/>
      <c r="T44" s="12"/>
      <c r="Y44" s="13">
        <f t="shared" si="3"/>
        <v>740</v>
      </c>
      <c r="Z44" s="2">
        <v>872</v>
      </c>
      <c r="AA44" s="2">
        <f t="shared" si="0"/>
        <v>160</v>
      </c>
      <c r="AB44" s="12">
        <f t="shared" si="4"/>
        <v>3200</v>
      </c>
    </row>
    <row r="45" spans="1:28" x14ac:dyDescent="0.3">
      <c r="A45" s="13">
        <v>380</v>
      </c>
      <c r="B45" s="2"/>
      <c r="C45" s="2"/>
      <c r="D45" s="12"/>
      <c r="I45" s="13"/>
      <c r="J45" s="2"/>
      <c r="K45" s="2"/>
      <c r="L45" s="12"/>
      <c r="Q45" s="13"/>
      <c r="R45" s="2"/>
      <c r="S45" s="2"/>
      <c r="T45" s="12"/>
      <c r="Y45" s="13">
        <f t="shared" si="3"/>
        <v>760</v>
      </c>
      <c r="Z45" s="2">
        <v>862</v>
      </c>
      <c r="AA45" s="2">
        <f t="shared" si="0"/>
        <v>150</v>
      </c>
      <c r="AB45" s="12">
        <f t="shared" si="4"/>
        <v>3000</v>
      </c>
    </row>
    <row r="46" spans="1:28" x14ac:dyDescent="0.3">
      <c r="A46" s="13">
        <v>390</v>
      </c>
      <c r="B46" s="2"/>
      <c r="C46" s="2"/>
      <c r="D46" s="12"/>
      <c r="I46" s="13"/>
      <c r="J46" s="2"/>
      <c r="K46" s="2"/>
      <c r="L46" s="12"/>
      <c r="Q46" s="13"/>
      <c r="R46" s="2"/>
      <c r="S46" s="2"/>
      <c r="T46" s="12"/>
      <c r="Y46" s="13">
        <f t="shared" si="3"/>
        <v>780</v>
      </c>
      <c r="Z46" s="2">
        <v>855</v>
      </c>
      <c r="AA46" s="2">
        <f t="shared" si="0"/>
        <v>143</v>
      </c>
      <c r="AB46" s="12">
        <f t="shared" si="4"/>
        <v>2860</v>
      </c>
    </row>
    <row r="47" spans="1:28" x14ac:dyDescent="0.3">
      <c r="A47" s="13">
        <v>400</v>
      </c>
      <c r="B47" s="2"/>
      <c r="C47" s="2"/>
      <c r="D47" s="12"/>
      <c r="I47" s="13"/>
      <c r="J47" s="2"/>
      <c r="K47" s="2"/>
      <c r="L47" s="12"/>
      <c r="Q47" s="13"/>
      <c r="R47" s="2"/>
      <c r="S47" s="2"/>
      <c r="T47" s="12"/>
      <c r="Y47" s="13">
        <f t="shared" si="3"/>
        <v>800</v>
      </c>
      <c r="Z47" s="2">
        <v>845</v>
      </c>
      <c r="AA47" s="2">
        <f t="shared" si="0"/>
        <v>133</v>
      </c>
      <c r="AB47" s="12">
        <f t="shared" si="4"/>
        <v>2660</v>
      </c>
    </row>
    <row r="48" spans="1:28" x14ac:dyDescent="0.3">
      <c r="A48" s="13">
        <v>410</v>
      </c>
      <c r="B48" s="2"/>
      <c r="C48" s="2"/>
      <c r="D48" s="12"/>
      <c r="I48" s="13"/>
      <c r="J48" s="2"/>
      <c r="K48" s="2"/>
      <c r="L48" s="12"/>
      <c r="Q48" s="13"/>
      <c r="R48" s="2"/>
      <c r="S48" s="2"/>
      <c r="T48" s="12"/>
      <c r="Y48" s="13">
        <f t="shared" si="3"/>
        <v>820</v>
      </c>
      <c r="Z48" s="2">
        <v>832</v>
      </c>
      <c r="AA48" s="2">
        <f t="shared" si="0"/>
        <v>120</v>
      </c>
      <c r="AB48" s="12">
        <f t="shared" si="4"/>
        <v>2400</v>
      </c>
    </row>
    <row r="49" spans="1:28" x14ac:dyDescent="0.3">
      <c r="A49" s="13">
        <v>420</v>
      </c>
      <c r="B49" s="2"/>
      <c r="C49" s="2"/>
      <c r="D49" s="12"/>
      <c r="I49" s="13"/>
      <c r="J49" s="2"/>
      <c r="K49" s="2"/>
      <c r="L49" s="12"/>
      <c r="Q49" s="13"/>
      <c r="R49" s="2"/>
      <c r="S49" s="2"/>
      <c r="T49" s="12"/>
      <c r="Y49" s="13">
        <f t="shared" si="3"/>
        <v>840</v>
      </c>
      <c r="Z49" s="2">
        <v>825</v>
      </c>
      <c r="AA49" s="2">
        <f t="shared" si="0"/>
        <v>113</v>
      </c>
      <c r="AB49" s="12">
        <f t="shared" si="4"/>
        <v>2260</v>
      </c>
    </row>
    <row r="50" spans="1:28" x14ac:dyDescent="0.3">
      <c r="A50" s="13">
        <v>430</v>
      </c>
      <c r="B50" s="2"/>
      <c r="C50" s="2"/>
      <c r="D50" s="12"/>
      <c r="I50" s="13"/>
      <c r="J50" s="2"/>
      <c r="K50" s="2"/>
      <c r="L50" s="12"/>
      <c r="Q50" s="13"/>
      <c r="R50" s="2"/>
      <c r="S50" s="2"/>
      <c r="T50" s="12"/>
      <c r="Y50" s="13">
        <f t="shared" si="3"/>
        <v>860</v>
      </c>
      <c r="Z50" s="2">
        <v>820</v>
      </c>
      <c r="AA50" s="2">
        <f t="shared" si="0"/>
        <v>108</v>
      </c>
      <c r="AB50" s="12">
        <f t="shared" si="4"/>
        <v>2160</v>
      </c>
    </row>
    <row r="51" spans="1:28" x14ac:dyDescent="0.3">
      <c r="A51" s="13">
        <v>440</v>
      </c>
      <c r="B51" s="2"/>
      <c r="C51" s="2"/>
      <c r="D51" s="12"/>
      <c r="I51" s="13"/>
      <c r="J51" s="2"/>
      <c r="K51" s="2"/>
      <c r="L51" s="12"/>
      <c r="Q51" s="13"/>
      <c r="R51" s="2"/>
      <c r="S51" s="2"/>
      <c r="T51" s="12"/>
      <c r="Y51" s="13">
        <f t="shared" si="3"/>
        <v>880</v>
      </c>
      <c r="Z51" s="2">
        <v>812</v>
      </c>
      <c r="AA51" s="2">
        <f t="shared" si="0"/>
        <v>100</v>
      </c>
      <c r="AB51" s="12">
        <f t="shared" si="4"/>
        <v>2000</v>
      </c>
    </row>
    <row r="52" spans="1:28" x14ac:dyDescent="0.3">
      <c r="A52" s="13">
        <v>450</v>
      </c>
      <c r="B52" s="2"/>
      <c r="C52" s="2"/>
      <c r="D52" s="12"/>
      <c r="I52" s="13"/>
      <c r="J52" s="2"/>
      <c r="K52" s="2"/>
      <c r="L52" s="12"/>
      <c r="Q52" s="13"/>
      <c r="R52" s="2"/>
      <c r="S52" s="2"/>
      <c r="T52" s="12"/>
      <c r="Y52" s="13">
        <f t="shared" si="3"/>
        <v>900</v>
      </c>
      <c r="Z52" s="2">
        <v>807</v>
      </c>
      <c r="AA52" s="2">
        <f t="shared" si="0"/>
        <v>95</v>
      </c>
      <c r="AB52" s="12">
        <f t="shared" si="4"/>
        <v>1900</v>
      </c>
    </row>
    <row r="53" spans="1:28" x14ac:dyDescent="0.3">
      <c r="A53" s="13">
        <v>460</v>
      </c>
      <c r="B53" s="2"/>
      <c r="C53" s="2"/>
      <c r="D53" s="12"/>
      <c r="I53" s="13"/>
      <c r="J53" s="2"/>
      <c r="K53" s="2"/>
      <c r="L53" s="12"/>
      <c r="Q53" s="13"/>
      <c r="R53" s="2"/>
      <c r="S53" s="2"/>
      <c r="T53" s="12"/>
      <c r="Y53" s="13">
        <f t="shared" si="3"/>
        <v>920</v>
      </c>
      <c r="Z53" s="2">
        <v>802</v>
      </c>
      <c r="AA53" s="2">
        <f t="shared" si="0"/>
        <v>90</v>
      </c>
      <c r="AB53" s="12">
        <f t="shared" si="4"/>
        <v>1800</v>
      </c>
    </row>
    <row r="54" spans="1:28" x14ac:dyDescent="0.3">
      <c r="A54" s="13">
        <v>470</v>
      </c>
      <c r="B54" s="2"/>
      <c r="C54" s="2"/>
      <c r="D54" s="12"/>
      <c r="I54" s="13"/>
      <c r="J54" s="2"/>
      <c r="K54" s="2"/>
      <c r="L54" s="12"/>
      <c r="Q54" s="13"/>
      <c r="R54" s="2"/>
      <c r="S54" s="2"/>
      <c r="T54" s="12"/>
      <c r="Y54" s="13">
        <f t="shared" si="3"/>
        <v>940</v>
      </c>
      <c r="Z54" s="2">
        <v>798</v>
      </c>
      <c r="AA54" s="2">
        <f t="shared" si="0"/>
        <v>86</v>
      </c>
      <c r="AB54" s="12">
        <f t="shared" si="4"/>
        <v>1720</v>
      </c>
    </row>
    <row r="55" spans="1:28" x14ac:dyDescent="0.3">
      <c r="A55" s="13">
        <v>480</v>
      </c>
      <c r="B55" s="2"/>
      <c r="C55" s="2"/>
      <c r="D55" s="12"/>
      <c r="I55" s="13"/>
      <c r="J55" s="2"/>
      <c r="K55" s="2"/>
      <c r="L55" s="12"/>
      <c r="Q55" s="13"/>
      <c r="R55" s="2"/>
      <c r="S55" s="2"/>
      <c r="T55" s="12"/>
      <c r="Y55" s="13">
        <f t="shared" si="3"/>
        <v>960</v>
      </c>
      <c r="Z55" s="2">
        <v>795</v>
      </c>
      <c r="AA55" s="2">
        <f t="shared" si="0"/>
        <v>83</v>
      </c>
      <c r="AB55" s="12">
        <f t="shared" si="4"/>
        <v>1660</v>
      </c>
    </row>
    <row r="56" spans="1:28" x14ac:dyDescent="0.3">
      <c r="A56" s="13">
        <v>490</v>
      </c>
      <c r="B56" s="2"/>
      <c r="C56" s="2"/>
      <c r="D56" s="12"/>
      <c r="I56" s="13"/>
      <c r="J56" s="2"/>
      <c r="K56" s="2"/>
      <c r="L56" s="12"/>
      <c r="Q56" s="13"/>
      <c r="R56" s="2"/>
      <c r="S56" s="2"/>
      <c r="T56" s="12"/>
      <c r="Y56" s="13">
        <f t="shared" si="3"/>
        <v>980</v>
      </c>
      <c r="Z56" s="2">
        <v>792</v>
      </c>
      <c r="AA56" s="2">
        <f t="shared" si="0"/>
        <v>80</v>
      </c>
      <c r="AB56" s="12">
        <f t="shared" si="4"/>
        <v>1600</v>
      </c>
    </row>
    <row r="57" spans="1:28" x14ac:dyDescent="0.3">
      <c r="Y57" s="13">
        <f t="shared" si="3"/>
        <v>1000</v>
      </c>
      <c r="Z57" s="2">
        <v>790</v>
      </c>
      <c r="AA57" s="2">
        <f t="shared" si="0"/>
        <v>78</v>
      </c>
      <c r="AB57" s="12">
        <f t="shared" si="4"/>
        <v>1560</v>
      </c>
    </row>
    <row r="58" spans="1:28" x14ac:dyDescent="0.3">
      <c r="Y58" s="13">
        <f t="shared" si="3"/>
        <v>1020</v>
      </c>
      <c r="Z58" s="2">
        <v>787</v>
      </c>
      <c r="AA58" s="2">
        <f t="shared" si="0"/>
        <v>75</v>
      </c>
      <c r="AB58" s="12">
        <f t="shared" si="4"/>
        <v>1500</v>
      </c>
    </row>
    <row r="59" spans="1:28" x14ac:dyDescent="0.3">
      <c r="Y59" s="13">
        <f t="shared" si="3"/>
        <v>1040</v>
      </c>
      <c r="Z59" s="2">
        <v>778</v>
      </c>
      <c r="AA59" s="2">
        <f t="shared" si="0"/>
        <v>66</v>
      </c>
      <c r="AB59" s="12">
        <f t="shared" si="4"/>
        <v>1320</v>
      </c>
    </row>
    <row r="60" spans="1:28" x14ac:dyDescent="0.3">
      <c r="Y60" s="13">
        <f t="shared" si="3"/>
        <v>1060</v>
      </c>
      <c r="Z60" s="2">
        <v>775</v>
      </c>
      <c r="AA60" s="2">
        <f t="shared" si="0"/>
        <v>63</v>
      </c>
      <c r="AB60" s="12">
        <f t="shared" si="4"/>
        <v>1260</v>
      </c>
    </row>
    <row r="61" spans="1:28" x14ac:dyDescent="0.3">
      <c r="Y61" s="13">
        <f t="shared" si="3"/>
        <v>1080</v>
      </c>
      <c r="Z61" s="2">
        <v>773</v>
      </c>
      <c r="AA61" s="2">
        <f t="shared" si="0"/>
        <v>61</v>
      </c>
      <c r="AB61" s="12">
        <f t="shared" si="4"/>
        <v>1220</v>
      </c>
    </row>
    <row r="62" spans="1:28" x14ac:dyDescent="0.3">
      <c r="Y62" s="13">
        <f t="shared" si="3"/>
        <v>1100</v>
      </c>
      <c r="Z62" s="2">
        <v>771</v>
      </c>
      <c r="AA62" s="2">
        <f t="shared" si="0"/>
        <v>59</v>
      </c>
      <c r="AB62" s="12">
        <f t="shared" si="4"/>
        <v>1180</v>
      </c>
    </row>
    <row r="63" spans="1:28" x14ac:dyDescent="0.3">
      <c r="Y63" s="13">
        <f t="shared" si="3"/>
        <v>1120</v>
      </c>
      <c r="Z63" s="2">
        <v>768</v>
      </c>
      <c r="AA63" s="2">
        <f t="shared" si="0"/>
        <v>56</v>
      </c>
      <c r="AB63" s="12">
        <f t="shared" si="4"/>
        <v>1120</v>
      </c>
    </row>
    <row r="64" spans="1:28" x14ac:dyDescent="0.3">
      <c r="Y64" s="13">
        <f t="shared" si="3"/>
        <v>1140</v>
      </c>
      <c r="Z64" s="2">
        <v>766</v>
      </c>
      <c r="AA64" s="2">
        <f t="shared" si="0"/>
        <v>54</v>
      </c>
      <c r="AB64" s="12">
        <f t="shared" si="4"/>
        <v>1080</v>
      </c>
    </row>
    <row r="65" spans="25:28" x14ac:dyDescent="0.3">
      <c r="Y65" s="13">
        <f t="shared" si="3"/>
        <v>1160</v>
      </c>
      <c r="Z65" s="2">
        <v>769</v>
      </c>
      <c r="AA65" s="2">
        <f t="shared" si="0"/>
        <v>57</v>
      </c>
      <c r="AB65" s="12">
        <f t="shared" si="4"/>
        <v>1140</v>
      </c>
    </row>
    <row r="66" spans="25:28" x14ac:dyDescent="0.3">
      <c r="Y66" s="13">
        <f t="shared" si="3"/>
        <v>1180</v>
      </c>
      <c r="Z66" s="2">
        <v>762</v>
      </c>
      <c r="AA66" s="2">
        <f t="shared" si="0"/>
        <v>50</v>
      </c>
      <c r="AB66" s="12">
        <f t="shared" si="4"/>
        <v>1000</v>
      </c>
    </row>
    <row r="67" spans="25:28" x14ac:dyDescent="0.3">
      <c r="Y67" s="13">
        <f t="shared" si="3"/>
        <v>1200</v>
      </c>
      <c r="Z67" s="2">
        <v>760</v>
      </c>
      <c r="AA67" s="2">
        <f t="shared" si="0"/>
        <v>48</v>
      </c>
      <c r="AB67" s="12">
        <f t="shared" si="4"/>
        <v>960</v>
      </c>
    </row>
    <row r="68" spans="25:28" x14ac:dyDescent="0.3">
      <c r="Y68" s="13">
        <f t="shared" si="3"/>
        <v>1220</v>
      </c>
      <c r="Z68" s="2">
        <v>759</v>
      </c>
      <c r="AA68" s="2">
        <f t="shared" si="0"/>
        <v>47</v>
      </c>
      <c r="AB68" s="12">
        <f t="shared" si="4"/>
        <v>940</v>
      </c>
    </row>
    <row r="69" spans="25:28" x14ac:dyDescent="0.3">
      <c r="Y69" s="13">
        <f t="shared" si="3"/>
        <v>1240</v>
      </c>
      <c r="Z69" s="2">
        <v>757</v>
      </c>
      <c r="AA69" s="2">
        <f t="shared" si="0"/>
        <v>45</v>
      </c>
      <c r="AB69" s="12">
        <f t="shared" si="4"/>
        <v>900</v>
      </c>
    </row>
    <row r="70" spans="25:28" x14ac:dyDescent="0.3">
      <c r="Y70" s="13">
        <f t="shared" si="3"/>
        <v>1260</v>
      </c>
      <c r="Z70" s="2">
        <v>755</v>
      </c>
      <c r="AA70" s="2">
        <f t="shared" si="0"/>
        <v>43</v>
      </c>
      <c r="AB70" s="12">
        <f t="shared" si="4"/>
        <v>860</v>
      </c>
    </row>
    <row r="71" spans="25:28" x14ac:dyDescent="0.3">
      <c r="Y71" s="13">
        <f t="shared" si="3"/>
        <v>1280</v>
      </c>
      <c r="Z71" s="2">
        <v>754</v>
      </c>
      <c r="AA71" s="2">
        <f t="shared" si="0"/>
        <v>42</v>
      </c>
      <c r="AB71" s="12">
        <f t="shared" si="4"/>
        <v>840</v>
      </c>
    </row>
    <row r="72" spans="25:28" x14ac:dyDescent="0.3">
      <c r="Y72" s="13">
        <f t="shared" si="3"/>
        <v>1300</v>
      </c>
      <c r="Z72" s="2">
        <v>753</v>
      </c>
      <c r="AA72" s="2">
        <f t="shared" ref="AA72:AA99" si="5">Z72-712</f>
        <v>41</v>
      </c>
      <c r="AB72" s="12">
        <f t="shared" si="4"/>
        <v>820</v>
      </c>
    </row>
    <row r="73" spans="25:28" x14ac:dyDescent="0.3">
      <c r="Y73" s="13">
        <f t="shared" si="3"/>
        <v>1320</v>
      </c>
      <c r="Z73" s="2">
        <v>752</v>
      </c>
      <c r="AA73" s="2">
        <f t="shared" si="5"/>
        <v>40</v>
      </c>
      <c r="AB73" s="12">
        <f t="shared" si="4"/>
        <v>800</v>
      </c>
    </row>
    <row r="74" spans="25:28" x14ac:dyDescent="0.3">
      <c r="Y74" s="13">
        <f t="shared" si="3"/>
        <v>1340</v>
      </c>
      <c r="Z74" s="2">
        <v>749</v>
      </c>
      <c r="AA74" s="2">
        <f t="shared" si="5"/>
        <v>37</v>
      </c>
      <c r="AB74" s="12">
        <f t="shared" si="4"/>
        <v>740</v>
      </c>
    </row>
    <row r="75" spans="25:28" x14ac:dyDescent="0.3">
      <c r="Y75" s="13">
        <f t="shared" ref="Y75:Y99" si="6">Y74+20</f>
        <v>1360</v>
      </c>
      <c r="Z75" s="2">
        <v>749</v>
      </c>
      <c r="AA75" s="2">
        <f t="shared" si="5"/>
        <v>37</v>
      </c>
      <c r="AB75" s="12">
        <f t="shared" si="4"/>
        <v>740</v>
      </c>
    </row>
    <row r="76" spans="25:28" x14ac:dyDescent="0.3">
      <c r="Y76" s="13">
        <f t="shared" si="6"/>
        <v>1380</v>
      </c>
      <c r="Z76" s="2">
        <v>747</v>
      </c>
      <c r="AA76" s="2">
        <f t="shared" si="5"/>
        <v>35</v>
      </c>
      <c r="AB76" s="12">
        <f t="shared" ref="AB76:AB98" si="7">+AA76*(Y77-Y76)</f>
        <v>700</v>
      </c>
    </row>
    <row r="77" spans="25:28" x14ac:dyDescent="0.3">
      <c r="Y77" s="13">
        <f t="shared" si="6"/>
        <v>1400</v>
      </c>
      <c r="Z77" s="2">
        <v>748</v>
      </c>
      <c r="AA77" s="2">
        <f t="shared" si="5"/>
        <v>36</v>
      </c>
      <c r="AB77" s="12">
        <f t="shared" si="7"/>
        <v>720</v>
      </c>
    </row>
    <row r="78" spans="25:28" x14ac:dyDescent="0.3">
      <c r="Y78" s="13">
        <f t="shared" si="6"/>
        <v>1420</v>
      </c>
      <c r="Z78" s="2">
        <v>747</v>
      </c>
      <c r="AA78" s="2">
        <f t="shared" si="5"/>
        <v>35</v>
      </c>
      <c r="AB78" s="12">
        <f t="shared" si="7"/>
        <v>700</v>
      </c>
    </row>
    <row r="79" spans="25:28" x14ac:dyDescent="0.3">
      <c r="Y79" s="13">
        <f t="shared" si="6"/>
        <v>1440</v>
      </c>
      <c r="Z79" s="2">
        <v>746</v>
      </c>
      <c r="AA79" s="2">
        <f t="shared" si="5"/>
        <v>34</v>
      </c>
      <c r="AB79" s="12">
        <f t="shared" si="7"/>
        <v>680</v>
      </c>
    </row>
    <row r="80" spans="25:28" x14ac:dyDescent="0.3">
      <c r="Y80" s="13">
        <f t="shared" si="6"/>
        <v>1460</v>
      </c>
      <c r="Z80" s="2">
        <v>746</v>
      </c>
      <c r="AA80" s="2">
        <f t="shared" si="5"/>
        <v>34</v>
      </c>
      <c r="AB80" s="12">
        <f t="shared" si="7"/>
        <v>680</v>
      </c>
    </row>
    <row r="81" spans="25:28" x14ac:dyDescent="0.3">
      <c r="Y81" s="13">
        <f t="shared" si="6"/>
        <v>1480</v>
      </c>
      <c r="Z81" s="2">
        <v>744</v>
      </c>
      <c r="AA81" s="2">
        <f t="shared" si="5"/>
        <v>32</v>
      </c>
      <c r="AB81" s="12">
        <f t="shared" si="7"/>
        <v>640</v>
      </c>
    </row>
    <row r="82" spans="25:28" x14ac:dyDescent="0.3">
      <c r="Y82" s="13">
        <f t="shared" si="6"/>
        <v>1500</v>
      </c>
      <c r="Z82" s="2">
        <v>743</v>
      </c>
      <c r="AA82" s="2">
        <f t="shared" si="5"/>
        <v>31</v>
      </c>
      <c r="AB82" s="12">
        <f t="shared" si="7"/>
        <v>620</v>
      </c>
    </row>
    <row r="83" spans="25:28" x14ac:dyDescent="0.3">
      <c r="Y83" s="13">
        <f t="shared" si="6"/>
        <v>1520</v>
      </c>
      <c r="Z83" s="2">
        <v>741</v>
      </c>
      <c r="AA83" s="2">
        <f t="shared" si="5"/>
        <v>29</v>
      </c>
      <c r="AB83" s="12">
        <f t="shared" si="7"/>
        <v>580</v>
      </c>
    </row>
    <row r="84" spans="25:28" x14ac:dyDescent="0.3">
      <c r="Y84" s="13">
        <f t="shared" si="6"/>
        <v>1540</v>
      </c>
      <c r="Z84" s="2">
        <v>740</v>
      </c>
      <c r="AA84" s="2">
        <f t="shared" si="5"/>
        <v>28</v>
      </c>
      <c r="AB84" s="12">
        <f t="shared" si="7"/>
        <v>560</v>
      </c>
    </row>
    <row r="85" spans="25:28" x14ac:dyDescent="0.3">
      <c r="Y85" s="13">
        <f t="shared" si="6"/>
        <v>1560</v>
      </c>
      <c r="Z85" s="2">
        <v>739</v>
      </c>
      <c r="AA85" s="2">
        <f t="shared" si="5"/>
        <v>27</v>
      </c>
      <c r="AB85" s="12">
        <f t="shared" si="7"/>
        <v>540</v>
      </c>
    </row>
    <row r="86" spans="25:28" x14ac:dyDescent="0.3">
      <c r="Y86" s="13">
        <f t="shared" si="6"/>
        <v>1580</v>
      </c>
      <c r="Z86" s="2">
        <v>739</v>
      </c>
      <c r="AA86" s="2">
        <f t="shared" si="5"/>
        <v>27</v>
      </c>
      <c r="AB86" s="12">
        <f t="shared" si="7"/>
        <v>540</v>
      </c>
    </row>
    <row r="87" spans="25:28" x14ac:dyDescent="0.3">
      <c r="Y87" s="13">
        <f t="shared" si="6"/>
        <v>1600</v>
      </c>
      <c r="Z87" s="2">
        <v>738</v>
      </c>
      <c r="AA87" s="2">
        <f t="shared" si="5"/>
        <v>26</v>
      </c>
      <c r="AB87" s="12">
        <f t="shared" si="7"/>
        <v>520</v>
      </c>
    </row>
    <row r="88" spans="25:28" x14ac:dyDescent="0.3">
      <c r="Y88" s="13">
        <f t="shared" si="6"/>
        <v>1620</v>
      </c>
      <c r="Z88" s="2">
        <v>737</v>
      </c>
      <c r="AA88" s="2">
        <f t="shared" si="5"/>
        <v>25</v>
      </c>
      <c r="AB88" s="12">
        <f t="shared" si="7"/>
        <v>500</v>
      </c>
    </row>
    <row r="89" spans="25:28" x14ac:dyDescent="0.3">
      <c r="Y89" s="13">
        <f t="shared" si="6"/>
        <v>1640</v>
      </c>
      <c r="Z89" s="2">
        <v>736</v>
      </c>
      <c r="AA89" s="2">
        <f t="shared" si="5"/>
        <v>24</v>
      </c>
      <c r="AB89" s="12">
        <f t="shared" si="7"/>
        <v>480</v>
      </c>
    </row>
    <row r="90" spans="25:28" x14ac:dyDescent="0.3">
      <c r="Y90" s="13">
        <f t="shared" si="6"/>
        <v>1660</v>
      </c>
      <c r="Z90" s="2">
        <v>734</v>
      </c>
      <c r="AA90" s="2">
        <f t="shared" si="5"/>
        <v>22</v>
      </c>
      <c r="AB90" s="12">
        <f t="shared" si="7"/>
        <v>440</v>
      </c>
    </row>
    <row r="91" spans="25:28" x14ac:dyDescent="0.3">
      <c r="Y91" s="13">
        <f t="shared" si="6"/>
        <v>1680</v>
      </c>
      <c r="Z91" s="2">
        <v>734</v>
      </c>
      <c r="AA91" s="2">
        <f t="shared" si="5"/>
        <v>22</v>
      </c>
      <c r="AB91" s="12">
        <f t="shared" si="7"/>
        <v>440</v>
      </c>
    </row>
    <row r="92" spans="25:28" x14ac:dyDescent="0.3">
      <c r="Y92" s="13">
        <f t="shared" si="6"/>
        <v>1700</v>
      </c>
      <c r="Z92" s="2">
        <v>733</v>
      </c>
      <c r="AA92" s="2">
        <f t="shared" si="5"/>
        <v>21</v>
      </c>
      <c r="AB92" s="12">
        <f t="shared" si="7"/>
        <v>420</v>
      </c>
    </row>
    <row r="93" spans="25:28" x14ac:dyDescent="0.3">
      <c r="Y93" s="13">
        <f t="shared" si="6"/>
        <v>1720</v>
      </c>
      <c r="Z93" s="2">
        <v>733</v>
      </c>
      <c r="AA93" s="2">
        <f t="shared" si="5"/>
        <v>21</v>
      </c>
      <c r="AB93" s="12">
        <f t="shared" si="7"/>
        <v>420</v>
      </c>
    </row>
    <row r="94" spans="25:28" x14ac:dyDescent="0.3">
      <c r="Y94" s="13">
        <f t="shared" si="6"/>
        <v>1740</v>
      </c>
      <c r="Z94" s="2">
        <v>732</v>
      </c>
      <c r="AA94" s="2">
        <f t="shared" si="5"/>
        <v>20</v>
      </c>
      <c r="AB94" s="12">
        <f t="shared" si="7"/>
        <v>400</v>
      </c>
    </row>
    <row r="95" spans="25:28" x14ac:dyDescent="0.3">
      <c r="Y95" s="13">
        <f t="shared" si="6"/>
        <v>1760</v>
      </c>
      <c r="Z95" s="2">
        <v>720</v>
      </c>
      <c r="AA95" s="2">
        <f t="shared" si="5"/>
        <v>8</v>
      </c>
      <c r="AB95" s="12">
        <f t="shared" si="7"/>
        <v>160</v>
      </c>
    </row>
    <row r="96" spans="25:28" x14ac:dyDescent="0.3">
      <c r="Y96" s="13">
        <f t="shared" si="6"/>
        <v>1780</v>
      </c>
      <c r="Z96" s="2">
        <v>729</v>
      </c>
      <c r="AA96" s="2">
        <f t="shared" si="5"/>
        <v>17</v>
      </c>
      <c r="AB96" s="12">
        <f t="shared" si="7"/>
        <v>340</v>
      </c>
    </row>
    <row r="97" spans="25:28" x14ac:dyDescent="0.3">
      <c r="Y97" s="13">
        <f t="shared" si="6"/>
        <v>1800</v>
      </c>
      <c r="Z97" s="2">
        <v>731</v>
      </c>
      <c r="AA97" s="2">
        <f t="shared" si="5"/>
        <v>19</v>
      </c>
      <c r="AB97" s="12">
        <f t="shared" si="7"/>
        <v>380</v>
      </c>
    </row>
    <row r="98" spans="25:28" x14ac:dyDescent="0.3">
      <c r="Y98" s="13">
        <f t="shared" si="6"/>
        <v>1820</v>
      </c>
      <c r="Z98" s="2">
        <v>722</v>
      </c>
      <c r="AA98" s="2">
        <f t="shared" si="5"/>
        <v>10</v>
      </c>
      <c r="AB98" s="12">
        <f t="shared" si="7"/>
        <v>200</v>
      </c>
    </row>
    <row r="99" spans="25:28" x14ac:dyDescent="0.3">
      <c r="Y99" s="13">
        <f t="shared" si="6"/>
        <v>1840</v>
      </c>
      <c r="Z99" s="2">
        <v>729</v>
      </c>
      <c r="AA99" s="2">
        <f t="shared" si="5"/>
        <v>17</v>
      </c>
      <c r="AB99" s="12">
        <f>+AA99*(Y99-Y98)</f>
        <v>340</v>
      </c>
    </row>
  </sheetData>
  <pageMargins left="0.70866141732283472" right="0.70866141732283472" top="0.74803149606299213" bottom="0.74803149606299213" header="0.31496062992125984" footer="0.31496062992125984"/>
  <pageSetup scale="80" orientation="portrait" horizontalDpi="4294967293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theme="8" tint="0.59999389629810485"/>
  </sheetPr>
  <dimension ref="A1:K18"/>
  <sheetViews>
    <sheetView tabSelected="1" zoomScale="115" zoomScaleNormal="115" workbookViewId="0">
      <selection activeCell="B3" sqref="B3"/>
    </sheetView>
  </sheetViews>
  <sheetFormatPr defaultColWidth="11.5546875" defaultRowHeight="14.4" x14ac:dyDescent="0.3"/>
  <cols>
    <col min="1" max="1" width="13" customWidth="1"/>
    <col min="3" max="3" width="12.88671875" bestFit="1" customWidth="1"/>
    <col min="4" max="4" width="14.109375" bestFit="1" customWidth="1"/>
    <col min="5" max="5" width="14.33203125" customWidth="1"/>
    <col min="8" max="8" width="9.5546875" customWidth="1"/>
    <col min="9" max="9" width="9.33203125" customWidth="1"/>
  </cols>
  <sheetData>
    <row r="1" spans="1:11" ht="15.6" x14ac:dyDescent="0.3">
      <c r="A1" s="85" t="s">
        <v>126</v>
      </c>
    </row>
    <row r="3" spans="1:11" x14ac:dyDescent="0.3">
      <c r="A3" s="6" t="s">
        <v>0</v>
      </c>
      <c r="E3" s="6" t="s">
        <v>6</v>
      </c>
    </row>
    <row r="5" spans="1:11" ht="28.8" x14ac:dyDescent="0.3">
      <c r="A5" s="109" t="s">
        <v>108</v>
      </c>
      <c r="B5" s="109" t="s">
        <v>2</v>
      </c>
      <c r="C5" s="31" t="s">
        <v>45</v>
      </c>
      <c r="D5" s="31" t="s">
        <v>46</v>
      </c>
      <c r="E5" s="31" t="s">
        <v>47</v>
      </c>
      <c r="F5" s="31" t="s">
        <v>52</v>
      </c>
      <c r="G5" s="31" t="s">
        <v>58</v>
      </c>
      <c r="H5" s="31" t="s">
        <v>48</v>
      </c>
      <c r="I5" s="31" t="s">
        <v>49</v>
      </c>
      <c r="J5" s="31" t="s">
        <v>50</v>
      </c>
      <c r="K5" s="31" t="s">
        <v>51</v>
      </c>
    </row>
    <row r="6" spans="1:11" x14ac:dyDescent="0.3">
      <c r="A6" s="110"/>
      <c r="B6" s="110"/>
      <c r="C6" s="11" t="s">
        <v>53</v>
      </c>
      <c r="D6" s="32" t="s">
        <v>54</v>
      </c>
      <c r="E6" s="11" t="s">
        <v>55</v>
      </c>
      <c r="F6" s="11" t="s">
        <v>57</v>
      </c>
      <c r="G6" s="11" t="s">
        <v>59</v>
      </c>
      <c r="H6" s="11" t="s">
        <v>56</v>
      </c>
      <c r="I6" s="11" t="s">
        <v>56</v>
      </c>
      <c r="J6" s="11" t="s">
        <v>56</v>
      </c>
      <c r="K6" s="11" t="s">
        <v>56</v>
      </c>
    </row>
    <row r="7" spans="1:11" s="3" customForma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s="3" customForma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7" ht="15" thickBot="1" x14ac:dyDescent="0.35">
      <c r="C17" s="112"/>
      <c r="D17" s="112"/>
      <c r="E17" s="112"/>
      <c r="F17" s="112"/>
      <c r="G17" s="112"/>
    </row>
    <row r="18" spans="1:7" ht="30" customHeight="1" thickBot="1" x14ac:dyDescent="0.35">
      <c r="A18" s="113" t="s">
        <v>128</v>
      </c>
      <c r="B18" s="114"/>
      <c r="C18" s="114"/>
      <c r="D18" s="114"/>
      <c r="E18" s="114"/>
      <c r="F18" s="114"/>
      <c r="G18" s="115"/>
    </row>
  </sheetData>
  <mergeCells count="3">
    <mergeCell ref="B5:B6"/>
    <mergeCell ref="A5:A6"/>
    <mergeCell ref="A18:G18"/>
  </mergeCells>
  <pageMargins left="0.51181102362204722" right="0.51181102362204722" top="0.74803149606299213" bottom="0.74803149606299213" header="0.31496062992125984" footer="0.31496062992125984"/>
  <pageSetup scale="80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tabColor theme="9" tint="0.59999389629810485"/>
  </sheetPr>
  <dimension ref="A1:E42"/>
  <sheetViews>
    <sheetView topLeftCell="A3" zoomScale="115" zoomScaleNormal="115" workbookViewId="0">
      <selection activeCell="I17" sqref="I16:I17"/>
    </sheetView>
  </sheetViews>
  <sheetFormatPr defaultColWidth="11.5546875" defaultRowHeight="14.4" x14ac:dyDescent="0.3"/>
  <cols>
    <col min="1" max="1" width="13.5546875" bestFit="1" customWidth="1"/>
    <col min="2" max="5" width="13.33203125" customWidth="1"/>
  </cols>
  <sheetData>
    <row r="1" spans="1:5" x14ac:dyDescent="0.3">
      <c r="A1" t="s">
        <v>127</v>
      </c>
    </row>
    <row r="3" spans="1:5" x14ac:dyDescent="0.3">
      <c r="A3" s="6" t="s">
        <v>94</v>
      </c>
      <c r="B3" s="6"/>
      <c r="C3" s="6"/>
      <c r="D3" s="6" t="s">
        <v>95</v>
      </c>
    </row>
    <row r="4" spans="1:5" x14ac:dyDescent="0.3">
      <c r="A4" s="6" t="s">
        <v>6</v>
      </c>
      <c r="B4" s="6"/>
      <c r="C4" s="6"/>
      <c r="D4" s="6"/>
    </row>
    <row r="5" spans="1:5" x14ac:dyDescent="0.3">
      <c r="A5" s="6" t="s">
        <v>96</v>
      </c>
      <c r="B5" s="6"/>
      <c r="C5" s="6"/>
      <c r="D5" s="6"/>
    </row>
    <row r="7" spans="1:5" x14ac:dyDescent="0.3">
      <c r="A7" s="76"/>
      <c r="B7" s="111" t="s">
        <v>97</v>
      </c>
      <c r="C7" s="111"/>
      <c r="D7" s="111"/>
      <c r="E7" s="111"/>
    </row>
    <row r="8" spans="1:5" x14ac:dyDescent="0.3">
      <c r="A8" s="76" t="s">
        <v>98</v>
      </c>
      <c r="B8" s="8"/>
      <c r="C8" s="8"/>
      <c r="D8" s="8"/>
      <c r="E8" s="8"/>
    </row>
    <row r="9" spans="1:5" x14ac:dyDescent="0.3">
      <c r="A9" s="2" t="s">
        <v>99</v>
      </c>
      <c r="B9" s="2"/>
      <c r="C9" s="2"/>
      <c r="D9" s="2"/>
      <c r="E9" s="2"/>
    </row>
    <row r="10" spans="1:5" x14ac:dyDescent="0.3">
      <c r="A10" s="2" t="s">
        <v>100</v>
      </c>
      <c r="B10" s="2"/>
      <c r="C10" s="2"/>
      <c r="D10" s="2"/>
      <c r="E10" s="2"/>
    </row>
    <row r="11" spans="1:5" x14ac:dyDescent="0.3">
      <c r="A11" s="2" t="s">
        <v>101</v>
      </c>
      <c r="B11" s="2"/>
      <c r="C11" s="2"/>
      <c r="D11" s="2"/>
      <c r="E11" s="2"/>
    </row>
    <row r="12" spans="1:5" x14ac:dyDescent="0.3">
      <c r="A12" s="2" t="s">
        <v>102</v>
      </c>
      <c r="B12" s="2"/>
      <c r="C12" s="2"/>
      <c r="D12" s="2"/>
      <c r="E12" s="2"/>
    </row>
    <row r="13" spans="1:5" x14ac:dyDescent="0.3">
      <c r="A13" s="2" t="s">
        <v>103</v>
      </c>
      <c r="B13" s="2"/>
      <c r="C13" s="2"/>
      <c r="D13" s="2"/>
      <c r="E13" s="2"/>
    </row>
    <row r="14" spans="1:5" x14ac:dyDescent="0.3">
      <c r="A14" s="2" t="s">
        <v>104</v>
      </c>
      <c r="B14" s="2"/>
      <c r="C14" s="2"/>
      <c r="D14" s="2"/>
      <c r="E14" s="2"/>
    </row>
    <row r="15" spans="1:5" x14ac:dyDescent="0.3">
      <c r="A15" s="2">
        <v>4</v>
      </c>
      <c r="B15" s="2"/>
      <c r="C15" s="2"/>
      <c r="D15" s="2"/>
      <c r="E15" s="2"/>
    </row>
    <row r="16" spans="1:5" x14ac:dyDescent="0.3">
      <c r="A16" s="2">
        <v>5</v>
      </c>
      <c r="B16" s="2"/>
      <c r="C16" s="2"/>
      <c r="D16" s="2"/>
      <c r="E16" s="2"/>
    </row>
    <row r="17" spans="1:5" x14ac:dyDescent="0.3">
      <c r="A17" s="2">
        <v>6</v>
      </c>
      <c r="B17" s="2"/>
      <c r="C17" s="2"/>
      <c r="D17" s="2"/>
      <c r="E17" s="2"/>
    </row>
    <row r="18" spans="1:5" x14ac:dyDescent="0.3">
      <c r="A18" s="2">
        <v>7</v>
      </c>
      <c r="B18" s="2"/>
      <c r="C18" s="2"/>
      <c r="D18" s="2"/>
      <c r="E18" s="2"/>
    </row>
    <row r="19" spans="1:5" x14ac:dyDescent="0.3">
      <c r="A19" s="76" t="s">
        <v>105</v>
      </c>
      <c r="B19" s="76"/>
      <c r="C19" s="76"/>
      <c r="D19" s="76"/>
      <c r="E19" s="76"/>
    </row>
    <row r="20" spans="1:5" x14ac:dyDescent="0.3">
      <c r="A20" s="76" t="s">
        <v>106</v>
      </c>
      <c r="B20" s="76"/>
      <c r="C20" s="76"/>
      <c r="D20" s="76"/>
      <c r="E20" s="76"/>
    </row>
    <row r="25" spans="1:5" x14ac:dyDescent="0.3">
      <c r="A25" t="s">
        <v>94</v>
      </c>
      <c r="D25" t="s">
        <v>95</v>
      </c>
    </row>
    <row r="26" spans="1:5" x14ac:dyDescent="0.3">
      <c r="A26" t="s">
        <v>6</v>
      </c>
    </row>
    <row r="27" spans="1:5" x14ac:dyDescent="0.3">
      <c r="A27" t="s">
        <v>96</v>
      </c>
    </row>
    <row r="29" spans="1:5" x14ac:dyDescent="0.3">
      <c r="A29" s="76"/>
      <c r="B29" s="111" t="s">
        <v>97</v>
      </c>
      <c r="C29" s="111"/>
      <c r="D29" s="111"/>
      <c r="E29" s="111"/>
    </row>
    <row r="30" spans="1:5" x14ac:dyDescent="0.3">
      <c r="A30" s="76" t="s">
        <v>98</v>
      </c>
      <c r="B30" s="8">
        <v>1</v>
      </c>
      <c r="C30" s="8">
        <v>2</v>
      </c>
      <c r="D30" s="8">
        <v>3</v>
      </c>
      <c r="E30" s="8">
        <v>4</v>
      </c>
    </row>
    <row r="31" spans="1:5" x14ac:dyDescent="0.3">
      <c r="A31" s="2" t="s">
        <v>99</v>
      </c>
      <c r="B31" s="2"/>
      <c r="C31" s="2"/>
      <c r="D31" s="2"/>
      <c r="E31" s="2"/>
    </row>
    <row r="32" spans="1:5" x14ac:dyDescent="0.3">
      <c r="A32" s="2" t="s">
        <v>100</v>
      </c>
      <c r="B32" s="2"/>
      <c r="C32" s="2"/>
      <c r="D32" s="2"/>
      <c r="E32" s="2"/>
    </row>
    <row r="33" spans="1:5" x14ac:dyDescent="0.3">
      <c r="A33" s="2" t="s">
        <v>101</v>
      </c>
      <c r="B33" s="2"/>
      <c r="C33" s="2"/>
      <c r="D33" s="2"/>
      <c r="E33" s="2"/>
    </row>
    <row r="34" spans="1:5" x14ac:dyDescent="0.3">
      <c r="A34" s="2" t="s">
        <v>102</v>
      </c>
      <c r="B34" s="2"/>
      <c r="C34" s="2"/>
      <c r="D34" s="2"/>
      <c r="E34" s="2"/>
    </row>
    <row r="35" spans="1:5" x14ac:dyDescent="0.3">
      <c r="A35" s="2" t="s">
        <v>103</v>
      </c>
      <c r="B35" s="2"/>
      <c r="C35" s="2"/>
      <c r="D35" s="2"/>
      <c r="E35" s="2"/>
    </row>
    <row r="36" spans="1:5" x14ac:dyDescent="0.3">
      <c r="A36" s="2" t="s">
        <v>104</v>
      </c>
      <c r="B36" s="2"/>
      <c r="C36" s="2"/>
      <c r="D36" s="2"/>
      <c r="E36" s="2"/>
    </row>
    <row r="37" spans="1:5" x14ac:dyDescent="0.3">
      <c r="A37" s="2">
        <v>4</v>
      </c>
      <c r="B37" s="2"/>
      <c r="C37" s="2"/>
      <c r="D37" s="2"/>
      <c r="E37" s="2"/>
    </row>
    <row r="38" spans="1:5" x14ac:dyDescent="0.3">
      <c r="A38" s="2">
        <v>5</v>
      </c>
      <c r="B38" s="2"/>
      <c r="C38" s="2"/>
      <c r="D38" s="2"/>
      <c r="E38" s="2"/>
    </row>
    <row r="39" spans="1:5" x14ac:dyDescent="0.3">
      <c r="A39" s="2">
        <v>6</v>
      </c>
      <c r="B39" s="2"/>
      <c r="C39" s="2"/>
      <c r="D39" s="2"/>
      <c r="E39" s="2"/>
    </row>
    <row r="40" spans="1:5" x14ac:dyDescent="0.3">
      <c r="A40" s="2">
        <v>7</v>
      </c>
      <c r="B40" s="2"/>
      <c r="C40" s="2"/>
      <c r="D40" s="2"/>
      <c r="E40" s="2"/>
    </row>
    <row r="41" spans="1:5" x14ac:dyDescent="0.3">
      <c r="A41" s="76" t="s">
        <v>105</v>
      </c>
      <c r="B41" s="76"/>
      <c r="C41" s="76"/>
      <c r="D41" s="76"/>
      <c r="E41" s="76"/>
    </row>
    <row r="42" spans="1:5" x14ac:dyDescent="0.3">
      <c r="A42" s="76" t="s">
        <v>106</v>
      </c>
      <c r="B42" s="76"/>
      <c r="C42" s="76"/>
      <c r="D42" s="76"/>
      <c r="E42" s="76"/>
    </row>
  </sheetData>
  <mergeCells count="2">
    <mergeCell ref="B7:E7"/>
    <mergeCell ref="B29:E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Macroinv.</vt:lpstr>
      <vt:lpstr>Batimetría</vt:lpstr>
      <vt:lpstr>Hidrología1</vt:lpstr>
      <vt:lpstr>Hidrología2</vt:lpstr>
      <vt:lpstr>Fisicoquímicos</vt:lpstr>
      <vt:lpstr>IQR</vt:lpstr>
    </vt:vector>
  </TitlesOfParts>
  <Company>U. A. E. de Aeronáutica Civil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 Rodriguez Barrios</cp:lastModifiedBy>
  <cp:lastPrinted>2019-04-10T15:44:49Z</cp:lastPrinted>
  <dcterms:created xsi:type="dcterms:W3CDTF">2017-04-18T00:26:04Z</dcterms:created>
  <dcterms:modified xsi:type="dcterms:W3CDTF">2023-09-02T20:16:05Z</dcterms:modified>
</cp:coreProperties>
</file>