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Javi\Desktop\Data analysis\EXCEL DATA ANALYSIS\Beginner to Pro FREE Excel Data Analysis Course\"/>
    </mc:Choice>
  </mc:AlternateContent>
  <xr:revisionPtr revIDLastSave="0" documentId="13_ncr:1_{138D3CF7-8FB8-4052-A584-DECB590BB26A}" xr6:coauthVersionLast="47" xr6:coauthVersionMax="47" xr10:uidLastSave="{00000000-0000-0000-0000-000000000000}"/>
  <bookViews>
    <workbookView xWindow="-120" yWindow="-120" windowWidth="20730" windowHeight="11160" xr2:uid="{26D4546B-D2A1-4444-8EAF-A6228F96F0C1}"/>
  </bookViews>
  <sheets>
    <sheet name="Data" sheetId="1" r:id="rId1"/>
    <sheet name="quick statistics" sheetId="2" r:id="rId2"/>
    <sheet name="exporatory data analysis w CF" sheetId="3" r:id="rId3"/>
    <sheet name="salles by country" sheetId="4" r:id="rId4"/>
    <sheet name="sales by country (pivot tables)" sheetId="5" r:id="rId5"/>
    <sheet name="top 5 products by $ per unit" sheetId="8" r:id="rId6"/>
    <sheet name="anomalies in data" sheetId="9" r:id="rId7"/>
    <sheet name="best sales person by country" sheetId="10" r:id="rId8"/>
    <sheet name="profits by product" sheetId="12" r:id="rId9"/>
    <sheet name="Dymic ctry-level sales Report" sheetId="14" r:id="rId10"/>
    <sheet name="Open-ended questions" sheetId="15" r:id="rId11"/>
  </sheets>
  <definedNames>
    <definedName name="_xlnm._FilterDatabase" localSheetId="7" hidden="1">'best sales person by country'!$A$22:$C$76</definedName>
    <definedName name="_xlnm._FilterDatabase" localSheetId="0" hidden="1">Data!#REF!</definedName>
    <definedName name="_xlnm._FilterDatabase" localSheetId="3" hidden="1">'salles by country'!$C$3:$F$3</definedName>
    <definedName name="_xlchart.v1.0" hidden="1">'anomalies in data'!$M$5:$M$304</definedName>
    <definedName name="_xlchart.v1.1" hidden="1">'anomalies in data'!$O$5:$O$304</definedName>
    <definedName name="_xlchart.v1.2" hidden="1">'anomalies in data'!$O$5:$O$304</definedName>
    <definedName name="_xlcn.WorksheetConnection_beginnerDAcourseblank.xlsxdata1" hidden="1">data[]</definedName>
    <definedName name="Slicer_Sales_Person">#N/A</definedName>
    <definedName name="Slicer_Sales_Person1">#N/A</definedName>
  </definedNames>
  <calcPr calcId="191029"/>
  <pivotCaches>
    <pivotCache cacheId="0" r:id="rId12"/>
    <pivotCache cacheId="1" r:id="rId13"/>
    <pivotCache cacheId="2" r:id="rId14"/>
    <pivotCache cacheId="3" r:id="rId15"/>
    <pivotCache cacheId="5" r:id="rId16"/>
    <pivotCache cacheId="33" r:id="rId17"/>
  </pivotCaches>
  <extLst>
    <ext xmlns:x14="http://schemas.microsoft.com/office/spreadsheetml/2009/9/main" uri="{876F7934-8845-4945-9796-88D515C7AA90}">
      <x14:pivotCaches>
        <pivotCache cacheId="6"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eginner-DA-course-blank.xlsx!data"/>
        </x15:modelTables>
      </x15:dataModel>
    </ext>
  </extLst>
</workbook>
</file>

<file path=xl/calcChain.xml><?xml version="1.0" encoding="utf-8"?>
<calcChain xmlns="http://schemas.openxmlformats.org/spreadsheetml/2006/main">
  <c r="L13" i="14" l="1"/>
  <c r="L14" i="14"/>
  <c r="L15" i="14"/>
  <c r="L16" i="14"/>
  <c r="L17" i="14"/>
  <c r="L18" i="14"/>
  <c r="L19" i="14"/>
  <c r="L20" i="14"/>
  <c r="L21" i="14"/>
  <c r="L12" i="14"/>
  <c r="H11" i="1"/>
  <c r="F17" i="14"/>
  <c r="F14" i="14"/>
  <c r="E14" i="14"/>
  <c r="E17" i="14"/>
  <c r="N13" i="14"/>
  <c r="N14" i="14"/>
  <c r="N15" i="14"/>
  <c r="N16" i="14"/>
  <c r="N17" i="14"/>
  <c r="N18" i="14"/>
  <c r="N19" i="14"/>
  <c r="N20" i="14"/>
  <c r="N21" i="14"/>
  <c r="N12" i="14"/>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12" i="1"/>
  <c r="F11" i="14"/>
  <c r="O19" i="14" l="1"/>
  <c r="O18" i="14"/>
  <c r="O21" i="14"/>
  <c r="O12" i="14"/>
  <c r="O20" i="14"/>
  <c r="O17" i="14"/>
  <c r="O16" i="14"/>
  <c r="O15" i="14"/>
  <c r="O14" i="14"/>
  <c r="O13" i="14"/>
  <c r="I11" i="1"/>
  <c r="J11" i="1" s="1"/>
  <c r="I12" i="1"/>
  <c r="J12" i="1" s="1"/>
  <c r="I13" i="1"/>
  <c r="J13" i="1" s="1"/>
  <c r="I14" i="1"/>
  <c r="J14" i="1" s="1"/>
  <c r="I15" i="1"/>
  <c r="J15" i="1" s="1"/>
  <c r="I16" i="1"/>
  <c r="J16" i="1" s="1"/>
  <c r="I17" i="1"/>
  <c r="J17" i="1" s="1"/>
  <c r="I18" i="1"/>
  <c r="I19" i="1"/>
  <c r="J19" i="1" s="1"/>
  <c r="I20" i="1"/>
  <c r="J20" i="1" s="1"/>
  <c r="I21" i="1"/>
  <c r="J21" i="1" s="1"/>
  <c r="I22" i="1"/>
  <c r="J22" i="1" s="1"/>
  <c r="I23" i="1"/>
  <c r="J23" i="1" s="1"/>
  <c r="I24" i="1"/>
  <c r="J24" i="1" s="1"/>
  <c r="I25" i="1"/>
  <c r="J25" i="1" s="1"/>
  <c r="I26" i="1"/>
  <c r="J26" i="1" s="1"/>
  <c r="I27" i="1"/>
  <c r="J27" i="1" s="1"/>
  <c r="I28" i="1"/>
  <c r="J28" i="1" s="1"/>
  <c r="I29" i="1"/>
  <c r="J29" i="1" s="1"/>
  <c r="I30" i="1"/>
  <c r="J30" i="1" s="1"/>
  <c r="I31" i="1"/>
  <c r="I32" i="1"/>
  <c r="J32" i="1" s="1"/>
  <c r="I33" i="1"/>
  <c r="J33" i="1" s="1"/>
  <c r="I34" i="1"/>
  <c r="J34" i="1" s="1"/>
  <c r="I35" i="1"/>
  <c r="J35" i="1" s="1"/>
  <c r="I36" i="1"/>
  <c r="J36" i="1" s="1"/>
  <c r="I37" i="1"/>
  <c r="J37" i="1" s="1"/>
  <c r="I38" i="1"/>
  <c r="J38" i="1" s="1"/>
  <c r="I39" i="1"/>
  <c r="J39" i="1" s="1"/>
  <c r="I40" i="1"/>
  <c r="J40" i="1" s="1"/>
  <c r="I41" i="1"/>
  <c r="J41" i="1" s="1"/>
  <c r="I42" i="1"/>
  <c r="J42" i="1" s="1"/>
  <c r="I43" i="1"/>
  <c r="J43" i="1" s="1"/>
  <c r="I44" i="1"/>
  <c r="J44" i="1" s="1"/>
  <c r="I45" i="1"/>
  <c r="J45" i="1" s="1"/>
  <c r="I46" i="1"/>
  <c r="J46" i="1" s="1"/>
  <c r="I47" i="1"/>
  <c r="J47" i="1" s="1"/>
  <c r="I48" i="1"/>
  <c r="J48" i="1" s="1"/>
  <c r="I49" i="1"/>
  <c r="J49" i="1" s="1"/>
  <c r="I50" i="1"/>
  <c r="J50" i="1" s="1"/>
  <c r="I51" i="1"/>
  <c r="J51" i="1" s="1"/>
  <c r="I52" i="1"/>
  <c r="J52" i="1" s="1"/>
  <c r="I53" i="1"/>
  <c r="J53" i="1" s="1"/>
  <c r="I54" i="1"/>
  <c r="J54" i="1" s="1"/>
  <c r="I55" i="1"/>
  <c r="J55" i="1" s="1"/>
  <c r="I56" i="1"/>
  <c r="J56" i="1" s="1"/>
  <c r="I57" i="1"/>
  <c r="J57" i="1" s="1"/>
  <c r="I58" i="1"/>
  <c r="J58" i="1" s="1"/>
  <c r="I59" i="1"/>
  <c r="J59" i="1" s="1"/>
  <c r="I60" i="1"/>
  <c r="J60" i="1" s="1"/>
  <c r="I61" i="1"/>
  <c r="J61" i="1" s="1"/>
  <c r="I62" i="1"/>
  <c r="J62" i="1" s="1"/>
  <c r="I63" i="1"/>
  <c r="J63" i="1" s="1"/>
  <c r="I64" i="1"/>
  <c r="J64" i="1" s="1"/>
  <c r="I65" i="1"/>
  <c r="J65" i="1" s="1"/>
  <c r="I66" i="1"/>
  <c r="J66" i="1" s="1"/>
  <c r="I67" i="1"/>
  <c r="J67" i="1" s="1"/>
  <c r="I68" i="1"/>
  <c r="J68" i="1" s="1"/>
  <c r="I69" i="1"/>
  <c r="J69" i="1" s="1"/>
  <c r="I70" i="1"/>
  <c r="J70" i="1" s="1"/>
  <c r="I71" i="1"/>
  <c r="J71" i="1" s="1"/>
  <c r="I72" i="1"/>
  <c r="J72" i="1" s="1"/>
  <c r="I73" i="1"/>
  <c r="J73" i="1" s="1"/>
  <c r="I74" i="1"/>
  <c r="J74" i="1" s="1"/>
  <c r="I75" i="1"/>
  <c r="J75" i="1" s="1"/>
  <c r="I76" i="1"/>
  <c r="J76" i="1" s="1"/>
  <c r="I77" i="1"/>
  <c r="J77" i="1" s="1"/>
  <c r="I78" i="1"/>
  <c r="J78" i="1" s="1"/>
  <c r="I79" i="1"/>
  <c r="J79" i="1" s="1"/>
  <c r="I80" i="1"/>
  <c r="J80" i="1" s="1"/>
  <c r="I81" i="1"/>
  <c r="J81" i="1" s="1"/>
  <c r="I82" i="1"/>
  <c r="J82" i="1" s="1"/>
  <c r="I83" i="1"/>
  <c r="J83" i="1" s="1"/>
  <c r="I84" i="1"/>
  <c r="J84" i="1" s="1"/>
  <c r="I85" i="1"/>
  <c r="J85" i="1" s="1"/>
  <c r="I86" i="1"/>
  <c r="J86" i="1" s="1"/>
  <c r="I87" i="1"/>
  <c r="J87" i="1" s="1"/>
  <c r="I88" i="1"/>
  <c r="J88" i="1" s="1"/>
  <c r="I89" i="1"/>
  <c r="J89" i="1" s="1"/>
  <c r="I90" i="1"/>
  <c r="J90" i="1" s="1"/>
  <c r="I91" i="1"/>
  <c r="J91" i="1" s="1"/>
  <c r="I92" i="1"/>
  <c r="J92" i="1" s="1"/>
  <c r="I93" i="1"/>
  <c r="J93" i="1" s="1"/>
  <c r="I94" i="1"/>
  <c r="J94" i="1" s="1"/>
  <c r="I95" i="1"/>
  <c r="J95" i="1" s="1"/>
  <c r="I96" i="1"/>
  <c r="J96" i="1" s="1"/>
  <c r="I97" i="1"/>
  <c r="J97" i="1" s="1"/>
  <c r="I98" i="1"/>
  <c r="J98" i="1" s="1"/>
  <c r="I99" i="1"/>
  <c r="J99" i="1" s="1"/>
  <c r="I100" i="1"/>
  <c r="J100" i="1" s="1"/>
  <c r="I101" i="1"/>
  <c r="J101" i="1" s="1"/>
  <c r="I102" i="1"/>
  <c r="J102" i="1" s="1"/>
  <c r="I103" i="1"/>
  <c r="J103" i="1" s="1"/>
  <c r="I104" i="1"/>
  <c r="J104" i="1" s="1"/>
  <c r="I105" i="1"/>
  <c r="J105" i="1" s="1"/>
  <c r="I106" i="1"/>
  <c r="J106" i="1" s="1"/>
  <c r="I107" i="1"/>
  <c r="J107" i="1" s="1"/>
  <c r="I108" i="1"/>
  <c r="J108" i="1" s="1"/>
  <c r="I109" i="1"/>
  <c r="J109" i="1" s="1"/>
  <c r="I110" i="1"/>
  <c r="J110" i="1" s="1"/>
  <c r="I111" i="1"/>
  <c r="J111" i="1" s="1"/>
  <c r="I112" i="1"/>
  <c r="J112" i="1" s="1"/>
  <c r="I113" i="1"/>
  <c r="J113" i="1" s="1"/>
  <c r="I114" i="1"/>
  <c r="J114" i="1" s="1"/>
  <c r="I115" i="1"/>
  <c r="J115" i="1" s="1"/>
  <c r="I116" i="1"/>
  <c r="J116" i="1" s="1"/>
  <c r="I117" i="1"/>
  <c r="J117" i="1" s="1"/>
  <c r="I118" i="1"/>
  <c r="J118" i="1" s="1"/>
  <c r="I119" i="1"/>
  <c r="J119" i="1" s="1"/>
  <c r="I120" i="1"/>
  <c r="J120" i="1" s="1"/>
  <c r="I121" i="1"/>
  <c r="J121" i="1" s="1"/>
  <c r="I122" i="1"/>
  <c r="J122" i="1" s="1"/>
  <c r="I123" i="1"/>
  <c r="J123" i="1" s="1"/>
  <c r="I124" i="1"/>
  <c r="J124" i="1" s="1"/>
  <c r="I125" i="1"/>
  <c r="J125" i="1" s="1"/>
  <c r="I126" i="1"/>
  <c r="J126" i="1" s="1"/>
  <c r="I127" i="1"/>
  <c r="J127" i="1" s="1"/>
  <c r="I128" i="1"/>
  <c r="J128" i="1" s="1"/>
  <c r="I129" i="1"/>
  <c r="J129" i="1" s="1"/>
  <c r="I130" i="1"/>
  <c r="J130" i="1" s="1"/>
  <c r="I131" i="1"/>
  <c r="J131" i="1" s="1"/>
  <c r="I132" i="1"/>
  <c r="J132" i="1" s="1"/>
  <c r="I133" i="1"/>
  <c r="J133" i="1" s="1"/>
  <c r="I134" i="1"/>
  <c r="J134" i="1" s="1"/>
  <c r="I135" i="1"/>
  <c r="J135" i="1" s="1"/>
  <c r="I136" i="1"/>
  <c r="J136" i="1" s="1"/>
  <c r="I137" i="1"/>
  <c r="J137" i="1" s="1"/>
  <c r="I138" i="1"/>
  <c r="J138" i="1" s="1"/>
  <c r="I139" i="1"/>
  <c r="J139" i="1" s="1"/>
  <c r="I140" i="1"/>
  <c r="J140" i="1" s="1"/>
  <c r="I141" i="1"/>
  <c r="J141" i="1" s="1"/>
  <c r="I142" i="1"/>
  <c r="J142" i="1" s="1"/>
  <c r="I143" i="1"/>
  <c r="J143" i="1" s="1"/>
  <c r="I144" i="1"/>
  <c r="J144" i="1" s="1"/>
  <c r="I145" i="1"/>
  <c r="J145" i="1" s="1"/>
  <c r="I146" i="1"/>
  <c r="J146" i="1" s="1"/>
  <c r="I147" i="1"/>
  <c r="J147" i="1" s="1"/>
  <c r="I148" i="1"/>
  <c r="J148" i="1" s="1"/>
  <c r="I149" i="1"/>
  <c r="J149" i="1" s="1"/>
  <c r="I150" i="1"/>
  <c r="J150" i="1" s="1"/>
  <c r="I151" i="1"/>
  <c r="J151" i="1" s="1"/>
  <c r="I152" i="1"/>
  <c r="J152" i="1" s="1"/>
  <c r="I153" i="1"/>
  <c r="J153" i="1" s="1"/>
  <c r="I154" i="1"/>
  <c r="J154" i="1" s="1"/>
  <c r="I155" i="1"/>
  <c r="J155" i="1" s="1"/>
  <c r="I156" i="1"/>
  <c r="J156" i="1" s="1"/>
  <c r="I157" i="1"/>
  <c r="J157" i="1" s="1"/>
  <c r="I158" i="1"/>
  <c r="J158" i="1" s="1"/>
  <c r="I159" i="1"/>
  <c r="J159" i="1" s="1"/>
  <c r="I160" i="1"/>
  <c r="J160" i="1" s="1"/>
  <c r="I161" i="1"/>
  <c r="J161" i="1" s="1"/>
  <c r="I162" i="1"/>
  <c r="J162" i="1" s="1"/>
  <c r="I163" i="1"/>
  <c r="J163" i="1" s="1"/>
  <c r="I164" i="1"/>
  <c r="J164" i="1" s="1"/>
  <c r="I165" i="1"/>
  <c r="J165" i="1" s="1"/>
  <c r="I166" i="1"/>
  <c r="J166" i="1" s="1"/>
  <c r="I167" i="1"/>
  <c r="J167" i="1" s="1"/>
  <c r="I168" i="1"/>
  <c r="J168" i="1" s="1"/>
  <c r="I169" i="1"/>
  <c r="J169" i="1" s="1"/>
  <c r="I170" i="1"/>
  <c r="J170" i="1" s="1"/>
  <c r="I171" i="1"/>
  <c r="J171" i="1" s="1"/>
  <c r="I172" i="1"/>
  <c r="J172" i="1" s="1"/>
  <c r="I173" i="1"/>
  <c r="J173" i="1" s="1"/>
  <c r="I174" i="1"/>
  <c r="J174" i="1" s="1"/>
  <c r="I175" i="1"/>
  <c r="J175" i="1" s="1"/>
  <c r="I176" i="1"/>
  <c r="J176" i="1" s="1"/>
  <c r="I177" i="1"/>
  <c r="J177" i="1" s="1"/>
  <c r="I178" i="1"/>
  <c r="J178" i="1" s="1"/>
  <c r="I179" i="1"/>
  <c r="J179" i="1" s="1"/>
  <c r="I180" i="1"/>
  <c r="J180" i="1" s="1"/>
  <c r="I181" i="1"/>
  <c r="J181" i="1" s="1"/>
  <c r="I182" i="1"/>
  <c r="J182" i="1" s="1"/>
  <c r="I183" i="1"/>
  <c r="J183" i="1" s="1"/>
  <c r="I184" i="1"/>
  <c r="J184" i="1" s="1"/>
  <c r="I185" i="1"/>
  <c r="J185" i="1" s="1"/>
  <c r="I186" i="1"/>
  <c r="J186" i="1" s="1"/>
  <c r="I187" i="1"/>
  <c r="J187" i="1" s="1"/>
  <c r="I188" i="1"/>
  <c r="J188" i="1" s="1"/>
  <c r="I189" i="1"/>
  <c r="J189" i="1" s="1"/>
  <c r="I190" i="1"/>
  <c r="J190" i="1" s="1"/>
  <c r="I191" i="1"/>
  <c r="J191" i="1" s="1"/>
  <c r="I192" i="1"/>
  <c r="J192" i="1" s="1"/>
  <c r="I193" i="1"/>
  <c r="J193" i="1" s="1"/>
  <c r="I194" i="1"/>
  <c r="J194" i="1" s="1"/>
  <c r="I195" i="1"/>
  <c r="J195" i="1" s="1"/>
  <c r="I196" i="1"/>
  <c r="J196" i="1" s="1"/>
  <c r="I197" i="1"/>
  <c r="J197" i="1" s="1"/>
  <c r="I198" i="1"/>
  <c r="J198" i="1" s="1"/>
  <c r="I199" i="1"/>
  <c r="J199" i="1" s="1"/>
  <c r="I200" i="1"/>
  <c r="J200" i="1" s="1"/>
  <c r="I201" i="1"/>
  <c r="J201" i="1" s="1"/>
  <c r="I202" i="1"/>
  <c r="J202" i="1" s="1"/>
  <c r="I203" i="1"/>
  <c r="J203" i="1" s="1"/>
  <c r="I204" i="1"/>
  <c r="J204" i="1" s="1"/>
  <c r="I205" i="1"/>
  <c r="J205" i="1" s="1"/>
  <c r="I206" i="1"/>
  <c r="J206" i="1" s="1"/>
  <c r="I207" i="1"/>
  <c r="J207" i="1" s="1"/>
  <c r="I208" i="1"/>
  <c r="J208" i="1" s="1"/>
  <c r="I209" i="1"/>
  <c r="J209" i="1" s="1"/>
  <c r="I210" i="1"/>
  <c r="J210" i="1" s="1"/>
  <c r="I211" i="1"/>
  <c r="J211" i="1" s="1"/>
  <c r="I212" i="1"/>
  <c r="J212" i="1" s="1"/>
  <c r="I213" i="1"/>
  <c r="J213" i="1" s="1"/>
  <c r="I214" i="1"/>
  <c r="J214" i="1" s="1"/>
  <c r="I215" i="1"/>
  <c r="J215" i="1" s="1"/>
  <c r="I216" i="1"/>
  <c r="J216" i="1" s="1"/>
  <c r="I217" i="1"/>
  <c r="J217" i="1" s="1"/>
  <c r="I218" i="1"/>
  <c r="J218" i="1" s="1"/>
  <c r="I219" i="1"/>
  <c r="J219" i="1" s="1"/>
  <c r="I220" i="1"/>
  <c r="J220" i="1" s="1"/>
  <c r="I221" i="1"/>
  <c r="J221" i="1" s="1"/>
  <c r="I222" i="1"/>
  <c r="J222" i="1" s="1"/>
  <c r="I223" i="1"/>
  <c r="J223" i="1" s="1"/>
  <c r="I224" i="1"/>
  <c r="J224" i="1" s="1"/>
  <c r="I225" i="1"/>
  <c r="J225" i="1" s="1"/>
  <c r="I226" i="1"/>
  <c r="J226" i="1" s="1"/>
  <c r="I227" i="1"/>
  <c r="J227" i="1" s="1"/>
  <c r="I228" i="1"/>
  <c r="J228" i="1" s="1"/>
  <c r="I229" i="1"/>
  <c r="J229" i="1" s="1"/>
  <c r="I230" i="1"/>
  <c r="J230" i="1" s="1"/>
  <c r="I231" i="1"/>
  <c r="J231" i="1" s="1"/>
  <c r="I232" i="1"/>
  <c r="J232" i="1" s="1"/>
  <c r="I233" i="1"/>
  <c r="J233" i="1" s="1"/>
  <c r="I234" i="1"/>
  <c r="J234" i="1" s="1"/>
  <c r="I235" i="1"/>
  <c r="J235" i="1" s="1"/>
  <c r="I236" i="1"/>
  <c r="J236" i="1" s="1"/>
  <c r="I237" i="1"/>
  <c r="J237" i="1" s="1"/>
  <c r="I238" i="1"/>
  <c r="J238" i="1" s="1"/>
  <c r="I239" i="1"/>
  <c r="J239" i="1" s="1"/>
  <c r="I240" i="1"/>
  <c r="J240" i="1" s="1"/>
  <c r="I241" i="1"/>
  <c r="J241" i="1" s="1"/>
  <c r="I242" i="1"/>
  <c r="J242" i="1" s="1"/>
  <c r="I243" i="1"/>
  <c r="J243" i="1" s="1"/>
  <c r="I244" i="1"/>
  <c r="J244" i="1" s="1"/>
  <c r="I245" i="1"/>
  <c r="J245" i="1" s="1"/>
  <c r="I246" i="1"/>
  <c r="J246" i="1" s="1"/>
  <c r="I247" i="1"/>
  <c r="J247" i="1" s="1"/>
  <c r="I248" i="1"/>
  <c r="J248" i="1" s="1"/>
  <c r="I249" i="1"/>
  <c r="J249" i="1" s="1"/>
  <c r="I250" i="1"/>
  <c r="J250" i="1" s="1"/>
  <c r="I251" i="1"/>
  <c r="J251" i="1" s="1"/>
  <c r="I252" i="1"/>
  <c r="J252" i="1" s="1"/>
  <c r="I253" i="1"/>
  <c r="J253" i="1" s="1"/>
  <c r="I254" i="1"/>
  <c r="J254" i="1" s="1"/>
  <c r="I255" i="1"/>
  <c r="J255" i="1" s="1"/>
  <c r="I256" i="1"/>
  <c r="J256" i="1" s="1"/>
  <c r="I257" i="1"/>
  <c r="J257" i="1" s="1"/>
  <c r="I258" i="1"/>
  <c r="J258" i="1" s="1"/>
  <c r="I259" i="1"/>
  <c r="J259" i="1" s="1"/>
  <c r="I260" i="1"/>
  <c r="J260" i="1" s="1"/>
  <c r="I261" i="1"/>
  <c r="J261" i="1" s="1"/>
  <c r="I262" i="1"/>
  <c r="J262" i="1" s="1"/>
  <c r="I263" i="1"/>
  <c r="J263" i="1" s="1"/>
  <c r="I264" i="1"/>
  <c r="J264" i="1" s="1"/>
  <c r="I265" i="1"/>
  <c r="J265" i="1" s="1"/>
  <c r="I266" i="1"/>
  <c r="J266" i="1" s="1"/>
  <c r="I267" i="1"/>
  <c r="J267" i="1" s="1"/>
  <c r="I268" i="1"/>
  <c r="J268" i="1" s="1"/>
  <c r="I269" i="1"/>
  <c r="J269" i="1" s="1"/>
  <c r="I270" i="1"/>
  <c r="J270" i="1" s="1"/>
  <c r="I271" i="1"/>
  <c r="J271" i="1" s="1"/>
  <c r="I272" i="1"/>
  <c r="J272" i="1" s="1"/>
  <c r="I273" i="1"/>
  <c r="J273" i="1" s="1"/>
  <c r="I274" i="1"/>
  <c r="J274" i="1" s="1"/>
  <c r="I275" i="1"/>
  <c r="J275" i="1" s="1"/>
  <c r="I276" i="1"/>
  <c r="J276" i="1" s="1"/>
  <c r="I277" i="1"/>
  <c r="J277" i="1" s="1"/>
  <c r="I278" i="1"/>
  <c r="J278" i="1" s="1"/>
  <c r="I279" i="1"/>
  <c r="J279" i="1" s="1"/>
  <c r="I280" i="1"/>
  <c r="J280" i="1" s="1"/>
  <c r="I281" i="1"/>
  <c r="J281" i="1" s="1"/>
  <c r="I282" i="1"/>
  <c r="J282" i="1" s="1"/>
  <c r="I283" i="1"/>
  <c r="J283" i="1" s="1"/>
  <c r="I284" i="1"/>
  <c r="J284" i="1" s="1"/>
  <c r="I285" i="1"/>
  <c r="J285" i="1" s="1"/>
  <c r="I286" i="1"/>
  <c r="J286" i="1" s="1"/>
  <c r="I287" i="1"/>
  <c r="J287" i="1" s="1"/>
  <c r="I288" i="1"/>
  <c r="J288" i="1" s="1"/>
  <c r="I289" i="1"/>
  <c r="J289" i="1" s="1"/>
  <c r="I290" i="1"/>
  <c r="J290" i="1" s="1"/>
  <c r="I291" i="1"/>
  <c r="J291" i="1" s="1"/>
  <c r="I292" i="1"/>
  <c r="J292" i="1" s="1"/>
  <c r="I293" i="1"/>
  <c r="J293" i="1" s="1"/>
  <c r="I294" i="1"/>
  <c r="J294" i="1" s="1"/>
  <c r="I295" i="1"/>
  <c r="J295" i="1" s="1"/>
  <c r="I296" i="1"/>
  <c r="J296" i="1" s="1"/>
  <c r="I297" i="1"/>
  <c r="J297" i="1" s="1"/>
  <c r="I298" i="1"/>
  <c r="J298" i="1" s="1"/>
  <c r="I299" i="1"/>
  <c r="J299" i="1" s="1"/>
  <c r="I300" i="1"/>
  <c r="J300" i="1" s="1"/>
  <c r="I301" i="1"/>
  <c r="J301" i="1" s="1"/>
  <c r="I302" i="1"/>
  <c r="J302" i="1" s="1"/>
  <c r="I303" i="1"/>
  <c r="J303" i="1" s="1"/>
  <c r="I304" i="1"/>
  <c r="J304" i="1" s="1"/>
  <c r="I305" i="1"/>
  <c r="J305" i="1" s="1"/>
  <c r="I306" i="1"/>
  <c r="J306" i="1" s="1"/>
  <c r="I307" i="1"/>
  <c r="J307" i="1" s="1"/>
  <c r="I308" i="1"/>
  <c r="J308" i="1" s="1"/>
  <c r="I309" i="1"/>
  <c r="J309" i="1" s="1"/>
  <c r="I310" i="1"/>
  <c r="J310" i="1" s="1"/>
  <c r="F346" i="1"/>
  <c r="J31" i="1" l="1"/>
  <c r="F15" i="14"/>
  <c r="E15" i="14"/>
  <c r="J18" i="1"/>
  <c r="C32" i="10"/>
  <c r="C34" i="10"/>
  <c r="C29" i="10"/>
  <c r="C56" i="10"/>
  <c r="C38" i="10"/>
  <c r="C43" i="10"/>
  <c r="C61" i="10"/>
  <c r="C70" i="10"/>
  <c r="C25" i="10"/>
  <c r="C52" i="10"/>
  <c r="C48" i="10"/>
  <c r="C66" i="10"/>
  <c r="C75" i="10"/>
  <c r="C30" i="10"/>
  <c r="C57" i="10"/>
  <c r="C39" i="10"/>
  <c r="C23" i="10"/>
  <c r="C50" i="10"/>
  <c r="C46" i="10"/>
  <c r="C64" i="10"/>
  <c r="C73" i="10"/>
  <c r="C28" i="10"/>
  <c r="C55" i="10"/>
  <c r="C37" i="10"/>
  <c r="C47" i="10"/>
  <c r="C65" i="10"/>
  <c r="C74" i="10"/>
  <c r="C62" i="10"/>
  <c r="C71" i="10"/>
  <c r="C26" i="10"/>
  <c r="C36" i="10"/>
  <c r="C35" i="10"/>
  <c r="C45" i="10"/>
  <c r="C63" i="10"/>
  <c r="C72" i="10"/>
  <c r="C76" i="10"/>
  <c r="C54" i="10"/>
  <c r="C53" i="10"/>
  <c r="C41" i="10"/>
  <c r="C27" i="10"/>
  <c r="C68" i="10"/>
  <c r="C67" i="10"/>
  <c r="C59" i="10"/>
  <c r="C31" i="10"/>
  <c r="C58" i="10"/>
  <c r="C40" i="10"/>
  <c r="C42" i="10"/>
  <c r="C60" i="10"/>
  <c r="C69" i="10"/>
  <c r="C24" i="10"/>
  <c r="C51" i="10"/>
  <c r="C33" i="10"/>
  <c r="C44" i="10"/>
  <c r="C49" i="10"/>
  <c r="F6" i="4"/>
  <c r="F7" i="4"/>
  <c r="F5" i="4"/>
  <c r="F8" i="4"/>
  <c r="F9" i="4"/>
  <c r="F4" i="4"/>
  <c r="D7" i="4"/>
  <c r="E7" i="4" s="1"/>
  <c r="D5" i="4"/>
  <c r="E5" i="4" s="1"/>
  <c r="D8" i="4"/>
  <c r="E8" i="4" s="1"/>
  <c r="D9" i="4"/>
  <c r="E9" i="4" s="1"/>
  <c r="D4" i="4"/>
  <c r="E4" i="4" s="1"/>
  <c r="D6" i="4"/>
  <c r="E6" i="4" s="1"/>
  <c r="D11" i="2"/>
  <c r="C11" i="2"/>
  <c r="C10" i="2"/>
  <c r="D10" i="2"/>
  <c r="C77" i="10" l="1"/>
  <c r="F16" i="14"/>
  <c r="E16" i="14"/>
  <c r="D8" i="2"/>
  <c r="C8" i="2"/>
  <c r="D7" i="2"/>
  <c r="C7" i="2"/>
  <c r="D6" i="2"/>
  <c r="D5" i="2"/>
  <c r="C6" i="2"/>
  <c r="C5" i="2"/>
  <c r="D9" i="2" l="1"/>
  <c r="C9"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BBCF2D3-38B5-47E6-AEF4-55C5FE0D63B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B55FA43-16A3-45D1-A981-E6AB0DE5A219}" name="WorksheetConnection_beginner-DA-course-blank.xlsx!data" type="102" refreshedVersion="8" minRefreshableVersion="5">
    <extLst>
      <ext xmlns:x15="http://schemas.microsoft.com/office/spreadsheetml/2010/11/main" uri="{DE250136-89BD-433C-8126-D09CA5730AF9}">
        <x15:connection id="data" autoDelete="1">
          <x15:rangePr sourceName="_xlcn.WorksheetConnection_beginnerDAcourseblank.xlsxdata1"/>
        </x15:connection>
      </ext>
    </extLst>
  </connection>
</connections>
</file>

<file path=xl/sharedStrings.xml><?xml version="1.0" encoding="utf-8"?>
<sst xmlns="http://schemas.openxmlformats.org/spreadsheetml/2006/main" count="3049" uniqueCount="102">
  <si>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</si>
  <si>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</si>
  <si>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</si>
  <si>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</si>
  <si>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</si>
  <si>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</si>
  <si>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</si>
  <si>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</si>
  <si>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</si>
  <si>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</si>
  <si>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</si>
  <si>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</si>
  <si>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</si>
  <si>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</si>
  <si>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</si>
  <si>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</si>
  <si>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</si>
  <si>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</si>
  <si>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</si>
  <si>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</si>
  <si>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</si>
  <si>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</si>
  <si>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</si>
  <si>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</si>
  <si>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</si>
  <si>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</si>
  <si>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</si>
  <si>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</si>
  <si>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</si>
  <si>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</si>
  <si>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</si>
  <si>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</si>
  <si>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</si>
  <si>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</si>
  <si>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</si>
  <si>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</si>
  <si>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</si>
  <si>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</si>
  <si>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</si>
  <si>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</si>
  <si>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</si>
  <si>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</si>
  <si>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Questions</t>
  </si>
  <si>
    <t>Quick statistics</t>
  </si>
  <si>
    <t>Sales by country (with formulas)</t>
  </si>
  <si>
    <t>Sales by country (with pivots)</t>
  </si>
  <si>
    <t>Dynamic country-level Sales Report</t>
  </si>
  <si>
    <t>Which products to discontinue?</t>
  </si>
  <si>
    <t>Best Sales person by country</t>
  </si>
  <si>
    <t>Units</t>
  </si>
  <si>
    <t>Cost per unit</t>
  </si>
  <si>
    <t>Profits by product (using products table) - See column Y</t>
  </si>
  <si>
    <t>Exploratory Data Analysis (EDA) with CF</t>
  </si>
  <si>
    <t>Top 5 products by $ per unit</t>
  </si>
  <si>
    <t>Are there any anomalies in the data?</t>
  </si>
  <si>
    <t>Average</t>
  </si>
  <si>
    <t>Min</t>
  </si>
  <si>
    <t>Max</t>
  </si>
  <si>
    <t>Range</t>
  </si>
  <si>
    <t>Row Labels</t>
  </si>
  <si>
    <t>Sum of Amount</t>
  </si>
  <si>
    <t>Grand Total</t>
  </si>
  <si>
    <t>Sum of Units</t>
  </si>
  <si>
    <t>Country</t>
  </si>
  <si>
    <t xml:space="preserve">                  </t>
  </si>
  <si>
    <t>Sales per unit</t>
  </si>
  <si>
    <t>Miguel</t>
  </si>
  <si>
    <t>Formula</t>
  </si>
  <si>
    <t>Resultado</t>
  </si>
  <si>
    <t>Cost</t>
  </si>
  <si>
    <t>Profit</t>
  </si>
  <si>
    <t>Pick a country</t>
  </si>
  <si>
    <t>Quick summary</t>
  </si>
  <si>
    <t>Number of transactions</t>
  </si>
  <si>
    <t>Sales</t>
  </si>
  <si>
    <t>Quantity</t>
  </si>
  <si>
    <t>Total</t>
  </si>
  <si>
    <t>By sales person</t>
  </si>
  <si>
    <t>Expense</t>
  </si>
  <si>
    <t>Profit %</t>
  </si>
  <si>
    <t>Calculating the profit</t>
  </si>
  <si>
    <t>Median (Q2)</t>
  </si>
  <si>
    <t>FIRST Q(Q1)</t>
  </si>
  <si>
    <t>THIRD Q (Q3)</t>
  </si>
  <si>
    <t>Exploratory Data Analysis (EDA) with CF (conditional formatting)</t>
  </si>
  <si>
    <t xml:space="preserve">Conditional formatting, above the average wich is </t>
  </si>
  <si>
    <t>Sales by country (with formulas) SUMIFS</t>
  </si>
  <si>
    <t>Sales by country (with pivots &amp; slices)</t>
  </si>
  <si>
    <t>The result is the Sales per unit</t>
  </si>
  <si>
    <t xml:space="preserve">Creating a new measure in the pivot table and calculating the sum of sales amount divided by the sum of units </t>
  </si>
  <si>
    <r>
      <t xml:space="preserve">Adding </t>
    </r>
    <r>
      <rPr>
        <u/>
        <sz val="11"/>
        <color theme="1"/>
        <rFont val="Calibri"/>
        <family val="2"/>
        <scheme val="minor"/>
      </rPr>
      <t>Cost per Unit</t>
    </r>
    <r>
      <rPr>
        <sz val="11"/>
        <color theme="1"/>
        <rFont val="Calibri"/>
        <family val="2"/>
        <scheme val="minor"/>
      </rPr>
      <t xml:space="preserve">
 with VLOOKUP</t>
    </r>
  </si>
  <si>
    <r>
      <t>Calculating the</t>
    </r>
    <r>
      <rPr>
        <u/>
        <sz val="11"/>
        <color theme="1"/>
        <rFont val="Calibri"/>
        <family val="2"/>
        <scheme val="minor"/>
      </rPr>
      <t xml:space="preserve"> cost</t>
    </r>
  </si>
  <si>
    <t>Profits by product (using products table)</t>
  </si>
  <si>
    <t>Doing the same, but with formulas.</t>
  </si>
  <si>
    <t>Best sales person</t>
  </si>
  <si>
    <t>Worst sales person</t>
  </si>
  <si>
    <t>Doing a new measure  with pivot table. (PROFIT)</t>
  </si>
  <si>
    <t>PROFIT = [Sum of Amount]-[Sum of Cost]</t>
  </si>
  <si>
    <t>#Doing a dinamic table, where you can pick a country in the country label, and all the parameters will be changed.</t>
  </si>
  <si>
    <t># Using a conditional formatting for checking when the sales person reach or not the target of units sold</t>
  </si>
  <si>
    <t># Checking the products to maintain or discontinue based on the profit margin</t>
  </si>
  <si>
    <t># Doing the summatory of sales by country with a pivot table an adding a slice for each of the sales person.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</si>
</sst>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5" formatCode="&quot;$&quot;\ #,##0;\-&quot;$&quot;\ #,##0"/>
    <numFmt numFmtId="6" formatCode="&quot;$&quot;\ #,##0;[Red]\-&quot;$&quot;\ #,##0"/>
    <numFmt numFmtId="7" formatCode="&quot;$&quot;\ #,##0.00;\-&quot;$&quot;\ #,##0.00"/>
    <numFmt numFmtId="44" formatCode="_-&quot;$&quot;\ * #,##0.00_-;\-&quot;$&quot;\ * #,##0.00_-;_-&quot;$&quot;\ * &quot;-&quot;??_-;_-@_-"/>
    <numFmt numFmtId="164" formatCode="&quot;$&quot;#,##0_);[Red]\(&quot;$&quot;#,##0\)"/>
    <numFmt numFmtId="165" formatCode="&quot;$&quot;#,##0.00_);[Red]\(&quot;$&quot;#,##0.00\)"/>
    <numFmt numFmtId="166" formatCode="\$\ #,##0.00;\-\$\ #,##0.00;\$\ #,##0.00"/>
    <numFmt numFmtId="167" formatCode="&quot;$&quot;#,##0.000_);[Red]\(&quot;$&quot;#,##0.000\)"/>
    <numFmt numFmtId="168" formatCode="&quot;$&quot;\ #,##0.0;\-&quot;$&quot;\ #,##0.0"/>
    <numFmt numFmtId="169" formatCode="0.0"/>
    <numFmt numFmtId="170" formatCode="#,##0_ ;\-#,##0\ "/>
    <numFmt numFmtId="171" formatCode="_-&quot;$&quot;\ * #,##0_-;\-&quot;$&quot;\ * #,##0_-;_-&quot;$&quot;\ * &quot;-&quot;??_-;_-@_-"/>
  </numFmts>
  <fonts count="12" x14ac:knownFonts="1">
    <font>
      <sz val="11"/>
      <color theme="1"/>
      <name val="Calibri"/>
      <family val="2"/>
      <scheme val="minor"/>
    </font>
    <font>
      <sz val="28"/>
      <color theme="1"/>
      <name val="Segoe UI Light"/>
      <family val="2"/>
    </font>
    <font>
      <b/>
      <sz val="11"/>
      <color theme="1"/>
      <name val="Calibri"/>
      <family val="2"/>
      <scheme val="minor"/>
    </font>
    <font>
      <sz val="11"/>
      <color theme="0" tint="-0.499984740745262"/>
      <name val="Calibri"/>
      <family val="2"/>
      <scheme val="minor"/>
    </font>
    <font>
      <sz val="8"/>
      <name val="Calibri"/>
      <family val="2"/>
      <scheme val="minor"/>
    </font>
    <font>
      <sz val="11"/>
      <color theme="1"/>
      <name val="Calibri"/>
      <family val="2"/>
      <scheme val="minor"/>
    </font>
    <font>
      <b/>
      <i/>
      <sz val="11"/>
      <color theme="1"/>
      <name val="Calibri"/>
      <family val="2"/>
      <scheme val="minor"/>
    </font>
    <font>
      <sz val="28"/>
      <color theme="1"/>
      <name val="Segoe UI Black"/>
      <family val="2"/>
    </font>
    <font>
      <b/>
      <sz val="14"/>
      <color theme="1"/>
      <name val="Calibri"/>
      <family val="2"/>
      <scheme val="minor"/>
    </font>
    <font>
      <u/>
      <sz val="11"/>
      <color theme="1"/>
      <name val="Calibri"/>
      <family val="2"/>
      <scheme val="minor"/>
    </font>
    <font>
      <b/>
      <sz val="12"/>
      <color theme="1"/>
      <name val="Calibri"/>
      <family val="2"/>
      <scheme val="minor"/>
    </font>
    <font>
      <i/>
      <sz val="11"/>
      <color theme="1"/>
      <name val="Calibri"/>
      <family val="2"/>
      <scheme val="minor"/>
    </font>
  </fonts>
  <fills count="9">
    <fill>
      <patternFill patternType="none"/>
    </fill>
    <fill>
      <patternFill patternType="gray125"/>
    </fill>
    <fill>
      <patternFill patternType="solid">
        <fgColor theme="2"/>
        <bgColor indexed="64"/>
      </patternFill>
    </fill>
    <fill>
      <patternFill patternType="solid">
        <fgColor theme="4" tint="0.59999389629810485"/>
        <bgColor indexed="64"/>
      </patternFill>
    </fill>
    <fill>
      <patternFill patternType="solid">
        <fgColor theme="5"/>
        <bgColor indexed="64"/>
      </patternFill>
    </fill>
    <fill>
      <patternFill patternType="solid">
        <fgColor theme="7" tint="0.59999389629810485"/>
        <bgColor indexed="64"/>
      </patternFill>
    </fill>
    <fill>
      <patternFill patternType="solid">
        <fgColor theme="7"/>
        <bgColor indexed="64"/>
      </patternFill>
    </fill>
    <fill>
      <patternFill patternType="solid">
        <fgColor rgb="FFFFFF00"/>
        <bgColor indexed="64"/>
      </patternFill>
    </fill>
    <fill>
      <patternFill patternType="solid">
        <fgColor theme="7" tint="0.39997558519241921"/>
        <bgColor indexed="64"/>
      </patternFill>
    </fill>
  </fills>
  <borders count="17">
    <border>
      <left/>
      <right/>
      <top/>
      <bottom/>
      <diagonal/>
    </border>
    <border>
      <left/>
      <right/>
      <top style="dotted">
        <color theme="0" tint="-0.24994659260841701"/>
      </top>
      <bottom style="dotted">
        <color theme="0" tint="-0.24994659260841701"/>
      </bottom>
      <diagonal/>
    </border>
    <border>
      <left/>
      <right/>
      <top style="thin">
        <color theme="0" tint="-0.24994659260841701"/>
      </top>
      <bottom style="thin">
        <color theme="0" tint="-0.24994659260841701"/>
      </bottom>
      <diagonal/>
    </border>
    <border>
      <left/>
      <right/>
      <top style="thin">
        <color theme="0" tint="-0.34998626667073579"/>
      </top>
      <bottom/>
      <diagonal/>
    </border>
    <border>
      <left/>
      <right/>
      <top/>
      <bottom style="thin">
        <color indexed="64"/>
      </bottom>
      <diagonal/>
    </border>
    <border>
      <left/>
      <right/>
      <top style="thin">
        <color theme="2" tint="-0.24994659260841701"/>
      </top>
      <bottom style="thin">
        <color theme="2" tint="-0.24994659260841701"/>
      </bottom>
      <diagonal/>
    </border>
    <border>
      <left/>
      <right/>
      <top/>
      <bottom style="thin">
        <color theme="2" tint="-0.24994659260841701"/>
      </bottom>
      <diagonal/>
    </border>
    <border>
      <left/>
      <right/>
      <top style="thin">
        <color theme="2" tint="-0.24994659260841701"/>
      </top>
      <bottom style="thin">
        <color indexed="64"/>
      </bottom>
      <diagonal/>
    </border>
    <border>
      <left/>
      <right/>
      <top style="thin">
        <color theme="2" tint="-0.249977111117893"/>
      </top>
      <bottom style="thin">
        <color theme="2" tint="-0.249977111117893"/>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s>
  <cellStyleXfs count="2">
    <xf numFmtId="0" fontId="0" fillId="0" borderId="0"/>
    <xf numFmtId="44" fontId="5" fillId="0" borderId="0" applyFont="0" applyFill="0" applyBorder="0" applyAlignment="0" applyProtection="0"/>
  </cellStyleXfs>
  <cellXfs count="98">
    <xf numFmtId="0" fontId="0" fillId="0" borderId="0" xfId="0"/>
    <xf numFmtId="0" fontId="0" fillId="2" borderId="0" xfId="0" applyFill="1"/>
    <xf numFmtId="164"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2" borderId="0" xfId="0" applyFont="1" applyFill="1"/>
    <xf numFmtId="0" fontId="2" fillId="0" borderId="0" xfId="0" applyFont="1" applyAlignment="1">
      <alignment horizontal="right"/>
    </xf>
    <xf numFmtId="165" fontId="0" fillId="0" borderId="0" xfId="0" applyNumberFormat="1"/>
    <xf numFmtId="0" fontId="0" fillId="0" borderId="0" xfId="0" applyFont="1" applyFill="1" applyBorder="1"/>
    <xf numFmtId="0" fontId="0" fillId="3" borderId="0" xfId="0" applyFill="1"/>
    <xf numFmtId="0" fontId="2" fillId="3" borderId="3" xfId="0" applyFont="1" applyFill="1" applyBorder="1" applyAlignment="1">
      <alignment horizontal="right" vertical="center"/>
    </xf>
    <xf numFmtId="0" fontId="0" fillId="0" borderId="2" xfId="0" applyFont="1" applyFill="1" applyBorder="1"/>
    <xf numFmtId="6" fontId="0" fillId="0" borderId="2" xfId="0" applyNumberFormat="1" applyFill="1" applyBorder="1"/>
    <xf numFmtId="6" fontId="0" fillId="0" borderId="2" xfId="0" applyNumberFormat="1" applyBorder="1"/>
    <xf numFmtId="40" fontId="3" fillId="0" borderId="2" xfId="0" applyNumberFormat="1" applyFont="1" applyFill="1"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166" fontId="0" fillId="0" borderId="0" xfId="0" applyNumberFormat="1"/>
    <xf numFmtId="0" fontId="2" fillId="0" borderId="0" xfId="0" applyFont="1" applyAlignment="1">
      <alignment horizontal="center" vertical="center"/>
    </xf>
    <xf numFmtId="0" fontId="0" fillId="0" borderId="0" xfId="0" applyBorder="1"/>
    <xf numFmtId="0" fontId="0" fillId="0" borderId="0" xfId="0" applyFill="1"/>
    <xf numFmtId="3" fontId="0" fillId="0" borderId="0" xfId="0" applyNumberFormat="1" applyFill="1" applyBorder="1"/>
    <xf numFmtId="164" fontId="0" fillId="0" borderId="0" xfId="0" applyNumberFormat="1" applyFill="1" applyBorder="1"/>
    <xf numFmtId="0" fontId="0" fillId="0" borderId="0" xfId="0" applyFont="1" applyFill="1" applyBorder="1" applyAlignment="1"/>
    <xf numFmtId="0" fontId="0" fillId="0" borderId="0" xfId="0" applyFill="1" applyBorder="1"/>
    <xf numFmtId="3" fontId="0" fillId="0" borderId="0" xfId="0" applyNumberFormat="1" applyFill="1"/>
    <xf numFmtId="164" fontId="0" fillId="0" borderId="0" xfId="0" applyNumberFormat="1" applyFill="1"/>
    <xf numFmtId="167" fontId="0" fillId="0" borderId="0" xfId="0" applyNumberFormat="1"/>
    <xf numFmtId="0" fontId="2" fillId="0" borderId="0" xfId="0" applyFont="1" applyAlignment="1">
      <alignment horizontal="center"/>
    </xf>
    <xf numFmtId="7" fontId="0" fillId="0" borderId="0" xfId="1" applyNumberFormat="1" applyFont="1"/>
    <xf numFmtId="0" fontId="0" fillId="0" borderId="5" xfId="0" applyBorder="1"/>
    <xf numFmtId="0" fontId="0" fillId="5" borderId="5" xfId="0" applyFill="1" applyBorder="1"/>
    <xf numFmtId="0" fontId="2" fillId="5" borderId="5" xfId="0" applyFont="1" applyFill="1" applyBorder="1" applyAlignment="1">
      <alignment horizontal="right"/>
    </xf>
    <xf numFmtId="0" fontId="6" fillId="5" borderId="5" xfId="0" applyFont="1" applyFill="1" applyBorder="1" applyAlignment="1">
      <alignment horizontal="right"/>
    </xf>
    <xf numFmtId="0" fontId="0" fillId="0" borderId="5" xfId="0" applyFont="1" applyFill="1" applyBorder="1"/>
    <xf numFmtId="44" fontId="0" fillId="0" borderId="5" xfId="0" applyNumberFormat="1" applyBorder="1" applyAlignment="1">
      <alignment horizontal="center" vertical="center"/>
    </xf>
    <xf numFmtId="5" fontId="0" fillId="0" borderId="5" xfId="1" applyNumberFormat="1" applyFont="1" applyBorder="1"/>
    <xf numFmtId="0" fontId="0" fillId="0" borderId="7" xfId="0" applyFont="1" applyFill="1" applyBorder="1"/>
    <xf numFmtId="0" fontId="0" fillId="0" borderId="7" xfId="0" applyBorder="1"/>
    <xf numFmtId="44" fontId="0" fillId="0" borderId="7" xfId="0" applyNumberFormat="1" applyBorder="1" applyAlignment="1">
      <alignment horizontal="center" vertical="center"/>
    </xf>
    <xf numFmtId="0" fontId="0" fillId="5" borderId="6" xfId="0" applyFill="1" applyBorder="1"/>
    <xf numFmtId="0" fontId="0" fillId="0" borderId="8" xfId="0" applyBorder="1"/>
    <xf numFmtId="168" fontId="0" fillId="0" borderId="5" xfId="1" applyNumberFormat="1" applyFont="1" applyBorder="1"/>
    <xf numFmtId="170" fontId="0" fillId="0" borderId="5" xfId="1" applyNumberFormat="1" applyFont="1" applyBorder="1"/>
    <xf numFmtId="0" fontId="2" fillId="5" borderId="6" xfId="0" applyFont="1" applyFill="1" applyBorder="1" applyAlignment="1">
      <alignment horizontal="right"/>
    </xf>
    <xf numFmtId="169" fontId="0" fillId="0" borderId="0" xfId="0" applyNumberFormat="1"/>
    <xf numFmtId="1" fontId="0" fillId="0" borderId="0" xfId="0" applyNumberFormat="1"/>
    <xf numFmtId="171" fontId="0" fillId="0" borderId="0" xfId="0" applyNumberFormat="1"/>
    <xf numFmtId="9" fontId="0" fillId="0" borderId="0" xfId="0" applyNumberFormat="1"/>
    <xf numFmtId="0" fontId="0" fillId="7" borderId="0" xfId="0" applyFill="1"/>
    <xf numFmtId="0" fontId="0" fillId="0" borderId="9" xfId="0" applyBorder="1"/>
    <xf numFmtId="0" fontId="2" fillId="0" borderId="9" xfId="0" applyFont="1" applyBorder="1"/>
    <xf numFmtId="0" fontId="0" fillId="0" borderId="0" xfId="0"/>
    <xf numFmtId="0" fontId="0" fillId="0" borderId="0" xfId="0" applyFill="1" applyAlignment="1">
      <alignment horizontal="left" indent="1"/>
    </xf>
    <xf numFmtId="0" fontId="0" fillId="8" borderId="0" xfId="0" applyFill="1"/>
    <xf numFmtId="0" fontId="7" fillId="8" borderId="0" xfId="0" applyFont="1" applyFill="1" applyAlignment="1">
      <alignment horizontal="center" vertical="center"/>
    </xf>
    <xf numFmtId="0" fontId="1" fillId="8" borderId="0" xfId="0" applyFont="1" applyFill="1" applyAlignment="1">
      <alignment vertical="center"/>
    </xf>
    <xf numFmtId="0" fontId="0" fillId="0" borderId="0" xfId="0"/>
    <xf numFmtId="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xf numFmtId="0" fontId="0" fillId="0" borderId="0" xfId="0" pivotButton="1"/>
    <xf numFmtId="0" fontId="0" fillId="0" borderId="0" xfId="0" applyAlignment="1">
      <alignment horizontal="left"/>
    </xf>
    <xf numFmtId="0" fontId="0" fillId="0" borderId="0" xfId="0" applyNumberFormat="1"/>
    <xf numFmtId="0" fontId="8" fillId="2" borderId="0" xfId="0" applyFont="1" applyFill="1" applyAlignment="1">
      <alignment horizontal="center" vertical="center"/>
    </xf>
    <xf numFmtId="0" fontId="0" fillId="7" borderId="0" xfId="0" applyFill="1" applyAlignment="1">
      <alignment horizontal="center" vertical="center"/>
    </xf>
    <xf numFmtId="0" fontId="0" fillId="7" borderId="0" xfId="0" applyFill="1" applyAlignment="1">
      <alignment horizontal="center" vertical="center" wrapText="1"/>
    </xf>
    <xf numFmtId="0" fontId="0" fillId="5" borderId="0" xfId="0" applyFill="1"/>
    <xf numFmtId="0" fontId="7" fillId="5" borderId="0" xfId="0" applyFont="1" applyFill="1" applyAlignment="1">
      <alignment horizontal="center" vertical="center"/>
    </xf>
    <xf numFmtId="0" fontId="1" fillId="5" borderId="0" xfId="0" applyFont="1" applyFill="1" applyAlignment="1">
      <alignment vertical="center"/>
    </xf>
    <xf numFmtId="0" fontId="6" fillId="5" borderId="0" xfId="0" applyFont="1" applyFill="1" applyAlignment="1">
      <alignment horizontal="left" vertical="top"/>
    </xf>
    <xf numFmtId="0" fontId="6" fillId="6" borderId="4" xfId="0" applyFont="1" applyFill="1" applyBorder="1"/>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14" xfId="0" applyFill="1" applyBorder="1"/>
    <xf numFmtId="0" fontId="0" fillId="0" borderId="15" xfId="0" applyFill="1" applyBorder="1"/>
    <xf numFmtId="0" fontId="0" fillId="4" borderId="10" xfId="0" applyFill="1" applyBorder="1"/>
    <xf numFmtId="0" fontId="0" fillId="4" borderId="16" xfId="0" applyFill="1" applyBorder="1"/>
    <xf numFmtId="0" fontId="10" fillId="0" borderId="11" xfId="0" applyFont="1" applyFill="1" applyBorder="1" applyAlignment="1">
      <alignment horizontal="center" vertical="center"/>
    </xf>
    <xf numFmtId="0" fontId="10" fillId="0" borderId="12" xfId="0" applyFont="1" applyFill="1" applyBorder="1" applyAlignment="1">
      <alignment horizontal="center" vertical="center"/>
    </xf>
    <xf numFmtId="0" fontId="10" fillId="0" borderId="13" xfId="0" applyFont="1" applyFill="1" applyBorder="1" applyAlignment="1">
      <alignment horizontal="center" vertical="center"/>
    </xf>
    <xf numFmtId="0" fontId="0" fillId="7" borderId="0" xfId="0" applyFill="1" applyAlignment="1">
      <alignment horizontal="center"/>
    </xf>
    <xf numFmtId="0" fontId="11" fillId="7" borderId="0" xfId="0" applyFont="1" applyFill="1" applyAlignment="1">
      <alignment horizontal="center" vertical="center"/>
    </xf>
    <xf numFmtId="0" fontId="7" fillId="0" borderId="0" xfId="0" applyFont="1" applyFill="1" applyAlignment="1">
      <alignment horizontal="center" vertical="center"/>
    </xf>
    <xf numFmtId="0" fontId="0" fillId="0" borderId="0" xfId="0"/>
    <xf numFmtId="0" fontId="1" fillId="0" borderId="0" xfId="0" applyFont="1" applyFill="1" applyAlignment="1">
      <alignment vertical="center"/>
    </xf>
    <xf numFmtId="0" fontId="10" fillId="0" borderId="0" xfId="0" applyFont="1" applyAlignment="1">
      <alignment horizontal="left" vertical="top"/>
    </xf>
    <xf numFmtId="0" fontId="0" fillId="7" borderId="0" xfId="0" applyFill="1" applyAlignment="1"/>
    <xf numFmtId="0" fontId="0" fillId="7" borderId="0" xfId="0" applyFill="1" applyAlignment="1">
      <alignment horizontal="left"/>
    </xf>
  </cellXfs>
  <cellStyles count="2">
    <cellStyle name="Currency" xfId="1" builtinId="4"/>
    <cellStyle name="Normal" xfId="0" builtinId="0"/>
  </cellStyles>
  <dxfs count="27">
    <dxf>
      <font>
        <color theme="1"/>
      </font>
      <fill>
        <patternFill>
          <bgColor rgb="FF92D050"/>
        </patternFill>
      </fill>
    </dxf>
    <dxf>
      <font>
        <color theme="1"/>
      </font>
      <fill>
        <patternFill>
          <bgColor rgb="FF92D050"/>
        </patternFill>
      </fill>
    </dxf>
    <dxf>
      <fill>
        <patternFill patternType="solid">
          <fgColor rgb="FFED7D31"/>
          <bgColor rgb="FF000000"/>
        </patternFill>
      </fill>
    </dxf>
    <dxf>
      <numFmt numFmtId="13" formatCode="0%"/>
    </dxf>
    <dxf>
      <numFmt numFmtId="13" formatCode="0%"/>
    </dxf>
    <dxf>
      <numFmt numFmtId="171" formatCode="_-&quot;$&quot;\ * #,##0_-;\-&quot;$&quot;\ * #,##0_-;_-&quot;$&quot;\ * &quot;-&quot;??_-;_-@_-"/>
    </dxf>
    <dxf>
      <numFmt numFmtId="1" formatCode="0"/>
    </dxf>
    <dxf>
      <numFmt numFmtId="169" formatCode="0.0"/>
    </dxf>
    <dxf>
      <numFmt numFmtId="169" formatCode="0.0"/>
    </dxf>
    <dxf>
      <numFmt numFmtId="172" formatCode="0.000"/>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color theme="4" tint="0.79998168889431442"/>
      </font>
    </dxf>
    <dxf>
      <numFmt numFmtId="10" formatCode="&quot;$&quot;\ #,##0;[Red]\-&quot;$&quot;\ #,##0"/>
    </dxf>
    <dxf>
      <numFmt numFmtId="3" formatCode="#,##0"/>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165" formatCode="&quot;$&quot;#,##0.00_);[Red]\(&quot;$&quot;#,##0.00\)"/>
    </dxf>
    <dxf>
      <numFmt numFmtId="164" formatCode="&quot;$&quot;#,##0_);[Red]\(&quot;$&quot;#,##0\)"/>
    </dxf>
    <dxf>
      <numFmt numFmtId="164" formatCode="&quot;$&quot;#,##0_);[Red]\(&quot;$&quot;#,##0\)"/>
    </dxf>
    <dxf>
      <numFmt numFmtId="164" formatCode="&quot;$&quot;#,##0_);[Red]\(&quot;$&quot;#,##0\)"/>
    </dxf>
    <dxf>
      <numFmt numFmtId="11" formatCode="&quot;$&quot;\ #,##0.00;\-&quot;$&quot;\ #,##0.00"/>
      <alignment horizontal="right" vertical="bottom" textRotation="0" wrapText="0" indent="0" justifyLastLine="0" shrinkToFit="0" readingOrder="0"/>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7.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connections" Target="connections.xml"/><Relationship Id="rId27"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419"/>
              <a:t>SCATTER PLOT OF SALES VS UNITS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419"/>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'anomalies in data'!$O$5:$O$304</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'anomalies in data'!$P$5:$P$304</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07C7-4941-BD2D-6FC167EA42E9}"/>
            </c:ext>
          </c:extLst>
        </c:ser>
        <c:dLbls>
          <c:showLegendKey val="0"/>
          <c:showVal val="0"/>
          <c:showCatName val="0"/>
          <c:showSerName val="0"/>
          <c:showPercent val="0"/>
          <c:showBubbleSize val="0"/>
        </c:dLbls>
        <c:axId val="832560032"/>
        <c:axId val="832565440"/>
      </c:scatterChart>
      <c:valAx>
        <c:axId val="83256003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crossAx val="832565440"/>
        <c:crosses val="autoZero"/>
        <c:crossBetween val="midCat"/>
      </c:valAx>
      <c:valAx>
        <c:axId val="8325654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crossAx val="8325600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419"/>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txData>
          <cx:v>BOX PLOT OF SALES BY COUNTRY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BOX PLOT OF SALES BY COUNTRY</a:t>
          </a:r>
        </a:p>
      </cx:txPr>
    </cx:title>
    <cx:plotArea>
      <cx:plotAreaRegion>
        <cx:series layoutId="boxWhisker" uniqueId="{F4D0C9E8-C172-4776-9E5A-225B3CE4A581}">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txData>
          <cx:v>BOX PLOT OF SALES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BOX PLOT OF SALES</a:t>
          </a:r>
        </a:p>
      </cx:txPr>
    </cx:title>
    <cx:plotArea>
      <cx:plotAreaRegion>
        <cx:series layoutId="boxWhisker" uniqueId="{CD79A5CC-5E6E-4663-88EB-0B1F1DD725EE}">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132755</xdr:colOff>
      <xdr:row>0</xdr:row>
      <xdr:rowOff>94655</xdr:rowOff>
    </xdr:from>
    <xdr:to>
      <xdr:col>2</xdr:col>
      <xdr:colOff>1143000</xdr:colOff>
      <xdr:row>7</xdr:row>
      <xdr:rowOff>19050</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917395</xdr:colOff>
      <xdr:row>4</xdr:row>
      <xdr:rowOff>174514</xdr:rowOff>
    </xdr:from>
    <xdr:to>
      <xdr:col>9</xdr:col>
      <xdr:colOff>131218</xdr:colOff>
      <xdr:row>15</xdr:row>
      <xdr:rowOff>49955</xdr:rowOff>
    </xdr:to>
    <mc:AlternateContent xmlns:mc="http://schemas.openxmlformats.org/markup-compatibility/2006">
      <mc:Choice xmlns:a14="http://schemas.microsoft.com/office/drawing/2010/main" Requires="a14">
        <xdr:graphicFrame macro="">
          <xdr:nvGraphicFramePr>
            <xdr:cNvPr id="3" name="Sales Person">
              <a:extLst>
                <a:ext uri="{FF2B5EF4-FFF2-40B4-BE49-F238E27FC236}">
                  <a16:creationId xmlns:a16="http://schemas.microsoft.com/office/drawing/2014/main" id="{2527F168-06AD-1954-816A-6E8C7D480DB9}"/>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4779350" y="1152991"/>
              <a:ext cx="3197004" cy="1970941"/>
            </a:xfrm>
            <a:prstGeom prst="rect">
              <a:avLst/>
            </a:prstGeom>
            <a:solidFill>
              <a:prstClr val="white"/>
            </a:solidFill>
            <a:ln w="1">
              <a:solidFill>
                <a:prstClr val="green"/>
              </a:solidFill>
            </a:ln>
          </xdr:spPr>
          <xdr:txBody>
            <a:bodyPr vertOverflow="clip" horzOverflow="clip"/>
            <a:lstStyle/>
            <a:p>
              <a:r>
                <a:rPr lang="es-419"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190499</xdr:colOff>
      <xdr:row>20</xdr:row>
      <xdr:rowOff>85725</xdr:rowOff>
    </xdr:from>
    <xdr:to>
      <xdr:col>4</xdr:col>
      <xdr:colOff>581024</xdr:colOff>
      <xdr:row>35</xdr:row>
      <xdr:rowOff>85725</xdr:rowOff>
    </xdr:to>
    <xdr:graphicFrame macro="">
      <xdr:nvGraphicFramePr>
        <xdr:cNvPr id="2" name="Chart 1">
          <a:extLst>
            <a:ext uri="{FF2B5EF4-FFF2-40B4-BE49-F238E27FC236}">
              <a16:creationId xmlns:a16="http://schemas.microsoft.com/office/drawing/2014/main" id="{2F9F651E-5F7A-573D-DE59-6A9028E0B4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319296</xdr:colOff>
      <xdr:row>1</xdr:row>
      <xdr:rowOff>13667</xdr:rowOff>
    </xdr:from>
    <xdr:to>
      <xdr:col>10</xdr:col>
      <xdr:colOff>128795</xdr:colOff>
      <xdr:row>19</xdr:row>
      <xdr:rowOff>166067</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5F5170C2-0B77-4B4A-1DCB-1FB6C360E9D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757696" y="528017"/>
              <a:ext cx="3467099" cy="3581400"/>
            </a:xfrm>
            <a:prstGeom prst="rect">
              <a:avLst/>
            </a:prstGeom>
            <a:solidFill>
              <a:prstClr val="white"/>
            </a:solidFill>
            <a:ln w="1">
              <a:solidFill>
                <a:prstClr val="green"/>
              </a:solidFill>
            </a:ln>
          </xdr:spPr>
          <xdr:txBody>
            <a:bodyPr vertOverflow="clip" horzOverflow="clip"/>
            <a:lstStyle/>
            <a:p>
              <a:r>
                <a:rPr lang="es-419"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273325</xdr:colOff>
      <xdr:row>1</xdr:row>
      <xdr:rowOff>16565</xdr:rowOff>
    </xdr:from>
    <xdr:to>
      <xdr:col>4</xdr:col>
      <xdr:colOff>173934</xdr:colOff>
      <xdr:row>18</xdr:row>
      <xdr:rowOff>74542</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AF276D14-94B2-4853-9098-09C663F9BF2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73325" y="530915"/>
              <a:ext cx="2339009" cy="3296477"/>
            </a:xfrm>
            <a:prstGeom prst="rect">
              <a:avLst/>
            </a:prstGeom>
            <a:solidFill>
              <a:prstClr val="white"/>
            </a:solidFill>
            <a:ln w="1">
              <a:solidFill>
                <a:prstClr val="green"/>
              </a:solidFill>
            </a:ln>
          </xdr:spPr>
          <xdr:txBody>
            <a:bodyPr vertOverflow="clip" horzOverflow="clip"/>
            <a:lstStyle/>
            <a:p>
              <a:r>
                <a:rPr lang="es-419"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409575</xdr:colOff>
      <xdr:row>4</xdr:row>
      <xdr:rowOff>76200</xdr:rowOff>
    </xdr:from>
    <xdr:to>
      <xdr:col>4</xdr:col>
      <xdr:colOff>409575</xdr:colOff>
      <xdr:row>17</xdr:row>
      <xdr:rowOff>123825</xdr:rowOff>
    </xdr:to>
    <mc:AlternateContent xmlns:mc="http://schemas.openxmlformats.org/markup-compatibility/2006" xmlns:a14="http://schemas.microsoft.com/office/drawing/2010/main">
      <mc:Choice Requires="a14">
        <xdr:graphicFrame macro="">
          <xdr:nvGraphicFramePr>
            <xdr:cNvPr id="4" name="Sales Person 1">
              <a:extLst>
                <a:ext uri="{FF2B5EF4-FFF2-40B4-BE49-F238E27FC236}">
                  <a16:creationId xmlns:a16="http://schemas.microsoft.com/office/drawing/2014/main" id="{D8DEFF6B-2937-8862-5AF2-D937AD5ACB42}"/>
                </a:ext>
              </a:extLst>
            </xdr:cNvPr>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mlns="">
        <xdr:sp macro="" textlink="">
          <xdr:nvSpPr>
            <xdr:cNvPr id="0" name=""/>
            <xdr:cNvSpPr>
              <a:spLocks noTextEdit="1"/>
            </xdr:cNvSpPr>
          </xdr:nvSpPr>
          <xdr:spPr>
            <a:xfrm>
              <a:off x="1019175" y="838200"/>
              <a:ext cx="1828800" cy="2524125"/>
            </a:xfrm>
            <a:prstGeom prst="rect">
              <a:avLst/>
            </a:prstGeom>
            <a:solidFill>
              <a:prstClr val="white"/>
            </a:solidFill>
            <a:ln w="1">
              <a:solidFill>
                <a:prstClr val="green"/>
              </a:solidFill>
            </a:ln>
          </xdr:spPr>
          <xdr:txBody>
            <a:bodyPr vertOverflow="clip" horzOverflow="clip"/>
            <a:lstStyle/>
            <a:p>
              <a:r>
                <a:rPr lang="es-419"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vi" refreshedDate="44881.733468634258" createdVersion="8" refreshedVersion="8" minRefreshableVersion="3" recordCount="300" xr:uid="{7E34043A-CC0F-4CA2-BACC-86A4411B3050}">
  <cacheSource type="worksheet">
    <worksheetSource name="data"/>
  </cacheSource>
  <cacheFields count="7">
    <cacheField name="Sales Person" numFmtId="0">
      <sharedItems count="10">
        <s v="Ches Bonnell"/>
        <s v="Gigi Bohling"/>
        <s v="Carla Molina"/>
        <s v="Gunar Cockshoot"/>
        <s v="Oby Sorrel"/>
        <s v="Barr Faughny"/>
        <s v="Ram Mahesh"/>
        <s v="Brien Boise"/>
        <s v="Curtice Advani"/>
        <s v="Husein Augar"/>
      </sharedItems>
    </cacheField>
    <cacheField name="Geography" numFmtId="0">
      <sharedItems count="6">
        <s v="Australia"/>
        <s v="New Zealand"/>
        <s v="UK"/>
        <s v="USA"/>
        <s v="India"/>
        <s v="Canada"/>
      </sharedItems>
    </cacheField>
    <cacheField name="Product" numFmtId="0">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 name="Cost per unit" numFmtId="44">
      <sharedItems containsSemiMixedTypes="0" containsString="0" containsNumber="1" minValue="3.11" maxValue="16.73"/>
    </cacheField>
    <cacheField name="Cost" numFmtId="164">
      <sharedItems containsSemiMixedTypes="0" containsString="0" containsNumber="1" minValue="0" maxValue="8682.8700000000008"/>
    </cacheField>
  </cacheFields>
  <extLst>
    <ext xmlns:x14="http://schemas.microsoft.com/office/spreadsheetml/2009/9/main" uri="{725AE2AE-9491-48be-B2B4-4EB974FC3084}">
      <x14:pivotCacheDefinition pivotCacheId="93917305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vi" refreshedDate="44882.612334259262" backgroundQuery="1" createdVersion="8" refreshedVersion="8" minRefreshableVersion="3" recordCount="0" supportSubquery="1" supportAdvancedDrill="1" xr:uid="{52EE0C46-F4BB-438D-A117-2CBB3C4CF8C4}">
  <cacheSource type="external" connectionId="1"/>
  <cacheFields count="7">
    <cacheField name="[data].[Product].[Product]" caption="Product" numFmtId="0" hierarchy="2" level="1">
      <sharedItems count="22">
        <s v="50% Dark Bites"/>
        <s v="99% Dark &amp; Pure"/>
        <s v="After Nines"/>
        <s v="Almond Choco"/>
        <s v="Caramel Stuffed Bars"/>
        <s v="Drinking Coco"/>
        <s v="Eclairs"/>
        <s v="Fruit &amp; Nut Bars"/>
        <s v="Manuka Honey Choco"/>
        <s v="Milk Bars"/>
        <s v="Mint Chip Choco"/>
        <s v="Orange Choco"/>
        <s v="Organic Choco Syrup"/>
        <s v="Peanut Butter Cubes"/>
        <s v="Raspberry Choco"/>
        <s v="Smooth Sliky Salty"/>
        <s v="Spicy Special Slims"/>
        <s v="White Choc"/>
        <s v="Baker's Choco Chips" u="1"/>
        <s v="Choco Coated Almonds" u="1"/>
        <s v="70% Dark Bites" u="1"/>
        <s v="85% Dark Bars" u="1"/>
      </sharedItems>
    </cacheField>
    <cacheField name="[Measures].[Sum of Amount]" caption="Sum of Amount" numFmtId="0" hierarchy="7" level="32767"/>
    <cacheField name="[Measures].[Profit]" caption="Profit" numFmtId="0" hierarchy="13" level="32767"/>
    <cacheField name="[Measures].[Profit %]" caption="Profit %" numFmtId="0" hierarchy="14" level="32767"/>
    <cacheField name="[Measures].[Sum of Units]" caption="Sum of Units" numFmtId="0" hierarchy="8" level="32767"/>
    <cacheField name="[data].[Geography].[Geography]" caption="Geography" numFmtId="0" hierarchy="1" level="1">
      <sharedItems containsSemiMixedTypes="0" containsNonDate="0" containsString="0"/>
    </cacheField>
    <cacheField name="[data].[Sales Person].[Sales Person]" caption="Sales Person" numFmtId="0" level="1">
      <sharedItems containsSemiMixedTypes="0" containsNonDate="0" containsString="0"/>
    </cacheField>
  </cacheFields>
  <cacheHierarchies count="17">
    <cacheHierarchy uniqueName="[data].[Sales Person]" caption="Sales Person" attribute="1" defaultMemberUniqueName="[data].[Sales Person].[All]" allUniqueName="[data].[Sales Person].[All]" dimensionUniqueName="[data]" displayFolder="" count="2" memberValueDatatype="130" unbalanced="0">
      <fieldsUsage count="2">
        <fieldUsage x="-1"/>
        <fieldUsage x="6"/>
      </fieldsUsage>
    </cacheHierarchy>
    <cacheHierarchy uniqueName="[data].[Geography]" caption="Geography" attribute="1" defaultMemberUniqueName="[data].[Geography].[All]" allUniqueName="[data].[Geography].[All]" dimensionUniqueName="[data]" displayFolder="" count="2" memberValueDatatype="130" unbalanced="0">
      <fieldsUsage count="2">
        <fieldUsage x="-1"/>
        <fieldUsage x="5"/>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fieldsUsage count="1">
        <fieldUsage x="4"/>
      </fieldsUsage>
      <extLst>
        <ext xmlns:x15="http://schemas.microsoft.com/office/spreadsheetml/2010/11/main" uri="{B97F6D7D-B522-45F9-BDA1-12C45D357490}">
          <x15:cacheHierarchy aggregatedColumn="4"/>
        </ext>
      </extLst>
    </cacheHierarchy>
    <cacheHierarchy uniqueName="[Measures].[Count of Sales Person]" caption="Count of Sales Person" measure="1" displayFolder="" measureGroup="data" count="0">
      <extLst>
        <ext xmlns:x15="http://schemas.microsoft.com/office/spreadsheetml/2010/11/main" uri="{B97F6D7D-B522-45F9-BDA1-12C45D357490}">
          <x15:cacheHierarchy aggregatedColumn="0"/>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Count of Geography]" caption="Count of Geography" measure="1" displayFolder="" measureGroup="data" count="0">
      <extLst>
        <ext xmlns:x15="http://schemas.microsoft.com/office/spreadsheetml/2010/11/main" uri="{B97F6D7D-B522-45F9-BDA1-12C45D357490}">
          <x15:cacheHierarchy aggregatedColumn="1"/>
        </ext>
      </extLst>
    </cacheHierarchy>
    <cacheHierarchy uniqueName="[Measures].[Sales per unit]" caption="Sales per unit" measure="1" displayFolder="" measureGroup="data" count="0"/>
    <cacheHierarchy uniqueName="[Measures].[Profit]" caption="Profit" measure="1" displayFolder="" measureGroup="data" count="0" oneField="1">
      <fieldsUsage count="1">
        <fieldUsage x="2"/>
      </fieldsUsage>
    </cacheHierarchy>
    <cacheHierarchy uniqueName="[Measures].[Profit %]" caption="Profit %" measure="1" displayFolder="" measureGroup="data" count="0" oneField="1">
      <fieldsUsage count="1">
        <fieldUsage x="3"/>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vi" refreshedDate="44882.612336111109" backgroundQuery="1" createdVersion="8" refreshedVersion="8" minRefreshableVersion="3" recordCount="0" supportSubquery="1" supportAdvancedDrill="1" xr:uid="{E7877017-4B41-499F-B7D1-FE5B105093BA}">
  <cacheSource type="external" connectionId="1"/>
  <cacheFields count="2">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Profit]" caption="Profit" numFmtId="0" hierarchy="13" level="32767"/>
  </cacheFields>
  <cacheHierarchies count="17">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Count of Sales Person]" caption="Count of Sales Person" measure="1" displayFolder="" measureGroup="data" count="0">
      <extLst>
        <ext xmlns:x15="http://schemas.microsoft.com/office/spreadsheetml/2010/11/main" uri="{B97F6D7D-B522-45F9-BDA1-12C45D357490}">
          <x15:cacheHierarchy aggregatedColumn="0"/>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Count of Geography]" caption="Count of Geography" measure="1" displayFolder="" measureGroup="data" count="0">
      <extLst>
        <ext xmlns:x15="http://schemas.microsoft.com/office/spreadsheetml/2010/11/main" uri="{B97F6D7D-B522-45F9-BDA1-12C45D357490}">
          <x15:cacheHierarchy aggregatedColumn="1"/>
        </ext>
      </extLst>
    </cacheHierarchy>
    <cacheHierarchy uniqueName="[Measures].[Sales per unit]" caption="Sales per unit" measure="1" displayFolder="" measureGroup="data" count="0"/>
    <cacheHierarchy uniqueName="[Measures].[Profit]" caption="Profit" measure="1" displayFolder="" measureGroup="data" count="0" oneField="1">
      <fieldsUsage count="1">
        <fieldUsage x="1"/>
      </fieldsUsage>
    </cacheHierarchy>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vi" refreshedDate="44882.612337037041" backgroundQuery="1" createdVersion="8" refreshedVersion="8" minRefreshableVersion="3" recordCount="0" supportSubquery="1" supportAdvancedDrill="1" xr:uid="{97BC8A80-3151-41C8-8A9B-8AE0641DFD35}">
  <cacheSource type="external" connectionId="1"/>
  <cacheFields count="3">
    <cacheField name="[data].[Sales Person].[Sales Person]" caption="Sales Person" numFmtId="0" level="1">
      <sharedItems count="4">
        <s v="Carla Molina"/>
        <s v="Brien Boise"/>
        <s v="Oby Sorrel"/>
        <s v="Barr Faughny"/>
      </sharedItems>
    </cacheField>
    <cacheField name="[data].[Geography].[Geography]" caption="Geography" numFmtId="0" hierarchy="1" level="1">
      <sharedItems count="6">
        <s v="Australia"/>
        <s v="Canada"/>
        <s v="India"/>
        <s v="New Zealand"/>
        <s v="UK"/>
        <s v="USA"/>
      </sharedItems>
    </cacheField>
    <cacheField name="[Measures].[Sum of Amount]" caption="Sum of Amount" numFmtId="0" hierarchy="7" level="32767"/>
  </cacheFields>
  <cacheHierarchies count="17">
    <cacheHierarchy uniqueName="[data].[Sales Person]" caption="Sales Person" attribute="1" defaultMemberUniqueName="[data].[Sales Person].[All]" allUniqueName="[data].[Sales Person].[All]" dimensionUniqueName="[data]" displayFolder="" count="2" memberValueDatatype="130" unbalanced="0">
      <fieldsUsage count="2">
        <fieldUsage x="-1"/>
        <fieldUsage x="0"/>
      </fieldsUsage>
    </cacheHierarchy>
    <cacheHierarchy uniqueName="[data].[Geography]" caption="Geography" attribute="1" defaultMemberUniqueName="[data].[Geography].[All]" allUniqueName="[data].[Geography].[All]" dimensionUniqueName="[data]" displayFolder="" count="2" memberValueDatatype="130" unbalanced="0">
      <fieldsUsage count="2">
        <fieldUsage x="-1"/>
        <fieldUsage x="1"/>
      </fieldsUsage>
    </cacheHierarchy>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oneField="1">
      <fieldsUsage count="1">
        <fieldUsage x="2"/>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Count of Sales Person]" caption="Count of Sales Person" measure="1" displayFolder="" measureGroup="data" count="0">
      <extLst>
        <ext xmlns:x15="http://schemas.microsoft.com/office/spreadsheetml/2010/11/main" uri="{B97F6D7D-B522-45F9-BDA1-12C45D357490}">
          <x15:cacheHierarchy aggregatedColumn="0"/>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Count of Geography]" caption="Count of Geography" measure="1" displayFolder="" measureGroup="data" count="0">
      <extLst>
        <ext xmlns:x15="http://schemas.microsoft.com/office/spreadsheetml/2010/11/main" uri="{B97F6D7D-B522-45F9-BDA1-12C45D357490}">
          <x15:cacheHierarchy aggregatedColumn="1"/>
        </ext>
      </extLst>
    </cacheHierarchy>
    <cacheHierarchy uniqueName="[Measures].[Sales per unit]" caption="Sales per unit" measure="1" displayFolder="" measureGroup="data" count="0"/>
    <cacheHierarchy uniqueName="[Measures].[Profit]" caption="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vi" refreshedDate="44995.310102083335" backgroundQuery="1" createdVersion="8" refreshedVersion="7" minRefreshableVersion="3" recordCount="0" supportSubquery="1" supportAdvancedDrill="1" xr:uid="{2FB4931F-13E8-4917-8B1F-1FE96EB76898}">
  <cacheSource type="external" connectionId="1"/>
  <cacheFields count="4">
    <cacheField name="[data].[Product].[Product]" caption="Product" numFmtId="0" hierarchy="2" level="1">
      <sharedItems count="5">
        <s v="85% Dark Bars"/>
        <s v="After Nines"/>
        <s v="Baker's Choco Chips"/>
        <s v="Peanut Butter Cubes"/>
        <s v="Raspberry Choco"/>
      </sharedItems>
    </cacheField>
    <cacheField name="[Measures].[Sales per unit]" caption="Sales per unit" numFmtId="0" hierarchy="12" level="32767"/>
    <cacheField name="[Measures].[Sum of Amount]" caption="Sum of Amount" numFmtId="0" hierarchy="7" level="32767"/>
    <cacheField name="[Measures].[Sum of Units]" caption="Sum of Units" numFmtId="0" hierarchy="8" level="32767"/>
  </cacheFields>
  <cacheHierarchies count="17">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oneField="1">
      <fieldsUsage count="1">
        <fieldUsage x="2"/>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fieldsUsage count="1">
        <fieldUsage x="3"/>
      </fieldsUsage>
      <extLst>
        <ext xmlns:x15="http://schemas.microsoft.com/office/spreadsheetml/2010/11/main" uri="{B97F6D7D-B522-45F9-BDA1-12C45D357490}">
          <x15:cacheHierarchy aggregatedColumn="4"/>
        </ext>
      </extLst>
    </cacheHierarchy>
    <cacheHierarchy uniqueName="[Measures].[Count of Sales Person]" caption="Count of Sales Person" measure="1" displayFolder="" measureGroup="data" count="0">
      <extLst>
        <ext xmlns:x15="http://schemas.microsoft.com/office/spreadsheetml/2010/11/main" uri="{B97F6D7D-B522-45F9-BDA1-12C45D357490}">
          <x15:cacheHierarchy aggregatedColumn="0"/>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Count of Geography]" caption="Count of Geography" measure="1" displayFolder="" measureGroup="data" count="0">
      <extLst>
        <ext xmlns:x15="http://schemas.microsoft.com/office/spreadsheetml/2010/11/main" uri="{B97F6D7D-B522-45F9-BDA1-12C45D357490}">
          <x15:cacheHierarchy aggregatedColumn="1"/>
        </ext>
      </extLst>
    </cacheHierarchy>
    <cacheHierarchy uniqueName="[Measures].[Sales per unit]" caption="Sales per unit" measure="1" displayFolder="" measureGroup="data" count="0" oneField="1">
      <fieldsUsage count="1">
        <fieldUsage x="1"/>
      </fieldsUsage>
    </cacheHierarchy>
    <cacheHierarchy uniqueName="[Measures].[Profit]" caption="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vi" refreshedDate="44995.551525115741" backgroundQuery="1" createdVersion="8" refreshedVersion="7" minRefreshableVersion="3" recordCount="0" supportSubquery="1" supportAdvancedDrill="1" xr:uid="{D89B1338-37A3-462A-ABD8-755B27C1EC78}">
  <cacheSource type="external" connectionId="1"/>
  <cacheFields count="3">
    <cacheField name="[data].[Sales Person].[Sales Person]" caption="Sales Person" numFmtId="0" level="1">
      <sharedItems count="4">
        <s v="Gigi Bohling"/>
        <s v="Ches Bonnell"/>
        <s v="Barr Faughny"/>
        <s v="Ram Mahesh"/>
      </sharedItems>
    </cacheField>
    <cacheField name="[data].[Geography].[Geography]" caption="Geography" numFmtId="0" hierarchy="1" level="1">
      <sharedItems count="6">
        <s v="Australia"/>
        <s v="Canada"/>
        <s v="India"/>
        <s v="New Zealand"/>
        <s v="UK"/>
        <s v="USA"/>
      </sharedItems>
    </cacheField>
    <cacheField name="[Measures].[Sum of Amount]" caption="Sum of Amount" numFmtId="0" hierarchy="7" level="32767"/>
  </cacheFields>
  <cacheHierarchies count="17">
    <cacheHierarchy uniqueName="[data].[Sales Person]" caption="Sales Person" attribute="1" defaultMemberUniqueName="[data].[Sales Person].[All]" allUniqueName="[data].[Sales Person].[All]" dimensionUniqueName="[data]" displayFolder="" count="2" memberValueDatatype="130" unbalanced="0">
      <fieldsUsage count="2">
        <fieldUsage x="-1"/>
        <fieldUsage x="0"/>
      </fieldsUsage>
    </cacheHierarchy>
    <cacheHierarchy uniqueName="[data].[Geography]" caption="Geography" attribute="1" defaultMemberUniqueName="[data].[Geography].[All]" allUniqueName="[data].[Geography].[All]" dimensionUniqueName="[data]" displayFolder="" count="2" memberValueDatatype="130" unbalanced="0">
      <fieldsUsage count="2">
        <fieldUsage x="-1"/>
        <fieldUsage x="1"/>
      </fieldsUsage>
    </cacheHierarchy>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oneField="1">
      <fieldsUsage count="1">
        <fieldUsage x="2"/>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Count of Sales Person]" caption="Count of Sales Person" measure="1" displayFolder="" measureGroup="data" count="0">
      <extLst>
        <ext xmlns:x15="http://schemas.microsoft.com/office/spreadsheetml/2010/11/main" uri="{B97F6D7D-B522-45F9-BDA1-12C45D357490}">
          <x15:cacheHierarchy aggregatedColumn="0"/>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Count of Geography]" caption="Count of Geography" measure="1" displayFolder="" measureGroup="data" count="0">
      <extLst>
        <ext xmlns:x15="http://schemas.microsoft.com/office/spreadsheetml/2010/11/main" uri="{B97F6D7D-B522-45F9-BDA1-12C45D357490}">
          <x15:cacheHierarchy aggregatedColumn="1"/>
        </ext>
      </extLst>
    </cacheHierarchy>
    <cacheHierarchy uniqueName="[Measures].[Sales per unit]" caption="Sales per unit" measure="1" displayFolder="" measureGroup="data" count="0"/>
    <cacheHierarchy uniqueName="[Measures].[Profit]" caption="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vi" refreshedDate="44882.612333217592" backgroundQuery="1" createdVersion="3" refreshedVersion="8" minRefreshableVersion="3" recordCount="0" supportSubquery="1" supportAdvancedDrill="1" xr:uid="{94822E59-F9F9-4E22-8A15-8FD7EC07DA10}">
  <cacheSource type="external" connectionId="1">
    <extLst>
      <ext xmlns:x14="http://schemas.microsoft.com/office/spreadsheetml/2009/9/main" uri="{F057638F-6D5F-4e77-A914-E7F072B9BCA8}">
        <x14:sourceConnection name="ThisWorkbookDataModel"/>
      </ext>
    </extLst>
  </cacheSource>
  <cacheFields count="0"/>
  <cacheHierarchies count="17">
    <cacheHierarchy uniqueName="[data].[Sales Person]" caption="Sales Person" attribute="1" defaultMemberUniqueName="[data].[Sales Person].[All]" allUniqueName="[data].[Sales Person].[All]" dimensionUniqueName="[data]" displayFolder="" count="2"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Count of Sales Person]" caption="Count of Sales Person" measure="1" displayFolder="" measureGroup="data" count="0">
      <extLst>
        <ext xmlns:x15="http://schemas.microsoft.com/office/spreadsheetml/2010/11/main" uri="{B97F6D7D-B522-45F9-BDA1-12C45D357490}">
          <x15:cacheHierarchy aggregatedColumn="0"/>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Count of Geography]" caption="Count of Geography" measure="1" displayFolder="" measureGroup="data" count="0">
      <extLst>
        <ext xmlns:x15="http://schemas.microsoft.com/office/spreadsheetml/2010/11/main" uri="{B97F6D7D-B522-45F9-BDA1-12C45D357490}">
          <x15:cacheHierarchy aggregatedColumn="1"/>
        </ext>
      </extLst>
    </cacheHierarchy>
    <cacheHierarchy uniqueName="[Measures].[Sales per unit]" caption="Sales per unit" measure="1" displayFolder="" measureGroup="data" count="0"/>
    <cacheHierarchy uniqueName="[Measures].[Profit]" caption="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764488393"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s v="50% Dark Bites"/>
    <n v="1281"/>
    <n v="75"/>
    <n v="11.7"/>
    <n v="877.5"/>
  </r>
  <r>
    <x v="1"/>
    <x v="1"/>
    <s v="50% Dark Bites"/>
    <n v="4991"/>
    <n v="12"/>
    <n v="11.7"/>
    <n v="140.39999999999998"/>
  </r>
  <r>
    <x v="2"/>
    <x v="2"/>
    <s v="50% Dark Bites"/>
    <n v="3976"/>
    <n v="72"/>
    <n v="11.7"/>
    <n v="842.4"/>
  </r>
  <r>
    <x v="3"/>
    <x v="3"/>
    <s v="50% Dark Bites"/>
    <n v="2415"/>
    <n v="255"/>
    <n v="11.7"/>
    <n v="2983.5"/>
  </r>
  <r>
    <x v="4"/>
    <x v="0"/>
    <s v="50% Dark Bites"/>
    <n v="5586"/>
    <n v="525"/>
    <n v="11.7"/>
    <n v="6142.5"/>
  </r>
  <r>
    <x v="0"/>
    <x v="1"/>
    <s v="50% Dark Bites"/>
    <n v="6608"/>
    <n v="225"/>
    <n v="11.7"/>
    <n v="2632.5"/>
  </r>
  <r>
    <x v="0"/>
    <x v="3"/>
    <s v="50% Dark Bites"/>
    <n v="4606"/>
    <n v="63"/>
    <n v="11.7"/>
    <n v="737.09999999999991"/>
  </r>
  <r>
    <x v="3"/>
    <x v="4"/>
    <s v="50% Dark Bites"/>
    <n v="7259"/>
    <n v="276"/>
    <n v="11.7"/>
    <n v="3229.2"/>
  </r>
  <r>
    <x v="0"/>
    <x v="4"/>
    <s v="50% Dark Bites"/>
    <n v="1932"/>
    <n v="369"/>
    <n v="11.7"/>
    <n v="4317.3"/>
  </r>
  <r>
    <x v="5"/>
    <x v="1"/>
    <s v="50% Dark Bites"/>
    <n v="1057"/>
    <n v="54"/>
    <n v="11.7"/>
    <n v="631.79999999999995"/>
  </r>
  <r>
    <x v="4"/>
    <x v="3"/>
    <s v="50% Dark Bites"/>
    <n v="3472"/>
    <n v="96"/>
    <n v="11.7"/>
    <n v="1123.1999999999998"/>
  </r>
  <r>
    <x v="6"/>
    <x v="1"/>
    <s v="70% Dark Bites"/>
    <n v="1624"/>
    <n v="114"/>
    <n v="14.49"/>
    <n v="1651.8600000000001"/>
  </r>
  <r>
    <x v="7"/>
    <x v="2"/>
    <s v="70% Dark Bites"/>
    <n v="7021"/>
    <n v="183"/>
    <n v="14.49"/>
    <n v="2651.67"/>
  </r>
  <r>
    <x v="0"/>
    <x v="3"/>
    <s v="70% Dark Bites"/>
    <n v="6755"/>
    <n v="252"/>
    <n v="14.49"/>
    <n v="3651.48"/>
  </r>
  <r>
    <x v="2"/>
    <x v="1"/>
    <s v="70% Dark Bites"/>
    <n v="1526"/>
    <n v="240"/>
    <n v="14.49"/>
    <n v="3477.6"/>
  </r>
  <r>
    <x v="7"/>
    <x v="1"/>
    <s v="70% Dark Bites"/>
    <n v="42"/>
    <n v="150"/>
    <n v="14.49"/>
    <n v="2173.5"/>
  </r>
  <r>
    <x v="8"/>
    <x v="4"/>
    <s v="70% Dark Bites"/>
    <n v="3402"/>
    <n v="366"/>
    <n v="14.49"/>
    <n v="5303.34"/>
  </r>
  <r>
    <x v="6"/>
    <x v="3"/>
    <s v="70% Dark Bites"/>
    <n v="2275"/>
    <n v="447"/>
    <n v="14.49"/>
    <n v="6477.03"/>
  </r>
  <r>
    <x v="8"/>
    <x v="1"/>
    <s v="70% Dark Bites"/>
    <n v="560"/>
    <n v="81"/>
    <n v="14.49"/>
    <n v="1173.69"/>
  </r>
  <r>
    <x v="7"/>
    <x v="3"/>
    <s v="70% Dark Bites"/>
    <n v="3598"/>
    <n v="81"/>
    <n v="14.49"/>
    <n v="1173.69"/>
  </r>
  <r>
    <x v="1"/>
    <x v="5"/>
    <s v="70% Dark Bites"/>
    <n v="1526"/>
    <n v="105"/>
    <n v="14.49"/>
    <n v="1521.45"/>
  </r>
  <r>
    <x v="8"/>
    <x v="2"/>
    <s v="70% Dark Bites"/>
    <n v="1638"/>
    <n v="63"/>
    <n v="14.49"/>
    <n v="912.87"/>
  </r>
  <r>
    <x v="2"/>
    <x v="5"/>
    <s v="70% Dark Bites"/>
    <n v="6118"/>
    <n v="174"/>
    <n v="14.49"/>
    <n v="2521.2600000000002"/>
  </r>
  <r>
    <x v="9"/>
    <x v="5"/>
    <s v="70% Dark Bites"/>
    <n v="9051"/>
    <n v="57"/>
    <n v="14.49"/>
    <n v="825.93000000000006"/>
  </r>
  <r>
    <x v="0"/>
    <x v="0"/>
    <s v="70% Dark Bites"/>
    <n v="10129"/>
    <n v="312"/>
    <n v="14.49"/>
    <n v="4520.88"/>
  </r>
  <r>
    <x v="8"/>
    <x v="3"/>
    <s v="70% Dark Bites"/>
    <n v="4781"/>
    <n v="123"/>
    <n v="14.49"/>
    <n v="1782.27"/>
  </r>
  <r>
    <x v="0"/>
    <x v="1"/>
    <s v="70% Dark Bites"/>
    <n v="6454"/>
    <n v="54"/>
    <n v="14.49"/>
    <n v="782.46"/>
  </r>
  <r>
    <x v="2"/>
    <x v="1"/>
    <s v="85% Dark Bars"/>
    <n v="6398"/>
    <n v="102"/>
    <n v="4.97"/>
    <n v="506.94"/>
  </r>
  <r>
    <x v="0"/>
    <x v="3"/>
    <s v="85% Dark Bars"/>
    <n v="2793"/>
    <n v="114"/>
    <n v="4.97"/>
    <n v="566.57999999999993"/>
  </r>
  <r>
    <x v="0"/>
    <x v="4"/>
    <s v="85% Dark Bars"/>
    <n v="8862"/>
    <n v="189"/>
    <n v="4.97"/>
    <n v="939.32999999999993"/>
  </r>
  <r>
    <x v="6"/>
    <x v="0"/>
    <s v="85% Dark Bars"/>
    <n v="623"/>
    <n v="51"/>
    <n v="4.97"/>
    <n v="253.47"/>
  </r>
  <r>
    <x v="1"/>
    <x v="2"/>
    <s v="85% Dark Bars"/>
    <n v="4018"/>
    <n v="171"/>
    <n v="4.97"/>
    <n v="849.87"/>
  </r>
  <r>
    <x v="9"/>
    <x v="2"/>
    <s v="85% Dark Bars"/>
    <n v="3920"/>
    <n v="306"/>
    <n v="4.97"/>
    <n v="1520.82"/>
  </r>
  <r>
    <x v="9"/>
    <x v="0"/>
    <s v="85% Dark Bars"/>
    <n v="4137"/>
    <n v="60"/>
    <n v="4.97"/>
    <n v="298.2"/>
  </r>
  <r>
    <x v="6"/>
    <x v="3"/>
    <s v="85% Dark Bars"/>
    <n v="1638"/>
    <n v="48"/>
    <n v="4.97"/>
    <n v="238.56"/>
  </r>
  <r>
    <x v="8"/>
    <x v="2"/>
    <s v="85% Dark Bars"/>
    <n v="2989"/>
    <n v="3"/>
    <n v="4.97"/>
    <n v="14.91"/>
  </r>
  <r>
    <x v="7"/>
    <x v="1"/>
    <s v="99% Dark &amp; Pure"/>
    <n v="1771"/>
    <n v="204"/>
    <n v="7.64"/>
    <n v="1558.56"/>
  </r>
  <r>
    <x v="5"/>
    <x v="3"/>
    <s v="99% Dark &amp; Pure"/>
    <n v="553"/>
    <n v="15"/>
    <n v="7.64"/>
    <n v="114.6"/>
  </r>
  <r>
    <x v="5"/>
    <x v="1"/>
    <s v="99% Dark &amp; Pure"/>
    <n v="238"/>
    <n v="18"/>
    <n v="7.64"/>
    <n v="137.51999999999998"/>
  </r>
  <r>
    <x v="6"/>
    <x v="4"/>
    <s v="99% Dark &amp; Pure"/>
    <n v="4018"/>
    <n v="162"/>
    <n v="7.64"/>
    <n v="1237.6799999999998"/>
  </r>
  <r>
    <x v="1"/>
    <x v="4"/>
    <s v="99% Dark &amp; Pure"/>
    <n v="861"/>
    <n v="195"/>
    <n v="7.64"/>
    <n v="1489.8"/>
  </r>
  <r>
    <x v="6"/>
    <x v="1"/>
    <s v="99% Dark &amp; Pure"/>
    <n v="7693"/>
    <n v="21"/>
    <n v="7.64"/>
    <n v="160.44"/>
  </r>
  <r>
    <x v="3"/>
    <x v="5"/>
    <s v="99% Dark &amp; Pure"/>
    <n v="1281"/>
    <n v="18"/>
    <n v="7.64"/>
    <n v="137.51999999999998"/>
  </r>
  <r>
    <x v="0"/>
    <x v="5"/>
    <s v="99% Dark &amp; Pure"/>
    <n v="2870"/>
    <n v="300"/>
    <n v="7.64"/>
    <n v="2292"/>
  </r>
  <r>
    <x v="2"/>
    <x v="5"/>
    <s v="99% Dark &amp; Pure"/>
    <n v="1925"/>
    <n v="192"/>
    <n v="7.64"/>
    <n v="1466.8799999999999"/>
  </r>
  <r>
    <x v="0"/>
    <x v="3"/>
    <s v="99% Dark &amp; Pure"/>
    <n v="4585"/>
    <n v="240"/>
    <n v="7.64"/>
    <n v="1833.6"/>
  </r>
  <r>
    <x v="4"/>
    <x v="4"/>
    <s v="99% Dark &amp; Pure"/>
    <n v="5355"/>
    <n v="204"/>
    <n v="7.64"/>
    <n v="1558.56"/>
  </r>
  <r>
    <x v="1"/>
    <x v="0"/>
    <s v="99% Dark &amp; Pure"/>
    <n v="5474"/>
    <n v="168"/>
    <n v="7.64"/>
    <n v="1283.52"/>
  </r>
  <r>
    <x v="2"/>
    <x v="3"/>
    <s v="99% Dark &amp; Pure"/>
    <n v="609"/>
    <n v="99"/>
    <n v="7.64"/>
    <n v="756.36"/>
  </r>
  <r>
    <x v="5"/>
    <x v="4"/>
    <s v="99% Dark &amp; Pure"/>
    <n v="7511"/>
    <n v="120"/>
    <n v="7.64"/>
    <n v="916.8"/>
  </r>
  <r>
    <x v="7"/>
    <x v="3"/>
    <s v="After Nines"/>
    <n v="5012"/>
    <n v="210"/>
    <n v="9.77"/>
    <n v="2051.6999999999998"/>
  </r>
  <r>
    <x v="2"/>
    <x v="4"/>
    <s v="After Nines"/>
    <n v="336"/>
    <n v="144"/>
    <n v="9.77"/>
    <n v="1406.8799999999999"/>
  </r>
  <r>
    <x v="4"/>
    <x v="0"/>
    <s v="After Nines"/>
    <n v="2205"/>
    <n v="141"/>
    <n v="9.77"/>
    <n v="1377.57"/>
  </r>
  <r>
    <x v="6"/>
    <x v="2"/>
    <s v="After Nines"/>
    <n v="5817"/>
    <n v="12"/>
    <n v="9.77"/>
    <n v="117.24"/>
  </r>
  <r>
    <x v="7"/>
    <x v="0"/>
    <s v="After Nines"/>
    <n v="168"/>
    <n v="84"/>
    <n v="9.77"/>
    <n v="820.68"/>
  </r>
  <r>
    <x v="1"/>
    <x v="1"/>
    <s v="After Nines"/>
    <n v="518"/>
    <n v="75"/>
    <n v="9.77"/>
    <n v="732.75"/>
  </r>
  <r>
    <x v="0"/>
    <x v="5"/>
    <s v="After Nines"/>
    <n v="8435"/>
    <n v="42"/>
    <n v="9.77"/>
    <n v="410.34"/>
  </r>
  <r>
    <x v="5"/>
    <x v="2"/>
    <s v="After Nines"/>
    <n v="1568"/>
    <n v="141"/>
    <n v="9.77"/>
    <n v="1377.57"/>
  </r>
  <r>
    <x v="7"/>
    <x v="1"/>
    <s v="After Nines"/>
    <n v="1890"/>
    <n v="195"/>
    <n v="9.77"/>
    <n v="1905.1499999999999"/>
  </r>
  <r>
    <x v="6"/>
    <x v="3"/>
    <s v="After Nines"/>
    <n v="6853"/>
    <n v="372"/>
    <n v="9.77"/>
    <n v="3634.44"/>
  </r>
  <r>
    <x v="0"/>
    <x v="1"/>
    <s v="After Nines"/>
    <n v="9835"/>
    <n v="207"/>
    <n v="9.77"/>
    <n v="2022.3899999999999"/>
  </r>
  <r>
    <x v="1"/>
    <x v="2"/>
    <s v="After Nines"/>
    <n v="6909"/>
    <n v="81"/>
    <n v="9.77"/>
    <n v="791.37"/>
  </r>
  <r>
    <x v="2"/>
    <x v="0"/>
    <s v="After Nines"/>
    <n v="5915"/>
    <n v="3"/>
    <n v="9.77"/>
    <n v="29.31"/>
  </r>
  <r>
    <x v="1"/>
    <x v="4"/>
    <s v="After Nines"/>
    <n v="6279"/>
    <n v="237"/>
    <n v="9.77"/>
    <n v="2315.4899999999998"/>
  </r>
  <r>
    <x v="1"/>
    <x v="3"/>
    <s v="After Nines"/>
    <n v="490"/>
    <n v="84"/>
    <n v="9.77"/>
    <n v="820.68"/>
  </r>
  <r>
    <x v="4"/>
    <x v="4"/>
    <s v="After Nines"/>
    <n v="4053"/>
    <n v="24"/>
    <n v="9.77"/>
    <n v="234.48"/>
  </r>
  <r>
    <x v="9"/>
    <x v="3"/>
    <s v="Almond Choco"/>
    <n v="959"/>
    <n v="147"/>
    <n v="11.88"/>
    <n v="1746.3600000000001"/>
  </r>
  <r>
    <x v="1"/>
    <x v="3"/>
    <s v="Almond Choco"/>
    <n v="2744"/>
    <n v="9"/>
    <n v="11.88"/>
    <n v="106.92"/>
  </r>
  <r>
    <x v="8"/>
    <x v="4"/>
    <s v="Almond Choco"/>
    <n v="525"/>
    <n v="48"/>
    <n v="11.88"/>
    <n v="570.24"/>
  </r>
  <r>
    <x v="6"/>
    <x v="0"/>
    <s v="Almond Choco"/>
    <n v="6125"/>
    <n v="102"/>
    <n v="11.88"/>
    <n v="1211.76"/>
  </r>
  <r>
    <x v="9"/>
    <x v="1"/>
    <s v="Almond Choco"/>
    <n v="259"/>
    <n v="207"/>
    <n v="11.88"/>
    <n v="2459.1600000000003"/>
  </r>
  <r>
    <x v="8"/>
    <x v="5"/>
    <s v="Almond Choco"/>
    <n v="10073"/>
    <n v="120"/>
    <n v="11.88"/>
    <n v="1425.6000000000001"/>
  </r>
  <r>
    <x v="5"/>
    <x v="0"/>
    <s v="Almond Choco"/>
    <n v="3549"/>
    <n v="3"/>
    <n v="11.88"/>
    <n v="35.64"/>
  </r>
  <r>
    <x v="8"/>
    <x v="3"/>
    <s v="Almond Choco"/>
    <n v="1302"/>
    <n v="402"/>
    <n v="11.88"/>
    <n v="4775.76"/>
  </r>
  <r>
    <x v="6"/>
    <x v="5"/>
    <s v="Almond Choco"/>
    <n v="217"/>
    <n v="36"/>
    <n v="11.88"/>
    <n v="427.68"/>
  </r>
  <r>
    <x v="4"/>
    <x v="0"/>
    <s v="Almond Choco"/>
    <n v="6860"/>
    <n v="126"/>
    <n v="11.88"/>
    <n v="1496.88"/>
  </r>
  <r>
    <x v="3"/>
    <x v="1"/>
    <s v="Almond Choco"/>
    <n v="938"/>
    <n v="366"/>
    <n v="11.88"/>
    <n v="4348.08"/>
  </r>
  <r>
    <x v="9"/>
    <x v="3"/>
    <s v="Baker's Choco Chips"/>
    <n v="98"/>
    <n v="159"/>
    <n v="5.6"/>
    <n v="890.4"/>
  </r>
  <r>
    <x v="3"/>
    <x v="4"/>
    <s v="Baker's Choco Chips"/>
    <n v="3108"/>
    <n v="54"/>
    <n v="5.6"/>
    <n v="302.39999999999998"/>
  </r>
  <r>
    <x v="6"/>
    <x v="4"/>
    <s v="Baker's Choco Chips"/>
    <n v="6748"/>
    <n v="48"/>
    <n v="5.6"/>
    <n v="268.79999999999995"/>
  </r>
  <r>
    <x v="1"/>
    <x v="2"/>
    <s v="Baker's Choco Chips"/>
    <n v="5236"/>
    <n v="51"/>
    <n v="5.6"/>
    <n v="285.59999999999997"/>
  </r>
  <r>
    <x v="8"/>
    <x v="4"/>
    <s v="Baker's Choco Chips"/>
    <n v="8008"/>
    <n v="456"/>
    <n v="5.6"/>
    <n v="2553.6"/>
  </r>
  <r>
    <x v="2"/>
    <x v="5"/>
    <s v="Baker's Choco Chips"/>
    <n v="98"/>
    <n v="204"/>
    <n v="5.6"/>
    <n v="1142.3999999999999"/>
  </r>
  <r>
    <x v="4"/>
    <x v="4"/>
    <s v="Baker's Choco Chips"/>
    <n v="4991"/>
    <n v="9"/>
    <n v="5.6"/>
    <n v="50.4"/>
  </r>
  <r>
    <x v="7"/>
    <x v="2"/>
    <s v="Baker's Choco Chips"/>
    <n v="1561"/>
    <n v="27"/>
    <n v="5.6"/>
    <n v="151.19999999999999"/>
  </r>
  <r>
    <x v="2"/>
    <x v="1"/>
    <s v="Baker's Choco Chips"/>
    <n v="2324"/>
    <n v="177"/>
    <n v="5.6"/>
    <n v="991.19999999999993"/>
  </r>
  <r>
    <x v="3"/>
    <x v="2"/>
    <s v="Baker's Choco Chips"/>
    <n v="4956"/>
    <n v="171"/>
    <n v="5.6"/>
    <n v="957.59999999999991"/>
  </r>
  <r>
    <x v="7"/>
    <x v="1"/>
    <s v="Baker's Choco Chips"/>
    <n v="6279"/>
    <n v="45"/>
    <n v="5.6"/>
    <n v="251.99999999999997"/>
  </r>
  <r>
    <x v="9"/>
    <x v="1"/>
    <s v="Baker's Choco Chips"/>
    <n v="2856"/>
    <n v="246"/>
    <n v="5.6"/>
    <n v="1377.6"/>
  </r>
  <r>
    <x v="0"/>
    <x v="1"/>
    <s v="Baker's Choco Chips"/>
    <n v="5306"/>
    <n v="0"/>
    <n v="5.6"/>
    <n v="0"/>
  </r>
  <r>
    <x v="6"/>
    <x v="0"/>
    <s v="Baker's Choco Chips"/>
    <n v="609"/>
    <n v="87"/>
    <n v="5.6"/>
    <n v="487.2"/>
  </r>
  <r>
    <x v="9"/>
    <x v="0"/>
    <s v="Baker's Choco Chips"/>
    <n v="2436"/>
    <n v="99"/>
    <n v="5.6"/>
    <n v="554.4"/>
  </r>
  <r>
    <x v="8"/>
    <x v="1"/>
    <s v="Baker's Choco Chips"/>
    <n v="6818"/>
    <n v="6"/>
    <n v="5.6"/>
    <n v="33.599999999999994"/>
  </r>
  <r>
    <x v="3"/>
    <x v="0"/>
    <s v="Baker's Choco Chips"/>
    <n v="8841"/>
    <n v="303"/>
    <n v="5.6"/>
    <n v="1696.8"/>
  </r>
  <r>
    <x v="5"/>
    <x v="2"/>
    <s v="Caramel Stuffed Bars"/>
    <n v="6027"/>
    <n v="144"/>
    <n v="10.38"/>
    <n v="1494.72"/>
  </r>
  <r>
    <x v="5"/>
    <x v="0"/>
    <s v="Caramel Stuffed Bars"/>
    <n v="6580"/>
    <n v="183"/>
    <n v="10.38"/>
    <n v="1899.5400000000002"/>
  </r>
  <r>
    <x v="9"/>
    <x v="4"/>
    <s v="Caramel Stuffed Bars"/>
    <n v="14329"/>
    <n v="150"/>
    <n v="10.38"/>
    <n v="1557.0000000000002"/>
  </r>
  <r>
    <x v="2"/>
    <x v="5"/>
    <s v="Caramel Stuffed Bars"/>
    <n v="854"/>
    <n v="309"/>
    <n v="10.38"/>
    <n v="3207.42"/>
  </r>
  <r>
    <x v="3"/>
    <x v="5"/>
    <s v="Caramel Stuffed Bars"/>
    <n v="973"/>
    <n v="162"/>
    <n v="10.38"/>
    <n v="1681.5600000000002"/>
  </r>
  <r>
    <x v="2"/>
    <x v="3"/>
    <s v="Caramel Stuffed Bars"/>
    <n v="7455"/>
    <n v="216"/>
    <n v="10.38"/>
    <n v="2242.0800000000004"/>
  </r>
  <r>
    <x v="3"/>
    <x v="4"/>
    <s v="Caramel Stuffed Bars"/>
    <n v="3689"/>
    <n v="312"/>
    <n v="10.38"/>
    <n v="3238.5600000000004"/>
  </r>
  <r>
    <x v="0"/>
    <x v="0"/>
    <s v="Caramel Stuffed Bars"/>
    <n v="5677"/>
    <n v="258"/>
    <n v="10.38"/>
    <n v="2678.0400000000004"/>
  </r>
  <r>
    <x v="8"/>
    <x v="1"/>
    <s v="Caramel Stuffed Bars"/>
    <n v="3556"/>
    <n v="459"/>
    <n v="10.38"/>
    <n v="4764.42"/>
  </r>
  <r>
    <x v="4"/>
    <x v="1"/>
    <s v="Caramel Stuffed Bars"/>
    <n v="3059"/>
    <n v="27"/>
    <n v="10.38"/>
    <n v="280.26000000000005"/>
  </r>
  <r>
    <x v="6"/>
    <x v="2"/>
    <s v="Caramel Stuffed Bars"/>
    <n v="3101"/>
    <n v="225"/>
    <n v="10.38"/>
    <n v="2335.5"/>
  </r>
  <r>
    <x v="9"/>
    <x v="1"/>
    <s v="Caramel Stuffed Bars"/>
    <n v="2919"/>
    <n v="45"/>
    <n v="10.38"/>
    <n v="467.1"/>
  </r>
  <r>
    <x v="3"/>
    <x v="1"/>
    <s v="Caramel Stuffed Bars"/>
    <n v="7308"/>
    <n v="327"/>
    <n v="10.38"/>
    <n v="3394.26"/>
  </r>
  <r>
    <x v="0"/>
    <x v="3"/>
    <s v="Caramel Stuffed Bars"/>
    <n v="5194"/>
    <n v="288"/>
    <n v="10.38"/>
    <n v="2989.44"/>
  </r>
  <r>
    <x v="3"/>
    <x v="2"/>
    <s v="Caramel Stuffed Bars"/>
    <n v="1652"/>
    <n v="102"/>
    <n v="10.38"/>
    <n v="1058.76"/>
  </r>
  <r>
    <x v="7"/>
    <x v="3"/>
    <s v="Choco Coated Almonds"/>
    <n v="6706"/>
    <n v="459"/>
    <n v="8.65"/>
    <n v="3970.3500000000004"/>
  </r>
  <r>
    <x v="0"/>
    <x v="4"/>
    <s v="Choco Coated Almonds"/>
    <n v="3262"/>
    <n v="75"/>
    <n v="8.65"/>
    <n v="648.75"/>
  </r>
  <r>
    <x v="1"/>
    <x v="0"/>
    <s v="Choco Coated Almonds"/>
    <n v="5075"/>
    <n v="21"/>
    <n v="8.65"/>
    <n v="181.65"/>
  </r>
  <r>
    <x v="3"/>
    <x v="4"/>
    <s v="Choco Coated Almonds"/>
    <n v="7777"/>
    <n v="504"/>
    <n v="8.65"/>
    <n v="4359.6000000000004"/>
  </r>
  <r>
    <x v="8"/>
    <x v="5"/>
    <s v="Choco Coated Almonds"/>
    <n v="6118"/>
    <n v="9"/>
    <n v="8.65"/>
    <n v="77.850000000000009"/>
  </r>
  <r>
    <x v="6"/>
    <x v="3"/>
    <s v="Choco Coated Almonds"/>
    <n v="12348"/>
    <n v="234"/>
    <n v="8.65"/>
    <n v="2024.1000000000001"/>
  </r>
  <r>
    <x v="4"/>
    <x v="5"/>
    <s v="Choco Coated Almonds"/>
    <n v="6657"/>
    <n v="303"/>
    <n v="8.65"/>
    <n v="2620.9500000000003"/>
  </r>
  <r>
    <x v="7"/>
    <x v="0"/>
    <s v="Choco Coated Almonds"/>
    <n v="3752"/>
    <n v="213"/>
    <n v="8.65"/>
    <n v="1842.45"/>
  </r>
  <r>
    <x v="2"/>
    <x v="5"/>
    <s v="Choco Coated Almonds"/>
    <n v="10304"/>
    <n v="84"/>
    <n v="8.65"/>
    <n v="726.6"/>
  </r>
  <r>
    <x v="9"/>
    <x v="5"/>
    <s v="Choco Coated Almonds"/>
    <n v="2954"/>
    <n v="189"/>
    <n v="8.65"/>
    <n v="1634.8500000000001"/>
  </r>
  <r>
    <x v="0"/>
    <x v="5"/>
    <s v="Choco Coated Almonds"/>
    <n v="280"/>
    <n v="87"/>
    <n v="8.65"/>
    <n v="752.55000000000007"/>
  </r>
  <r>
    <x v="8"/>
    <x v="4"/>
    <s v="Choco Coated Almonds"/>
    <n v="6734"/>
    <n v="123"/>
    <n v="8.65"/>
    <n v="1063.95"/>
  </r>
  <r>
    <x v="2"/>
    <x v="5"/>
    <s v="Drinking Coco"/>
    <n v="9632"/>
    <n v="288"/>
    <n v="6.47"/>
    <n v="1863.36"/>
  </r>
  <r>
    <x v="1"/>
    <x v="3"/>
    <s v="Drinking Coco"/>
    <n v="2415"/>
    <n v="15"/>
    <n v="6.47"/>
    <n v="97.05"/>
  </r>
  <r>
    <x v="4"/>
    <x v="3"/>
    <s v="Drinking Coco"/>
    <n v="3808"/>
    <n v="279"/>
    <n v="6.47"/>
    <n v="1805.1299999999999"/>
  </r>
  <r>
    <x v="8"/>
    <x v="1"/>
    <s v="Drinking Coco"/>
    <n v="1505"/>
    <n v="102"/>
    <n v="6.47"/>
    <n v="659.93999999999994"/>
  </r>
  <r>
    <x v="5"/>
    <x v="1"/>
    <s v="Drinking Coco"/>
    <n v="11571"/>
    <n v="138"/>
    <n v="6.47"/>
    <n v="892.86"/>
  </r>
  <r>
    <x v="0"/>
    <x v="5"/>
    <s v="Drinking Coco"/>
    <n v="2646"/>
    <n v="177"/>
    <n v="6.47"/>
    <n v="1145.19"/>
  </r>
  <r>
    <x v="9"/>
    <x v="2"/>
    <s v="Drinking Coco"/>
    <n v="2639"/>
    <n v="204"/>
    <n v="6.47"/>
    <n v="1319.8799999999999"/>
  </r>
  <r>
    <x v="0"/>
    <x v="0"/>
    <s v="Drinking Coco"/>
    <n v="1778"/>
    <n v="270"/>
    <n v="6.47"/>
    <n v="1746.8999999999999"/>
  </r>
  <r>
    <x v="1"/>
    <x v="2"/>
    <s v="Drinking Coco"/>
    <n v="385"/>
    <n v="249"/>
    <n v="6.47"/>
    <n v="1611.03"/>
  </r>
  <r>
    <x v="1"/>
    <x v="5"/>
    <s v="Drinking Coco"/>
    <n v="6111"/>
    <n v="3"/>
    <n v="6.47"/>
    <n v="19.41"/>
  </r>
  <r>
    <x v="7"/>
    <x v="2"/>
    <s v="Drinking Coco"/>
    <n v="9660"/>
    <n v="27"/>
    <n v="6.47"/>
    <n v="174.69"/>
  </r>
  <r>
    <x v="3"/>
    <x v="1"/>
    <s v="Eclairs"/>
    <n v="3983"/>
    <n v="144"/>
    <n v="3.11"/>
    <n v="447.84"/>
  </r>
  <r>
    <x v="6"/>
    <x v="4"/>
    <s v="Eclairs"/>
    <n v="5019"/>
    <n v="156"/>
    <n v="3.11"/>
    <n v="485.15999999999997"/>
  </r>
  <r>
    <x v="2"/>
    <x v="4"/>
    <s v="Eclairs"/>
    <n v="1463"/>
    <n v="39"/>
    <n v="3.11"/>
    <n v="121.28999999999999"/>
  </r>
  <r>
    <x v="0"/>
    <x v="1"/>
    <s v="Eclairs"/>
    <n v="4487"/>
    <n v="111"/>
    <n v="3.11"/>
    <n v="345.21"/>
  </r>
  <r>
    <x v="8"/>
    <x v="5"/>
    <s v="Eclairs"/>
    <n v="4970"/>
    <n v="156"/>
    <n v="3.11"/>
    <n v="485.15999999999997"/>
  </r>
  <r>
    <x v="9"/>
    <x v="0"/>
    <s v="Eclairs"/>
    <n v="2408"/>
    <n v="9"/>
    <n v="3.11"/>
    <n v="27.99"/>
  </r>
  <r>
    <x v="0"/>
    <x v="2"/>
    <s v="Eclairs"/>
    <n v="4438"/>
    <n v="246"/>
    <n v="3.11"/>
    <n v="765.06"/>
  </r>
  <r>
    <x v="0"/>
    <x v="4"/>
    <s v="Eclairs"/>
    <n v="7777"/>
    <n v="39"/>
    <n v="3.11"/>
    <n v="121.28999999999999"/>
  </r>
  <r>
    <x v="1"/>
    <x v="5"/>
    <s v="Eclairs"/>
    <n v="3339"/>
    <n v="348"/>
    <n v="3.11"/>
    <n v="1082.28"/>
  </r>
  <r>
    <x v="8"/>
    <x v="2"/>
    <s v="Eclairs"/>
    <n v="6048"/>
    <n v="27"/>
    <n v="3.11"/>
    <n v="83.97"/>
  </r>
  <r>
    <x v="5"/>
    <x v="1"/>
    <s v="Eclairs"/>
    <n v="9926"/>
    <n v="201"/>
    <n v="3.11"/>
    <n v="625.11"/>
  </r>
  <r>
    <x v="9"/>
    <x v="4"/>
    <s v="Eclairs"/>
    <n v="707"/>
    <n v="174"/>
    <n v="3.11"/>
    <n v="541.14"/>
  </r>
  <r>
    <x v="4"/>
    <x v="4"/>
    <s v="Eclairs"/>
    <n v="700"/>
    <n v="87"/>
    <n v="3.11"/>
    <n v="270.57"/>
  </r>
  <r>
    <x v="8"/>
    <x v="4"/>
    <s v="Eclairs"/>
    <n v="3759"/>
    <n v="150"/>
    <n v="3.11"/>
    <n v="466.5"/>
  </r>
  <r>
    <x v="5"/>
    <x v="3"/>
    <s v="Eclairs"/>
    <n v="1589"/>
    <n v="303"/>
    <n v="3.11"/>
    <n v="942.32999999999993"/>
  </r>
  <r>
    <x v="5"/>
    <x v="5"/>
    <s v="Eclairs"/>
    <n v="189"/>
    <n v="48"/>
    <n v="3.11"/>
    <n v="149.28"/>
  </r>
  <r>
    <x v="3"/>
    <x v="4"/>
    <s v="Eclairs"/>
    <n v="2919"/>
    <n v="93"/>
    <n v="3.11"/>
    <n v="289.22999999999996"/>
  </r>
  <r>
    <x v="9"/>
    <x v="4"/>
    <s v="Fruit &amp; Nut Bars"/>
    <n v="8155"/>
    <n v="90"/>
    <n v="6.49"/>
    <n v="584.1"/>
  </r>
  <r>
    <x v="7"/>
    <x v="0"/>
    <s v="Fruit &amp; Nut Bars"/>
    <n v="1701"/>
    <n v="234"/>
    <n v="6.49"/>
    <n v="1518.66"/>
  </r>
  <r>
    <x v="1"/>
    <x v="5"/>
    <s v="Fruit &amp; Nut Bars"/>
    <n v="6314"/>
    <n v="15"/>
    <n v="6.49"/>
    <n v="97.350000000000009"/>
  </r>
  <r>
    <x v="4"/>
    <x v="1"/>
    <s v="Fruit &amp; Nut Bars"/>
    <n v="4683"/>
    <n v="30"/>
    <n v="6.49"/>
    <n v="194.70000000000002"/>
  </r>
  <r>
    <x v="5"/>
    <x v="0"/>
    <s v="Fruit &amp; Nut Bars"/>
    <n v="4417"/>
    <n v="153"/>
    <n v="6.49"/>
    <n v="992.97"/>
  </r>
  <r>
    <x v="8"/>
    <x v="1"/>
    <s v="Fruit &amp; Nut Bars"/>
    <n v="4949"/>
    <n v="189"/>
    <n v="6.49"/>
    <n v="1226.6100000000001"/>
  </r>
  <r>
    <x v="4"/>
    <x v="5"/>
    <s v="Fruit &amp; Nut Bars"/>
    <n v="2317"/>
    <n v="261"/>
    <n v="6.49"/>
    <n v="1693.89"/>
  </r>
  <r>
    <x v="3"/>
    <x v="5"/>
    <s v="Fruit &amp; Nut Bars"/>
    <n v="3773"/>
    <n v="165"/>
    <n v="6.49"/>
    <n v="1070.8500000000001"/>
  </r>
  <r>
    <x v="9"/>
    <x v="1"/>
    <s v="Fruit &amp; Nut Bars"/>
    <n v="2737"/>
    <n v="93"/>
    <n v="6.49"/>
    <n v="603.57000000000005"/>
  </r>
  <r>
    <x v="6"/>
    <x v="4"/>
    <s v="Fruit &amp; Nut Bars"/>
    <n v="2779"/>
    <n v="75"/>
    <n v="6.49"/>
    <n v="486.75"/>
  </r>
  <r>
    <x v="3"/>
    <x v="3"/>
    <s v="Fruit &amp; Nut Bars"/>
    <n v="2023"/>
    <n v="78"/>
    <n v="6.49"/>
    <n v="506.22"/>
  </r>
  <r>
    <x v="3"/>
    <x v="4"/>
    <s v="Fruit &amp; Nut Bars"/>
    <n v="2212"/>
    <n v="117"/>
    <n v="6.49"/>
    <n v="759.33"/>
  </r>
  <r>
    <x v="7"/>
    <x v="5"/>
    <s v="Fruit &amp; Nut Bars"/>
    <n v="5019"/>
    <n v="150"/>
    <n v="6.49"/>
    <n v="973.5"/>
  </r>
  <r>
    <x v="2"/>
    <x v="4"/>
    <s v="Fruit &amp; Nut Bars"/>
    <n v="4935"/>
    <n v="126"/>
    <n v="6.49"/>
    <n v="817.74"/>
  </r>
  <r>
    <x v="5"/>
    <x v="2"/>
    <s v="Fruit &amp; Nut Bars"/>
    <n v="630"/>
    <n v="36"/>
    <n v="6.49"/>
    <n v="233.64000000000001"/>
  </r>
  <r>
    <x v="3"/>
    <x v="3"/>
    <s v="Manuka Honey Choco"/>
    <n v="2114"/>
    <n v="66"/>
    <n v="7.16"/>
    <n v="472.56"/>
  </r>
  <r>
    <x v="8"/>
    <x v="4"/>
    <s v="Manuka Honey Choco"/>
    <n v="3339"/>
    <n v="75"/>
    <n v="7.16"/>
    <n v="537"/>
  </r>
  <r>
    <x v="5"/>
    <x v="5"/>
    <s v="Manuka Honey Choco"/>
    <n v="8211"/>
    <n v="75"/>
    <n v="7.16"/>
    <n v="537"/>
  </r>
  <r>
    <x v="9"/>
    <x v="1"/>
    <s v="Manuka Honey Choco"/>
    <n v="1085"/>
    <n v="273"/>
    <n v="7.16"/>
    <n v="1954.68"/>
  </r>
  <r>
    <x v="1"/>
    <x v="4"/>
    <s v="Manuka Honey Choco"/>
    <n v="2891"/>
    <n v="102"/>
    <n v="7.16"/>
    <n v="730.32"/>
  </r>
  <r>
    <x v="4"/>
    <x v="5"/>
    <s v="Manuka Honey Choco"/>
    <n v="2471"/>
    <n v="342"/>
    <n v="7.16"/>
    <n v="2448.7200000000003"/>
  </r>
  <r>
    <x v="7"/>
    <x v="3"/>
    <s v="Manuka Honey Choco"/>
    <n v="2023"/>
    <n v="168"/>
    <n v="7.16"/>
    <n v="1202.8800000000001"/>
  </r>
  <r>
    <x v="0"/>
    <x v="5"/>
    <s v="Manuka Honey Choco"/>
    <n v="5551"/>
    <n v="252"/>
    <n v="7.16"/>
    <n v="1804.32"/>
  </r>
  <r>
    <x v="1"/>
    <x v="3"/>
    <s v="Manuka Honey Choco"/>
    <n v="4480"/>
    <n v="357"/>
    <n v="7.16"/>
    <n v="2556.12"/>
  </r>
  <r>
    <x v="8"/>
    <x v="2"/>
    <s v="Manuka Honey Choco"/>
    <n v="3052"/>
    <n v="378"/>
    <n v="7.16"/>
    <n v="2706.48"/>
  </r>
  <r>
    <x v="6"/>
    <x v="2"/>
    <s v="Manuka Honey Choco"/>
    <n v="0"/>
    <n v="135"/>
    <n v="7.16"/>
    <n v="966.6"/>
  </r>
  <r>
    <x v="3"/>
    <x v="1"/>
    <s v="Manuka Honey Choco"/>
    <n v="4592"/>
    <n v="324"/>
    <n v="7.16"/>
    <n v="2319.84"/>
  </r>
  <r>
    <x v="6"/>
    <x v="0"/>
    <s v="Manuka Honey Choco"/>
    <n v="2541"/>
    <n v="45"/>
    <n v="7.16"/>
    <n v="322.2"/>
  </r>
  <r>
    <x v="6"/>
    <x v="3"/>
    <s v="Manuka Honey Choco"/>
    <n v="1617"/>
    <n v="126"/>
    <n v="7.16"/>
    <n v="902.16"/>
  </r>
  <r>
    <x v="6"/>
    <x v="1"/>
    <s v="Manuka Honey Choco"/>
    <n v="9002"/>
    <n v="72"/>
    <n v="7.16"/>
    <n v="515.52"/>
  </r>
  <r>
    <x v="8"/>
    <x v="5"/>
    <s v="Manuka Honey Choco"/>
    <n v="1400"/>
    <n v="135"/>
    <n v="7.16"/>
    <n v="966.6"/>
  </r>
  <r>
    <x v="3"/>
    <x v="2"/>
    <s v="Manuka Honey Choco"/>
    <n v="3640"/>
    <n v="51"/>
    <n v="7.16"/>
    <n v="365.16"/>
  </r>
  <r>
    <x v="5"/>
    <x v="4"/>
    <s v="Milk Bars"/>
    <n v="252"/>
    <n v="54"/>
    <n v="9.33"/>
    <n v="503.82"/>
  </r>
  <r>
    <x v="2"/>
    <x v="5"/>
    <s v="Milk Bars"/>
    <n v="10311"/>
    <n v="231"/>
    <n v="9.33"/>
    <n v="2155.23"/>
  </r>
  <r>
    <x v="2"/>
    <x v="3"/>
    <s v="Milk Bars"/>
    <n v="4760"/>
    <n v="69"/>
    <n v="9.33"/>
    <n v="643.77"/>
  </r>
  <r>
    <x v="5"/>
    <x v="0"/>
    <s v="Milk Bars"/>
    <n v="56"/>
    <n v="51"/>
    <n v="9.33"/>
    <n v="475.83"/>
  </r>
  <r>
    <x v="4"/>
    <x v="0"/>
    <s v="Milk Bars"/>
    <n v="63"/>
    <n v="123"/>
    <n v="9.33"/>
    <n v="1147.5899999999999"/>
  </r>
  <r>
    <x v="1"/>
    <x v="0"/>
    <s v="Milk Bars"/>
    <n v="7189"/>
    <n v="54"/>
    <n v="9.33"/>
    <n v="503.82"/>
  </r>
  <r>
    <x v="7"/>
    <x v="0"/>
    <s v="Milk Bars"/>
    <n v="819"/>
    <n v="510"/>
    <n v="9.33"/>
    <n v="4758.3"/>
  </r>
  <r>
    <x v="6"/>
    <x v="0"/>
    <s v="Milk Bars"/>
    <n v="5670"/>
    <n v="297"/>
    <n v="9.33"/>
    <n v="2771.01"/>
  </r>
  <r>
    <x v="8"/>
    <x v="0"/>
    <s v="Milk Bars"/>
    <n v="2317"/>
    <n v="123"/>
    <n v="9.33"/>
    <n v="1147.5899999999999"/>
  </r>
  <r>
    <x v="1"/>
    <x v="5"/>
    <s v="Milk Bars"/>
    <n v="6146"/>
    <n v="63"/>
    <n v="9.33"/>
    <n v="587.79"/>
  </r>
  <r>
    <x v="8"/>
    <x v="5"/>
    <s v="Milk Bars"/>
    <n v="4319"/>
    <n v="30"/>
    <n v="9.33"/>
    <n v="279.89999999999998"/>
  </r>
  <r>
    <x v="4"/>
    <x v="5"/>
    <s v="Milk Bars"/>
    <n v="945"/>
    <n v="75"/>
    <n v="9.33"/>
    <n v="699.75"/>
  </r>
  <r>
    <x v="6"/>
    <x v="5"/>
    <s v="Milk Bars"/>
    <n v="4424"/>
    <n v="201"/>
    <n v="9.33"/>
    <n v="1875.33"/>
  </r>
  <r>
    <x v="9"/>
    <x v="0"/>
    <s v="Mint Chip Choco"/>
    <n v="2646"/>
    <n v="120"/>
    <n v="8.7899999999999991"/>
    <n v="1054.8"/>
  </r>
  <r>
    <x v="3"/>
    <x v="2"/>
    <s v="Mint Chip Choco"/>
    <n v="21"/>
    <n v="168"/>
    <n v="8.7899999999999991"/>
    <n v="1476.7199999999998"/>
  </r>
  <r>
    <x v="8"/>
    <x v="1"/>
    <s v="Mint Chip Choco"/>
    <n v="1904"/>
    <n v="405"/>
    <n v="8.7899999999999991"/>
    <n v="3559.95"/>
  </r>
  <r>
    <x v="3"/>
    <x v="5"/>
    <s v="Mint Chip Choco"/>
    <n v="9198"/>
    <n v="36"/>
    <n v="8.7899999999999991"/>
    <n v="316.43999999999994"/>
  </r>
  <r>
    <x v="1"/>
    <x v="5"/>
    <s v="Mint Chip Choco"/>
    <n v="16184"/>
    <n v="39"/>
    <n v="8.7899999999999991"/>
    <n v="342.80999999999995"/>
  </r>
  <r>
    <x v="8"/>
    <x v="0"/>
    <s v="Mint Chip Choco"/>
    <n v="938"/>
    <n v="6"/>
    <n v="8.7899999999999991"/>
    <n v="52.739999999999995"/>
  </r>
  <r>
    <x v="5"/>
    <x v="5"/>
    <s v="Mint Chip Choco"/>
    <n v="11417"/>
    <n v="21"/>
    <n v="8.7899999999999991"/>
    <n v="184.58999999999997"/>
  </r>
  <r>
    <x v="5"/>
    <x v="2"/>
    <s v="Mint Chip Choco"/>
    <n v="2016"/>
    <n v="117"/>
    <n v="8.7899999999999991"/>
    <n v="1028.4299999999998"/>
  </r>
  <r>
    <x v="0"/>
    <x v="3"/>
    <s v="Mint Chip Choco"/>
    <n v="2135"/>
    <n v="27"/>
    <n v="8.7899999999999991"/>
    <n v="237.32999999999998"/>
  </r>
  <r>
    <x v="7"/>
    <x v="4"/>
    <s v="Mint Chip Choco"/>
    <n v="2009"/>
    <n v="219"/>
    <n v="8.7899999999999991"/>
    <n v="1925.0099999999998"/>
  </r>
  <r>
    <x v="6"/>
    <x v="3"/>
    <s v="Mint Chip Choco"/>
    <n v="4725"/>
    <n v="174"/>
    <n v="8.7899999999999991"/>
    <n v="1529.4599999999998"/>
  </r>
  <r>
    <x v="2"/>
    <x v="4"/>
    <s v="Mint Chip Choco"/>
    <n v="1274"/>
    <n v="225"/>
    <n v="8.7899999999999991"/>
    <n v="1977.7499999999998"/>
  </r>
  <r>
    <x v="9"/>
    <x v="4"/>
    <s v="Mint Chip Choco"/>
    <n v="938"/>
    <n v="189"/>
    <n v="8.7899999999999991"/>
    <n v="1661.31"/>
  </r>
  <r>
    <x v="8"/>
    <x v="4"/>
    <s v="Mint Chip Choco"/>
    <n v="2219"/>
    <n v="75"/>
    <n v="8.7899999999999991"/>
    <n v="659.24999999999989"/>
  </r>
  <r>
    <x v="0"/>
    <x v="1"/>
    <s v="Mint Chip Choco"/>
    <n v="4487"/>
    <n v="333"/>
    <n v="8.7899999999999991"/>
    <n v="2927.0699999999997"/>
  </r>
  <r>
    <x v="1"/>
    <x v="4"/>
    <s v="Orange Choco"/>
    <n v="15610"/>
    <n v="339"/>
    <n v="10.62"/>
    <n v="3600.18"/>
  </r>
  <r>
    <x v="5"/>
    <x v="2"/>
    <s v="Orange Choco"/>
    <n v="9443"/>
    <n v="162"/>
    <n v="10.62"/>
    <n v="1720.4399999999998"/>
  </r>
  <r>
    <x v="4"/>
    <x v="3"/>
    <s v="Orange Choco"/>
    <n v="1974"/>
    <n v="195"/>
    <n v="10.62"/>
    <n v="2070.8999999999996"/>
  </r>
  <r>
    <x v="0"/>
    <x v="4"/>
    <s v="Orange Choco"/>
    <n v="2205"/>
    <n v="138"/>
    <n v="10.62"/>
    <n v="1465.56"/>
  </r>
  <r>
    <x v="9"/>
    <x v="4"/>
    <s v="Orange Choco"/>
    <n v="8463"/>
    <n v="492"/>
    <n v="10.62"/>
    <n v="5225.04"/>
  </r>
  <r>
    <x v="3"/>
    <x v="4"/>
    <s v="Orange Choco"/>
    <n v="2583"/>
    <n v="18"/>
    <n v="10.62"/>
    <n v="191.16"/>
  </r>
  <r>
    <x v="2"/>
    <x v="1"/>
    <s v="Orange Choco"/>
    <n v="3388"/>
    <n v="123"/>
    <n v="10.62"/>
    <n v="1306.26"/>
  </r>
  <r>
    <x v="9"/>
    <x v="1"/>
    <s v="Orange Choco"/>
    <n v="7273"/>
    <n v="96"/>
    <n v="10.62"/>
    <n v="1019.52"/>
  </r>
  <r>
    <x v="7"/>
    <x v="3"/>
    <s v="Orange Choco"/>
    <n v="2702"/>
    <n v="363"/>
    <n v="10.62"/>
    <n v="3855.0599999999995"/>
  </r>
  <r>
    <x v="8"/>
    <x v="3"/>
    <s v="Orange Choco"/>
    <n v="1071"/>
    <n v="270"/>
    <n v="10.62"/>
    <n v="2867.3999999999996"/>
  </r>
  <r>
    <x v="8"/>
    <x v="0"/>
    <s v="Organic Choco Syrup"/>
    <n v="1134"/>
    <n v="282"/>
    <n v="16.73"/>
    <n v="4717.8599999999997"/>
  </r>
  <r>
    <x v="6"/>
    <x v="4"/>
    <s v="Organic Choco Syrup"/>
    <n v="2289"/>
    <n v="135"/>
    <n v="16.73"/>
    <n v="2258.5500000000002"/>
  </r>
  <r>
    <x v="1"/>
    <x v="4"/>
    <s v="Organic Choco Syrup"/>
    <n v="6986"/>
    <n v="21"/>
    <n v="16.73"/>
    <n v="351.33"/>
  </r>
  <r>
    <x v="8"/>
    <x v="4"/>
    <s v="Organic Choco Syrup"/>
    <n v="4242"/>
    <n v="207"/>
    <n v="16.73"/>
    <n v="3463.11"/>
  </r>
  <r>
    <x v="5"/>
    <x v="2"/>
    <s v="Organic Choco Syrup"/>
    <n v="7812"/>
    <n v="81"/>
    <n v="16.73"/>
    <n v="1355.13"/>
  </r>
  <r>
    <x v="5"/>
    <x v="5"/>
    <s v="Organic Choco Syrup"/>
    <n v="798"/>
    <n v="519"/>
    <n v="16.73"/>
    <n v="8682.8700000000008"/>
  </r>
  <r>
    <x v="4"/>
    <x v="5"/>
    <s v="Organic Choco Syrup"/>
    <n v="1407"/>
    <n v="72"/>
    <n v="16.73"/>
    <n v="1204.56"/>
  </r>
  <r>
    <x v="2"/>
    <x v="3"/>
    <s v="Organic Choco Syrup"/>
    <n v="847"/>
    <n v="129"/>
    <n v="16.73"/>
    <n v="2158.17"/>
  </r>
  <r>
    <x v="7"/>
    <x v="3"/>
    <s v="Organic Choco Syrup"/>
    <n v="4753"/>
    <n v="300"/>
    <n v="16.73"/>
    <n v="5019"/>
  </r>
  <r>
    <x v="0"/>
    <x v="3"/>
    <s v="Organic Choco Syrup"/>
    <n v="2478"/>
    <n v="21"/>
    <n v="16.73"/>
    <n v="351.33"/>
  </r>
  <r>
    <x v="9"/>
    <x v="5"/>
    <s v="Organic Choco Syrup"/>
    <n v="11522"/>
    <n v="204"/>
    <n v="16.73"/>
    <n v="3412.92"/>
  </r>
  <r>
    <x v="8"/>
    <x v="3"/>
    <s v="Organic Choco Syrup"/>
    <n v="3864"/>
    <n v="177"/>
    <n v="16.73"/>
    <n v="2961.21"/>
  </r>
  <r>
    <x v="0"/>
    <x v="2"/>
    <s v="Organic Choco Syrup"/>
    <n v="966"/>
    <n v="198"/>
    <n v="16.73"/>
    <n v="3312.54"/>
  </r>
  <r>
    <x v="6"/>
    <x v="2"/>
    <s v="Organic Choco Syrup"/>
    <n v="6370"/>
    <n v="30"/>
    <n v="16.73"/>
    <n v="501.90000000000003"/>
  </r>
  <r>
    <x v="6"/>
    <x v="5"/>
    <s v="Organic Choco Syrup"/>
    <n v="3164"/>
    <n v="306"/>
    <n v="16.73"/>
    <n v="5119.38"/>
  </r>
  <r>
    <x v="6"/>
    <x v="1"/>
    <s v="Organic Choco Syrup"/>
    <n v="6132"/>
    <n v="93"/>
    <n v="16.73"/>
    <n v="1555.89"/>
  </r>
  <r>
    <x v="7"/>
    <x v="0"/>
    <s v="Organic Choco Syrup"/>
    <n v="2268"/>
    <n v="63"/>
    <n v="16.73"/>
    <n v="1053.99"/>
  </r>
  <r>
    <x v="9"/>
    <x v="3"/>
    <s v="Organic Choco Syrup"/>
    <n v="2429"/>
    <n v="144"/>
    <n v="16.73"/>
    <n v="2409.12"/>
  </r>
  <r>
    <x v="6"/>
    <x v="3"/>
    <s v="Peanut Butter Cubes"/>
    <n v="8869"/>
    <n v="432"/>
    <n v="12.37"/>
    <n v="5343.8399999999992"/>
  </r>
  <r>
    <x v="0"/>
    <x v="4"/>
    <s v="Peanut Butter Cubes"/>
    <n v="2226"/>
    <n v="48"/>
    <n v="12.37"/>
    <n v="593.76"/>
  </r>
  <r>
    <x v="6"/>
    <x v="5"/>
    <s v="Peanut Butter Cubes"/>
    <n v="9772"/>
    <n v="90"/>
    <n v="12.37"/>
    <n v="1113.3"/>
  </r>
  <r>
    <x v="8"/>
    <x v="0"/>
    <s v="Peanut Butter Cubes"/>
    <n v="959"/>
    <n v="135"/>
    <n v="12.37"/>
    <n v="1669.9499999999998"/>
  </r>
  <r>
    <x v="0"/>
    <x v="1"/>
    <s v="Peanut Butter Cubes"/>
    <n v="6391"/>
    <n v="48"/>
    <n v="12.37"/>
    <n v="593.76"/>
  </r>
  <r>
    <x v="2"/>
    <x v="4"/>
    <s v="Peanut Butter Cubes"/>
    <n v="7847"/>
    <n v="174"/>
    <n v="12.37"/>
    <n v="2152.3799999999997"/>
  </r>
  <r>
    <x v="7"/>
    <x v="3"/>
    <s v="Peanut Butter Cubes"/>
    <n v="357"/>
    <n v="126"/>
    <n v="12.37"/>
    <n v="1558.62"/>
  </r>
  <r>
    <x v="4"/>
    <x v="2"/>
    <s v="Peanut Butter Cubes"/>
    <n v="12950"/>
    <n v="30"/>
    <n v="12.37"/>
    <n v="371.09999999999997"/>
  </r>
  <r>
    <x v="6"/>
    <x v="4"/>
    <s v="Peanut Butter Cubes"/>
    <n v="3794"/>
    <n v="159"/>
    <n v="12.37"/>
    <n v="1966.83"/>
  </r>
  <r>
    <x v="3"/>
    <x v="3"/>
    <s v="Peanut Butter Cubes"/>
    <n v="819"/>
    <n v="306"/>
    <n v="12.37"/>
    <n v="3785.22"/>
  </r>
  <r>
    <x v="1"/>
    <x v="4"/>
    <s v="Peanut Butter Cubes"/>
    <n v="1652"/>
    <n v="93"/>
    <n v="12.37"/>
    <n v="1150.4099999999999"/>
  </r>
  <r>
    <x v="9"/>
    <x v="0"/>
    <s v="Peanut Butter Cubes"/>
    <n v="9506"/>
    <n v="87"/>
    <n v="12.37"/>
    <n v="1076.1899999999998"/>
  </r>
  <r>
    <x v="5"/>
    <x v="2"/>
    <s v="Peanut Butter Cubes"/>
    <n v="4018"/>
    <n v="126"/>
    <n v="12.37"/>
    <n v="1558.62"/>
  </r>
  <r>
    <x v="2"/>
    <x v="3"/>
    <s v="Raspberry Choco"/>
    <n v="2114"/>
    <n v="186"/>
    <n v="11.73"/>
    <n v="2181.7800000000002"/>
  </r>
  <r>
    <x v="8"/>
    <x v="4"/>
    <s v="Raspberry Choco"/>
    <n v="1442"/>
    <n v="15"/>
    <n v="11.73"/>
    <n v="175.95000000000002"/>
  </r>
  <r>
    <x v="7"/>
    <x v="1"/>
    <s v="Raspberry Choco"/>
    <n v="9709"/>
    <n v="30"/>
    <n v="11.73"/>
    <n v="351.90000000000003"/>
  </r>
  <r>
    <x v="1"/>
    <x v="3"/>
    <s v="Raspberry Choco"/>
    <n v="13391"/>
    <n v="201"/>
    <n v="11.73"/>
    <n v="2357.73"/>
  </r>
  <r>
    <x v="1"/>
    <x v="4"/>
    <s v="Raspberry Choco"/>
    <n v="7280"/>
    <n v="201"/>
    <n v="11.73"/>
    <n v="2357.73"/>
  </r>
  <r>
    <x v="9"/>
    <x v="3"/>
    <s v="Raspberry Choco"/>
    <n v="7833"/>
    <n v="243"/>
    <n v="11.73"/>
    <n v="2850.3900000000003"/>
  </r>
  <r>
    <x v="5"/>
    <x v="2"/>
    <s v="Raspberry Choco"/>
    <n v="4802"/>
    <n v="36"/>
    <n v="11.73"/>
    <n v="422.28000000000003"/>
  </r>
  <r>
    <x v="4"/>
    <x v="3"/>
    <s v="Raspberry Choco"/>
    <n v="2562"/>
    <n v="6"/>
    <n v="11.73"/>
    <n v="70.38"/>
  </r>
  <r>
    <x v="0"/>
    <x v="4"/>
    <s v="Raspberry Choco"/>
    <n v="3829"/>
    <n v="24"/>
    <n v="11.73"/>
    <n v="281.52"/>
  </r>
  <r>
    <x v="6"/>
    <x v="2"/>
    <s v="Raspberry Choco"/>
    <n v="5775"/>
    <n v="42"/>
    <n v="11.73"/>
    <n v="492.66"/>
  </r>
  <r>
    <x v="5"/>
    <x v="1"/>
    <s v="Raspberry Choco"/>
    <n v="2863"/>
    <n v="42"/>
    <n v="11.73"/>
    <n v="492.66"/>
  </r>
  <r>
    <x v="3"/>
    <x v="3"/>
    <s v="Raspberry Choco"/>
    <n v="6657"/>
    <n v="276"/>
    <n v="11.73"/>
    <n v="3237.48"/>
  </r>
  <r>
    <x v="2"/>
    <x v="1"/>
    <s v="Raspberry Choco"/>
    <n v="714"/>
    <n v="231"/>
    <n v="11.73"/>
    <n v="2709.63"/>
  </r>
  <r>
    <x v="8"/>
    <x v="0"/>
    <s v="Smooth Sliky Salty"/>
    <n v="2681"/>
    <n v="54"/>
    <n v="5.79"/>
    <n v="312.66000000000003"/>
  </r>
  <r>
    <x v="8"/>
    <x v="1"/>
    <s v="Smooth Sliky Salty"/>
    <n v="7693"/>
    <n v="87"/>
    <n v="5.79"/>
    <n v="503.73"/>
  </r>
  <r>
    <x v="1"/>
    <x v="1"/>
    <s v="Smooth Sliky Salty"/>
    <n v="182"/>
    <n v="48"/>
    <n v="5.79"/>
    <n v="277.92"/>
  </r>
  <r>
    <x v="7"/>
    <x v="2"/>
    <s v="Smooth Sliky Salty"/>
    <n v="8890"/>
    <n v="210"/>
    <n v="5.79"/>
    <n v="1215.9000000000001"/>
  </r>
  <r>
    <x v="7"/>
    <x v="4"/>
    <s v="Smooth Sliky Salty"/>
    <n v="3507"/>
    <n v="288"/>
    <n v="5.79"/>
    <n v="1667.52"/>
  </r>
  <r>
    <x v="6"/>
    <x v="0"/>
    <s v="Smooth Sliky Salty"/>
    <n v="1988"/>
    <n v="39"/>
    <n v="5.79"/>
    <n v="225.81"/>
  </r>
  <r>
    <x v="5"/>
    <x v="5"/>
    <s v="Smooth Sliky Salty"/>
    <n v="3094"/>
    <n v="246"/>
    <n v="5.79"/>
    <n v="1424.34"/>
  </r>
  <r>
    <x v="1"/>
    <x v="3"/>
    <s v="Smooth Sliky Salty"/>
    <n v="4753"/>
    <n v="246"/>
    <n v="5.79"/>
    <n v="1424.34"/>
  </r>
  <r>
    <x v="5"/>
    <x v="0"/>
    <s v="Smooth Sliky Salty"/>
    <n v="4326"/>
    <n v="348"/>
    <n v="5.79"/>
    <n v="2014.92"/>
  </r>
  <r>
    <x v="0"/>
    <x v="5"/>
    <s v="Smooth Sliky Salty"/>
    <n v="2149"/>
    <n v="117"/>
    <n v="5.79"/>
    <n v="677.43"/>
  </r>
  <r>
    <x v="8"/>
    <x v="5"/>
    <s v="Spicy Special Slims"/>
    <n v="497"/>
    <n v="63"/>
    <n v="9"/>
    <n v="567"/>
  </r>
  <r>
    <x v="4"/>
    <x v="3"/>
    <s v="Spicy Special Slims"/>
    <n v="567"/>
    <n v="228"/>
    <n v="9"/>
    <n v="2052"/>
  </r>
  <r>
    <x v="2"/>
    <x v="1"/>
    <s v="Spicy Special Slims"/>
    <n v="2933"/>
    <n v="9"/>
    <n v="9"/>
    <n v="81"/>
  </r>
  <r>
    <x v="9"/>
    <x v="4"/>
    <s v="Spicy Special Slims"/>
    <n v="6832"/>
    <n v="27"/>
    <n v="9"/>
    <n v="243"/>
  </r>
  <r>
    <x v="8"/>
    <x v="0"/>
    <s v="Spicy Special Slims"/>
    <n v="7322"/>
    <n v="36"/>
    <n v="9"/>
    <n v="324"/>
  </r>
  <r>
    <x v="5"/>
    <x v="2"/>
    <s v="Spicy Special Slims"/>
    <n v="7651"/>
    <n v="213"/>
    <n v="9"/>
    <n v="1917"/>
  </r>
  <r>
    <x v="4"/>
    <x v="2"/>
    <s v="Spicy Special Slims"/>
    <n v="4858"/>
    <n v="279"/>
    <n v="9"/>
    <n v="2511"/>
  </r>
  <r>
    <x v="4"/>
    <x v="1"/>
    <s v="Spicy Special Slims"/>
    <n v="245"/>
    <n v="288"/>
    <n v="9"/>
    <n v="2592"/>
  </r>
  <r>
    <x v="7"/>
    <x v="1"/>
    <s v="Spicy Special Slims"/>
    <n v="434"/>
    <n v="87"/>
    <n v="9"/>
    <n v="783"/>
  </r>
  <r>
    <x v="7"/>
    <x v="0"/>
    <s v="Spicy Special Slims"/>
    <n v="6433"/>
    <n v="78"/>
    <n v="9"/>
    <n v="702"/>
  </r>
  <r>
    <x v="8"/>
    <x v="2"/>
    <s v="White Choc"/>
    <n v="2100"/>
    <n v="414"/>
    <n v="13.15"/>
    <n v="5444.1"/>
  </r>
  <r>
    <x v="5"/>
    <x v="2"/>
    <s v="White Choc"/>
    <n v="1785"/>
    <n v="462"/>
    <n v="13.15"/>
    <n v="6075.3"/>
  </r>
  <r>
    <x v="3"/>
    <x v="3"/>
    <s v="White Choc"/>
    <n v="2464"/>
    <n v="234"/>
    <n v="13.15"/>
    <n v="3077.1"/>
  </r>
  <r>
    <x v="6"/>
    <x v="5"/>
    <s v="White Choc"/>
    <n v="5439"/>
    <n v="30"/>
    <n v="13.15"/>
    <n v="394.5"/>
  </r>
  <r>
    <x v="3"/>
    <x v="5"/>
    <s v="White Choc"/>
    <n v="3339"/>
    <n v="39"/>
    <n v="13.15"/>
    <n v="512.85"/>
  </r>
  <r>
    <x v="8"/>
    <x v="0"/>
    <s v="White Choc"/>
    <n v="469"/>
    <n v="75"/>
    <n v="13.15"/>
    <n v="986.25"/>
  </r>
  <r>
    <x v="9"/>
    <x v="1"/>
    <s v="White Choc"/>
    <n v="4305"/>
    <n v="156"/>
    <n v="13.15"/>
    <n v="2051.4"/>
  </r>
  <r>
    <x v="0"/>
    <x v="4"/>
    <s v="White Choc"/>
    <n v="1568"/>
    <n v="96"/>
    <n v="13.15"/>
    <n v="1262.4000000000001"/>
  </r>
  <r>
    <x v="4"/>
    <x v="4"/>
    <s v="White Choc"/>
    <n v="1428"/>
    <n v="93"/>
    <n v="13.15"/>
    <n v="1222.95"/>
  </r>
  <r>
    <x v="6"/>
    <x v="0"/>
    <s v="White Choc"/>
    <n v="2541"/>
    <n v="90"/>
    <n v="13.15"/>
    <n v="1183.5"/>
  </r>
  <r>
    <x v="9"/>
    <x v="2"/>
    <s v="White Choc"/>
    <n v="3192"/>
    <n v="72"/>
    <n v="13.15"/>
    <n v="946.80000000000007"/>
  </r>
  <r>
    <x v="3"/>
    <x v="4"/>
    <s v="White Choc"/>
    <n v="6300"/>
    <n v="42"/>
    <n v="13.15"/>
    <n v="552.30000000000007"/>
  </r>
  <r>
    <x v="2"/>
    <x v="0"/>
    <s v="White Choc"/>
    <n v="154"/>
    <n v="21"/>
    <n v="13.15"/>
    <n v="276.15000000000003"/>
  </r>
  <r>
    <x v="1"/>
    <x v="1"/>
    <s v="White Choc"/>
    <n v="8813"/>
    <n v="21"/>
    <n v="13.15"/>
    <n v="276.15000000000003"/>
  </r>
  <r>
    <x v="1"/>
    <x v="0"/>
    <s v="White Choc"/>
    <n v="7483"/>
    <n v="45"/>
    <n v="13.15"/>
    <n v="591.75"/>
  </r>
  <r>
    <x v="9"/>
    <x v="5"/>
    <s v="White Choc"/>
    <n v="2142"/>
    <n v="114"/>
    <n v="13.15"/>
    <n v="1499.1000000000001"/>
  </r>
  <r>
    <x v="9"/>
    <x v="0"/>
    <s v="White Choc"/>
    <n v="3850"/>
    <n v="102"/>
    <n v="13.15"/>
    <n v="134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B19730-6981-4028-8794-68F2D2CD4B90}" name="PivotTable5" cacheId="0" applyNumberFormats="0" applyBorderFormats="0" applyFontFormats="0" applyPatternFormats="0" applyAlignmentFormats="0" applyWidthHeightFormats="1" dataCaption="Values" updatedVersion="7" minRefreshableVersion="3" useAutoFormatting="1" rowGrandTotals="0" itemPrintTitles="1" createdVersion="8" indent="0" outline="1" outlineData="1" multipleFieldFilters="0" chartFormat="1">
  <location ref="B6:E12" firstHeaderRow="0" firstDataRow="1" firstDataCol="1"/>
  <pivotFields count="7">
    <pivotField subtotalTop="0" showAll="0">
      <items count="11">
        <item x="5"/>
        <item x="7"/>
        <item x="2"/>
        <item x="0"/>
        <item x="8"/>
        <item x="1"/>
        <item x="3"/>
        <item x="9"/>
        <item x="4"/>
        <item x="6"/>
        <item t="default"/>
      </items>
    </pivotField>
    <pivotField axis="axisRow" subtotalTop="0" showAll="0" sortType="descending">
      <items count="7">
        <item sd="0" x="0"/>
        <item sd="0" x="5"/>
        <item sd="0" x="4"/>
        <item sd="0" x="1"/>
        <item sd="0" x="2"/>
        <item sd="0" x="3"/>
        <item t="default"/>
      </items>
      <autoSortScope>
        <pivotArea dataOnly="0" outline="0" fieldPosition="0">
          <references count="1">
            <reference field="4294967294" count="1" selected="0">
              <x v="0"/>
            </reference>
          </references>
        </pivotArea>
      </autoSortScope>
    </pivotField>
    <pivotField subtotalTop="0" showAll="0"/>
    <pivotField dataField="1" numFmtId="164" subtotalTop="0" showAll="0"/>
    <pivotField dataField="1" numFmtId="3" subtotalTop="0" showAll="0"/>
    <pivotField numFmtId="44" subtotalTop="0" showAll="0"/>
    <pivotField numFmtId="164" subtotalTop="0" showAll="0"/>
  </pivotFields>
  <rowFields count="1">
    <field x="1"/>
  </rowFields>
  <rowItems count="6">
    <i>
      <x v="2"/>
    </i>
    <i>
      <x v="1"/>
    </i>
    <i>
      <x v="3"/>
    </i>
    <i>
      <x v="5"/>
    </i>
    <i>
      <x v="4"/>
    </i>
    <i>
      <x/>
    </i>
  </rowItems>
  <colFields count="1">
    <field x="-2"/>
  </colFields>
  <colItems count="3">
    <i>
      <x/>
    </i>
    <i i="1">
      <x v="1"/>
    </i>
    <i i="2">
      <x v="2"/>
    </i>
  </colItems>
  <dataFields count="3">
    <dataField name="Sum of Amount" fld="3" baseField="0" baseItem="0" numFmtId="6"/>
    <dataField name="                  " fld="3" baseField="1" baseItem="2"/>
    <dataField name="Sum of Units" fld="4" baseField="0" baseItem="0"/>
  </dataFields>
  <formats count="2">
    <format dxfId="14">
      <pivotArea outline="0" collapsedLevelsAreSubtotals="1" fieldPosition="0">
        <references count="1">
          <reference field="4294967294" count="1" selected="0">
            <x v="0"/>
          </reference>
        </references>
      </pivotArea>
    </format>
    <format dxfId="13">
      <pivotArea field="1" grandRow="1" outline="0" collapsedLevelsAreSubtotals="1" axis="axisRow" fieldPosition="0">
        <references count="1">
          <reference field="4294967294" count="1" selected="0">
            <x v="1"/>
          </reference>
        </references>
      </pivotArea>
    </format>
  </formats>
  <conditionalFormats count="1">
    <conditionalFormat priority="1">
      <pivotAreas count="1">
        <pivotArea type="data" collapsedLevelsAreSubtotals="1" fieldPosition="0">
          <references count="2">
            <reference field="4294967294" count="1" selected="0">
              <x v="1"/>
            </reference>
            <reference field="1" count="6">
              <x v="0"/>
              <x v="1"/>
              <x v="2"/>
              <x v="3"/>
              <x v="4"/>
              <x v="5"/>
            </reference>
          </references>
        </pivotArea>
      </pivotAreas>
    </conditionalFormat>
  </conditional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061BBB-BD3F-42D4-862E-45513C95D2AE}" name="PivotTable8" cacheId="5" applyNumberFormats="0" applyBorderFormats="0" applyFontFormats="0" applyPatternFormats="0" applyAlignmentFormats="0" applyWidthHeightFormats="1" dataCaption="Values" updatedVersion="7" minRefreshableVersion="3" useAutoFormatting="1" subtotalHiddenItems="1" rowGrandTotals="0" colGrandTotals="0" itemPrintTitles="1" createdVersion="8" indent="0" outline="1" outlineData="1" multipleFieldFilters="0">
  <location ref="C5:F10" firstHeaderRow="0" firstDataRow="1" firstDataCol="1"/>
  <pivotFields count="4">
    <pivotField axis="axisRow" allDrilled="1" subtotalTop="0" showAll="0" measureFilter="1" defaultSubtotal="0" defaultAttributeDrillState="1">
      <items count="5">
        <item x="0"/>
        <item x="1"/>
        <item x="2"/>
        <item x="3"/>
        <item x="4"/>
      </items>
    </pivotField>
    <pivotField dataField="1" subtotalTop="0" showAll="0" defaultSubtotal="0"/>
    <pivotField dataField="1" subtotalTop="0" showAll="0" defaultSubtotal="0"/>
    <pivotField dataField="1" subtotalTop="0" showAll="0" defaultSubtotal="0"/>
  </pivotFields>
  <rowFields count="1">
    <field x="0"/>
  </rowFields>
  <rowItems count="5">
    <i>
      <x/>
    </i>
    <i>
      <x v="1"/>
    </i>
    <i>
      <x v="2"/>
    </i>
    <i>
      <x v="3"/>
    </i>
    <i>
      <x v="4"/>
    </i>
  </rowItems>
  <colFields count="1">
    <field x="-2"/>
  </colFields>
  <colItems count="3">
    <i>
      <x/>
    </i>
    <i i="1">
      <x v="1"/>
    </i>
    <i i="2">
      <x v="2"/>
    </i>
  </colItems>
  <dataFields count="3">
    <dataField name="Sum of Units" fld="3" baseField="0" baseItem="0"/>
    <dataField name="Sum of Amount" fld="2" baseField="0" baseItem="0"/>
    <dataField fld="1" subtotal="count" baseField="0" baseItem="0"/>
  </dataFields>
  <pivotHierarchies count="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2">
      <autoFilter ref="A1">
        <filterColumn colId="0">
          <top10 val="5" filterVal="5"/>
        </filterColumn>
      </autoFilter>
    </filter>
  </filters>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B63788-0AFA-42D8-9B15-D61C10213AA0}" name="PivotTable12" cacheId="33" applyNumberFormats="0" applyBorderFormats="0" applyFontFormats="0" applyPatternFormats="0" applyAlignmentFormats="0" applyWidthHeightFormats="1" dataCaption="Values" updatedVersion="7" minRefreshableVersion="3" useAutoFormatting="1" subtotalHiddenItems="1" itemPrintTitles="1" createdVersion="8" indent="0" outline="1" outlineData="1" multipleFieldFilters="0">
  <location ref="A5:B18" firstHeaderRow="1" firstDataRow="1" firstDataCol="1"/>
  <pivotFields count="3">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2">
    <field x="1"/>
    <field x="0"/>
  </rowFields>
  <rowItems count="13">
    <i>
      <x/>
    </i>
    <i r="1">
      <x/>
    </i>
    <i>
      <x v="1"/>
    </i>
    <i r="1">
      <x/>
    </i>
    <i>
      <x v="2"/>
    </i>
    <i r="1">
      <x/>
    </i>
    <i>
      <x v="3"/>
    </i>
    <i r="1">
      <x v="1"/>
    </i>
    <i>
      <x v="4"/>
    </i>
    <i r="1">
      <x v="2"/>
    </i>
    <i>
      <x v="5"/>
    </i>
    <i r="1">
      <x v="3"/>
    </i>
    <i t="grand">
      <x/>
    </i>
  </rowItems>
  <colItems count="1">
    <i/>
  </colItems>
  <dataFields count="1">
    <dataField name="Sum of Amount" fld="2" baseField="0" baseItem="0"/>
  </dataFields>
  <conditionalFormats count="1">
    <conditionalFormat priority="2">
      <pivotAreas count="6">
        <pivotArea type="data" collapsedLevelsAreSubtotals="1" fieldPosition="0">
          <references count="3">
            <reference field="4294967294" count="1" selected="0">
              <x v="0"/>
            </reference>
            <reference field="0" count="1">
              <x v="0"/>
            </reference>
            <reference field="1" count="1" selected="0">
              <x v="1"/>
            </reference>
          </references>
        </pivotArea>
        <pivotArea type="data" collapsedLevelsAreSubtotals="1" fieldPosition="0">
          <references count="3">
            <reference field="4294967294" count="1" selected="0">
              <x v="0"/>
            </reference>
            <reference field="0" count="1">
              <x v="0"/>
            </reference>
            <reference field="1" count="1" selected="0">
              <x v="0"/>
            </reference>
          </references>
        </pivotArea>
        <pivotArea type="data" collapsedLevelsAreSubtotals="1" fieldPosition="0">
          <references count="3">
            <reference field="4294967294" count="1" selected="0">
              <x v="0"/>
            </reference>
            <reference field="0" count="1">
              <x v="0"/>
            </reference>
            <reference field="1" count="1" selected="0">
              <x v="2"/>
            </reference>
          </references>
        </pivotArea>
        <pivotArea type="data" collapsedLevelsAreSubtotals="1" fieldPosition="0">
          <references count="3">
            <reference field="4294967294" count="1" selected="0">
              <x v="0"/>
            </reference>
            <reference field="0" count="1">
              <x v="1"/>
            </reference>
            <reference field="1" count="1" selected="0">
              <x v="3"/>
            </reference>
          </references>
        </pivotArea>
        <pivotArea type="data" collapsedLevelsAreSubtotals="1" fieldPosition="0">
          <references count="3">
            <reference field="4294967294" count="1" selected="0">
              <x v="0"/>
            </reference>
            <reference field="0" count="1">
              <x v="2"/>
            </reference>
            <reference field="1" count="1" selected="0">
              <x v="4"/>
            </reference>
          </references>
        </pivotArea>
        <pivotArea type="data" collapsedLevelsAreSubtotals="1" fieldPosition="0">
          <references count="3">
            <reference field="4294967294" count="1" selected="0">
              <x v="0"/>
            </reference>
            <reference field="0" count="1">
              <x v="3"/>
            </reference>
            <reference field="1" count="1" selected="0">
              <x v="5"/>
            </reference>
          </references>
        </pivotArea>
      </pivotAreas>
    </conditionalFormat>
  </conditionalFormats>
  <pivotHierarchies count="17">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7">
      <autoFilter ref="A1">
        <filterColumn colId="0">
          <top10 val="1" filterVal="1"/>
        </filterColumn>
      </autoFilter>
    </filter>
  </filters>
  <rowHierarchiesUsage count="2">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1821410-3445-4BFE-B7F6-477019F2433E}" name="PivotTable13"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E5:F18" firstHeaderRow="1" firstDataRow="1" firstDataCol="1"/>
  <pivotFields count="3">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2">
    <field x="1"/>
    <field x="0"/>
  </rowFields>
  <rowItems count="13">
    <i>
      <x/>
    </i>
    <i r="1">
      <x/>
    </i>
    <i>
      <x v="1"/>
    </i>
    <i r="1">
      <x v="1"/>
    </i>
    <i>
      <x v="2"/>
    </i>
    <i r="1">
      <x v="1"/>
    </i>
    <i>
      <x v="3"/>
    </i>
    <i r="1">
      <x v="2"/>
    </i>
    <i>
      <x v="4"/>
    </i>
    <i r="1">
      <x/>
    </i>
    <i>
      <x v="5"/>
    </i>
    <i r="1">
      <x v="3"/>
    </i>
    <i t="grand">
      <x/>
    </i>
  </rowItems>
  <colItems count="1">
    <i/>
  </colItems>
  <dataFields count="1">
    <dataField name="Sum of Amount" fld="2" baseField="0" baseItem="0"/>
  </dataFields>
  <pivotHierarchies count="17">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3" iMeasureHier="7">
      <autoFilter ref="A1">
        <filterColumn colId="0">
          <top10 top="0" val="1" filterVal="1"/>
        </filterColumn>
      </autoFilter>
    </filter>
  </filters>
  <rowHierarchiesUsage count="2">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86B0619-D90E-4DE0-B9F1-92ACB9DF050C}"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6:D29" firstHeaderRow="1" firstDataRow="1" firstDataCol="1"/>
  <pivotFields count="2">
    <pivotField axis="axisRow" allDrilled="1" subtotalTop="0" showAll="0" sortType="de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23">
    <i>
      <x v="6"/>
    </i>
    <i>
      <x v="10"/>
    </i>
    <i>
      <x v="8"/>
    </i>
    <i>
      <x v="18"/>
    </i>
    <i>
      <x v="4"/>
    </i>
    <i>
      <x v="17"/>
    </i>
    <i>
      <x v="11"/>
    </i>
    <i>
      <x v="14"/>
    </i>
    <i>
      <x v="9"/>
    </i>
    <i>
      <x v="7"/>
    </i>
    <i>
      <x v="12"/>
    </i>
    <i>
      <x v="15"/>
    </i>
    <i>
      <x v="2"/>
    </i>
    <i>
      <x v="3"/>
    </i>
    <i>
      <x v="13"/>
    </i>
    <i>
      <x v="21"/>
    </i>
    <i>
      <x v="19"/>
    </i>
    <i>
      <x v="20"/>
    </i>
    <i>
      <x v="1"/>
    </i>
    <i>
      <x v="16"/>
    </i>
    <i>
      <x/>
    </i>
    <i>
      <x v="5"/>
    </i>
    <i t="grand">
      <x/>
    </i>
  </rowItems>
  <colItems count="1">
    <i/>
  </colItems>
  <dataFields count="1">
    <dataField fld="1" subtotal="count" baseField="0" baseItem="0"/>
  </dataFields>
  <pivotHierarchies count="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0C0B7F9-1821-474D-A86F-2FF15D750E6E}" name="PivotTable1"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F6:J25" firstHeaderRow="0" firstDataRow="1" firstDataCol="1"/>
  <pivotFields count="7">
    <pivotField axis="axisRow" allDrilled="1" subtotalTop="0" showAll="0" sortType="a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9">
    <i>
      <x v="3"/>
    </i>
    <i>
      <x/>
    </i>
    <i>
      <x v="8"/>
    </i>
    <i>
      <x v="14"/>
    </i>
    <i>
      <x v="9"/>
    </i>
    <i>
      <x v="13"/>
    </i>
    <i>
      <x v="10"/>
    </i>
    <i>
      <x v="5"/>
    </i>
    <i>
      <x v="2"/>
    </i>
    <i>
      <x v="1"/>
    </i>
    <i>
      <x v="11"/>
    </i>
    <i>
      <x v="7"/>
    </i>
    <i>
      <x v="16"/>
    </i>
    <i>
      <x v="4"/>
    </i>
    <i>
      <x v="17"/>
    </i>
    <i>
      <x v="6"/>
    </i>
    <i>
      <x v="15"/>
    </i>
    <i>
      <x v="12"/>
    </i>
    <i t="grand">
      <x/>
    </i>
  </rowItems>
  <colFields count="1">
    <field x="-2"/>
  </colFields>
  <colItems count="4">
    <i>
      <x/>
    </i>
    <i i="1">
      <x v="1"/>
    </i>
    <i i="2">
      <x v="2"/>
    </i>
    <i i="3">
      <x v="3"/>
    </i>
  </colItems>
  <dataFields count="4">
    <dataField name="Sum of Amount" fld="1" baseField="0" baseItem="0"/>
    <dataField name="Sum of Units" fld="4" baseField="0" baseItem="0"/>
    <dataField fld="2" subtotal="count" baseField="0" baseItem="0"/>
    <dataField fld="3" subtotal="count" baseField="0" baseItem="0"/>
  </dataFields>
  <formats count="7">
    <format dxfId="9">
      <pivotArea outline="0" collapsedLevelsAreSubtotals="1" fieldPosition="0"/>
    </format>
    <format dxfId="8">
      <pivotArea collapsedLevelsAreSubtotals="1" fieldPosition="0">
        <references count="2">
          <reference field="4294967294" count="1" selected="0">
            <x v="3"/>
          </reference>
          <reference field="0" count="0"/>
        </references>
      </pivotArea>
    </format>
    <format dxfId="7">
      <pivotArea grandRow="1" outline="0" collapsedLevelsAreSubtotals="1" fieldPosition="0"/>
    </format>
    <format dxfId="6">
      <pivotArea collapsedLevelsAreSubtotals="1" fieldPosition="0">
        <references count="2">
          <reference field="4294967294" count="2" selected="0">
            <x v="0"/>
            <x v="1"/>
          </reference>
          <reference field="0" count="0"/>
        </references>
      </pivotArea>
    </format>
    <format dxfId="5">
      <pivotArea collapsedLevelsAreSubtotals="1" fieldPosition="0">
        <references count="2">
          <reference field="4294967294" count="1" selected="0">
            <x v="2"/>
          </reference>
          <reference field="0" count="0"/>
        </references>
      </pivotArea>
    </format>
    <format dxfId="4">
      <pivotArea collapsedLevelsAreSubtotals="1" fieldPosition="0">
        <references count="2">
          <reference field="4294967294" count="1" selected="0">
            <x v="3"/>
          </reference>
          <reference field="0" count="18">
            <x v="0"/>
            <x v="1"/>
            <x v="2"/>
            <x v="3"/>
            <x v="4"/>
            <x v="5"/>
            <x v="6"/>
            <x v="7"/>
            <x v="8"/>
            <x v="9"/>
            <x v="10"/>
            <x v="11"/>
            <x v="12"/>
            <x v="13"/>
            <x v="14"/>
            <x v="15"/>
            <x v="16"/>
            <x v="17"/>
          </reference>
        </references>
      </pivotArea>
    </format>
    <format dxfId="3">
      <pivotArea field="0" grandRow="1" outline="0" collapsedLevelsAreSubtotals="1" axis="axisRow" fieldPosition="0">
        <references count="1">
          <reference field="4294967294" count="1" selected="0">
            <x v="3"/>
          </reference>
        </references>
      </pivotArea>
    </format>
  </formats>
  <conditionalFormats count="1">
    <conditionalFormat priority="1">
      <pivotAreas count="1">
        <pivotArea type="data" collapsedLevelsAreSubtotals="1" fieldPosition="0">
          <references count="2">
            <reference field="4294967294" count="1" selected="0">
              <x v="3"/>
            </reference>
            <reference field="0" count="22">
              <x v="0"/>
              <x v="1"/>
              <x v="2"/>
              <x v="3"/>
              <x v="4"/>
              <x v="5"/>
              <x v="6"/>
              <x v="7"/>
              <x v="8"/>
              <x v="9"/>
              <x v="10"/>
              <x v="11"/>
              <x v="12"/>
              <x v="13"/>
              <x v="14"/>
              <x v="15"/>
              <x v="16"/>
              <x v="17"/>
              <x v="18"/>
              <x v="19"/>
              <x v="20"/>
              <x v="21"/>
            </reference>
          </references>
        </pivotArea>
      </pivotAreas>
    </conditionalFormat>
  </conditionalFormats>
  <pivotHierarchies count="17">
    <pivotHierarchy multipleItemSelectionAllowed="1" dragToData="1">
      <members count="1" level="1">
        <member name="[data].[Sales Person].&amp;[Barr Faughny]"/>
      </members>
    </pivotHierarchy>
    <pivotHierarchy multipleItemSelectionAllowed="1" dragToData="1">
      <members count="1" level="1">
        <member name="[data].[Geography].&amp;[Canad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F0A0D158-BC6D-41C3-AAE1-38D573B7B193}" sourceName="Sales Person">
  <pivotTables>
    <pivotTable tabId="5" name="PivotTable5"/>
  </pivotTables>
  <data>
    <tabular pivotCacheId="939173056">
      <items count="10">
        <i x="5" s="1"/>
        <i x="7" s="1"/>
        <i x="2" s="1"/>
        <i x="0" s="1"/>
        <i x="8" s="1"/>
        <i x="1" s="1"/>
        <i x="3" s="1"/>
        <i x="9" s="1"/>
        <i x="4"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1" xr10:uid="{98D6F588-3B76-4218-8CEB-AE01ACB9B0BA}" sourceName="[data].[Sales Person]">
  <pivotTables>
    <pivotTable tabId="15" name="PivotTable1"/>
  </pivotTables>
  <data>
    <olap pivotCacheId="1764488393">
      <levels count="2">
        <level uniqueName="[data].[Sales Person].[(All)]" sourceCaption="(All)" count="0"/>
        <level uniqueName="[data].[Sales Person].[Sales Person]" sourceCaption="Sales Person" count="10">
          <ranges>
            <range startItem="0">
              <i n="[data].[Sales Person].&amp;[Barr Faughny]" c="Barr Faughny"/>
              <i n="[data].[Sales Person].&amp;[Brien Boise]" c="Brien Boise"/>
              <i n="[data].[Sales Person].&amp;[Carla Molina]" c="Carla Molina"/>
              <i n="[data].[Sales Person].&amp;[Ches Bonnell]" c="Ches Bonnell"/>
              <i n="[data].[Sales Person].&amp;[Curtice Advani]" c="Curtice Advani"/>
              <i n="[data].[Sales Person].&amp;[Gigi Bohling]" c="Gigi Bohling"/>
              <i n="[data].[Sales Person].&amp;[Gunar Cockshoot]" c="Gunar Cockshoot"/>
              <i n="[data].[Sales Person].&amp;[Husein Augar]" c="Husein Augar"/>
              <i n="[data].[Sales Person].&amp;[Oby Sorrel]" c="Oby Sorrel"/>
              <i n="[data].[Sales Person].&amp;[Ram Mahesh]" c="Ram Mahesh"/>
            </range>
          </ranges>
        </level>
      </levels>
      <selections count="1">
        <selection n="[data].[Sales Person].&amp;[Barr Faughny]"/>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BD4D7638-ADB4-443B-BF92-79650F4D27C8}" cache="Slicer_Sales_Person" caption="Sales Person" columnCount="2" rowHeight="288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1" xr10:uid="{C7EF80A9-DCC9-4AF7-B67C-E7C623FBA467}" cache="Slicer_Sales_Person1" caption="Sales Person"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534ACA5-DAF1-40B0-B886-4A416B0505FC}" name="data" displayName="data" ref="C10:K310" totalsRowShown="0" headerRowDxfId="26">
  <autoFilter ref="C10:K310" xr:uid="{B534ACA5-DAF1-40B0-B886-4A416B0505FC}"/>
  <sortState xmlns:xlrd2="http://schemas.microsoft.com/office/spreadsheetml/2017/richdata2" ref="C11:H310">
    <sortCondition ref="E10:E310"/>
  </sortState>
  <tableColumns count="9">
    <tableColumn id="1" xr3:uid="{F026E74F-7B36-4620-A85E-9D51F8995614}" name="Sales Person"/>
    <tableColumn id="2" xr3:uid="{4C537BB2-79F5-452A-90F7-59C04BC1ABB3}" name="Geography"/>
    <tableColumn id="3" xr3:uid="{60FA5602-FDED-4E0C-8222-26C3A73FAA33}" name="Product"/>
    <tableColumn id="4" xr3:uid="{B14058A9-4469-471B-AA96-5F11483BD9AC}" name="Amount" dataDxfId="25"/>
    <tableColumn id="5" xr3:uid="{FC7DFC1B-625F-42ED-9360-CF3B941D3565}" name="Units" dataDxfId="24"/>
    <tableColumn id="6" xr3:uid="{CEE2C33F-0A56-4717-94AB-367FB57F97C0}" name="Cost per unit" dataDxfId="23" dataCellStyle="Currency">
      <calculatedColumnFormula>VLOOKUP(data[[#This Row],[Product]],products[],2,FALSE)</calculatedColumnFormula>
    </tableColumn>
    <tableColumn id="7" xr3:uid="{59ACE0BF-84AB-4756-8799-6BB3E13844DB}" name="Cost" dataDxfId="22">
      <calculatedColumnFormula>(data[[#This Row],[Units]]*data[[#This Row],[Cost per unit]])</calculatedColumnFormula>
    </tableColumn>
    <tableColumn id="8" xr3:uid="{BE31E55B-B2BA-4910-940C-1B8AFCDFB2C5}" name="Profit" dataDxfId="21">
      <calculatedColumnFormula>data[[#This Row],[Amount]]-data[[#This Row],[Cost]]</calculatedColumnFormula>
    </tableColumn>
    <tableColumn id="9" xr3:uid="{86F046FB-8B08-4D23-A483-F3D56D902A59}" name="Average" dataDxfId="2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2B8D8E1-3338-40D1-B319-96B5F63FEFDE}" name="products" displayName="products" ref="R10:S32" totalsRowShown="0">
  <autoFilter ref="R10:S32" xr:uid="{62B8D8E1-3338-40D1-B319-96B5F63FEFDE}"/>
  <tableColumns count="2">
    <tableColumn id="1" xr3:uid="{74C3E60C-1A83-4520-B066-50B7D928D0A3}" name="Product"/>
    <tableColumn id="2" xr3:uid="{AC27D4D8-44BF-4A2E-B4FD-13E16A95FF69}" name="Cost per unit" dataDxfId="1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999671B-55FD-4288-A55B-3746014EB502}" name="data5" displayName="data5" ref="C6:G306" headerRowDxfId="18">
  <autoFilter ref="C6:G306" xr:uid="{C999671B-55FD-4288-A55B-3746014EB502}"/>
  <sortState xmlns:xlrd2="http://schemas.microsoft.com/office/spreadsheetml/2017/richdata2" ref="C7:G306">
    <sortCondition descending="1" ref="G6:G306"/>
  </sortState>
  <tableColumns count="5">
    <tableColumn id="1" xr3:uid="{A67B512A-AA14-4249-82FA-E40311159BFA}" name="Sales Person" totalsRowLabel="Total"/>
    <tableColumn id="2" xr3:uid="{51A86C02-421F-4EF0-B11F-214DB29F4089}" name="Geography"/>
    <tableColumn id="3" xr3:uid="{C29AA2EE-67F3-43C3-8096-2EDE6E931657}" name="Product"/>
    <tableColumn id="4" xr3:uid="{2CEC1DD2-8208-4231-B792-7ABEA4EF5EFA}" name="Amount" dataDxfId="17"/>
    <tableColumn id="5" xr3:uid="{7F53DC3E-03D7-401D-B87A-8D21B43F7C93}" name="Units" totalsRowFunction="sum" dataDxfId="16" totalsRowDxfId="1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0AF1B39-D51A-4400-97F7-EE6AE22BB080}" name="data8" displayName="data8" ref="L4:P304" totalsRowShown="0" headerRowDxfId="12">
  <autoFilter ref="L4:P304" xr:uid="{40AF1B39-D51A-4400-97F7-EE6AE22BB080}"/>
  <tableColumns count="5">
    <tableColumn id="1" xr3:uid="{CFE9743B-31EB-4BFD-8EC2-BDE4F201DBC6}" name="Sales Person"/>
    <tableColumn id="2" xr3:uid="{458806F8-CE58-4CAA-97A5-F17BC820BCB5}" name="Geography"/>
    <tableColumn id="3" xr3:uid="{715931BD-BFF0-4C38-B339-5BC5E30BEA03}" name="Product"/>
    <tableColumn id="4" xr3:uid="{C9B0C617-534E-4B67-97F0-9614203A9218}" name="Amount" dataDxfId="11"/>
    <tableColumn id="5" xr3:uid="{33950613-107E-47EE-999A-E4BA93EA9E32}" name="Units" dataDxfId="1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C9:AD657"/>
  <sheetViews>
    <sheetView tabSelected="1" view="pageBreakPreview" zoomScaleNormal="100" zoomScaleSheetLayoutView="100" workbookViewId="0">
      <selection activeCell="I11" sqref="I11"/>
    </sheetView>
  </sheetViews>
  <sheetFormatPr defaultColWidth="9.140625" defaultRowHeight="15" x14ac:dyDescent="0.25"/>
  <cols>
    <col min="1" max="1" width="1.7109375" customWidth="1"/>
    <col min="2" max="2" width="3.7109375" customWidth="1"/>
    <col min="3" max="3" width="19.5703125" customWidth="1"/>
    <col min="4" max="4" width="14.7109375" customWidth="1"/>
    <col min="5" max="5" width="21.85546875" bestFit="1" customWidth="1"/>
    <col min="6" max="6" width="13.5703125" customWidth="1"/>
    <col min="7" max="7" width="19.28515625" customWidth="1"/>
    <col min="8" max="8" width="20.85546875" customWidth="1"/>
    <col min="9" max="10" width="28.7109375" customWidth="1"/>
    <col min="11" max="11" width="28.7109375" hidden="1" customWidth="1"/>
    <col min="12" max="12" width="28.7109375" customWidth="1"/>
    <col min="13" max="14" width="10" bestFit="1" customWidth="1"/>
    <col min="15" max="15" width="12.28515625" customWidth="1"/>
    <col min="16" max="16" width="53.85546875" customWidth="1"/>
    <col min="18" max="18" width="21.85546875" bestFit="1" customWidth="1"/>
    <col min="19" max="19" width="14.5703125" bestFit="1" customWidth="1"/>
    <col min="29" max="30" width="21.85546875" bestFit="1" customWidth="1"/>
    <col min="31" max="31" width="14.42578125" customWidth="1"/>
    <col min="36" max="36" width="21.85546875" customWidth="1"/>
  </cols>
  <sheetData>
    <row r="9" spans="3:19" ht="30" x14ac:dyDescent="0.25">
      <c r="H9" s="72" t="s">
        <v>90</v>
      </c>
      <c r="I9" s="71" t="s">
        <v>91</v>
      </c>
      <c r="J9" s="53" t="s">
        <v>80</v>
      </c>
    </row>
    <row r="10" spans="3:19" x14ac:dyDescent="0.25">
      <c r="C10" s="4" t="s">
        <v>11</v>
      </c>
      <c r="D10" s="4" t="s">
        <v>12</v>
      </c>
      <c r="E10" s="4" t="s">
        <v>0</v>
      </c>
      <c r="F10" s="8" t="s">
        <v>1</v>
      </c>
      <c r="G10" s="8" t="s">
        <v>49</v>
      </c>
      <c r="H10" s="32" t="s">
        <v>50</v>
      </c>
      <c r="I10" s="32" t="s">
        <v>69</v>
      </c>
      <c r="J10" s="32" t="s">
        <v>70</v>
      </c>
      <c r="K10" s="32" t="s">
        <v>55</v>
      </c>
      <c r="L10" s="32"/>
      <c r="M10" s="7" t="s">
        <v>42</v>
      </c>
      <c r="N10" s="1"/>
      <c r="R10" t="s">
        <v>0</v>
      </c>
      <c r="S10" t="s">
        <v>50</v>
      </c>
    </row>
    <row r="11" spans="3:19" x14ac:dyDescent="0.25">
      <c r="C11" t="s">
        <v>7</v>
      </c>
      <c r="D11" t="s">
        <v>38</v>
      </c>
      <c r="E11" t="s">
        <v>14</v>
      </c>
      <c r="F11" s="2">
        <v>1281</v>
      </c>
      <c r="G11" s="3">
        <v>75</v>
      </c>
      <c r="H11" s="33">
        <f>VLOOKUP(data[[#This Row],[Product]],products[],2,FALSE)</f>
        <v>11.7</v>
      </c>
      <c r="I11" s="2">
        <f>(data[[#This Row],[Units]]*data[[#This Row],[Cost per unit]])</f>
        <v>877.5</v>
      </c>
      <c r="J11" s="2">
        <f>data[[#This Row],[Amount]]-data[[#This Row],[Cost]]</f>
        <v>403.5</v>
      </c>
      <c r="K11" s="2"/>
      <c r="L11" s="2"/>
      <c r="M11" s="5">
        <v>1</v>
      </c>
      <c r="N11" s="6" t="s">
        <v>43</v>
      </c>
      <c r="R11" t="s">
        <v>13</v>
      </c>
      <c r="S11" s="9">
        <v>9.33</v>
      </c>
    </row>
    <row r="12" spans="3:19" x14ac:dyDescent="0.25">
      <c r="C12" t="s">
        <v>5</v>
      </c>
      <c r="D12" t="s">
        <v>37</v>
      </c>
      <c r="E12" t="s">
        <v>14</v>
      </c>
      <c r="F12" s="2">
        <v>4991</v>
      </c>
      <c r="G12" s="3">
        <v>12</v>
      </c>
      <c r="H12" s="33">
        <f>VLOOKUP(data[[#This Row],[Product]],products[],2,FALSE)</f>
        <v>11.7</v>
      </c>
      <c r="I12" s="2">
        <f>(data[[#This Row],[Units]]*data[[#This Row],[Cost per unit]])</f>
        <v>140.39999999999998</v>
      </c>
      <c r="J12" s="2">
        <f>data[[#This Row],[Amount]]-data[[#This Row],[Cost]]</f>
        <v>4850.6000000000004</v>
      </c>
      <c r="K12" s="2"/>
      <c r="L12" s="2"/>
      <c r="M12" s="5">
        <v>2</v>
      </c>
      <c r="N12" s="6" t="s">
        <v>52</v>
      </c>
      <c r="R12" t="s">
        <v>14</v>
      </c>
      <c r="S12" s="9">
        <v>11.7</v>
      </c>
    </row>
    <row r="13" spans="3:19" x14ac:dyDescent="0.25">
      <c r="C13" t="s">
        <v>41</v>
      </c>
      <c r="D13" t="s">
        <v>39</v>
      </c>
      <c r="E13" t="s">
        <v>14</v>
      </c>
      <c r="F13" s="2">
        <v>3976</v>
      </c>
      <c r="G13" s="3">
        <v>72</v>
      </c>
      <c r="H13" s="33">
        <f>VLOOKUP(data[[#This Row],[Product]],products[],2,FALSE)</f>
        <v>11.7</v>
      </c>
      <c r="I13" s="2">
        <f>(data[[#This Row],[Units]]*data[[#This Row],[Cost per unit]])</f>
        <v>842.4</v>
      </c>
      <c r="J13" s="2">
        <f>data[[#This Row],[Amount]]-data[[#This Row],[Cost]]</f>
        <v>3133.6</v>
      </c>
      <c r="K13" s="2"/>
      <c r="L13" s="2"/>
      <c r="M13" s="5">
        <v>3</v>
      </c>
      <c r="N13" s="6" t="s">
        <v>44</v>
      </c>
      <c r="R13" t="s">
        <v>4</v>
      </c>
      <c r="S13" s="9">
        <v>11.88</v>
      </c>
    </row>
    <row r="14" spans="3:19" x14ac:dyDescent="0.25">
      <c r="C14" t="s">
        <v>3</v>
      </c>
      <c r="D14" t="s">
        <v>35</v>
      </c>
      <c r="E14" t="s">
        <v>14</v>
      </c>
      <c r="F14" s="2">
        <v>2415</v>
      </c>
      <c r="G14" s="3">
        <v>255</v>
      </c>
      <c r="H14" s="33">
        <f>VLOOKUP(data[[#This Row],[Product]],products[],2,FALSE)</f>
        <v>11.7</v>
      </c>
      <c r="I14" s="2">
        <f>(data[[#This Row],[Units]]*data[[#This Row],[Cost per unit]])</f>
        <v>2983.5</v>
      </c>
      <c r="J14" s="2">
        <f>data[[#This Row],[Amount]]-data[[#This Row],[Cost]]</f>
        <v>-568.5</v>
      </c>
      <c r="K14" s="2"/>
      <c r="L14" s="2"/>
      <c r="M14" s="5">
        <v>4</v>
      </c>
      <c r="N14" s="6" t="s">
        <v>45</v>
      </c>
      <c r="R14" t="s">
        <v>15</v>
      </c>
      <c r="S14" s="9">
        <v>11.73</v>
      </c>
    </row>
    <row r="15" spans="3:19" x14ac:dyDescent="0.25">
      <c r="C15" t="s">
        <v>10</v>
      </c>
      <c r="D15" t="s">
        <v>38</v>
      </c>
      <c r="E15" t="s">
        <v>14</v>
      </c>
      <c r="F15" s="2">
        <v>5586</v>
      </c>
      <c r="G15" s="3">
        <v>525</v>
      </c>
      <c r="H15" s="33">
        <f>VLOOKUP(data[[#This Row],[Product]],products[],2,FALSE)</f>
        <v>11.7</v>
      </c>
      <c r="I15" s="2">
        <f>(data[[#This Row],[Units]]*data[[#This Row],[Cost per unit]])</f>
        <v>6142.5</v>
      </c>
      <c r="J15" s="2">
        <f>data[[#This Row],[Amount]]-data[[#This Row],[Cost]]</f>
        <v>-556.5</v>
      </c>
      <c r="K15" s="2"/>
      <c r="L15" s="2"/>
      <c r="M15" s="5">
        <v>5</v>
      </c>
      <c r="N15" s="6" t="s">
        <v>53</v>
      </c>
      <c r="R15" t="s">
        <v>16</v>
      </c>
      <c r="S15" s="9">
        <v>8.7899999999999991</v>
      </c>
    </row>
    <row r="16" spans="3:19" x14ac:dyDescent="0.25">
      <c r="C16" t="s">
        <v>7</v>
      </c>
      <c r="D16" t="s">
        <v>37</v>
      </c>
      <c r="E16" t="s">
        <v>14</v>
      </c>
      <c r="F16" s="2">
        <v>6608</v>
      </c>
      <c r="G16" s="3">
        <v>225</v>
      </c>
      <c r="H16" s="33">
        <f>VLOOKUP(data[[#This Row],[Product]],products[],2,FALSE)</f>
        <v>11.7</v>
      </c>
      <c r="I16" s="2">
        <f>(data[[#This Row],[Units]]*data[[#This Row],[Cost per unit]])</f>
        <v>2632.5</v>
      </c>
      <c r="J16" s="2">
        <f>data[[#This Row],[Amount]]-data[[#This Row],[Cost]]</f>
        <v>3975.5</v>
      </c>
      <c r="K16" s="2"/>
      <c r="L16" s="2"/>
      <c r="M16" s="5">
        <v>6</v>
      </c>
      <c r="N16" s="6" t="s">
        <v>54</v>
      </c>
      <c r="R16" t="s">
        <v>17</v>
      </c>
      <c r="S16" s="9">
        <v>3.11</v>
      </c>
    </row>
    <row r="17" spans="3:19" x14ac:dyDescent="0.25">
      <c r="C17" t="s">
        <v>7</v>
      </c>
      <c r="D17" t="s">
        <v>35</v>
      </c>
      <c r="E17" t="s">
        <v>14</v>
      </c>
      <c r="F17" s="2">
        <v>4606</v>
      </c>
      <c r="G17" s="3">
        <v>63</v>
      </c>
      <c r="H17" s="33">
        <f>VLOOKUP(data[[#This Row],[Product]],products[],2,FALSE)</f>
        <v>11.7</v>
      </c>
      <c r="I17" s="2">
        <f>(data[[#This Row],[Units]]*data[[#This Row],[Cost per unit]])</f>
        <v>737.09999999999991</v>
      </c>
      <c r="J17" s="2">
        <f>data[[#This Row],[Amount]]-data[[#This Row],[Cost]]</f>
        <v>3868.9</v>
      </c>
      <c r="K17" s="2"/>
      <c r="L17" s="2"/>
      <c r="M17" s="5">
        <v>7</v>
      </c>
      <c r="N17" s="6" t="s">
        <v>48</v>
      </c>
      <c r="R17" t="s">
        <v>18</v>
      </c>
      <c r="S17" s="9">
        <v>6.47</v>
      </c>
    </row>
    <row r="18" spans="3:19" x14ac:dyDescent="0.25">
      <c r="C18" t="s">
        <v>3</v>
      </c>
      <c r="D18" t="s">
        <v>34</v>
      </c>
      <c r="E18" t="s">
        <v>14</v>
      </c>
      <c r="F18" s="2">
        <v>7259</v>
      </c>
      <c r="G18" s="3">
        <v>276</v>
      </c>
      <c r="H18" s="33">
        <f>VLOOKUP(data[[#This Row],[Product]],products[],2,FALSE)</f>
        <v>11.7</v>
      </c>
      <c r="I18" s="2">
        <f>(data[[#This Row],[Units]]*data[[#This Row],[Cost per unit]])</f>
        <v>3229.2</v>
      </c>
      <c r="J18" s="2">
        <f>data[[#This Row],[Amount]]-data[[#This Row],[Cost]]</f>
        <v>4029.8</v>
      </c>
      <c r="K18" s="2"/>
      <c r="L18" s="2"/>
      <c r="M18" s="5">
        <v>8</v>
      </c>
      <c r="N18" s="6" t="s">
        <v>51</v>
      </c>
      <c r="R18" t="s">
        <v>19</v>
      </c>
      <c r="S18" s="9">
        <v>7.64</v>
      </c>
    </row>
    <row r="19" spans="3:19" x14ac:dyDescent="0.25">
      <c r="C19" t="s">
        <v>7</v>
      </c>
      <c r="D19" t="s">
        <v>34</v>
      </c>
      <c r="E19" t="s">
        <v>14</v>
      </c>
      <c r="F19" s="2">
        <v>1932</v>
      </c>
      <c r="G19" s="3">
        <v>369</v>
      </c>
      <c r="H19" s="33">
        <f>VLOOKUP(data[[#This Row],[Product]],products[],2,FALSE)</f>
        <v>11.7</v>
      </c>
      <c r="I19" s="2">
        <f>(data[[#This Row],[Units]]*data[[#This Row],[Cost per unit]])</f>
        <v>4317.3</v>
      </c>
      <c r="J19" s="2">
        <f>data[[#This Row],[Amount]]-data[[#This Row],[Cost]]</f>
        <v>-2385.3000000000002</v>
      </c>
      <c r="K19" s="2"/>
      <c r="L19" s="2"/>
      <c r="M19" s="5">
        <v>9</v>
      </c>
      <c r="N19" s="6" t="s">
        <v>46</v>
      </c>
      <c r="R19" t="s">
        <v>20</v>
      </c>
      <c r="S19" s="9">
        <v>10.62</v>
      </c>
    </row>
    <row r="20" spans="3:19" x14ac:dyDescent="0.25">
      <c r="C20" t="s">
        <v>2</v>
      </c>
      <c r="D20" t="s">
        <v>37</v>
      </c>
      <c r="E20" t="s">
        <v>14</v>
      </c>
      <c r="F20" s="2">
        <v>1057</v>
      </c>
      <c r="G20" s="3">
        <v>54</v>
      </c>
      <c r="H20" s="33">
        <f>VLOOKUP(data[[#This Row],[Product]],products[],2,FALSE)</f>
        <v>11.7</v>
      </c>
      <c r="I20" s="2">
        <f>(data[[#This Row],[Units]]*data[[#This Row],[Cost per unit]])</f>
        <v>631.79999999999995</v>
      </c>
      <c r="J20" s="2">
        <f>data[[#This Row],[Amount]]-data[[#This Row],[Cost]]</f>
        <v>425.20000000000005</v>
      </c>
      <c r="K20" s="2"/>
      <c r="L20" s="2"/>
      <c r="M20" s="5">
        <v>10</v>
      </c>
      <c r="N20" s="6" t="s">
        <v>47</v>
      </c>
      <c r="R20" t="s">
        <v>21</v>
      </c>
      <c r="S20" s="9">
        <v>9</v>
      </c>
    </row>
    <row r="21" spans="3:19" x14ac:dyDescent="0.25">
      <c r="C21" t="s">
        <v>10</v>
      </c>
      <c r="D21" t="s">
        <v>35</v>
      </c>
      <c r="E21" t="s">
        <v>14</v>
      </c>
      <c r="F21" s="2">
        <v>3472</v>
      </c>
      <c r="G21" s="3">
        <v>96</v>
      </c>
      <c r="H21" s="33">
        <f>VLOOKUP(data[[#This Row],[Product]],products[],2,FALSE)</f>
        <v>11.7</v>
      </c>
      <c r="I21" s="2">
        <f>(data[[#This Row],[Units]]*data[[#This Row],[Cost per unit]])</f>
        <v>1123.1999999999998</v>
      </c>
      <c r="J21" s="2">
        <f>data[[#This Row],[Amount]]-data[[#This Row],[Cost]]</f>
        <v>2348.8000000000002</v>
      </c>
      <c r="K21" s="2"/>
      <c r="L21" s="2"/>
      <c r="M21" s="2"/>
      <c r="R21" t="s">
        <v>22</v>
      </c>
      <c r="S21" s="9">
        <v>9.77</v>
      </c>
    </row>
    <row r="22" spans="3:19" x14ac:dyDescent="0.25">
      <c r="C22" t="s">
        <v>40</v>
      </c>
      <c r="D22" t="s">
        <v>37</v>
      </c>
      <c r="E22" t="s">
        <v>30</v>
      </c>
      <c r="F22" s="2">
        <v>1624</v>
      </c>
      <c r="G22" s="3">
        <v>114</v>
      </c>
      <c r="H22" s="33">
        <f>VLOOKUP(data[[#This Row],[Product]],products[],2,FALSE)</f>
        <v>14.49</v>
      </c>
      <c r="I22" s="2">
        <f>(data[[#This Row],[Units]]*data[[#This Row],[Cost per unit]])</f>
        <v>1651.8600000000001</v>
      </c>
      <c r="J22" s="2">
        <f>data[[#This Row],[Amount]]-data[[#This Row],[Cost]]</f>
        <v>-27.860000000000127</v>
      </c>
      <c r="K22" s="2"/>
      <c r="L22" s="2"/>
      <c r="M22" s="2"/>
      <c r="R22" t="s">
        <v>23</v>
      </c>
      <c r="S22" s="9">
        <v>6.49</v>
      </c>
    </row>
    <row r="23" spans="3:19" x14ac:dyDescent="0.25">
      <c r="C23" t="s">
        <v>8</v>
      </c>
      <c r="D23" t="s">
        <v>39</v>
      </c>
      <c r="E23" t="s">
        <v>30</v>
      </c>
      <c r="F23" s="2">
        <v>7021</v>
      </c>
      <c r="G23" s="3">
        <v>183</v>
      </c>
      <c r="H23" s="33">
        <f>VLOOKUP(data[[#This Row],[Product]],products[],2,FALSE)</f>
        <v>14.49</v>
      </c>
      <c r="I23" s="2">
        <f>(data[[#This Row],[Units]]*data[[#This Row],[Cost per unit]])</f>
        <v>2651.67</v>
      </c>
      <c r="J23" s="2">
        <f>data[[#This Row],[Amount]]-data[[#This Row],[Cost]]</f>
        <v>4369.33</v>
      </c>
      <c r="K23" s="2"/>
      <c r="L23" s="2"/>
      <c r="M23" s="2"/>
      <c r="R23" t="s">
        <v>24</v>
      </c>
      <c r="S23" s="9">
        <v>4.97</v>
      </c>
    </row>
    <row r="24" spans="3:19" x14ac:dyDescent="0.25">
      <c r="C24" t="s">
        <v>7</v>
      </c>
      <c r="D24" t="s">
        <v>35</v>
      </c>
      <c r="E24" t="s">
        <v>30</v>
      </c>
      <c r="F24" s="2">
        <v>6755</v>
      </c>
      <c r="G24" s="3">
        <v>252</v>
      </c>
      <c r="H24" s="33">
        <f>VLOOKUP(data[[#This Row],[Product]],products[],2,FALSE)</f>
        <v>14.49</v>
      </c>
      <c r="I24" s="2">
        <f>(data[[#This Row],[Units]]*data[[#This Row],[Cost per unit]])</f>
        <v>3651.48</v>
      </c>
      <c r="J24" s="2">
        <f>data[[#This Row],[Amount]]-data[[#This Row],[Cost]]</f>
        <v>3103.52</v>
      </c>
      <c r="K24" s="2"/>
      <c r="L24" s="2"/>
      <c r="M24" s="2"/>
      <c r="R24" t="s">
        <v>25</v>
      </c>
      <c r="S24" s="9">
        <v>13.15</v>
      </c>
    </row>
    <row r="25" spans="3:19" x14ac:dyDescent="0.25">
      <c r="C25" t="s">
        <v>41</v>
      </c>
      <c r="D25" t="s">
        <v>37</v>
      </c>
      <c r="E25" t="s">
        <v>30</v>
      </c>
      <c r="F25" s="2">
        <v>1526</v>
      </c>
      <c r="G25" s="3">
        <v>240</v>
      </c>
      <c r="H25" s="33">
        <f>VLOOKUP(data[[#This Row],[Product]],products[],2,FALSE)</f>
        <v>14.49</v>
      </c>
      <c r="I25" s="2">
        <f>(data[[#This Row],[Units]]*data[[#This Row],[Cost per unit]])</f>
        <v>3477.6</v>
      </c>
      <c r="J25" s="2">
        <f>data[[#This Row],[Amount]]-data[[#This Row],[Cost]]</f>
        <v>-1951.6</v>
      </c>
      <c r="K25" s="2"/>
      <c r="L25" s="2"/>
      <c r="M25" s="2"/>
      <c r="R25" t="s">
        <v>26</v>
      </c>
      <c r="S25" s="9">
        <v>5.6</v>
      </c>
    </row>
    <row r="26" spans="3:19" x14ac:dyDescent="0.25">
      <c r="C26" t="s">
        <v>8</v>
      </c>
      <c r="D26" t="s">
        <v>37</v>
      </c>
      <c r="E26" t="s">
        <v>30</v>
      </c>
      <c r="F26" s="2">
        <v>42</v>
      </c>
      <c r="G26" s="3">
        <v>150</v>
      </c>
      <c r="H26" s="33">
        <f>VLOOKUP(data[[#This Row],[Product]],products[],2,FALSE)</f>
        <v>14.49</v>
      </c>
      <c r="I26" s="2">
        <f>(data[[#This Row],[Units]]*data[[#This Row],[Cost per unit]])</f>
        <v>2173.5</v>
      </c>
      <c r="J26" s="2">
        <f>data[[#This Row],[Amount]]-data[[#This Row],[Cost]]</f>
        <v>-2131.5</v>
      </c>
      <c r="K26" s="2"/>
      <c r="L26" s="2"/>
      <c r="M26" s="2"/>
      <c r="R26" t="s">
        <v>27</v>
      </c>
      <c r="S26" s="9">
        <v>16.73</v>
      </c>
    </row>
    <row r="27" spans="3:19" x14ac:dyDescent="0.25">
      <c r="C27" t="s">
        <v>6</v>
      </c>
      <c r="D27" t="s">
        <v>34</v>
      </c>
      <c r="E27" t="s">
        <v>30</v>
      </c>
      <c r="F27" s="2">
        <v>3402</v>
      </c>
      <c r="G27" s="3">
        <v>366</v>
      </c>
      <c r="H27" s="33">
        <f>VLOOKUP(data[[#This Row],[Product]],products[],2,FALSE)</f>
        <v>14.49</v>
      </c>
      <c r="I27" s="2">
        <f>(data[[#This Row],[Units]]*data[[#This Row],[Cost per unit]])</f>
        <v>5303.34</v>
      </c>
      <c r="J27" s="2">
        <f>data[[#This Row],[Amount]]-data[[#This Row],[Cost]]</f>
        <v>-1901.3400000000001</v>
      </c>
      <c r="K27" s="2"/>
      <c r="L27" s="2"/>
      <c r="M27" s="2"/>
      <c r="R27" t="s">
        <v>28</v>
      </c>
      <c r="S27" s="9">
        <v>10.38</v>
      </c>
    </row>
    <row r="28" spans="3:19" x14ac:dyDescent="0.25">
      <c r="C28" t="s">
        <v>40</v>
      </c>
      <c r="D28" t="s">
        <v>35</v>
      </c>
      <c r="E28" t="s">
        <v>30</v>
      </c>
      <c r="F28" s="2">
        <v>2275</v>
      </c>
      <c r="G28" s="3">
        <v>447</v>
      </c>
      <c r="H28" s="33">
        <f>VLOOKUP(data[[#This Row],[Product]],products[],2,FALSE)</f>
        <v>14.49</v>
      </c>
      <c r="I28" s="2">
        <f>(data[[#This Row],[Units]]*data[[#This Row],[Cost per unit]])</f>
        <v>6477.03</v>
      </c>
      <c r="J28" s="2">
        <f>data[[#This Row],[Amount]]-data[[#This Row],[Cost]]</f>
        <v>-4202.03</v>
      </c>
      <c r="K28" s="2"/>
      <c r="L28" s="2"/>
      <c r="M28" s="2"/>
      <c r="R28" t="s">
        <v>29</v>
      </c>
      <c r="S28" s="9">
        <v>7.16</v>
      </c>
    </row>
    <row r="29" spans="3:19" x14ac:dyDescent="0.25">
      <c r="C29" t="s">
        <v>6</v>
      </c>
      <c r="D29" t="s">
        <v>37</v>
      </c>
      <c r="E29" t="s">
        <v>30</v>
      </c>
      <c r="F29" s="2">
        <v>560</v>
      </c>
      <c r="G29" s="3">
        <v>81</v>
      </c>
      <c r="H29" s="33">
        <f>VLOOKUP(data[[#This Row],[Product]],products[],2,FALSE)</f>
        <v>14.49</v>
      </c>
      <c r="I29" s="2">
        <f>(data[[#This Row],[Units]]*data[[#This Row],[Cost per unit]])</f>
        <v>1173.69</v>
      </c>
      <c r="J29" s="2">
        <f>data[[#This Row],[Amount]]-data[[#This Row],[Cost]]</f>
        <v>-613.69000000000005</v>
      </c>
      <c r="K29" s="2"/>
      <c r="L29" s="2"/>
      <c r="M29" s="2"/>
      <c r="R29" t="s">
        <v>30</v>
      </c>
      <c r="S29" s="9">
        <v>14.49</v>
      </c>
    </row>
    <row r="30" spans="3:19" x14ac:dyDescent="0.25">
      <c r="C30" t="s">
        <v>8</v>
      </c>
      <c r="D30" t="s">
        <v>35</v>
      </c>
      <c r="E30" t="s">
        <v>30</v>
      </c>
      <c r="F30" s="2">
        <v>3598</v>
      </c>
      <c r="G30" s="3">
        <v>81</v>
      </c>
      <c r="H30" s="33">
        <f>VLOOKUP(data[[#This Row],[Product]],products[],2,FALSE)</f>
        <v>14.49</v>
      </c>
      <c r="I30" s="2">
        <f>(data[[#This Row],[Units]]*data[[#This Row],[Cost per unit]])</f>
        <v>1173.69</v>
      </c>
      <c r="J30" s="2">
        <f>data[[#This Row],[Amount]]-data[[#This Row],[Cost]]</f>
        <v>2424.31</v>
      </c>
      <c r="K30" s="2"/>
      <c r="L30" s="2"/>
      <c r="M30" s="2"/>
      <c r="R30" t="s">
        <v>31</v>
      </c>
      <c r="S30" s="9">
        <v>5.79</v>
      </c>
    </row>
    <row r="31" spans="3:19" x14ac:dyDescent="0.25">
      <c r="C31" t="s">
        <v>5</v>
      </c>
      <c r="D31" t="s">
        <v>36</v>
      </c>
      <c r="E31" t="s">
        <v>30</v>
      </c>
      <c r="F31" s="2">
        <v>1526</v>
      </c>
      <c r="G31" s="3">
        <v>105</v>
      </c>
      <c r="H31" s="33">
        <f>VLOOKUP(data[[#This Row],[Product]],products[],2,FALSE)</f>
        <v>14.49</v>
      </c>
      <c r="I31" s="2">
        <f>(data[[#This Row],[Units]]*data[[#This Row],[Cost per unit]])</f>
        <v>1521.45</v>
      </c>
      <c r="J31" s="2">
        <f>data[[#This Row],[Amount]]-data[[#This Row],[Cost]]</f>
        <v>4.5499999999999545</v>
      </c>
      <c r="K31" s="2"/>
      <c r="L31" s="2"/>
      <c r="M31" s="2"/>
      <c r="R31" t="s">
        <v>32</v>
      </c>
      <c r="S31" s="9">
        <v>8.65</v>
      </c>
    </row>
    <row r="32" spans="3:19" x14ac:dyDescent="0.25">
      <c r="C32" t="s">
        <v>6</v>
      </c>
      <c r="D32" t="s">
        <v>39</v>
      </c>
      <c r="E32" t="s">
        <v>30</v>
      </c>
      <c r="F32" s="2">
        <v>1638</v>
      </c>
      <c r="G32" s="3">
        <v>63</v>
      </c>
      <c r="H32" s="33">
        <f>VLOOKUP(data[[#This Row],[Product]],products[],2,FALSE)</f>
        <v>14.49</v>
      </c>
      <c r="I32" s="2">
        <f>(data[[#This Row],[Units]]*data[[#This Row],[Cost per unit]])</f>
        <v>912.87</v>
      </c>
      <c r="J32" s="2">
        <f>data[[#This Row],[Amount]]-data[[#This Row],[Cost]]</f>
        <v>725.13</v>
      </c>
      <c r="K32" s="2"/>
      <c r="L32" s="2"/>
      <c r="M32" s="2"/>
      <c r="R32" t="s">
        <v>33</v>
      </c>
      <c r="S32" s="9">
        <v>12.37</v>
      </c>
    </row>
    <row r="33" spans="3:30" x14ac:dyDescent="0.25">
      <c r="C33" t="s">
        <v>41</v>
      </c>
      <c r="D33" t="s">
        <v>36</v>
      </c>
      <c r="E33" t="s">
        <v>30</v>
      </c>
      <c r="F33" s="2">
        <v>6118</v>
      </c>
      <c r="G33" s="3">
        <v>174</v>
      </c>
      <c r="H33" s="33">
        <f>VLOOKUP(data[[#This Row],[Product]],products[],2,FALSE)</f>
        <v>14.49</v>
      </c>
      <c r="I33" s="2">
        <f>(data[[#This Row],[Units]]*data[[#This Row],[Cost per unit]])</f>
        <v>2521.2600000000002</v>
      </c>
      <c r="J33" s="2">
        <f>data[[#This Row],[Amount]]-data[[#This Row],[Cost]]</f>
        <v>3596.74</v>
      </c>
      <c r="K33" s="2"/>
      <c r="L33" s="2"/>
      <c r="M33" s="2"/>
      <c r="AD33" s="31"/>
    </row>
    <row r="34" spans="3:30" x14ac:dyDescent="0.25">
      <c r="C34" t="s">
        <v>9</v>
      </c>
      <c r="D34" t="s">
        <v>36</v>
      </c>
      <c r="E34" t="s">
        <v>30</v>
      </c>
      <c r="F34" s="2">
        <v>9051</v>
      </c>
      <c r="G34" s="3">
        <v>57</v>
      </c>
      <c r="H34" s="33">
        <f>VLOOKUP(data[[#This Row],[Product]],products[],2,FALSE)</f>
        <v>14.49</v>
      </c>
      <c r="I34" s="2">
        <f>(data[[#This Row],[Units]]*data[[#This Row],[Cost per unit]])</f>
        <v>825.93000000000006</v>
      </c>
      <c r="J34" s="2">
        <f>data[[#This Row],[Amount]]-data[[#This Row],[Cost]]</f>
        <v>8225.07</v>
      </c>
      <c r="K34" s="2"/>
      <c r="L34" s="2"/>
      <c r="M34" s="2"/>
      <c r="AD34" s="31"/>
    </row>
    <row r="35" spans="3:30" x14ac:dyDescent="0.25">
      <c r="C35" t="s">
        <v>7</v>
      </c>
      <c r="D35" t="s">
        <v>38</v>
      </c>
      <c r="E35" t="s">
        <v>30</v>
      </c>
      <c r="F35" s="2">
        <v>10129</v>
      </c>
      <c r="G35" s="3">
        <v>312</v>
      </c>
      <c r="H35" s="33">
        <f>VLOOKUP(data[[#This Row],[Product]],products[],2,FALSE)</f>
        <v>14.49</v>
      </c>
      <c r="I35" s="2">
        <f>(data[[#This Row],[Units]]*data[[#This Row],[Cost per unit]])</f>
        <v>4520.88</v>
      </c>
      <c r="J35" s="2">
        <f>data[[#This Row],[Amount]]-data[[#This Row],[Cost]]</f>
        <v>5608.12</v>
      </c>
      <c r="K35" s="2"/>
      <c r="L35" s="2"/>
      <c r="M35" s="2"/>
      <c r="AD35" s="31"/>
    </row>
    <row r="36" spans="3:30" x14ac:dyDescent="0.25">
      <c r="C36" t="s">
        <v>6</v>
      </c>
      <c r="D36" t="s">
        <v>35</v>
      </c>
      <c r="E36" t="s">
        <v>30</v>
      </c>
      <c r="F36" s="2">
        <v>4781</v>
      </c>
      <c r="G36" s="3">
        <v>123</v>
      </c>
      <c r="H36" s="33">
        <f>VLOOKUP(data[[#This Row],[Product]],products[],2,FALSE)</f>
        <v>14.49</v>
      </c>
      <c r="I36" s="2">
        <f>(data[[#This Row],[Units]]*data[[#This Row],[Cost per unit]])</f>
        <v>1782.27</v>
      </c>
      <c r="J36" s="2">
        <f>data[[#This Row],[Amount]]-data[[#This Row],[Cost]]</f>
        <v>2998.73</v>
      </c>
      <c r="K36" s="2"/>
      <c r="L36" s="2"/>
      <c r="M36" s="2"/>
    </row>
    <row r="37" spans="3:30" x14ac:dyDescent="0.25">
      <c r="C37" t="s">
        <v>7</v>
      </c>
      <c r="D37" t="s">
        <v>37</v>
      </c>
      <c r="E37" t="s">
        <v>30</v>
      </c>
      <c r="F37" s="2">
        <v>6454</v>
      </c>
      <c r="G37" s="3">
        <v>54</v>
      </c>
      <c r="H37" s="33">
        <f>VLOOKUP(data[[#This Row],[Product]],products[],2,FALSE)</f>
        <v>14.49</v>
      </c>
      <c r="I37" s="2">
        <f>(data[[#This Row],[Units]]*data[[#This Row],[Cost per unit]])</f>
        <v>782.46</v>
      </c>
      <c r="J37" s="2">
        <f>data[[#This Row],[Amount]]-data[[#This Row],[Cost]]</f>
        <v>5671.54</v>
      </c>
      <c r="K37" s="2"/>
      <c r="L37" s="2"/>
      <c r="M37" s="2"/>
    </row>
    <row r="38" spans="3:30" x14ac:dyDescent="0.25">
      <c r="C38" t="s">
        <v>41</v>
      </c>
      <c r="D38" t="s">
        <v>37</v>
      </c>
      <c r="E38" t="s">
        <v>24</v>
      </c>
      <c r="F38" s="2">
        <v>6398</v>
      </c>
      <c r="G38" s="3">
        <v>102</v>
      </c>
      <c r="H38" s="33">
        <f>VLOOKUP(data[[#This Row],[Product]],products[],2,FALSE)</f>
        <v>4.97</v>
      </c>
      <c r="I38" s="2">
        <f>(data[[#This Row],[Units]]*data[[#This Row],[Cost per unit]])</f>
        <v>506.94</v>
      </c>
      <c r="J38" s="2">
        <f>data[[#This Row],[Amount]]-data[[#This Row],[Cost]]</f>
        <v>5891.06</v>
      </c>
      <c r="K38" s="2"/>
      <c r="L38" s="2"/>
      <c r="M38" s="2"/>
    </row>
    <row r="39" spans="3:30" x14ac:dyDescent="0.25">
      <c r="C39" t="s">
        <v>7</v>
      </c>
      <c r="D39" t="s">
        <v>35</v>
      </c>
      <c r="E39" t="s">
        <v>24</v>
      </c>
      <c r="F39" s="2">
        <v>2793</v>
      </c>
      <c r="G39" s="3">
        <v>114</v>
      </c>
      <c r="H39" s="33">
        <f>VLOOKUP(data[[#This Row],[Product]],products[],2,FALSE)</f>
        <v>4.97</v>
      </c>
      <c r="I39" s="2">
        <f>(data[[#This Row],[Units]]*data[[#This Row],[Cost per unit]])</f>
        <v>566.57999999999993</v>
      </c>
      <c r="J39" s="2">
        <f>data[[#This Row],[Amount]]-data[[#This Row],[Cost]]</f>
        <v>2226.42</v>
      </c>
      <c r="K39" s="2"/>
      <c r="L39" s="2"/>
      <c r="M39" s="2"/>
    </row>
    <row r="40" spans="3:30" x14ac:dyDescent="0.25">
      <c r="C40" t="s">
        <v>7</v>
      </c>
      <c r="D40" t="s">
        <v>34</v>
      </c>
      <c r="E40" t="s">
        <v>24</v>
      </c>
      <c r="F40" s="2">
        <v>8862</v>
      </c>
      <c r="G40" s="3">
        <v>189</v>
      </c>
      <c r="H40" s="33">
        <f>VLOOKUP(data[[#This Row],[Product]],products[],2,FALSE)</f>
        <v>4.97</v>
      </c>
      <c r="I40" s="2">
        <f>(data[[#This Row],[Units]]*data[[#This Row],[Cost per unit]])</f>
        <v>939.32999999999993</v>
      </c>
      <c r="J40" s="2">
        <f>data[[#This Row],[Amount]]-data[[#This Row],[Cost]]</f>
        <v>7922.67</v>
      </c>
      <c r="K40" s="2"/>
      <c r="L40" s="2"/>
      <c r="M40" s="2"/>
    </row>
    <row r="41" spans="3:30" x14ac:dyDescent="0.25">
      <c r="C41" t="s">
        <v>40</v>
      </c>
      <c r="D41" t="s">
        <v>38</v>
      </c>
      <c r="E41" t="s">
        <v>24</v>
      </c>
      <c r="F41" s="2">
        <v>623</v>
      </c>
      <c r="G41" s="3">
        <v>51</v>
      </c>
      <c r="H41" s="33">
        <f>VLOOKUP(data[[#This Row],[Product]],products[],2,FALSE)</f>
        <v>4.97</v>
      </c>
      <c r="I41" s="2">
        <f>(data[[#This Row],[Units]]*data[[#This Row],[Cost per unit]])</f>
        <v>253.47</v>
      </c>
      <c r="J41" s="2">
        <f>data[[#This Row],[Amount]]-data[[#This Row],[Cost]]</f>
        <v>369.53</v>
      </c>
      <c r="K41" s="2"/>
      <c r="L41" s="2"/>
      <c r="M41" s="2"/>
    </row>
    <row r="42" spans="3:30" x14ac:dyDescent="0.25">
      <c r="C42" t="s">
        <v>5</v>
      </c>
      <c r="D42" t="s">
        <v>39</v>
      </c>
      <c r="E42" t="s">
        <v>24</v>
      </c>
      <c r="F42" s="2">
        <v>4018</v>
      </c>
      <c r="G42" s="3">
        <v>171</v>
      </c>
      <c r="H42" s="33">
        <f>VLOOKUP(data[[#This Row],[Product]],products[],2,FALSE)</f>
        <v>4.97</v>
      </c>
      <c r="I42" s="2">
        <f>(data[[#This Row],[Units]]*data[[#This Row],[Cost per unit]])</f>
        <v>849.87</v>
      </c>
      <c r="J42" s="2">
        <f>data[[#This Row],[Amount]]-data[[#This Row],[Cost]]</f>
        <v>3168.13</v>
      </c>
      <c r="K42" s="2"/>
      <c r="L42" s="2"/>
      <c r="M42" s="2"/>
    </row>
    <row r="43" spans="3:30" x14ac:dyDescent="0.25">
      <c r="C43" t="s">
        <v>9</v>
      </c>
      <c r="D43" t="s">
        <v>39</v>
      </c>
      <c r="E43" t="s">
        <v>24</v>
      </c>
      <c r="F43" s="2">
        <v>3920</v>
      </c>
      <c r="G43" s="3">
        <v>306</v>
      </c>
      <c r="H43" s="33">
        <f>VLOOKUP(data[[#This Row],[Product]],products[],2,FALSE)</f>
        <v>4.97</v>
      </c>
      <c r="I43" s="2">
        <f>(data[[#This Row],[Units]]*data[[#This Row],[Cost per unit]])</f>
        <v>1520.82</v>
      </c>
      <c r="J43" s="2">
        <f>data[[#This Row],[Amount]]-data[[#This Row],[Cost]]</f>
        <v>2399.1800000000003</v>
      </c>
      <c r="K43" s="2"/>
      <c r="L43" s="2"/>
      <c r="M43" s="2"/>
    </row>
    <row r="44" spans="3:30" x14ac:dyDescent="0.25">
      <c r="C44" t="s">
        <v>9</v>
      </c>
      <c r="D44" t="s">
        <v>38</v>
      </c>
      <c r="E44" t="s">
        <v>24</v>
      </c>
      <c r="F44" s="2">
        <v>4137</v>
      </c>
      <c r="G44" s="3">
        <v>60</v>
      </c>
      <c r="H44" s="33">
        <f>VLOOKUP(data[[#This Row],[Product]],products[],2,FALSE)</f>
        <v>4.97</v>
      </c>
      <c r="I44" s="2">
        <f>(data[[#This Row],[Units]]*data[[#This Row],[Cost per unit]])</f>
        <v>298.2</v>
      </c>
      <c r="J44" s="2">
        <f>data[[#This Row],[Amount]]-data[[#This Row],[Cost]]</f>
        <v>3838.8</v>
      </c>
      <c r="K44" s="2"/>
      <c r="L44" s="2"/>
      <c r="M44" s="2"/>
    </row>
    <row r="45" spans="3:30" x14ac:dyDescent="0.25">
      <c r="C45" t="s">
        <v>40</v>
      </c>
      <c r="D45" t="s">
        <v>35</v>
      </c>
      <c r="E45" t="s">
        <v>24</v>
      </c>
      <c r="F45" s="2">
        <v>1638</v>
      </c>
      <c r="G45" s="3">
        <v>48</v>
      </c>
      <c r="H45" s="33">
        <f>VLOOKUP(data[[#This Row],[Product]],products[],2,FALSE)</f>
        <v>4.97</v>
      </c>
      <c r="I45" s="2">
        <f>(data[[#This Row],[Units]]*data[[#This Row],[Cost per unit]])</f>
        <v>238.56</v>
      </c>
      <c r="J45" s="2">
        <f>data[[#This Row],[Amount]]-data[[#This Row],[Cost]]</f>
        <v>1399.44</v>
      </c>
      <c r="K45" s="2"/>
      <c r="L45" s="2"/>
      <c r="M45" s="2"/>
    </row>
    <row r="46" spans="3:30" x14ac:dyDescent="0.25">
      <c r="C46" t="s">
        <v>6</v>
      </c>
      <c r="D46" t="s">
        <v>39</v>
      </c>
      <c r="E46" t="s">
        <v>24</v>
      </c>
      <c r="F46" s="2">
        <v>2989</v>
      </c>
      <c r="G46" s="3">
        <v>3</v>
      </c>
      <c r="H46" s="33">
        <f>VLOOKUP(data[[#This Row],[Product]],products[],2,FALSE)</f>
        <v>4.97</v>
      </c>
      <c r="I46" s="2">
        <f>(data[[#This Row],[Units]]*data[[#This Row],[Cost per unit]])</f>
        <v>14.91</v>
      </c>
      <c r="J46" s="2">
        <f>data[[#This Row],[Amount]]-data[[#This Row],[Cost]]</f>
        <v>2974.09</v>
      </c>
      <c r="K46" s="2"/>
      <c r="L46" s="2"/>
      <c r="M46" s="2"/>
    </row>
    <row r="47" spans="3:30" x14ac:dyDescent="0.25">
      <c r="C47" t="s">
        <v>8</v>
      </c>
      <c r="D47" t="s">
        <v>37</v>
      </c>
      <c r="E47" t="s">
        <v>19</v>
      </c>
      <c r="F47" s="2">
        <v>1771</v>
      </c>
      <c r="G47" s="3">
        <v>204</v>
      </c>
      <c r="H47" s="33">
        <f>VLOOKUP(data[[#This Row],[Product]],products[],2,FALSE)</f>
        <v>7.64</v>
      </c>
      <c r="I47" s="2">
        <f>(data[[#This Row],[Units]]*data[[#This Row],[Cost per unit]])</f>
        <v>1558.56</v>
      </c>
      <c r="J47" s="2">
        <f>data[[#This Row],[Amount]]-data[[#This Row],[Cost]]</f>
        <v>212.44000000000005</v>
      </c>
      <c r="K47" s="2"/>
      <c r="L47" s="2"/>
      <c r="M47" s="2"/>
    </row>
    <row r="48" spans="3:30" x14ac:dyDescent="0.25">
      <c r="C48" t="s">
        <v>2</v>
      </c>
      <c r="D48" t="s">
        <v>35</v>
      </c>
      <c r="E48" t="s">
        <v>19</v>
      </c>
      <c r="F48" s="2">
        <v>553</v>
      </c>
      <c r="G48" s="3">
        <v>15</v>
      </c>
      <c r="H48" s="33">
        <f>VLOOKUP(data[[#This Row],[Product]],products[],2,FALSE)</f>
        <v>7.64</v>
      </c>
      <c r="I48" s="2">
        <f>(data[[#This Row],[Units]]*data[[#This Row],[Cost per unit]])</f>
        <v>114.6</v>
      </c>
      <c r="J48" s="2">
        <f>data[[#This Row],[Amount]]-data[[#This Row],[Cost]]</f>
        <v>438.4</v>
      </c>
      <c r="K48" s="2"/>
      <c r="L48" s="2"/>
      <c r="M48" s="2"/>
    </row>
    <row r="49" spans="3:13" x14ac:dyDescent="0.25">
      <c r="C49" t="s">
        <v>2</v>
      </c>
      <c r="D49" t="s">
        <v>37</v>
      </c>
      <c r="E49" t="s">
        <v>19</v>
      </c>
      <c r="F49" s="2">
        <v>238</v>
      </c>
      <c r="G49" s="3">
        <v>18</v>
      </c>
      <c r="H49" s="33">
        <f>VLOOKUP(data[[#This Row],[Product]],products[],2,FALSE)</f>
        <v>7.64</v>
      </c>
      <c r="I49" s="2">
        <f>(data[[#This Row],[Units]]*data[[#This Row],[Cost per unit]])</f>
        <v>137.51999999999998</v>
      </c>
      <c r="J49" s="2">
        <f>data[[#This Row],[Amount]]-data[[#This Row],[Cost]]</f>
        <v>100.48000000000002</v>
      </c>
      <c r="K49" s="2"/>
      <c r="L49" s="2"/>
      <c r="M49" s="2"/>
    </row>
    <row r="50" spans="3:13" x14ac:dyDescent="0.25">
      <c r="C50" t="s">
        <v>40</v>
      </c>
      <c r="D50" t="s">
        <v>34</v>
      </c>
      <c r="E50" t="s">
        <v>19</v>
      </c>
      <c r="F50" s="2">
        <v>4018</v>
      </c>
      <c r="G50" s="3">
        <v>162</v>
      </c>
      <c r="H50" s="33">
        <f>VLOOKUP(data[[#This Row],[Product]],products[],2,FALSE)</f>
        <v>7.64</v>
      </c>
      <c r="I50" s="2">
        <f>(data[[#This Row],[Units]]*data[[#This Row],[Cost per unit]])</f>
        <v>1237.6799999999998</v>
      </c>
      <c r="J50" s="2">
        <f>data[[#This Row],[Amount]]-data[[#This Row],[Cost]]</f>
        <v>2780.32</v>
      </c>
      <c r="K50" s="2"/>
      <c r="L50" s="2"/>
      <c r="M50" s="2"/>
    </row>
    <row r="51" spans="3:13" x14ac:dyDescent="0.25">
      <c r="C51" t="s">
        <v>5</v>
      </c>
      <c r="D51" t="s">
        <v>34</v>
      </c>
      <c r="E51" t="s">
        <v>19</v>
      </c>
      <c r="F51" s="2">
        <v>861</v>
      </c>
      <c r="G51" s="3">
        <v>195</v>
      </c>
      <c r="H51" s="33">
        <f>VLOOKUP(data[[#This Row],[Product]],products[],2,FALSE)</f>
        <v>7.64</v>
      </c>
      <c r="I51" s="2">
        <f>(data[[#This Row],[Units]]*data[[#This Row],[Cost per unit]])</f>
        <v>1489.8</v>
      </c>
      <c r="J51" s="2">
        <f>data[[#This Row],[Amount]]-data[[#This Row],[Cost]]</f>
        <v>-628.79999999999995</v>
      </c>
      <c r="K51" s="2"/>
      <c r="L51" s="2"/>
      <c r="M51" s="2"/>
    </row>
    <row r="52" spans="3:13" x14ac:dyDescent="0.25">
      <c r="C52" t="s">
        <v>40</v>
      </c>
      <c r="D52" t="s">
        <v>37</v>
      </c>
      <c r="E52" t="s">
        <v>19</v>
      </c>
      <c r="F52" s="2">
        <v>7693</v>
      </c>
      <c r="G52" s="3">
        <v>21</v>
      </c>
      <c r="H52" s="33">
        <f>VLOOKUP(data[[#This Row],[Product]],products[],2,FALSE)</f>
        <v>7.64</v>
      </c>
      <c r="I52" s="2">
        <f>(data[[#This Row],[Units]]*data[[#This Row],[Cost per unit]])</f>
        <v>160.44</v>
      </c>
      <c r="J52" s="2">
        <f>data[[#This Row],[Amount]]-data[[#This Row],[Cost]]</f>
        <v>7532.56</v>
      </c>
      <c r="K52" s="2"/>
      <c r="L52" s="2"/>
      <c r="M52" s="2"/>
    </row>
    <row r="53" spans="3:13" x14ac:dyDescent="0.25">
      <c r="C53" t="s">
        <v>3</v>
      </c>
      <c r="D53" t="s">
        <v>36</v>
      </c>
      <c r="E53" t="s">
        <v>19</v>
      </c>
      <c r="F53" s="2">
        <v>1281</v>
      </c>
      <c r="G53" s="3">
        <v>18</v>
      </c>
      <c r="H53" s="33">
        <f>VLOOKUP(data[[#This Row],[Product]],products[],2,FALSE)</f>
        <v>7.64</v>
      </c>
      <c r="I53" s="2">
        <f>(data[[#This Row],[Units]]*data[[#This Row],[Cost per unit]])</f>
        <v>137.51999999999998</v>
      </c>
      <c r="J53" s="2">
        <f>data[[#This Row],[Amount]]-data[[#This Row],[Cost]]</f>
        <v>1143.48</v>
      </c>
      <c r="K53" s="2"/>
      <c r="L53" s="2"/>
      <c r="M53" s="2"/>
    </row>
    <row r="54" spans="3:13" x14ac:dyDescent="0.25">
      <c r="C54" t="s">
        <v>7</v>
      </c>
      <c r="D54" t="s">
        <v>36</v>
      </c>
      <c r="E54" t="s">
        <v>19</v>
      </c>
      <c r="F54" s="2">
        <v>2870</v>
      </c>
      <c r="G54" s="3">
        <v>300</v>
      </c>
      <c r="H54" s="33">
        <f>VLOOKUP(data[[#This Row],[Product]],products[],2,FALSE)</f>
        <v>7.64</v>
      </c>
      <c r="I54" s="2">
        <f>(data[[#This Row],[Units]]*data[[#This Row],[Cost per unit]])</f>
        <v>2292</v>
      </c>
      <c r="J54" s="2">
        <f>data[[#This Row],[Amount]]-data[[#This Row],[Cost]]</f>
        <v>578</v>
      </c>
      <c r="K54" s="2"/>
      <c r="L54" s="2"/>
      <c r="M54" s="2"/>
    </row>
    <row r="55" spans="3:13" x14ac:dyDescent="0.25">
      <c r="C55" t="s">
        <v>41</v>
      </c>
      <c r="D55" t="s">
        <v>36</v>
      </c>
      <c r="E55" t="s">
        <v>19</v>
      </c>
      <c r="F55" s="2">
        <v>1925</v>
      </c>
      <c r="G55" s="3">
        <v>192</v>
      </c>
      <c r="H55" s="33">
        <f>VLOOKUP(data[[#This Row],[Product]],products[],2,FALSE)</f>
        <v>7.64</v>
      </c>
      <c r="I55" s="2">
        <f>(data[[#This Row],[Units]]*data[[#This Row],[Cost per unit]])</f>
        <v>1466.8799999999999</v>
      </c>
      <c r="J55" s="2">
        <f>data[[#This Row],[Amount]]-data[[#This Row],[Cost]]</f>
        <v>458.12000000000012</v>
      </c>
      <c r="K55" s="2"/>
      <c r="L55" s="2"/>
      <c r="M55" s="2"/>
    </row>
    <row r="56" spans="3:13" x14ac:dyDescent="0.25">
      <c r="C56" t="s">
        <v>7</v>
      </c>
      <c r="D56" t="s">
        <v>35</v>
      </c>
      <c r="E56" t="s">
        <v>19</v>
      </c>
      <c r="F56" s="2">
        <v>4585</v>
      </c>
      <c r="G56" s="3">
        <v>240</v>
      </c>
      <c r="H56" s="33">
        <f>VLOOKUP(data[[#This Row],[Product]],products[],2,FALSE)</f>
        <v>7.64</v>
      </c>
      <c r="I56" s="2">
        <f>(data[[#This Row],[Units]]*data[[#This Row],[Cost per unit]])</f>
        <v>1833.6</v>
      </c>
      <c r="J56" s="2">
        <f>data[[#This Row],[Amount]]-data[[#This Row],[Cost]]</f>
        <v>2751.4</v>
      </c>
      <c r="K56" s="2"/>
      <c r="L56" s="2"/>
      <c r="M56" s="2"/>
    </row>
    <row r="57" spans="3:13" x14ac:dyDescent="0.25">
      <c r="C57" t="s">
        <v>10</v>
      </c>
      <c r="D57" t="s">
        <v>34</v>
      </c>
      <c r="E57" t="s">
        <v>19</v>
      </c>
      <c r="F57" s="2">
        <v>5355</v>
      </c>
      <c r="G57" s="3">
        <v>204</v>
      </c>
      <c r="H57" s="33">
        <f>VLOOKUP(data[[#This Row],[Product]],products[],2,FALSE)</f>
        <v>7.64</v>
      </c>
      <c r="I57" s="2">
        <f>(data[[#This Row],[Units]]*data[[#This Row],[Cost per unit]])</f>
        <v>1558.56</v>
      </c>
      <c r="J57" s="2">
        <f>data[[#This Row],[Amount]]-data[[#This Row],[Cost]]</f>
        <v>3796.44</v>
      </c>
      <c r="K57" s="2"/>
      <c r="L57" s="2"/>
      <c r="M57" s="2"/>
    </row>
    <row r="58" spans="3:13" x14ac:dyDescent="0.25">
      <c r="C58" t="s">
        <v>5</v>
      </c>
      <c r="D58" t="s">
        <v>38</v>
      </c>
      <c r="E58" t="s">
        <v>19</v>
      </c>
      <c r="F58" s="2">
        <v>5474</v>
      </c>
      <c r="G58" s="3">
        <v>168</v>
      </c>
      <c r="H58" s="33">
        <f>VLOOKUP(data[[#This Row],[Product]],products[],2,FALSE)</f>
        <v>7.64</v>
      </c>
      <c r="I58" s="2">
        <f>(data[[#This Row],[Units]]*data[[#This Row],[Cost per unit]])</f>
        <v>1283.52</v>
      </c>
      <c r="J58" s="2">
        <f>data[[#This Row],[Amount]]-data[[#This Row],[Cost]]</f>
        <v>4190.4799999999996</v>
      </c>
      <c r="K58" s="2"/>
      <c r="L58" s="2"/>
      <c r="M58" s="2"/>
    </row>
    <row r="59" spans="3:13" x14ac:dyDescent="0.25">
      <c r="C59" t="s">
        <v>41</v>
      </c>
      <c r="D59" t="s">
        <v>35</v>
      </c>
      <c r="E59" t="s">
        <v>19</v>
      </c>
      <c r="F59" s="2">
        <v>609</v>
      </c>
      <c r="G59" s="3">
        <v>99</v>
      </c>
      <c r="H59" s="33">
        <f>VLOOKUP(data[[#This Row],[Product]],products[],2,FALSE)</f>
        <v>7.64</v>
      </c>
      <c r="I59" s="2">
        <f>(data[[#This Row],[Units]]*data[[#This Row],[Cost per unit]])</f>
        <v>756.36</v>
      </c>
      <c r="J59" s="2">
        <f>data[[#This Row],[Amount]]-data[[#This Row],[Cost]]</f>
        <v>-147.36000000000001</v>
      </c>
      <c r="K59" s="2"/>
      <c r="L59" s="2"/>
      <c r="M59" s="2"/>
    </row>
    <row r="60" spans="3:13" x14ac:dyDescent="0.25">
      <c r="C60" t="s">
        <v>2</v>
      </c>
      <c r="D60" t="s">
        <v>34</v>
      </c>
      <c r="E60" t="s">
        <v>19</v>
      </c>
      <c r="F60" s="2">
        <v>7511</v>
      </c>
      <c r="G60" s="3">
        <v>120</v>
      </c>
      <c r="H60" s="33">
        <f>VLOOKUP(data[[#This Row],[Product]],products[],2,FALSE)</f>
        <v>7.64</v>
      </c>
      <c r="I60" s="2">
        <f>(data[[#This Row],[Units]]*data[[#This Row],[Cost per unit]])</f>
        <v>916.8</v>
      </c>
      <c r="J60" s="2">
        <f>data[[#This Row],[Amount]]-data[[#This Row],[Cost]]</f>
        <v>6594.2</v>
      </c>
      <c r="K60" s="2"/>
      <c r="L60" s="2"/>
      <c r="M60" s="2"/>
    </row>
    <row r="61" spans="3:13" x14ac:dyDescent="0.25">
      <c r="C61" t="s">
        <v>8</v>
      </c>
      <c r="D61" t="s">
        <v>35</v>
      </c>
      <c r="E61" t="s">
        <v>22</v>
      </c>
      <c r="F61" s="2">
        <v>5012</v>
      </c>
      <c r="G61" s="3">
        <v>210</v>
      </c>
      <c r="H61" s="33">
        <f>VLOOKUP(data[[#This Row],[Product]],products[],2,FALSE)</f>
        <v>9.77</v>
      </c>
      <c r="I61" s="2">
        <f>(data[[#This Row],[Units]]*data[[#This Row],[Cost per unit]])</f>
        <v>2051.6999999999998</v>
      </c>
      <c r="J61" s="2">
        <f>data[[#This Row],[Amount]]-data[[#This Row],[Cost]]</f>
        <v>2960.3</v>
      </c>
      <c r="K61" s="2"/>
      <c r="L61" s="2"/>
      <c r="M61" s="2"/>
    </row>
    <row r="62" spans="3:13" x14ac:dyDescent="0.25">
      <c r="C62" t="s">
        <v>41</v>
      </c>
      <c r="D62" t="s">
        <v>34</v>
      </c>
      <c r="E62" t="s">
        <v>22</v>
      </c>
      <c r="F62" s="2">
        <v>336</v>
      </c>
      <c r="G62" s="3">
        <v>144</v>
      </c>
      <c r="H62" s="33">
        <f>VLOOKUP(data[[#This Row],[Product]],products[],2,FALSE)</f>
        <v>9.77</v>
      </c>
      <c r="I62" s="2">
        <f>(data[[#This Row],[Units]]*data[[#This Row],[Cost per unit]])</f>
        <v>1406.8799999999999</v>
      </c>
      <c r="J62" s="2">
        <f>data[[#This Row],[Amount]]-data[[#This Row],[Cost]]</f>
        <v>-1070.8799999999999</v>
      </c>
      <c r="K62" s="2"/>
      <c r="L62" s="2"/>
      <c r="M62" s="2"/>
    </row>
    <row r="63" spans="3:13" x14ac:dyDescent="0.25">
      <c r="C63" t="s">
        <v>10</v>
      </c>
      <c r="D63" t="s">
        <v>38</v>
      </c>
      <c r="E63" t="s">
        <v>22</v>
      </c>
      <c r="F63" s="2">
        <v>2205</v>
      </c>
      <c r="G63" s="3">
        <v>141</v>
      </c>
      <c r="H63" s="33">
        <f>VLOOKUP(data[[#This Row],[Product]],products[],2,FALSE)</f>
        <v>9.77</v>
      </c>
      <c r="I63" s="2">
        <f>(data[[#This Row],[Units]]*data[[#This Row],[Cost per unit]])</f>
        <v>1377.57</v>
      </c>
      <c r="J63" s="2">
        <f>data[[#This Row],[Amount]]-data[[#This Row],[Cost]]</f>
        <v>827.43000000000006</v>
      </c>
      <c r="K63" s="2"/>
      <c r="L63" s="2"/>
      <c r="M63" s="2"/>
    </row>
    <row r="64" spans="3:13" x14ac:dyDescent="0.25">
      <c r="C64" t="s">
        <v>40</v>
      </c>
      <c r="D64" t="s">
        <v>39</v>
      </c>
      <c r="E64" t="s">
        <v>22</v>
      </c>
      <c r="F64" s="2">
        <v>5817</v>
      </c>
      <c r="G64" s="3">
        <v>12</v>
      </c>
      <c r="H64" s="33">
        <f>VLOOKUP(data[[#This Row],[Product]],products[],2,FALSE)</f>
        <v>9.77</v>
      </c>
      <c r="I64" s="2">
        <f>(data[[#This Row],[Units]]*data[[#This Row],[Cost per unit]])</f>
        <v>117.24</v>
      </c>
      <c r="J64" s="2">
        <f>data[[#This Row],[Amount]]-data[[#This Row],[Cost]]</f>
        <v>5699.76</v>
      </c>
      <c r="K64" s="2"/>
      <c r="L64" s="2"/>
      <c r="M64" s="2"/>
    </row>
    <row r="65" spans="3:13" x14ac:dyDescent="0.25">
      <c r="C65" t="s">
        <v>8</v>
      </c>
      <c r="D65" t="s">
        <v>38</v>
      </c>
      <c r="E65" t="s">
        <v>22</v>
      </c>
      <c r="F65" s="2">
        <v>168</v>
      </c>
      <c r="G65" s="3">
        <v>84</v>
      </c>
      <c r="H65" s="33">
        <f>VLOOKUP(data[[#This Row],[Product]],products[],2,FALSE)</f>
        <v>9.77</v>
      </c>
      <c r="I65" s="2">
        <f>(data[[#This Row],[Units]]*data[[#This Row],[Cost per unit]])</f>
        <v>820.68</v>
      </c>
      <c r="J65" s="2">
        <f>data[[#This Row],[Amount]]-data[[#This Row],[Cost]]</f>
        <v>-652.67999999999995</v>
      </c>
      <c r="K65" s="2"/>
      <c r="L65" s="2"/>
      <c r="M65" s="2"/>
    </row>
    <row r="66" spans="3:13" x14ac:dyDescent="0.25">
      <c r="C66" t="s">
        <v>5</v>
      </c>
      <c r="D66" t="s">
        <v>37</v>
      </c>
      <c r="E66" t="s">
        <v>22</v>
      </c>
      <c r="F66" s="2">
        <v>518</v>
      </c>
      <c r="G66" s="3">
        <v>75</v>
      </c>
      <c r="H66" s="33">
        <f>VLOOKUP(data[[#This Row],[Product]],products[],2,FALSE)</f>
        <v>9.77</v>
      </c>
      <c r="I66" s="2">
        <f>(data[[#This Row],[Units]]*data[[#This Row],[Cost per unit]])</f>
        <v>732.75</v>
      </c>
      <c r="J66" s="2">
        <f>data[[#This Row],[Amount]]-data[[#This Row],[Cost]]</f>
        <v>-214.75</v>
      </c>
      <c r="K66" s="2"/>
      <c r="L66" s="2"/>
      <c r="M66" s="2"/>
    </row>
    <row r="67" spans="3:13" x14ac:dyDescent="0.25">
      <c r="C67" t="s">
        <v>7</v>
      </c>
      <c r="D67" t="s">
        <v>36</v>
      </c>
      <c r="E67" t="s">
        <v>22</v>
      </c>
      <c r="F67" s="2">
        <v>8435</v>
      </c>
      <c r="G67" s="3">
        <v>42</v>
      </c>
      <c r="H67" s="33">
        <f>VLOOKUP(data[[#This Row],[Product]],products[],2,FALSE)</f>
        <v>9.77</v>
      </c>
      <c r="I67" s="2">
        <f>(data[[#This Row],[Units]]*data[[#This Row],[Cost per unit]])</f>
        <v>410.34</v>
      </c>
      <c r="J67" s="2">
        <f>data[[#This Row],[Amount]]-data[[#This Row],[Cost]]</f>
        <v>8024.66</v>
      </c>
      <c r="K67" s="2"/>
      <c r="L67" s="2"/>
      <c r="M67" s="2"/>
    </row>
    <row r="68" spans="3:13" x14ac:dyDescent="0.25">
      <c r="C68" t="s">
        <v>2</v>
      </c>
      <c r="D68" t="s">
        <v>39</v>
      </c>
      <c r="E68" t="s">
        <v>22</v>
      </c>
      <c r="F68" s="2">
        <v>1568</v>
      </c>
      <c r="G68" s="3">
        <v>141</v>
      </c>
      <c r="H68" s="33">
        <f>VLOOKUP(data[[#This Row],[Product]],products[],2,FALSE)</f>
        <v>9.77</v>
      </c>
      <c r="I68" s="2">
        <f>(data[[#This Row],[Units]]*data[[#This Row],[Cost per unit]])</f>
        <v>1377.57</v>
      </c>
      <c r="J68" s="2">
        <f>data[[#This Row],[Amount]]-data[[#This Row],[Cost]]</f>
        <v>190.43000000000006</v>
      </c>
      <c r="K68" s="2"/>
      <c r="L68" s="2"/>
      <c r="M68" s="2"/>
    </row>
    <row r="69" spans="3:13" x14ac:dyDescent="0.25">
      <c r="C69" t="s">
        <v>8</v>
      </c>
      <c r="D69" t="s">
        <v>37</v>
      </c>
      <c r="E69" t="s">
        <v>22</v>
      </c>
      <c r="F69" s="2">
        <v>1890</v>
      </c>
      <c r="G69" s="3">
        <v>195</v>
      </c>
      <c r="H69" s="33">
        <f>VLOOKUP(data[[#This Row],[Product]],products[],2,FALSE)</f>
        <v>9.77</v>
      </c>
      <c r="I69" s="2">
        <f>(data[[#This Row],[Units]]*data[[#This Row],[Cost per unit]])</f>
        <v>1905.1499999999999</v>
      </c>
      <c r="J69" s="2">
        <f>data[[#This Row],[Amount]]-data[[#This Row],[Cost]]</f>
        <v>-15.149999999999864</v>
      </c>
      <c r="K69" s="2"/>
      <c r="L69" s="2"/>
      <c r="M69" s="2"/>
    </row>
    <row r="70" spans="3:13" x14ac:dyDescent="0.25">
      <c r="C70" t="s">
        <v>40</v>
      </c>
      <c r="D70" t="s">
        <v>35</v>
      </c>
      <c r="E70" t="s">
        <v>22</v>
      </c>
      <c r="F70" s="2">
        <v>6853</v>
      </c>
      <c r="G70" s="3">
        <v>372</v>
      </c>
      <c r="H70" s="33">
        <f>VLOOKUP(data[[#This Row],[Product]],products[],2,FALSE)</f>
        <v>9.77</v>
      </c>
      <c r="I70" s="2">
        <f>(data[[#This Row],[Units]]*data[[#This Row],[Cost per unit]])</f>
        <v>3634.44</v>
      </c>
      <c r="J70" s="2">
        <f>data[[#This Row],[Amount]]-data[[#This Row],[Cost]]</f>
        <v>3218.56</v>
      </c>
      <c r="K70" s="2"/>
      <c r="L70" s="2"/>
      <c r="M70" s="2"/>
    </row>
    <row r="71" spans="3:13" x14ac:dyDescent="0.25">
      <c r="C71" t="s">
        <v>7</v>
      </c>
      <c r="D71" t="s">
        <v>37</v>
      </c>
      <c r="E71" t="s">
        <v>22</v>
      </c>
      <c r="F71" s="2">
        <v>9835</v>
      </c>
      <c r="G71" s="3">
        <v>207</v>
      </c>
      <c r="H71" s="33">
        <f>VLOOKUP(data[[#This Row],[Product]],products[],2,FALSE)</f>
        <v>9.77</v>
      </c>
      <c r="I71" s="2">
        <f>(data[[#This Row],[Units]]*data[[#This Row],[Cost per unit]])</f>
        <v>2022.3899999999999</v>
      </c>
      <c r="J71" s="2">
        <f>data[[#This Row],[Amount]]-data[[#This Row],[Cost]]</f>
        <v>7812.6100000000006</v>
      </c>
      <c r="K71" s="2"/>
      <c r="L71" s="2"/>
      <c r="M71" s="2"/>
    </row>
    <row r="72" spans="3:13" x14ac:dyDescent="0.25">
      <c r="C72" t="s">
        <v>5</v>
      </c>
      <c r="D72" t="s">
        <v>39</v>
      </c>
      <c r="E72" t="s">
        <v>22</v>
      </c>
      <c r="F72" s="2">
        <v>6909</v>
      </c>
      <c r="G72" s="3">
        <v>81</v>
      </c>
      <c r="H72" s="33">
        <f>VLOOKUP(data[[#This Row],[Product]],products[],2,FALSE)</f>
        <v>9.77</v>
      </c>
      <c r="I72" s="2">
        <f>(data[[#This Row],[Units]]*data[[#This Row],[Cost per unit]])</f>
        <v>791.37</v>
      </c>
      <c r="J72" s="2">
        <f>data[[#This Row],[Amount]]-data[[#This Row],[Cost]]</f>
        <v>6117.63</v>
      </c>
      <c r="K72" s="2"/>
      <c r="L72" s="2"/>
      <c r="M72" s="2"/>
    </row>
    <row r="73" spans="3:13" x14ac:dyDescent="0.25">
      <c r="C73" t="s">
        <v>41</v>
      </c>
      <c r="D73" t="s">
        <v>38</v>
      </c>
      <c r="E73" t="s">
        <v>22</v>
      </c>
      <c r="F73" s="2">
        <v>5915</v>
      </c>
      <c r="G73" s="3">
        <v>3</v>
      </c>
      <c r="H73" s="33">
        <f>VLOOKUP(data[[#This Row],[Product]],products[],2,FALSE)</f>
        <v>9.77</v>
      </c>
      <c r="I73" s="2">
        <f>(data[[#This Row],[Units]]*data[[#This Row],[Cost per unit]])</f>
        <v>29.31</v>
      </c>
      <c r="J73" s="2">
        <f>data[[#This Row],[Amount]]-data[[#This Row],[Cost]]</f>
        <v>5885.69</v>
      </c>
      <c r="K73" s="2"/>
      <c r="L73" s="2"/>
      <c r="M73" s="2"/>
    </row>
    <row r="74" spans="3:13" x14ac:dyDescent="0.25">
      <c r="C74" t="s">
        <v>5</v>
      </c>
      <c r="D74" t="s">
        <v>34</v>
      </c>
      <c r="E74" t="s">
        <v>22</v>
      </c>
      <c r="F74" s="2">
        <v>6279</v>
      </c>
      <c r="G74" s="3">
        <v>237</v>
      </c>
      <c r="H74" s="33">
        <f>VLOOKUP(data[[#This Row],[Product]],products[],2,FALSE)</f>
        <v>9.77</v>
      </c>
      <c r="I74" s="2">
        <f>(data[[#This Row],[Units]]*data[[#This Row],[Cost per unit]])</f>
        <v>2315.4899999999998</v>
      </c>
      <c r="J74" s="2">
        <f>data[[#This Row],[Amount]]-data[[#This Row],[Cost]]</f>
        <v>3963.51</v>
      </c>
      <c r="K74" s="2"/>
      <c r="L74" s="2"/>
      <c r="M74" s="2"/>
    </row>
    <row r="75" spans="3:13" x14ac:dyDescent="0.25">
      <c r="C75" t="s">
        <v>5</v>
      </c>
      <c r="D75" t="s">
        <v>35</v>
      </c>
      <c r="E75" t="s">
        <v>22</v>
      </c>
      <c r="F75" s="2">
        <v>490</v>
      </c>
      <c r="G75" s="3">
        <v>84</v>
      </c>
      <c r="H75" s="33">
        <f>VLOOKUP(data[[#This Row],[Product]],products[],2,FALSE)</f>
        <v>9.77</v>
      </c>
      <c r="I75" s="2">
        <f>(data[[#This Row],[Units]]*data[[#This Row],[Cost per unit]])</f>
        <v>820.68</v>
      </c>
      <c r="J75" s="2">
        <f>data[[#This Row],[Amount]]-data[[#This Row],[Cost]]</f>
        <v>-330.67999999999995</v>
      </c>
      <c r="K75" s="2"/>
      <c r="L75" s="2"/>
      <c r="M75" s="2"/>
    </row>
    <row r="76" spans="3:13" x14ac:dyDescent="0.25">
      <c r="C76" t="s">
        <v>10</v>
      </c>
      <c r="D76" t="s">
        <v>34</v>
      </c>
      <c r="E76" t="s">
        <v>22</v>
      </c>
      <c r="F76" s="2">
        <v>4053</v>
      </c>
      <c r="G76" s="3">
        <v>24</v>
      </c>
      <c r="H76" s="33">
        <f>VLOOKUP(data[[#This Row],[Product]],products[],2,FALSE)</f>
        <v>9.77</v>
      </c>
      <c r="I76" s="2">
        <f>(data[[#This Row],[Units]]*data[[#This Row],[Cost per unit]])</f>
        <v>234.48</v>
      </c>
      <c r="J76" s="2">
        <f>data[[#This Row],[Amount]]-data[[#This Row],[Cost]]</f>
        <v>3818.52</v>
      </c>
      <c r="K76" s="2"/>
      <c r="L76" s="2"/>
      <c r="M76" s="2"/>
    </row>
    <row r="77" spans="3:13" x14ac:dyDescent="0.25">
      <c r="C77" t="s">
        <v>9</v>
      </c>
      <c r="D77" t="s">
        <v>35</v>
      </c>
      <c r="E77" t="s">
        <v>4</v>
      </c>
      <c r="F77" s="2">
        <v>959</v>
      </c>
      <c r="G77" s="3">
        <v>147</v>
      </c>
      <c r="H77" s="33">
        <f>VLOOKUP(data[[#This Row],[Product]],products[],2,FALSE)</f>
        <v>11.88</v>
      </c>
      <c r="I77" s="2">
        <f>(data[[#This Row],[Units]]*data[[#This Row],[Cost per unit]])</f>
        <v>1746.3600000000001</v>
      </c>
      <c r="J77" s="2">
        <f>data[[#This Row],[Amount]]-data[[#This Row],[Cost]]</f>
        <v>-787.36000000000013</v>
      </c>
      <c r="K77" s="2"/>
      <c r="L77" s="2"/>
      <c r="M77" s="2"/>
    </row>
    <row r="78" spans="3:13" x14ac:dyDescent="0.25">
      <c r="C78" t="s">
        <v>5</v>
      </c>
      <c r="D78" t="s">
        <v>35</v>
      </c>
      <c r="E78" t="s">
        <v>4</v>
      </c>
      <c r="F78" s="2">
        <v>2744</v>
      </c>
      <c r="G78" s="3">
        <v>9</v>
      </c>
      <c r="H78" s="33">
        <f>VLOOKUP(data[[#This Row],[Product]],products[],2,FALSE)</f>
        <v>11.88</v>
      </c>
      <c r="I78" s="2">
        <f>(data[[#This Row],[Units]]*data[[#This Row],[Cost per unit]])</f>
        <v>106.92</v>
      </c>
      <c r="J78" s="2">
        <f>data[[#This Row],[Amount]]-data[[#This Row],[Cost]]</f>
        <v>2637.08</v>
      </c>
      <c r="K78" s="2"/>
      <c r="L78" s="2"/>
      <c r="M78" s="2"/>
    </row>
    <row r="79" spans="3:13" x14ac:dyDescent="0.25">
      <c r="C79" t="s">
        <v>6</v>
      </c>
      <c r="D79" t="s">
        <v>34</v>
      </c>
      <c r="E79" t="s">
        <v>4</v>
      </c>
      <c r="F79" s="2">
        <v>525</v>
      </c>
      <c r="G79" s="3">
        <v>48</v>
      </c>
      <c r="H79" s="33">
        <f>VLOOKUP(data[[#This Row],[Product]],products[],2,FALSE)</f>
        <v>11.88</v>
      </c>
      <c r="I79" s="2">
        <f>(data[[#This Row],[Units]]*data[[#This Row],[Cost per unit]])</f>
        <v>570.24</v>
      </c>
      <c r="J79" s="2">
        <f>data[[#This Row],[Amount]]-data[[#This Row],[Cost]]</f>
        <v>-45.240000000000009</v>
      </c>
      <c r="K79" s="2"/>
      <c r="L79" s="2"/>
      <c r="M79" s="2"/>
    </row>
    <row r="80" spans="3:13" x14ac:dyDescent="0.25">
      <c r="C80" t="s">
        <v>40</v>
      </c>
      <c r="D80" t="s">
        <v>38</v>
      </c>
      <c r="E80" t="s">
        <v>4</v>
      </c>
      <c r="F80" s="2">
        <v>6125</v>
      </c>
      <c r="G80" s="3">
        <v>102</v>
      </c>
      <c r="H80" s="33">
        <f>VLOOKUP(data[[#This Row],[Product]],products[],2,FALSE)</f>
        <v>11.88</v>
      </c>
      <c r="I80" s="2">
        <f>(data[[#This Row],[Units]]*data[[#This Row],[Cost per unit]])</f>
        <v>1211.76</v>
      </c>
      <c r="J80" s="2">
        <f>data[[#This Row],[Amount]]-data[[#This Row],[Cost]]</f>
        <v>4913.24</v>
      </c>
      <c r="K80" s="2"/>
      <c r="L80" s="2"/>
      <c r="M80" s="2"/>
    </row>
    <row r="81" spans="3:13" x14ac:dyDescent="0.25">
      <c r="C81" t="s">
        <v>9</v>
      </c>
      <c r="D81" t="s">
        <v>37</v>
      </c>
      <c r="E81" t="s">
        <v>4</v>
      </c>
      <c r="F81" s="2">
        <v>259</v>
      </c>
      <c r="G81" s="3">
        <v>207</v>
      </c>
      <c r="H81" s="33">
        <f>VLOOKUP(data[[#This Row],[Product]],products[],2,FALSE)</f>
        <v>11.88</v>
      </c>
      <c r="I81" s="2">
        <f>(data[[#This Row],[Units]]*data[[#This Row],[Cost per unit]])</f>
        <v>2459.1600000000003</v>
      </c>
      <c r="J81" s="2">
        <f>data[[#This Row],[Amount]]-data[[#This Row],[Cost]]</f>
        <v>-2200.1600000000003</v>
      </c>
      <c r="K81" s="2"/>
      <c r="L81" s="2"/>
      <c r="M81" s="2"/>
    </row>
    <row r="82" spans="3:13" x14ac:dyDescent="0.25">
      <c r="C82" t="s">
        <v>6</v>
      </c>
      <c r="D82" t="s">
        <v>36</v>
      </c>
      <c r="E82" t="s">
        <v>4</v>
      </c>
      <c r="F82" s="2">
        <v>10073</v>
      </c>
      <c r="G82" s="3">
        <v>120</v>
      </c>
      <c r="H82" s="33">
        <f>VLOOKUP(data[[#This Row],[Product]],products[],2,FALSE)</f>
        <v>11.88</v>
      </c>
      <c r="I82" s="2">
        <f>(data[[#This Row],[Units]]*data[[#This Row],[Cost per unit]])</f>
        <v>1425.6000000000001</v>
      </c>
      <c r="J82" s="2">
        <f>data[[#This Row],[Amount]]-data[[#This Row],[Cost]]</f>
        <v>8647.4</v>
      </c>
      <c r="K82" s="2"/>
      <c r="L82" s="2"/>
      <c r="M82" s="2"/>
    </row>
    <row r="83" spans="3:13" x14ac:dyDescent="0.25">
      <c r="C83" t="s">
        <v>2</v>
      </c>
      <c r="D83" t="s">
        <v>38</v>
      </c>
      <c r="E83" t="s">
        <v>4</v>
      </c>
      <c r="F83" s="2">
        <v>3549</v>
      </c>
      <c r="G83" s="3">
        <v>3</v>
      </c>
      <c r="H83" s="33">
        <f>VLOOKUP(data[[#This Row],[Product]],products[],2,FALSE)</f>
        <v>11.88</v>
      </c>
      <c r="I83" s="2">
        <f>(data[[#This Row],[Units]]*data[[#This Row],[Cost per unit]])</f>
        <v>35.64</v>
      </c>
      <c r="J83" s="2">
        <f>data[[#This Row],[Amount]]-data[[#This Row],[Cost]]</f>
        <v>3513.36</v>
      </c>
      <c r="K83" s="2"/>
      <c r="L83" s="2"/>
      <c r="M83" s="2"/>
    </row>
    <row r="84" spans="3:13" x14ac:dyDescent="0.25">
      <c r="C84" t="s">
        <v>6</v>
      </c>
      <c r="D84" t="s">
        <v>35</v>
      </c>
      <c r="E84" t="s">
        <v>4</v>
      </c>
      <c r="F84" s="2">
        <v>1302</v>
      </c>
      <c r="G84" s="3">
        <v>402</v>
      </c>
      <c r="H84" s="33">
        <f>VLOOKUP(data[[#This Row],[Product]],products[],2,FALSE)</f>
        <v>11.88</v>
      </c>
      <c r="I84" s="2">
        <f>(data[[#This Row],[Units]]*data[[#This Row],[Cost per unit]])</f>
        <v>4775.76</v>
      </c>
      <c r="J84" s="2">
        <f>data[[#This Row],[Amount]]-data[[#This Row],[Cost]]</f>
        <v>-3473.76</v>
      </c>
      <c r="K84" s="2"/>
      <c r="L84" s="2"/>
      <c r="M84" s="2"/>
    </row>
    <row r="85" spans="3:13" x14ac:dyDescent="0.25">
      <c r="C85" t="s">
        <v>40</v>
      </c>
      <c r="D85" t="s">
        <v>36</v>
      </c>
      <c r="E85" t="s">
        <v>4</v>
      </c>
      <c r="F85" s="2">
        <v>217</v>
      </c>
      <c r="G85" s="3">
        <v>36</v>
      </c>
      <c r="H85" s="33">
        <f>VLOOKUP(data[[#This Row],[Product]],products[],2,FALSE)</f>
        <v>11.88</v>
      </c>
      <c r="I85" s="2">
        <f>(data[[#This Row],[Units]]*data[[#This Row],[Cost per unit]])</f>
        <v>427.68</v>
      </c>
      <c r="J85" s="2">
        <f>data[[#This Row],[Amount]]-data[[#This Row],[Cost]]</f>
        <v>-210.68</v>
      </c>
      <c r="K85" s="2"/>
      <c r="L85" s="2"/>
      <c r="M85" s="2"/>
    </row>
    <row r="86" spans="3:13" x14ac:dyDescent="0.25">
      <c r="C86" t="s">
        <v>10</v>
      </c>
      <c r="D86" t="s">
        <v>38</v>
      </c>
      <c r="E86" t="s">
        <v>4</v>
      </c>
      <c r="F86" s="2">
        <v>6860</v>
      </c>
      <c r="G86" s="3">
        <v>126</v>
      </c>
      <c r="H86" s="33">
        <f>VLOOKUP(data[[#This Row],[Product]],products[],2,FALSE)</f>
        <v>11.88</v>
      </c>
      <c r="I86" s="2">
        <f>(data[[#This Row],[Units]]*data[[#This Row],[Cost per unit]])</f>
        <v>1496.88</v>
      </c>
      <c r="J86" s="2">
        <f>data[[#This Row],[Amount]]-data[[#This Row],[Cost]]</f>
        <v>5363.12</v>
      </c>
      <c r="K86" s="2"/>
      <c r="L86" s="2"/>
      <c r="M86" s="2"/>
    </row>
    <row r="87" spans="3:13" x14ac:dyDescent="0.25">
      <c r="C87" t="s">
        <v>3</v>
      </c>
      <c r="D87" t="s">
        <v>37</v>
      </c>
      <c r="E87" t="s">
        <v>4</v>
      </c>
      <c r="F87" s="2">
        <v>938</v>
      </c>
      <c r="G87" s="3">
        <v>366</v>
      </c>
      <c r="H87" s="33">
        <f>VLOOKUP(data[[#This Row],[Product]],products[],2,FALSE)</f>
        <v>11.88</v>
      </c>
      <c r="I87" s="2">
        <f>(data[[#This Row],[Units]]*data[[#This Row],[Cost per unit]])</f>
        <v>4348.08</v>
      </c>
      <c r="J87" s="2">
        <f>data[[#This Row],[Amount]]-data[[#This Row],[Cost]]</f>
        <v>-3410.08</v>
      </c>
      <c r="K87" s="2"/>
      <c r="L87" s="2"/>
      <c r="M87" s="2"/>
    </row>
    <row r="88" spans="3:13" x14ac:dyDescent="0.25">
      <c r="C88" t="s">
        <v>9</v>
      </c>
      <c r="D88" t="s">
        <v>35</v>
      </c>
      <c r="E88" t="s">
        <v>26</v>
      </c>
      <c r="F88" s="2">
        <v>98</v>
      </c>
      <c r="G88" s="3">
        <v>159</v>
      </c>
      <c r="H88" s="33">
        <f>VLOOKUP(data[[#This Row],[Product]],products[],2,FALSE)</f>
        <v>5.6</v>
      </c>
      <c r="I88" s="2">
        <f>(data[[#This Row],[Units]]*data[[#This Row],[Cost per unit]])</f>
        <v>890.4</v>
      </c>
      <c r="J88" s="2">
        <f>data[[#This Row],[Amount]]-data[[#This Row],[Cost]]</f>
        <v>-792.4</v>
      </c>
      <c r="K88" s="2"/>
      <c r="L88" s="2"/>
      <c r="M88" s="2"/>
    </row>
    <row r="89" spans="3:13" x14ac:dyDescent="0.25">
      <c r="C89" t="s">
        <v>3</v>
      </c>
      <c r="D89" t="s">
        <v>34</v>
      </c>
      <c r="E89" t="s">
        <v>26</v>
      </c>
      <c r="F89" s="2">
        <v>3108</v>
      </c>
      <c r="G89" s="3">
        <v>54</v>
      </c>
      <c r="H89" s="33">
        <f>VLOOKUP(data[[#This Row],[Product]],products[],2,FALSE)</f>
        <v>5.6</v>
      </c>
      <c r="I89" s="2">
        <f>(data[[#This Row],[Units]]*data[[#This Row],[Cost per unit]])</f>
        <v>302.39999999999998</v>
      </c>
      <c r="J89" s="2">
        <f>data[[#This Row],[Amount]]-data[[#This Row],[Cost]]</f>
        <v>2805.6</v>
      </c>
      <c r="K89" s="2"/>
      <c r="L89" s="2"/>
      <c r="M89" s="2"/>
    </row>
    <row r="90" spans="3:13" x14ac:dyDescent="0.25">
      <c r="C90" t="s">
        <v>40</v>
      </c>
      <c r="D90" t="s">
        <v>34</v>
      </c>
      <c r="E90" t="s">
        <v>26</v>
      </c>
      <c r="F90" s="2">
        <v>6748</v>
      </c>
      <c r="G90" s="3">
        <v>48</v>
      </c>
      <c r="H90" s="33">
        <f>VLOOKUP(data[[#This Row],[Product]],products[],2,FALSE)</f>
        <v>5.6</v>
      </c>
      <c r="I90" s="2">
        <f>(data[[#This Row],[Units]]*data[[#This Row],[Cost per unit]])</f>
        <v>268.79999999999995</v>
      </c>
      <c r="J90" s="2">
        <f>data[[#This Row],[Amount]]-data[[#This Row],[Cost]]</f>
        <v>6479.2</v>
      </c>
      <c r="K90" s="2"/>
      <c r="L90" s="2"/>
      <c r="M90" s="2"/>
    </row>
    <row r="91" spans="3:13" x14ac:dyDescent="0.25">
      <c r="C91" t="s">
        <v>5</v>
      </c>
      <c r="D91" t="s">
        <v>39</v>
      </c>
      <c r="E91" t="s">
        <v>26</v>
      </c>
      <c r="F91" s="2">
        <v>5236</v>
      </c>
      <c r="G91" s="3">
        <v>51</v>
      </c>
      <c r="H91" s="33">
        <f>VLOOKUP(data[[#This Row],[Product]],products[],2,FALSE)</f>
        <v>5.6</v>
      </c>
      <c r="I91" s="2">
        <f>(data[[#This Row],[Units]]*data[[#This Row],[Cost per unit]])</f>
        <v>285.59999999999997</v>
      </c>
      <c r="J91" s="2">
        <f>data[[#This Row],[Amount]]-data[[#This Row],[Cost]]</f>
        <v>4950.3999999999996</v>
      </c>
      <c r="K91" s="2"/>
      <c r="L91" s="2"/>
      <c r="M91" s="2"/>
    </row>
    <row r="92" spans="3:13" x14ac:dyDescent="0.25">
      <c r="C92" t="s">
        <v>6</v>
      </c>
      <c r="D92" t="s">
        <v>34</v>
      </c>
      <c r="E92" t="s">
        <v>26</v>
      </c>
      <c r="F92" s="2">
        <v>8008</v>
      </c>
      <c r="G92" s="3">
        <v>456</v>
      </c>
      <c r="H92" s="33">
        <f>VLOOKUP(data[[#This Row],[Product]],products[],2,FALSE)</f>
        <v>5.6</v>
      </c>
      <c r="I92" s="2">
        <f>(data[[#This Row],[Units]]*data[[#This Row],[Cost per unit]])</f>
        <v>2553.6</v>
      </c>
      <c r="J92" s="2">
        <f>data[[#This Row],[Amount]]-data[[#This Row],[Cost]]</f>
        <v>5454.4</v>
      </c>
      <c r="K92" s="2"/>
      <c r="L92" s="2"/>
      <c r="M92" s="2"/>
    </row>
    <row r="93" spans="3:13" x14ac:dyDescent="0.25">
      <c r="C93" t="s">
        <v>41</v>
      </c>
      <c r="D93" t="s">
        <v>36</v>
      </c>
      <c r="E93" t="s">
        <v>26</v>
      </c>
      <c r="F93" s="2">
        <v>98</v>
      </c>
      <c r="G93" s="3">
        <v>204</v>
      </c>
      <c r="H93" s="33">
        <f>VLOOKUP(data[[#This Row],[Product]],products[],2,FALSE)</f>
        <v>5.6</v>
      </c>
      <c r="I93" s="2">
        <f>(data[[#This Row],[Units]]*data[[#This Row],[Cost per unit]])</f>
        <v>1142.3999999999999</v>
      </c>
      <c r="J93" s="2">
        <f>data[[#This Row],[Amount]]-data[[#This Row],[Cost]]</f>
        <v>-1044.3999999999999</v>
      </c>
      <c r="K93" s="2"/>
      <c r="L93" s="2"/>
      <c r="M93" s="2"/>
    </row>
    <row r="94" spans="3:13" x14ac:dyDescent="0.25">
      <c r="C94" t="s">
        <v>10</v>
      </c>
      <c r="D94" t="s">
        <v>34</v>
      </c>
      <c r="E94" t="s">
        <v>26</v>
      </c>
      <c r="F94" s="2">
        <v>4991</v>
      </c>
      <c r="G94" s="3">
        <v>9</v>
      </c>
      <c r="H94" s="33">
        <f>VLOOKUP(data[[#This Row],[Product]],products[],2,FALSE)</f>
        <v>5.6</v>
      </c>
      <c r="I94" s="2">
        <f>(data[[#This Row],[Units]]*data[[#This Row],[Cost per unit]])</f>
        <v>50.4</v>
      </c>
      <c r="J94" s="2">
        <f>data[[#This Row],[Amount]]-data[[#This Row],[Cost]]</f>
        <v>4940.6000000000004</v>
      </c>
      <c r="K94" s="2"/>
      <c r="L94" s="2"/>
      <c r="M94" s="2"/>
    </row>
    <row r="95" spans="3:13" x14ac:dyDescent="0.25">
      <c r="C95" t="s">
        <v>8</v>
      </c>
      <c r="D95" t="s">
        <v>39</v>
      </c>
      <c r="E95" t="s">
        <v>26</v>
      </c>
      <c r="F95" s="2">
        <v>1561</v>
      </c>
      <c r="G95" s="3">
        <v>27</v>
      </c>
      <c r="H95" s="33">
        <f>VLOOKUP(data[[#This Row],[Product]],products[],2,FALSE)</f>
        <v>5.6</v>
      </c>
      <c r="I95" s="2">
        <f>(data[[#This Row],[Units]]*data[[#This Row],[Cost per unit]])</f>
        <v>151.19999999999999</v>
      </c>
      <c r="J95" s="2">
        <f>data[[#This Row],[Amount]]-data[[#This Row],[Cost]]</f>
        <v>1409.8</v>
      </c>
      <c r="K95" s="2"/>
      <c r="L95" s="2"/>
      <c r="M95" s="2"/>
    </row>
    <row r="96" spans="3:13" x14ac:dyDescent="0.25">
      <c r="C96" t="s">
        <v>41</v>
      </c>
      <c r="D96" t="s">
        <v>37</v>
      </c>
      <c r="E96" t="s">
        <v>26</v>
      </c>
      <c r="F96" s="2">
        <v>2324</v>
      </c>
      <c r="G96" s="3">
        <v>177</v>
      </c>
      <c r="H96" s="33">
        <f>VLOOKUP(data[[#This Row],[Product]],products[],2,FALSE)</f>
        <v>5.6</v>
      </c>
      <c r="I96" s="2">
        <f>(data[[#This Row],[Units]]*data[[#This Row],[Cost per unit]])</f>
        <v>991.19999999999993</v>
      </c>
      <c r="J96" s="2">
        <f>data[[#This Row],[Amount]]-data[[#This Row],[Cost]]</f>
        <v>1332.8000000000002</v>
      </c>
      <c r="K96" s="2"/>
      <c r="L96" s="2"/>
      <c r="M96" s="2"/>
    </row>
    <row r="97" spans="3:13" x14ac:dyDescent="0.25">
      <c r="C97" t="s">
        <v>3</v>
      </c>
      <c r="D97" t="s">
        <v>39</v>
      </c>
      <c r="E97" t="s">
        <v>26</v>
      </c>
      <c r="F97" s="2">
        <v>4956</v>
      </c>
      <c r="G97" s="3">
        <v>171</v>
      </c>
      <c r="H97" s="33">
        <f>VLOOKUP(data[[#This Row],[Product]],products[],2,FALSE)</f>
        <v>5.6</v>
      </c>
      <c r="I97" s="2">
        <f>(data[[#This Row],[Units]]*data[[#This Row],[Cost per unit]])</f>
        <v>957.59999999999991</v>
      </c>
      <c r="J97" s="2">
        <f>data[[#This Row],[Amount]]-data[[#This Row],[Cost]]</f>
        <v>3998.4</v>
      </c>
      <c r="K97" s="2"/>
      <c r="L97" s="2"/>
      <c r="M97" s="2"/>
    </row>
    <row r="98" spans="3:13" x14ac:dyDescent="0.25">
      <c r="C98" t="s">
        <v>8</v>
      </c>
      <c r="D98" t="s">
        <v>37</v>
      </c>
      <c r="E98" t="s">
        <v>26</v>
      </c>
      <c r="F98" s="2">
        <v>6279</v>
      </c>
      <c r="G98" s="3">
        <v>45</v>
      </c>
      <c r="H98" s="33">
        <f>VLOOKUP(data[[#This Row],[Product]],products[],2,FALSE)</f>
        <v>5.6</v>
      </c>
      <c r="I98" s="2">
        <f>(data[[#This Row],[Units]]*data[[#This Row],[Cost per unit]])</f>
        <v>251.99999999999997</v>
      </c>
      <c r="J98" s="2">
        <f>data[[#This Row],[Amount]]-data[[#This Row],[Cost]]</f>
        <v>6027</v>
      </c>
      <c r="K98" s="2"/>
      <c r="L98" s="2"/>
      <c r="M98" s="2"/>
    </row>
    <row r="99" spans="3:13" x14ac:dyDescent="0.25">
      <c r="C99" t="s">
        <v>9</v>
      </c>
      <c r="D99" t="s">
        <v>37</v>
      </c>
      <c r="E99" t="s">
        <v>26</v>
      </c>
      <c r="F99" s="2">
        <v>2856</v>
      </c>
      <c r="G99" s="3">
        <v>246</v>
      </c>
      <c r="H99" s="33">
        <f>VLOOKUP(data[[#This Row],[Product]],products[],2,FALSE)</f>
        <v>5.6</v>
      </c>
      <c r="I99" s="2">
        <f>(data[[#This Row],[Units]]*data[[#This Row],[Cost per unit]])</f>
        <v>1377.6</v>
      </c>
      <c r="J99" s="2">
        <f>data[[#This Row],[Amount]]-data[[#This Row],[Cost]]</f>
        <v>1478.4</v>
      </c>
      <c r="K99" s="2"/>
      <c r="L99" s="2"/>
      <c r="M99" s="2"/>
    </row>
    <row r="100" spans="3:13" x14ac:dyDescent="0.25">
      <c r="C100" t="s">
        <v>7</v>
      </c>
      <c r="D100" t="s">
        <v>37</v>
      </c>
      <c r="E100" t="s">
        <v>26</v>
      </c>
      <c r="F100" s="2">
        <v>5306</v>
      </c>
      <c r="G100" s="3">
        <v>0</v>
      </c>
      <c r="H100" s="33">
        <f>VLOOKUP(data[[#This Row],[Product]],products[],2,FALSE)</f>
        <v>5.6</v>
      </c>
      <c r="I100" s="2">
        <f>(data[[#This Row],[Units]]*data[[#This Row],[Cost per unit]])</f>
        <v>0</v>
      </c>
      <c r="J100" s="2">
        <f>data[[#This Row],[Amount]]-data[[#This Row],[Cost]]</f>
        <v>5306</v>
      </c>
      <c r="K100" s="2"/>
      <c r="L100" s="2"/>
      <c r="M100" s="2"/>
    </row>
    <row r="101" spans="3:13" x14ac:dyDescent="0.25">
      <c r="C101" t="s">
        <v>40</v>
      </c>
      <c r="D101" t="s">
        <v>38</v>
      </c>
      <c r="E101" t="s">
        <v>26</v>
      </c>
      <c r="F101" s="2">
        <v>609</v>
      </c>
      <c r="G101" s="3">
        <v>87</v>
      </c>
      <c r="H101" s="33">
        <f>VLOOKUP(data[[#This Row],[Product]],products[],2,FALSE)</f>
        <v>5.6</v>
      </c>
      <c r="I101" s="2">
        <f>(data[[#This Row],[Units]]*data[[#This Row],[Cost per unit]])</f>
        <v>487.2</v>
      </c>
      <c r="J101" s="2">
        <f>data[[#This Row],[Amount]]-data[[#This Row],[Cost]]</f>
        <v>121.80000000000001</v>
      </c>
      <c r="K101" s="2"/>
      <c r="L101" s="2"/>
      <c r="M101" s="2"/>
    </row>
    <row r="102" spans="3:13" x14ac:dyDescent="0.25">
      <c r="C102" t="s">
        <v>9</v>
      </c>
      <c r="D102" t="s">
        <v>38</v>
      </c>
      <c r="E102" t="s">
        <v>26</v>
      </c>
      <c r="F102" s="2">
        <v>2436</v>
      </c>
      <c r="G102" s="3">
        <v>99</v>
      </c>
      <c r="H102" s="33">
        <f>VLOOKUP(data[[#This Row],[Product]],products[],2,FALSE)</f>
        <v>5.6</v>
      </c>
      <c r="I102" s="2">
        <f>(data[[#This Row],[Units]]*data[[#This Row],[Cost per unit]])</f>
        <v>554.4</v>
      </c>
      <c r="J102" s="2">
        <f>data[[#This Row],[Amount]]-data[[#This Row],[Cost]]</f>
        <v>1881.6</v>
      </c>
      <c r="K102" s="2"/>
      <c r="L102" s="2"/>
      <c r="M102" s="2"/>
    </row>
    <row r="103" spans="3:13" x14ac:dyDescent="0.25">
      <c r="C103" t="s">
        <v>6</v>
      </c>
      <c r="D103" t="s">
        <v>37</v>
      </c>
      <c r="E103" t="s">
        <v>26</v>
      </c>
      <c r="F103" s="2">
        <v>6818</v>
      </c>
      <c r="G103" s="3">
        <v>6</v>
      </c>
      <c r="H103" s="33">
        <f>VLOOKUP(data[[#This Row],[Product]],products[],2,FALSE)</f>
        <v>5.6</v>
      </c>
      <c r="I103" s="2">
        <f>(data[[#This Row],[Units]]*data[[#This Row],[Cost per unit]])</f>
        <v>33.599999999999994</v>
      </c>
      <c r="J103" s="2">
        <f>data[[#This Row],[Amount]]-data[[#This Row],[Cost]]</f>
        <v>6784.4</v>
      </c>
      <c r="K103" s="2"/>
      <c r="L103" s="2"/>
      <c r="M103" s="2"/>
    </row>
    <row r="104" spans="3:13" x14ac:dyDescent="0.25">
      <c r="C104" t="s">
        <v>3</v>
      </c>
      <c r="D104" t="s">
        <v>38</v>
      </c>
      <c r="E104" t="s">
        <v>26</v>
      </c>
      <c r="F104" s="2">
        <v>8841</v>
      </c>
      <c r="G104" s="3">
        <v>303</v>
      </c>
      <c r="H104" s="33">
        <f>VLOOKUP(data[[#This Row],[Product]],products[],2,FALSE)</f>
        <v>5.6</v>
      </c>
      <c r="I104" s="2">
        <f>(data[[#This Row],[Units]]*data[[#This Row],[Cost per unit]])</f>
        <v>1696.8</v>
      </c>
      <c r="J104" s="2">
        <f>data[[#This Row],[Amount]]-data[[#This Row],[Cost]]</f>
        <v>7144.2</v>
      </c>
      <c r="K104" s="2"/>
      <c r="L104" s="2"/>
      <c r="M104" s="2"/>
    </row>
    <row r="105" spans="3:13" x14ac:dyDescent="0.25">
      <c r="C105" t="s">
        <v>2</v>
      </c>
      <c r="D105" t="s">
        <v>39</v>
      </c>
      <c r="E105" t="s">
        <v>28</v>
      </c>
      <c r="F105" s="2">
        <v>6027</v>
      </c>
      <c r="G105" s="3">
        <v>144</v>
      </c>
      <c r="H105" s="33">
        <f>VLOOKUP(data[[#This Row],[Product]],products[],2,FALSE)</f>
        <v>10.38</v>
      </c>
      <c r="I105" s="2">
        <f>(data[[#This Row],[Units]]*data[[#This Row],[Cost per unit]])</f>
        <v>1494.72</v>
      </c>
      <c r="J105" s="2">
        <f>data[[#This Row],[Amount]]-data[[#This Row],[Cost]]</f>
        <v>4532.28</v>
      </c>
      <c r="K105" s="2"/>
      <c r="L105" s="2"/>
      <c r="M105" s="2"/>
    </row>
    <row r="106" spans="3:13" x14ac:dyDescent="0.25">
      <c r="C106" t="s">
        <v>2</v>
      </c>
      <c r="D106" t="s">
        <v>38</v>
      </c>
      <c r="E106" t="s">
        <v>28</v>
      </c>
      <c r="F106" s="2">
        <v>6580</v>
      </c>
      <c r="G106" s="3">
        <v>183</v>
      </c>
      <c r="H106" s="33">
        <f>VLOOKUP(data[[#This Row],[Product]],products[],2,FALSE)</f>
        <v>10.38</v>
      </c>
      <c r="I106" s="2">
        <f>(data[[#This Row],[Units]]*data[[#This Row],[Cost per unit]])</f>
        <v>1899.5400000000002</v>
      </c>
      <c r="J106" s="2">
        <f>data[[#This Row],[Amount]]-data[[#This Row],[Cost]]</f>
        <v>4680.46</v>
      </c>
      <c r="K106" s="2"/>
      <c r="L106" s="2"/>
      <c r="M106" s="2"/>
    </row>
    <row r="107" spans="3:13" x14ac:dyDescent="0.25">
      <c r="C107" t="s">
        <v>9</v>
      </c>
      <c r="D107" t="s">
        <v>34</v>
      </c>
      <c r="E107" t="s">
        <v>28</v>
      </c>
      <c r="F107" s="2">
        <v>14329</v>
      </c>
      <c r="G107" s="3">
        <v>150</v>
      </c>
      <c r="H107" s="33">
        <f>VLOOKUP(data[[#This Row],[Product]],products[],2,FALSE)</f>
        <v>10.38</v>
      </c>
      <c r="I107" s="2">
        <f>(data[[#This Row],[Units]]*data[[#This Row],[Cost per unit]])</f>
        <v>1557.0000000000002</v>
      </c>
      <c r="J107" s="2">
        <f>data[[#This Row],[Amount]]-data[[#This Row],[Cost]]</f>
        <v>12772</v>
      </c>
      <c r="K107" s="2"/>
      <c r="L107" s="2"/>
      <c r="M107" s="2"/>
    </row>
    <row r="108" spans="3:13" x14ac:dyDescent="0.25">
      <c r="C108" t="s">
        <v>41</v>
      </c>
      <c r="D108" t="s">
        <v>36</v>
      </c>
      <c r="E108" t="s">
        <v>28</v>
      </c>
      <c r="F108" s="2">
        <v>854</v>
      </c>
      <c r="G108" s="3">
        <v>309</v>
      </c>
      <c r="H108" s="33">
        <f>VLOOKUP(data[[#This Row],[Product]],products[],2,FALSE)</f>
        <v>10.38</v>
      </c>
      <c r="I108" s="2">
        <f>(data[[#This Row],[Units]]*data[[#This Row],[Cost per unit]])</f>
        <v>3207.42</v>
      </c>
      <c r="J108" s="2">
        <f>data[[#This Row],[Amount]]-data[[#This Row],[Cost]]</f>
        <v>-2353.42</v>
      </c>
      <c r="K108" s="2"/>
      <c r="L108" s="2"/>
      <c r="M108" s="2"/>
    </row>
    <row r="109" spans="3:13" x14ac:dyDescent="0.25">
      <c r="C109" t="s">
        <v>3</v>
      </c>
      <c r="D109" t="s">
        <v>36</v>
      </c>
      <c r="E109" t="s">
        <v>28</v>
      </c>
      <c r="F109" s="2">
        <v>973</v>
      </c>
      <c r="G109" s="3">
        <v>162</v>
      </c>
      <c r="H109" s="33">
        <f>VLOOKUP(data[[#This Row],[Product]],products[],2,FALSE)</f>
        <v>10.38</v>
      </c>
      <c r="I109" s="2">
        <f>(data[[#This Row],[Units]]*data[[#This Row],[Cost per unit]])</f>
        <v>1681.5600000000002</v>
      </c>
      <c r="J109" s="2">
        <f>data[[#This Row],[Amount]]-data[[#This Row],[Cost]]</f>
        <v>-708.56000000000017</v>
      </c>
      <c r="K109" s="2"/>
      <c r="L109" s="2"/>
      <c r="M109" s="2"/>
    </row>
    <row r="110" spans="3:13" x14ac:dyDescent="0.25">
      <c r="C110" t="s">
        <v>41</v>
      </c>
      <c r="D110" t="s">
        <v>35</v>
      </c>
      <c r="E110" t="s">
        <v>28</v>
      </c>
      <c r="F110" s="2">
        <v>7455</v>
      </c>
      <c r="G110" s="3">
        <v>216</v>
      </c>
      <c r="H110" s="33">
        <f>VLOOKUP(data[[#This Row],[Product]],products[],2,FALSE)</f>
        <v>10.38</v>
      </c>
      <c r="I110" s="2">
        <f>(data[[#This Row],[Units]]*data[[#This Row],[Cost per unit]])</f>
        <v>2242.0800000000004</v>
      </c>
      <c r="J110" s="2">
        <f>data[[#This Row],[Amount]]-data[[#This Row],[Cost]]</f>
        <v>5212.92</v>
      </c>
      <c r="K110" s="2"/>
      <c r="L110" s="2"/>
      <c r="M110" s="2"/>
    </row>
    <row r="111" spans="3:13" x14ac:dyDescent="0.25">
      <c r="C111" t="s">
        <v>3</v>
      </c>
      <c r="D111" t="s">
        <v>34</v>
      </c>
      <c r="E111" t="s">
        <v>28</v>
      </c>
      <c r="F111" s="2">
        <v>3689</v>
      </c>
      <c r="G111" s="3">
        <v>312</v>
      </c>
      <c r="H111" s="33">
        <f>VLOOKUP(data[[#This Row],[Product]],products[],2,FALSE)</f>
        <v>10.38</v>
      </c>
      <c r="I111" s="2">
        <f>(data[[#This Row],[Units]]*data[[#This Row],[Cost per unit]])</f>
        <v>3238.5600000000004</v>
      </c>
      <c r="J111" s="2">
        <f>data[[#This Row],[Amount]]-data[[#This Row],[Cost]]</f>
        <v>450.4399999999996</v>
      </c>
      <c r="K111" s="2"/>
      <c r="L111" s="2"/>
      <c r="M111" s="2"/>
    </row>
    <row r="112" spans="3:13" x14ac:dyDescent="0.25">
      <c r="C112" t="s">
        <v>7</v>
      </c>
      <c r="D112" t="s">
        <v>38</v>
      </c>
      <c r="E112" t="s">
        <v>28</v>
      </c>
      <c r="F112" s="2">
        <v>5677</v>
      </c>
      <c r="G112" s="3">
        <v>258</v>
      </c>
      <c r="H112" s="33">
        <f>VLOOKUP(data[[#This Row],[Product]],products[],2,FALSE)</f>
        <v>10.38</v>
      </c>
      <c r="I112" s="2">
        <f>(data[[#This Row],[Units]]*data[[#This Row],[Cost per unit]])</f>
        <v>2678.0400000000004</v>
      </c>
      <c r="J112" s="2">
        <f>data[[#This Row],[Amount]]-data[[#This Row],[Cost]]</f>
        <v>2998.9599999999996</v>
      </c>
      <c r="K112" s="2"/>
      <c r="L112" s="2"/>
      <c r="M112" s="2"/>
    </row>
    <row r="113" spans="3:13" x14ac:dyDescent="0.25">
      <c r="C113" t="s">
        <v>6</v>
      </c>
      <c r="D113" t="s">
        <v>37</v>
      </c>
      <c r="E113" t="s">
        <v>28</v>
      </c>
      <c r="F113" s="2">
        <v>3556</v>
      </c>
      <c r="G113" s="3">
        <v>459</v>
      </c>
      <c r="H113" s="33">
        <f>VLOOKUP(data[[#This Row],[Product]],products[],2,FALSE)</f>
        <v>10.38</v>
      </c>
      <c r="I113" s="2">
        <f>(data[[#This Row],[Units]]*data[[#This Row],[Cost per unit]])</f>
        <v>4764.42</v>
      </c>
      <c r="J113" s="2">
        <f>data[[#This Row],[Amount]]-data[[#This Row],[Cost]]</f>
        <v>-1208.42</v>
      </c>
      <c r="K113" s="2"/>
      <c r="L113" s="2"/>
      <c r="M113" s="2"/>
    </row>
    <row r="114" spans="3:13" x14ac:dyDescent="0.25">
      <c r="C114" t="s">
        <v>10</v>
      </c>
      <c r="D114" t="s">
        <v>37</v>
      </c>
      <c r="E114" t="s">
        <v>28</v>
      </c>
      <c r="F114" s="2">
        <v>3059</v>
      </c>
      <c r="G114" s="3">
        <v>27</v>
      </c>
      <c r="H114" s="33">
        <f>VLOOKUP(data[[#This Row],[Product]],products[],2,FALSE)</f>
        <v>10.38</v>
      </c>
      <c r="I114" s="2">
        <f>(data[[#This Row],[Units]]*data[[#This Row],[Cost per unit]])</f>
        <v>280.26000000000005</v>
      </c>
      <c r="J114" s="2">
        <f>data[[#This Row],[Amount]]-data[[#This Row],[Cost]]</f>
        <v>2778.74</v>
      </c>
      <c r="K114" s="2"/>
      <c r="L114" s="2"/>
      <c r="M114" s="2"/>
    </row>
    <row r="115" spans="3:13" x14ac:dyDescent="0.25">
      <c r="C115" t="s">
        <v>40</v>
      </c>
      <c r="D115" t="s">
        <v>39</v>
      </c>
      <c r="E115" t="s">
        <v>28</v>
      </c>
      <c r="F115" s="2">
        <v>3101</v>
      </c>
      <c r="G115" s="3">
        <v>225</v>
      </c>
      <c r="H115" s="33">
        <f>VLOOKUP(data[[#This Row],[Product]],products[],2,FALSE)</f>
        <v>10.38</v>
      </c>
      <c r="I115" s="2">
        <f>(data[[#This Row],[Units]]*data[[#This Row],[Cost per unit]])</f>
        <v>2335.5</v>
      </c>
      <c r="J115" s="2">
        <f>data[[#This Row],[Amount]]-data[[#This Row],[Cost]]</f>
        <v>765.5</v>
      </c>
      <c r="K115" s="2"/>
      <c r="L115" s="2"/>
      <c r="M115" s="2"/>
    </row>
    <row r="116" spans="3:13" x14ac:dyDescent="0.25">
      <c r="C116" t="s">
        <v>9</v>
      </c>
      <c r="D116" t="s">
        <v>37</v>
      </c>
      <c r="E116" t="s">
        <v>28</v>
      </c>
      <c r="F116" s="2">
        <v>2919</v>
      </c>
      <c r="G116" s="3">
        <v>45</v>
      </c>
      <c r="H116" s="33">
        <f>VLOOKUP(data[[#This Row],[Product]],products[],2,FALSE)</f>
        <v>10.38</v>
      </c>
      <c r="I116" s="2">
        <f>(data[[#This Row],[Units]]*data[[#This Row],[Cost per unit]])</f>
        <v>467.1</v>
      </c>
      <c r="J116" s="2">
        <f>data[[#This Row],[Amount]]-data[[#This Row],[Cost]]</f>
        <v>2451.9</v>
      </c>
      <c r="K116" s="2"/>
      <c r="L116" s="2"/>
      <c r="M116" s="2"/>
    </row>
    <row r="117" spans="3:13" x14ac:dyDescent="0.25">
      <c r="C117" t="s">
        <v>3</v>
      </c>
      <c r="D117" t="s">
        <v>37</v>
      </c>
      <c r="E117" t="s">
        <v>28</v>
      </c>
      <c r="F117" s="2">
        <v>7308</v>
      </c>
      <c r="G117" s="3">
        <v>327</v>
      </c>
      <c r="H117" s="33">
        <f>VLOOKUP(data[[#This Row],[Product]],products[],2,FALSE)</f>
        <v>10.38</v>
      </c>
      <c r="I117" s="2">
        <f>(data[[#This Row],[Units]]*data[[#This Row],[Cost per unit]])</f>
        <v>3394.26</v>
      </c>
      <c r="J117" s="2">
        <f>data[[#This Row],[Amount]]-data[[#This Row],[Cost]]</f>
        <v>3913.74</v>
      </c>
      <c r="K117" s="2"/>
      <c r="L117" s="2"/>
      <c r="M117" s="2"/>
    </row>
    <row r="118" spans="3:13" x14ac:dyDescent="0.25">
      <c r="C118" t="s">
        <v>7</v>
      </c>
      <c r="D118" t="s">
        <v>35</v>
      </c>
      <c r="E118" t="s">
        <v>28</v>
      </c>
      <c r="F118" s="2">
        <v>5194</v>
      </c>
      <c r="G118" s="3">
        <v>288</v>
      </c>
      <c r="H118" s="33">
        <f>VLOOKUP(data[[#This Row],[Product]],products[],2,FALSE)</f>
        <v>10.38</v>
      </c>
      <c r="I118" s="2">
        <f>(data[[#This Row],[Units]]*data[[#This Row],[Cost per unit]])</f>
        <v>2989.44</v>
      </c>
      <c r="J118" s="2">
        <f>data[[#This Row],[Amount]]-data[[#This Row],[Cost]]</f>
        <v>2204.56</v>
      </c>
      <c r="K118" s="2"/>
      <c r="L118" s="2"/>
      <c r="M118" s="2"/>
    </row>
    <row r="119" spans="3:13" x14ac:dyDescent="0.25">
      <c r="C119" t="s">
        <v>3</v>
      </c>
      <c r="D119" t="s">
        <v>39</v>
      </c>
      <c r="E119" t="s">
        <v>28</v>
      </c>
      <c r="F119" s="2">
        <v>1652</v>
      </c>
      <c r="G119" s="3">
        <v>102</v>
      </c>
      <c r="H119" s="33">
        <f>VLOOKUP(data[[#This Row],[Product]],products[],2,FALSE)</f>
        <v>10.38</v>
      </c>
      <c r="I119" s="2">
        <f>(data[[#This Row],[Units]]*data[[#This Row],[Cost per unit]])</f>
        <v>1058.76</v>
      </c>
      <c r="J119" s="2">
        <f>data[[#This Row],[Amount]]-data[[#This Row],[Cost]]</f>
        <v>593.24</v>
      </c>
      <c r="K119" s="2"/>
      <c r="L119" s="2"/>
      <c r="M119" s="2"/>
    </row>
    <row r="120" spans="3:13" x14ac:dyDescent="0.25">
      <c r="C120" t="s">
        <v>8</v>
      </c>
      <c r="D120" t="s">
        <v>35</v>
      </c>
      <c r="E120" t="s">
        <v>32</v>
      </c>
      <c r="F120" s="2">
        <v>6706</v>
      </c>
      <c r="G120" s="3">
        <v>459</v>
      </c>
      <c r="H120" s="33">
        <f>VLOOKUP(data[[#This Row],[Product]],products[],2,FALSE)</f>
        <v>8.65</v>
      </c>
      <c r="I120" s="2">
        <f>(data[[#This Row],[Units]]*data[[#This Row],[Cost per unit]])</f>
        <v>3970.3500000000004</v>
      </c>
      <c r="J120" s="2">
        <f>data[[#This Row],[Amount]]-data[[#This Row],[Cost]]</f>
        <v>2735.6499999999996</v>
      </c>
      <c r="K120" s="2"/>
      <c r="L120" s="2"/>
      <c r="M120" s="2"/>
    </row>
    <row r="121" spans="3:13" x14ac:dyDescent="0.25">
      <c r="C121" t="s">
        <v>7</v>
      </c>
      <c r="D121" t="s">
        <v>34</v>
      </c>
      <c r="E121" t="s">
        <v>32</v>
      </c>
      <c r="F121" s="2">
        <v>3262</v>
      </c>
      <c r="G121" s="3">
        <v>75</v>
      </c>
      <c r="H121" s="33">
        <f>VLOOKUP(data[[#This Row],[Product]],products[],2,FALSE)</f>
        <v>8.65</v>
      </c>
      <c r="I121" s="2">
        <f>(data[[#This Row],[Units]]*data[[#This Row],[Cost per unit]])</f>
        <v>648.75</v>
      </c>
      <c r="J121" s="2">
        <f>data[[#This Row],[Amount]]-data[[#This Row],[Cost]]</f>
        <v>2613.25</v>
      </c>
      <c r="K121" s="2"/>
      <c r="L121" s="2"/>
      <c r="M121" s="2"/>
    </row>
    <row r="122" spans="3:13" x14ac:dyDescent="0.25">
      <c r="C122" t="s">
        <v>5</v>
      </c>
      <c r="D122" t="s">
        <v>38</v>
      </c>
      <c r="E122" t="s">
        <v>32</v>
      </c>
      <c r="F122" s="2">
        <v>5075</v>
      </c>
      <c r="G122" s="3">
        <v>21</v>
      </c>
      <c r="H122" s="33">
        <f>VLOOKUP(data[[#This Row],[Product]],products[],2,FALSE)</f>
        <v>8.65</v>
      </c>
      <c r="I122" s="2">
        <f>(data[[#This Row],[Units]]*data[[#This Row],[Cost per unit]])</f>
        <v>181.65</v>
      </c>
      <c r="J122" s="2">
        <f>data[[#This Row],[Amount]]-data[[#This Row],[Cost]]</f>
        <v>4893.3500000000004</v>
      </c>
      <c r="K122" s="2"/>
      <c r="L122" s="2"/>
      <c r="M122" s="2"/>
    </row>
    <row r="123" spans="3:13" x14ac:dyDescent="0.25">
      <c r="C123" t="s">
        <v>3</v>
      </c>
      <c r="D123" t="s">
        <v>34</v>
      </c>
      <c r="E123" t="s">
        <v>32</v>
      </c>
      <c r="F123" s="2">
        <v>7777</v>
      </c>
      <c r="G123" s="3">
        <v>504</v>
      </c>
      <c r="H123" s="33">
        <f>VLOOKUP(data[[#This Row],[Product]],products[],2,FALSE)</f>
        <v>8.65</v>
      </c>
      <c r="I123" s="2">
        <f>(data[[#This Row],[Units]]*data[[#This Row],[Cost per unit]])</f>
        <v>4359.6000000000004</v>
      </c>
      <c r="J123" s="2">
        <f>data[[#This Row],[Amount]]-data[[#This Row],[Cost]]</f>
        <v>3417.3999999999996</v>
      </c>
      <c r="K123" s="2"/>
      <c r="L123" s="2"/>
      <c r="M123" s="2"/>
    </row>
    <row r="124" spans="3:13" x14ac:dyDescent="0.25">
      <c r="C124" t="s">
        <v>6</v>
      </c>
      <c r="D124" t="s">
        <v>36</v>
      </c>
      <c r="E124" t="s">
        <v>32</v>
      </c>
      <c r="F124" s="2">
        <v>6118</v>
      </c>
      <c r="G124" s="3">
        <v>9</v>
      </c>
      <c r="H124" s="33">
        <f>VLOOKUP(data[[#This Row],[Product]],products[],2,FALSE)</f>
        <v>8.65</v>
      </c>
      <c r="I124" s="2">
        <f>(data[[#This Row],[Units]]*data[[#This Row],[Cost per unit]])</f>
        <v>77.850000000000009</v>
      </c>
      <c r="J124" s="2">
        <f>data[[#This Row],[Amount]]-data[[#This Row],[Cost]]</f>
        <v>6040.15</v>
      </c>
      <c r="K124" s="2"/>
      <c r="L124" s="2"/>
      <c r="M124" s="2"/>
    </row>
    <row r="125" spans="3:13" x14ac:dyDescent="0.25">
      <c r="C125" t="s">
        <v>40</v>
      </c>
      <c r="D125" t="s">
        <v>35</v>
      </c>
      <c r="E125" t="s">
        <v>32</v>
      </c>
      <c r="F125" s="2">
        <v>12348</v>
      </c>
      <c r="G125" s="3">
        <v>234</v>
      </c>
      <c r="H125" s="33">
        <f>VLOOKUP(data[[#This Row],[Product]],products[],2,FALSE)</f>
        <v>8.65</v>
      </c>
      <c r="I125" s="2">
        <f>(data[[#This Row],[Units]]*data[[#This Row],[Cost per unit]])</f>
        <v>2024.1000000000001</v>
      </c>
      <c r="J125" s="2">
        <f>data[[#This Row],[Amount]]-data[[#This Row],[Cost]]</f>
        <v>10323.9</v>
      </c>
      <c r="K125" s="2"/>
      <c r="L125" s="2"/>
      <c r="M125" s="2"/>
    </row>
    <row r="126" spans="3:13" x14ac:dyDescent="0.25">
      <c r="C126" t="s">
        <v>10</v>
      </c>
      <c r="D126" t="s">
        <v>36</v>
      </c>
      <c r="E126" t="s">
        <v>32</v>
      </c>
      <c r="F126" s="2">
        <v>6657</v>
      </c>
      <c r="G126" s="3">
        <v>303</v>
      </c>
      <c r="H126" s="33">
        <f>VLOOKUP(data[[#This Row],[Product]],products[],2,FALSE)</f>
        <v>8.65</v>
      </c>
      <c r="I126" s="2">
        <f>(data[[#This Row],[Units]]*data[[#This Row],[Cost per unit]])</f>
        <v>2620.9500000000003</v>
      </c>
      <c r="J126" s="2">
        <f>data[[#This Row],[Amount]]-data[[#This Row],[Cost]]</f>
        <v>4036.0499999999997</v>
      </c>
      <c r="K126" s="2"/>
      <c r="L126" s="2"/>
      <c r="M126" s="2"/>
    </row>
    <row r="127" spans="3:13" x14ac:dyDescent="0.25">
      <c r="C127" t="s">
        <v>8</v>
      </c>
      <c r="D127" t="s">
        <v>38</v>
      </c>
      <c r="E127" t="s">
        <v>32</v>
      </c>
      <c r="F127" s="2">
        <v>3752</v>
      </c>
      <c r="G127" s="3">
        <v>213</v>
      </c>
      <c r="H127" s="33">
        <f>VLOOKUP(data[[#This Row],[Product]],products[],2,FALSE)</f>
        <v>8.65</v>
      </c>
      <c r="I127" s="2">
        <f>(data[[#This Row],[Units]]*data[[#This Row],[Cost per unit]])</f>
        <v>1842.45</v>
      </c>
      <c r="J127" s="2">
        <f>data[[#This Row],[Amount]]-data[[#This Row],[Cost]]</f>
        <v>1909.55</v>
      </c>
      <c r="K127" s="2"/>
      <c r="L127" s="2"/>
      <c r="M127" s="2"/>
    </row>
    <row r="128" spans="3:13" x14ac:dyDescent="0.25">
      <c r="C128" t="s">
        <v>41</v>
      </c>
      <c r="D128" t="s">
        <v>36</v>
      </c>
      <c r="E128" t="s">
        <v>32</v>
      </c>
      <c r="F128" s="2">
        <v>10304</v>
      </c>
      <c r="G128" s="3">
        <v>84</v>
      </c>
      <c r="H128" s="33">
        <f>VLOOKUP(data[[#This Row],[Product]],products[],2,FALSE)</f>
        <v>8.65</v>
      </c>
      <c r="I128" s="2">
        <f>(data[[#This Row],[Units]]*data[[#This Row],[Cost per unit]])</f>
        <v>726.6</v>
      </c>
      <c r="J128" s="2">
        <f>data[[#This Row],[Amount]]-data[[#This Row],[Cost]]</f>
        <v>9577.4</v>
      </c>
      <c r="K128" s="2"/>
      <c r="L128" s="2"/>
      <c r="M128" s="2"/>
    </row>
    <row r="129" spans="3:13" x14ac:dyDescent="0.25">
      <c r="C129" t="s">
        <v>9</v>
      </c>
      <c r="D129" t="s">
        <v>36</v>
      </c>
      <c r="E129" t="s">
        <v>32</v>
      </c>
      <c r="F129" s="2">
        <v>2954</v>
      </c>
      <c r="G129" s="3">
        <v>189</v>
      </c>
      <c r="H129" s="33">
        <f>VLOOKUP(data[[#This Row],[Product]],products[],2,FALSE)</f>
        <v>8.65</v>
      </c>
      <c r="I129" s="2">
        <f>(data[[#This Row],[Units]]*data[[#This Row],[Cost per unit]])</f>
        <v>1634.8500000000001</v>
      </c>
      <c r="J129" s="2">
        <f>data[[#This Row],[Amount]]-data[[#This Row],[Cost]]</f>
        <v>1319.1499999999999</v>
      </c>
      <c r="K129" s="2"/>
      <c r="L129" s="2"/>
      <c r="M129" s="2"/>
    </row>
    <row r="130" spans="3:13" x14ac:dyDescent="0.25">
      <c r="C130" t="s">
        <v>7</v>
      </c>
      <c r="D130" t="s">
        <v>36</v>
      </c>
      <c r="E130" t="s">
        <v>32</v>
      </c>
      <c r="F130" s="2">
        <v>280</v>
      </c>
      <c r="G130" s="3">
        <v>87</v>
      </c>
      <c r="H130" s="33">
        <f>VLOOKUP(data[[#This Row],[Product]],products[],2,FALSE)</f>
        <v>8.65</v>
      </c>
      <c r="I130" s="2">
        <f>(data[[#This Row],[Units]]*data[[#This Row],[Cost per unit]])</f>
        <v>752.55000000000007</v>
      </c>
      <c r="J130" s="2">
        <f>data[[#This Row],[Amount]]-data[[#This Row],[Cost]]</f>
        <v>-472.55000000000007</v>
      </c>
      <c r="K130" s="2"/>
      <c r="L130" s="2"/>
      <c r="M130" s="2"/>
    </row>
    <row r="131" spans="3:13" x14ac:dyDescent="0.25">
      <c r="C131" t="s">
        <v>6</v>
      </c>
      <c r="D131" t="s">
        <v>34</v>
      </c>
      <c r="E131" t="s">
        <v>32</v>
      </c>
      <c r="F131" s="2">
        <v>6734</v>
      </c>
      <c r="G131" s="3">
        <v>123</v>
      </c>
      <c r="H131" s="33">
        <f>VLOOKUP(data[[#This Row],[Product]],products[],2,FALSE)</f>
        <v>8.65</v>
      </c>
      <c r="I131" s="2">
        <f>(data[[#This Row],[Units]]*data[[#This Row],[Cost per unit]])</f>
        <v>1063.95</v>
      </c>
      <c r="J131" s="2">
        <f>data[[#This Row],[Amount]]-data[[#This Row],[Cost]]</f>
        <v>5670.05</v>
      </c>
      <c r="K131" s="2"/>
      <c r="L131" s="2"/>
      <c r="M131" s="2"/>
    </row>
    <row r="132" spans="3:13" x14ac:dyDescent="0.25">
      <c r="C132" t="s">
        <v>41</v>
      </c>
      <c r="D132" t="s">
        <v>36</v>
      </c>
      <c r="E132" t="s">
        <v>18</v>
      </c>
      <c r="F132" s="2">
        <v>9632</v>
      </c>
      <c r="G132" s="3">
        <v>288</v>
      </c>
      <c r="H132" s="33">
        <f>VLOOKUP(data[[#This Row],[Product]],products[],2,FALSE)</f>
        <v>6.47</v>
      </c>
      <c r="I132" s="2">
        <f>(data[[#This Row],[Units]]*data[[#This Row],[Cost per unit]])</f>
        <v>1863.36</v>
      </c>
      <c r="J132" s="2">
        <f>data[[#This Row],[Amount]]-data[[#This Row],[Cost]]</f>
        <v>7768.64</v>
      </c>
      <c r="K132" s="2"/>
      <c r="L132" s="2"/>
      <c r="M132" s="2"/>
    </row>
    <row r="133" spans="3:13" x14ac:dyDescent="0.25">
      <c r="C133" t="s">
        <v>5</v>
      </c>
      <c r="D133" t="s">
        <v>35</v>
      </c>
      <c r="E133" t="s">
        <v>18</v>
      </c>
      <c r="F133" s="2">
        <v>2415</v>
      </c>
      <c r="G133" s="3">
        <v>15</v>
      </c>
      <c r="H133" s="33">
        <f>VLOOKUP(data[[#This Row],[Product]],products[],2,FALSE)</f>
        <v>6.47</v>
      </c>
      <c r="I133" s="2">
        <f>(data[[#This Row],[Units]]*data[[#This Row],[Cost per unit]])</f>
        <v>97.05</v>
      </c>
      <c r="J133" s="2">
        <f>data[[#This Row],[Amount]]-data[[#This Row],[Cost]]</f>
        <v>2317.9499999999998</v>
      </c>
      <c r="K133" s="2"/>
      <c r="L133" s="2"/>
      <c r="M133" s="2"/>
    </row>
    <row r="134" spans="3:13" x14ac:dyDescent="0.25">
      <c r="C134" t="s">
        <v>10</v>
      </c>
      <c r="D134" t="s">
        <v>35</v>
      </c>
      <c r="E134" t="s">
        <v>18</v>
      </c>
      <c r="F134" s="2">
        <v>3808</v>
      </c>
      <c r="G134" s="3">
        <v>279</v>
      </c>
      <c r="H134" s="33">
        <f>VLOOKUP(data[[#This Row],[Product]],products[],2,FALSE)</f>
        <v>6.47</v>
      </c>
      <c r="I134" s="2">
        <f>(data[[#This Row],[Units]]*data[[#This Row],[Cost per unit]])</f>
        <v>1805.1299999999999</v>
      </c>
      <c r="J134" s="2">
        <f>data[[#This Row],[Amount]]-data[[#This Row],[Cost]]</f>
        <v>2002.8700000000001</v>
      </c>
      <c r="K134" s="2"/>
      <c r="L134" s="2"/>
      <c r="M134" s="2"/>
    </row>
    <row r="135" spans="3:13" x14ac:dyDescent="0.25">
      <c r="C135" t="s">
        <v>6</v>
      </c>
      <c r="D135" t="s">
        <v>37</v>
      </c>
      <c r="E135" t="s">
        <v>18</v>
      </c>
      <c r="F135" s="2">
        <v>1505</v>
      </c>
      <c r="G135" s="3">
        <v>102</v>
      </c>
      <c r="H135" s="33">
        <f>VLOOKUP(data[[#This Row],[Product]],products[],2,FALSE)</f>
        <v>6.47</v>
      </c>
      <c r="I135" s="2">
        <f>(data[[#This Row],[Units]]*data[[#This Row],[Cost per unit]])</f>
        <v>659.93999999999994</v>
      </c>
      <c r="J135" s="2">
        <f>data[[#This Row],[Amount]]-data[[#This Row],[Cost]]</f>
        <v>845.06000000000006</v>
      </c>
      <c r="K135" s="2"/>
      <c r="L135" s="2"/>
      <c r="M135" s="2"/>
    </row>
    <row r="136" spans="3:13" x14ac:dyDescent="0.25">
      <c r="C136" t="s">
        <v>2</v>
      </c>
      <c r="D136" t="s">
        <v>37</v>
      </c>
      <c r="E136" t="s">
        <v>18</v>
      </c>
      <c r="F136" s="2">
        <v>11571</v>
      </c>
      <c r="G136" s="3">
        <v>138</v>
      </c>
      <c r="H136" s="33">
        <f>VLOOKUP(data[[#This Row],[Product]],products[],2,FALSE)</f>
        <v>6.47</v>
      </c>
      <c r="I136" s="2">
        <f>(data[[#This Row],[Units]]*data[[#This Row],[Cost per unit]])</f>
        <v>892.86</v>
      </c>
      <c r="J136" s="2">
        <f>data[[#This Row],[Amount]]-data[[#This Row],[Cost]]</f>
        <v>10678.14</v>
      </c>
      <c r="K136" s="2"/>
      <c r="L136" s="2"/>
      <c r="M136" s="2"/>
    </row>
    <row r="137" spans="3:13" x14ac:dyDescent="0.25">
      <c r="C137" t="s">
        <v>7</v>
      </c>
      <c r="D137" t="s">
        <v>36</v>
      </c>
      <c r="E137" t="s">
        <v>18</v>
      </c>
      <c r="F137" s="2">
        <v>2646</v>
      </c>
      <c r="G137" s="3">
        <v>177</v>
      </c>
      <c r="H137" s="33">
        <f>VLOOKUP(data[[#This Row],[Product]],products[],2,FALSE)</f>
        <v>6.47</v>
      </c>
      <c r="I137" s="2">
        <f>(data[[#This Row],[Units]]*data[[#This Row],[Cost per unit]])</f>
        <v>1145.19</v>
      </c>
      <c r="J137" s="2">
        <f>data[[#This Row],[Amount]]-data[[#This Row],[Cost]]</f>
        <v>1500.81</v>
      </c>
      <c r="K137" s="2"/>
      <c r="L137" s="2"/>
      <c r="M137" s="2"/>
    </row>
    <row r="138" spans="3:13" x14ac:dyDescent="0.25">
      <c r="C138" t="s">
        <v>9</v>
      </c>
      <c r="D138" t="s">
        <v>39</v>
      </c>
      <c r="E138" t="s">
        <v>18</v>
      </c>
      <c r="F138" s="2">
        <v>2639</v>
      </c>
      <c r="G138" s="3">
        <v>204</v>
      </c>
      <c r="H138" s="33">
        <f>VLOOKUP(data[[#This Row],[Product]],products[],2,FALSE)</f>
        <v>6.47</v>
      </c>
      <c r="I138" s="2">
        <f>(data[[#This Row],[Units]]*data[[#This Row],[Cost per unit]])</f>
        <v>1319.8799999999999</v>
      </c>
      <c r="J138" s="2">
        <f>data[[#This Row],[Amount]]-data[[#This Row],[Cost]]</f>
        <v>1319.1200000000001</v>
      </c>
      <c r="K138" s="2"/>
      <c r="L138" s="2"/>
      <c r="M138" s="2"/>
    </row>
    <row r="139" spans="3:13" x14ac:dyDescent="0.25">
      <c r="C139" t="s">
        <v>7</v>
      </c>
      <c r="D139" t="s">
        <v>38</v>
      </c>
      <c r="E139" t="s">
        <v>18</v>
      </c>
      <c r="F139" s="2">
        <v>1778</v>
      </c>
      <c r="G139" s="3">
        <v>270</v>
      </c>
      <c r="H139" s="33">
        <f>VLOOKUP(data[[#This Row],[Product]],products[],2,FALSE)</f>
        <v>6.47</v>
      </c>
      <c r="I139" s="2">
        <f>(data[[#This Row],[Units]]*data[[#This Row],[Cost per unit]])</f>
        <v>1746.8999999999999</v>
      </c>
      <c r="J139" s="2">
        <f>data[[#This Row],[Amount]]-data[[#This Row],[Cost]]</f>
        <v>31.100000000000136</v>
      </c>
      <c r="K139" s="2"/>
      <c r="L139" s="2"/>
      <c r="M139" s="2"/>
    </row>
    <row r="140" spans="3:13" x14ac:dyDescent="0.25">
      <c r="C140" t="s">
        <v>5</v>
      </c>
      <c r="D140" t="s">
        <v>39</v>
      </c>
      <c r="E140" t="s">
        <v>18</v>
      </c>
      <c r="F140" s="2">
        <v>385</v>
      </c>
      <c r="G140" s="3">
        <v>249</v>
      </c>
      <c r="H140" s="33">
        <f>VLOOKUP(data[[#This Row],[Product]],products[],2,FALSE)</f>
        <v>6.47</v>
      </c>
      <c r="I140" s="2">
        <f>(data[[#This Row],[Units]]*data[[#This Row],[Cost per unit]])</f>
        <v>1611.03</v>
      </c>
      <c r="J140" s="2">
        <f>data[[#This Row],[Amount]]-data[[#This Row],[Cost]]</f>
        <v>-1226.03</v>
      </c>
      <c r="K140" s="2"/>
      <c r="L140" s="2"/>
      <c r="M140" s="2"/>
    </row>
    <row r="141" spans="3:13" x14ac:dyDescent="0.25">
      <c r="C141" t="s">
        <v>5</v>
      </c>
      <c r="D141" t="s">
        <v>36</v>
      </c>
      <c r="E141" t="s">
        <v>18</v>
      </c>
      <c r="F141" s="2">
        <v>6111</v>
      </c>
      <c r="G141" s="3">
        <v>3</v>
      </c>
      <c r="H141" s="33">
        <f>VLOOKUP(data[[#This Row],[Product]],products[],2,FALSE)</f>
        <v>6.47</v>
      </c>
      <c r="I141" s="2">
        <f>(data[[#This Row],[Units]]*data[[#This Row],[Cost per unit]])</f>
        <v>19.41</v>
      </c>
      <c r="J141" s="2">
        <f>data[[#This Row],[Amount]]-data[[#This Row],[Cost]]</f>
        <v>6091.59</v>
      </c>
      <c r="K141" s="2"/>
      <c r="L141" s="2"/>
      <c r="M141" s="2"/>
    </row>
    <row r="142" spans="3:13" x14ac:dyDescent="0.25">
      <c r="C142" t="s">
        <v>8</v>
      </c>
      <c r="D142" t="s">
        <v>39</v>
      </c>
      <c r="E142" t="s">
        <v>18</v>
      </c>
      <c r="F142" s="2">
        <v>9660</v>
      </c>
      <c r="G142" s="3">
        <v>27</v>
      </c>
      <c r="H142" s="33">
        <f>VLOOKUP(data[[#This Row],[Product]],products[],2,FALSE)</f>
        <v>6.47</v>
      </c>
      <c r="I142" s="2">
        <f>(data[[#This Row],[Units]]*data[[#This Row],[Cost per unit]])</f>
        <v>174.69</v>
      </c>
      <c r="J142" s="2">
        <f>data[[#This Row],[Amount]]-data[[#This Row],[Cost]]</f>
        <v>9485.31</v>
      </c>
      <c r="K142" s="2"/>
      <c r="L142" s="2"/>
      <c r="M142" s="2"/>
    </row>
    <row r="143" spans="3:13" x14ac:dyDescent="0.25">
      <c r="C143" t="s">
        <v>3</v>
      </c>
      <c r="D143" t="s">
        <v>37</v>
      </c>
      <c r="E143" t="s">
        <v>17</v>
      </c>
      <c r="F143" s="2">
        <v>3983</v>
      </c>
      <c r="G143" s="3">
        <v>144</v>
      </c>
      <c r="H143" s="33">
        <f>VLOOKUP(data[[#This Row],[Product]],products[],2,FALSE)</f>
        <v>3.11</v>
      </c>
      <c r="I143" s="2">
        <f>(data[[#This Row],[Units]]*data[[#This Row],[Cost per unit]])</f>
        <v>447.84</v>
      </c>
      <c r="J143" s="2">
        <f>data[[#This Row],[Amount]]-data[[#This Row],[Cost]]</f>
        <v>3535.16</v>
      </c>
      <c r="K143" s="2"/>
      <c r="L143" s="2"/>
      <c r="M143" s="2"/>
    </row>
    <row r="144" spans="3:13" x14ac:dyDescent="0.25">
      <c r="C144" t="s">
        <v>40</v>
      </c>
      <c r="D144" t="s">
        <v>34</v>
      </c>
      <c r="E144" t="s">
        <v>17</v>
      </c>
      <c r="F144" s="2">
        <v>5019</v>
      </c>
      <c r="G144" s="3">
        <v>156</v>
      </c>
      <c r="H144" s="33">
        <f>VLOOKUP(data[[#This Row],[Product]],products[],2,FALSE)</f>
        <v>3.11</v>
      </c>
      <c r="I144" s="2">
        <f>(data[[#This Row],[Units]]*data[[#This Row],[Cost per unit]])</f>
        <v>485.15999999999997</v>
      </c>
      <c r="J144" s="2">
        <f>data[[#This Row],[Amount]]-data[[#This Row],[Cost]]</f>
        <v>4533.84</v>
      </c>
      <c r="K144" s="2"/>
      <c r="L144" s="2"/>
      <c r="M144" s="2"/>
    </row>
    <row r="145" spans="3:13" x14ac:dyDescent="0.25">
      <c r="C145" t="s">
        <v>41</v>
      </c>
      <c r="D145" t="s">
        <v>34</v>
      </c>
      <c r="E145" t="s">
        <v>17</v>
      </c>
      <c r="F145" s="2">
        <v>1463</v>
      </c>
      <c r="G145" s="3">
        <v>39</v>
      </c>
      <c r="H145" s="33">
        <f>VLOOKUP(data[[#This Row],[Product]],products[],2,FALSE)</f>
        <v>3.11</v>
      </c>
      <c r="I145" s="2">
        <f>(data[[#This Row],[Units]]*data[[#This Row],[Cost per unit]])</f>
        <v>121.28999999999999</v>
      </c>
      <c r="J145" s="2">
        <f>data[[#This Row],[Amount]]-data[[#This Row],[Cost]]</f>
        <v>1341.71</v>
      </c>
      <c r="K145" s="2"/>
      <c r="L145" s="2"/>
      <c r="M145" s="2"/>
    </row>
    <row r="146" spans="3:13" x14ac:dyDescent="0.25">
      <c r="C146" t="s">
        <v>7</v>
      </c>
      <c r="D146" t="s">
        <v>37</v>
      </c>
      <c r="E146" t="s">
        <v>17</v>
      </c>
      <c r="F146" s="2">
        <v>4487</v>
      </c>
      <c r="G146" s="3">
        <v>111</v>
      </c>
      <c r="H146" s="33">
        <f>VLOOKUP(data[[#This Row],[Product]],products[],2,FALSE)</f>
        <v>3.11</v>
      </c>
      <c r="I146" s="2">
        <f>(data[[#This Row],[Units]]*data[[#This Row],[Cost per unit]])</f>
        <v>345.21</v>
      </c>
      <c r="J146" s="2">
        <f>data[[#This Row],[Amount]]-data[[#This Row],[Cost]]</f>
        <v>4141.79</v>
      </c>
      <c r="K146" s="2"/>
      <c r="L146" s="2"/>
      <c r="M146" s="2"/>
    </row>
    <row r="147" spans="3:13" x14ac:dyDescent="0.25">
      <c r="C147" t="s">
        <v>6</v>
      </c>
      <c r="D147" t="s">
        <v>36</v>
      </c>
      <c r="E147" t="s">
        <v>17</v>
      </c>
      <c r="F147" s="2">
        <v>4970</v>
      </c>
      <c r="G147" s="3">
        <v>156</v>
      </c>
      <c r="H147" s="33">
        <f>VLOOKUP(data[[#This Row],[Product]],products[],2,FALSE)</f>
        <v>3.11</v>
      </c>
      <c r="I147" s="2">
        <f>(data[[#This Row],[Units]]*data[[#This Row],[Cost per unit]])</f>
        <v>485.15999999999997</v>
      </c>
      <c r="J147" s="2">
        <f>data[[#This Row],[Amount]]-data[[#This Row],[Cost]]</f>
        <v>4484.84</v>
      </c>
      <c r="K147" s="2"/>
      <c r="L147" s="2"/>
      <c r="M147" s="2"/>
    </row>
    <row r="148" spans="3:13" x14ac:dyDescent="0.25">
      <c r="C148" t="s">
        <v>9</v>
      </c>
      <c r="D148" t="s">
        <v>38</v>
      </c>
      <c r="E148" t="s">
        <v>17</v>
      </c>
      <c r="F148" s="2">
        <v>2408</v>
      </c>
      <c r="G148" s="3">
        <v>9</v>
      </c>
      <c r="H148" s="33">
        <f>VLOOKUP(data[[#This Row],[Product]],products[],2,FALSE)</f>
        <v>3.11</v>
      </c>
      <c r="I148" s="2">
        <f>(data[[#This Row],[Units]]*data[[#This Row],[Cost per unit]])</f>
        <v>27.99</v>
      </c>
      <c r="J148" s="2">
        <f>data[[#This Row],[Amount]]-data[[#This Row],[Cost]]</f>
        <v>2380.0100000000002</v>
      </c>
      <c r="K148" s="2"/>
      <c r="L148" s="2"/>
      <c r="M148" s="2"/>
    </row>
    <row r="149" spans="3:13" x14ac:dyDescent="0.25">
      <c r="C149" t="s">
        <v>7</v>
      </c>
      <c r="D149" t="s">
        <v>39</v>
      </c>
      <c r="E149" t="s">
        <v>17</v>
      </c>
      <c r="F149" s="2">
        <v>4438</v>
      </c>
      <c r="G149" s="3">
        <v>246</v>
      </c>
      <c r="H149" s="33">
        <f>VLOOKUP(data[[#This Row],[Product]],products[],2,FALSE)</f>
        <v>3.11</v>
      </c>
      <c r="I149" s="2">
        <f>(data[[#This Row],[Units]]*data[[#This Row],[Cost per unit]])</f>
        <v>765.06</v>
      </c>
      <c r="J149" s="2">
        <f>data[[#This Row],[Amount]]-data[[#This Row],[Cost]]</f>
        <v>3672.94</v>
      </c>
      <c r="K149" s="2"/>
      <c r="L149" s="2"/>
      <c r="M149" s="2"/>
    </row>
    <row r="150" spans="3:13" x14ac:dyDescent="0.25">
      <c r="C150" t="s">
        <v>7</v>
      </c>
      <c r="D150" t="s">
        <v>34</v>
      </c>
      <c r="E150" t="s">
        <v>17</v>
      </c>
      <c r="F150" s="2">
        <v>7777</v>
      </c>
      <c r="G150" s="3">
        <v>39</v>
      </c>
      <c r="H150" s="33">
        <f>VLOOKUP(data[[#This Row],[Product]],products[],2,FALSE)</f>
        <v>3.11</v>
      </c>
      <c r="I150" s="2">
        <f>(data[[#This Row],[Units]]*data[[#This Row],[Cost per unit]])</f>
        <v>121.28999999999999</v>
      </c>
      <c r="J150" s="2">
        <f>data[[#This Row],[Amount]]-data[[#This Row],[Cost]]</f>
        <v>7655.71</v>
      </c>
      <c r="K150" s="2"/>
      <c r="L150" s="2"/>
      <c r="M150" s="2"/>
    </row>
    <row r="151" spans="3:13" x14ac:dyDescent="0.25">
      <c r="C151" t="s">
        <v>5</v>
      </c>
      <c r="D151" t="s">
        <v>36</v>
      </c>
      <c r="E151" t="s">
        <v>17</v>
      </c>
      <c r="F151" s="2">
        <v>3339</v>
      </c>
      <c r="G151" s="3">
        <v>348</v>
      </c>
      <c r="H151" s="33">
        <f>VLOOKUP(data[[#This Row],[Product]],products[],2,FALSE)</f>
        <v>3.11</v>
      </c>
      <c r="I151" s="2">
        <f>(data[[#This Row],[Units]]*data[[#This Row],[Cost per unit]])</f>
        <v>1082.28</v>
      </c>
      <c r="J151" s="2">
        <f>data[[#This Row],[Amount]]-data[[#This Row],[Cost]]</f>
        <v>2256.7200000000003</v>
      </c>
      <c r="K151" s="2"/>
      <c r="L151" s="2"/>
      <c r="M151" s="2"/>
    </row>
    <row r="152" spans="3:13" x14ac:dyDescent="0.25">
      <c r="C152" t="s">
        <v>6</v>
      </c>
      <c r="D152" t="s">
        <v>39</v>
      </c>
      <c r="E152" t="s">
        <v>17</v>
      </c>
      <c r="F152" s="2">
        <v>6048</v>
      </c>
      <c r="G152" s="3">
        <v>27</v>
      </c>
      <c r="H152" s="33">
        <f>VLOOKUP(data[[#This Row],[Product]],products[],2,FALSE)</f>
        <v>3.11</v>
      </c>
      <c r="I152" s="2">
        <f>(data[[#This Row],[Units]]*data[[#This Row],[Cost per unit]])</f>
        <v>83.97</v>
      </c>
      <c r="J152" s="2">
        <f>data[[#This Row],[Amount]]-data[[#This Row],[Cost]]</f>
        <v>5964.03</v>
      </c>
      <c r="K152" s="2"/>
      <c r="L152" s="2"/>
      <c r="M152" s="2"/>
    </row>
    <row r="153" spans="3:13" x14ac:dyDescent="0.25">
      <c r="C153" t="s">
        <v>2</v>
      </c>
      <c r="D153" t="s">
        <v>37</v>
      </c>
      <c r="E153" t="s">
        <v>17</v>
      </c>
      <c r="F153" s="2">
        <v>9926</v>
      </c>
      <c r="G153" s="3">
        <v>201</v>
      </c>
      <c r="H153" s="33">
        <f>VLOOKUP(data[[#This Row],[Product]],products[],2,FALSE)</f>
        <v>3.11</v>
      </c>
      <c r="I153" s="2">
        <f>(data[[#This Row],[Units]]*data[[#This Row],[Cost per unit]])</f>
        <v>625.11</v>
      </c>
      <c r="J153" s="2">
        <f>data[[#This Row],[Amount]]-data[[#This Row],[Cost]]</f>
        <v>9300.89</v>
      </c>
      <c r="K153" s="2"/>
      <c r="L153" s="2"/>
      <c r="M153" s="2"/>
    </row>
    <row r="154" spans="3:13" x14ac:dyDescent="0.25">
      <c r="C154" t="s">
        <v>9</v>
      </c>
      <c r="D154" t="s">
        <v>34</v>
      </c>
      <c r="E154" t="s">
        <v>17</v>
      </c>
      <c r="F154" s="2">
        <v>707</v>
      </c>
      <c r="G154" s="3">
        <v>174</v>
      </c>
      <c r="H154" s="33">
        <f>VLOOKUP(data[[#This Row],[Product]],products[],2,FALSE)</f>
        <v>3.11</v>
      </c>
      <c r="I154" s="2">
        <f>(data[[#This Row],[Units]]*data[[#This Row],[Cost per unit]])</f>
        <v>541.14</v>
      </c>
      <c r="J154" s="2">
        <f>data[[#This Row],[Amount]]-data[[#This Row],[Cost]]</f>
        <v>165.86</v>
      </c>
      <c r="K154" s="2"/>
      <c r="L154" s="2"/>
      <c r="M154" s="2"/>
    </row>
    <row r="155" spans="3:13" x14ac:dyDescent="0.25">
      <c r="C155" t="s">
        <v>10</v>
      </c>
      <c r="D155" t="s">
        <v>34</v>
      </c>
      <c r="E155" t="s">
        <v>17</v>
      </c>
      <c r="F155" s="2">
        <v>700</v>
      </c>
      <c r="G155" s="3">
        <v>87</v>
      </c>
      <c r="H155" s="33">
        <f>VLOOKUP(data[[#This Row],[Product]],products[],2,FALSE)</f>
        <v>3.11</v>
      </c>
      <c r="I155" s="2">
        <f>(data[[#This Row],[Units]]*data[[#This Row],[Cost per unit]])</f>
        <v>270.57</v>
      </c>
      <c r="J155" s="2">
        <f>data[[#This Row],[Amount]]-data[[#This Row],[Cost]]</f>
        <v>429.43</v>
      </c>
      <c r="K155" s="2"/>
      <c r="L155" s="2"/>
      <c r="M155" s="2"/>
    </row>
    <row r="156" spans="3:13" x14ac:dyDescent="0.25">
      <c r="C156" t="s">
        <v>6</v>
      </c>
      <c r="D156" t="s">
        <v>34</v>
      </c>
      <c r="E156" t="s">
        <v>17</v>
      </c>
      <c r="F156" s="2">
        <v>3759</v>
      </c>
      <c r="G156" s="3">
        <v>150</v>
      </c>
      <c r="H156" s="33">
        <f>VLOOKUP(data[[#This Row],[Product]],products[],2,FALSE)</f>
        <v>3.11</v>
      </c>
      <c r="I156" s="2">
        <f>(data[[#This Row],[Units]]*data[[#This Row],[Cost per unit]])</f>
        <v>466.5</v>
      </c>
      <c r="J156" s="2">
        <f>data[[#This Row],[Amount]]-data[[#This Row],[Cost]]</f>
        <v>3292.5</v>
      </c>
      <c r="K156" s="2"/>
      <c r="L156" s="2"/>
      <c r="M156" s="2"/>
    </row>
    <row r="157" spans="3:13" x14ac:dyDescent="0.25">
      <c r="C157" t="s">
        <v>2</v>
      </c>
      <c r="D157" t="s">
        <v>35</v>
      </c>
      <c r="E157" t="s">
        <v>17</v>
      </c>
      <c r="F157" s="2">
        <v>1589</v>
      </c>
      <c r="G157" s="3">
        <v>303</v>
      </c>
      <c r="H157" s="33">
        <f>VLOOKUP(data[[#This Row],[Product]],products[],2,FALSE)</f>
        <v>3.11</v>
      </c>
      <c r="I157" s="2">
        <f>(data[[#This Row],[Units]]*data[[#This Row],[Cost per unit]])</f>
        <v>942.32999999999993</v>
      </c>
      <c r="J157" s="2">
        <f>data[[#This Row],[Amount]]-data[[#This Row],[Cost]]</f>
        <v>646.67000000000007</v>
      </c>
      <c r="K157" s="2"/>
      <c r="L157" s="2"/>
      <c r="M157" s="2"/>
    </row>
    <row r="158" spans="3:13" x14ac:dyDescent="0.25">
      <c r="C158" t="s">
        <v>2</v>
      </c>
      <c r="D158" t="s">
        <v>36</v>
      </c>
      <c r="E158" t="s">
        <v>17</v>
      </c>
      <c r="F158" s="2">
        <v>189</v>
      </c>
      <c r="G158" s="3">
        <v>48</v>
      </c>
      <c r="H158" s="33">
        <f>VLOOKUP(data[[#This Row],[Product]],products[],2,FALSE)</f>
        <v>3.11</v>
      </c>
      <c r="I158" s="2">
        <f>(data[[#This Row],[Units]]*data[[#This Row],[Cost per unit]])</f>
        <v>149.28</v>
      </c>
      <c r="J158" s="2">
        <f>data[[#This Row],[Amount]]-data[[#This Row],[Cost]]</f>
        <v>39.72</v>
      </c>
      <c r="K158" s="2"/>
      <c r="L158" s="2"/>
      <c r="M158" s="2"/>
    </row>
    <row r="159" spans="3:13" x14ac:dyDescent="0.25">
      <c r="C159" t="s">
        <v>3</v>
      </c>
      <c r="D159" t="s">
        <v>34</v>
      </c>
      <c r="E159" t="s">
        <v>17</v>
      </c>
      <c r="F159" s="2">
        <v>2919</v>
      </c>
      <c r="G159" s="3">
        <v>93</v>
      </c>
      <c r="H159" s="33">
        <f>VLOOKUP(data[[#This Row],[Product]],products[],2,FALSE)</f>
        <v>3.11</v>
      </c>
      <c r="I159" s="2">
        <f>(data[[#This Row],[Units]]*data[[#This Row],[Cost per unit]])</f>
        <v>289.22999999999996</v>
      </c>
      <c r="J159" s="2">
        <f>data[[#This Row],[Amount]]-data[[#This Row],[Cost]]</f>
        <v>2629.77</v>
      </c>
      <c r="K159" s="2"/>
      <c r="L159" s="2"/>
      <c r="M159" s="2"/>
    </row>
    <row r="160" spans="3:13" x14ac:dyDescent="0.25">
      <c r="C160" t="s">
        <v>9</v>
      </c>
      <c r="D160" t="s">
        <v>34</v>
      </c>
      <c r="E160" t="s">
        <v>23</v>
      </c>
      <c r="F160" s="2">
        <v>8155</v>
      </c>
      <c r="G160" s="3">
        <v>90</v>
      </c>
      <c r="H160" s="33">
        <f>VLOOKUP(data[[#This Row],[Product]],products[],2,FALSE)</f>
        <v>6.49</v>
      </c>
      <c r="I160" s="2">
        <f>(data[[#This Row],[Units]]*data[[#This Row],[Cost per unit]])</f>
        <v>584.1</v>
      </c>
      <c r="J160" s="2">
        <f>data[[#This Row],[Amount]]-data[[#This Row],[Cost]]</f>
        <v>7570.9</v>
      </c>
      <c r="K160" s="2"/>
      <c r="L160" s="2"/>
      <c r="M160" s="2"/>
    </row>
    <row r="161" spans="3:13" x14ac:dyDescent="0.25">
      <c r="C161" t="s">
        <v>8</v>
      </c>
      <c r="D161" t="s">
        <v>38</v>
      </c>
      <c r="E161" t="s">
        <v>23</v>
      </c>
      <c r="F161" s="2">
        <v>1701</v>
      </c>
      <c r="G161" s="3">
        <v>234</v>
      </c>
      <c r="H161" s="33">
        <f>VLOOKUP(data[[#This Row],[Product]],products[],2,FALSE)</f>
        <v>6.49</v>
      </c>
      <c r="I161" s="2">
        <f>(data[[#This Row],[Units]]*data[[#This Row],[Cost per unit]])</f>
        <v>1518.66</v>
      </c>
      <c r="J161" s="2">
        <f>data[[#This Row],[Amount]]-data[[#This Row],[Cost]]</f>
        <v>182.33999999999992</v>
      </c>
      <c r="K161" s="2"/>
      <c r="L161" s="2"/>
      <c r="M161" s="2"/>
    </row>
    <row r="162" spans="3:13" x14ac:dyDescent="0.25">
      <c r="C162" t="s">
        <v>5</v>
      </c>
      <c r="D162" t="s">
        <v>36</v>
      </c>
      <c r="E162" t="s">
        <v>23</v>
      </c>
      <c r="F162" s="2">
        <v>6314</v>
      </c>
      <c r="G162" s="3">
        <v>15</v>
      </c>
      <c r="H162" s="33">
        <f>VLOOKUP(data[[#This Row],[Product]],products[],2,FALSE)</f>
        <v>6.49</v>
      </c>
      <c r="I162" s="2">
        <f>(data[[#This Row],[Units]]*data[[#This Row],[Cost per unit]])</f>
        <v>97.350000000000009</v>
      </c>
      <c r="J162" s="2">
        <f>data[[#This Row],[Amount]]-data[[#This Row],[Cost]]</f>
        <v>6216.65</v>
      </c>
      <c r="K162" s="2"/>
      <c r="L162" s="2"/>
      <c r="M162" s="2"/>
    </row>
    <row r="163" spans="3:13" x14ac:dyDescent="0.25">
      <c r="C163" t="s">
        <v>10</v>
      </c>
      <c r="D163" t="s">
        <v>37</v>
      </c>
      <c r="E163" t="s">
        <v>23</v>
      </c>
      <c r="F163" s="2">
        <v>4683</v>
      </c>
      <c r="G163" s="3">
        <v>30</v>
      </c>
      <c r="H163" s="33">
        <f>VLOOKUP(data[[#This Row],[Product]],products[],2,FALSE)</f>
        <v>6.49</v>
      </c>
      <c r="I163" s="2">
        <f>(data[[#This Row],[Units]]*data[[#This Row],[Cost per unit]])</f>
        <v>194.70000000000002</v>
      </c>
      <c r="J163" s="2">
        <f>data[[#This Row],[Amount]]-data[[#This Row],[Cost]]</f>
        <v>4488.3</v>
      </c>
      <c r="K163" s="2"/>
      <c r="L163" s="2"/>
      <c r="M163" s="2"/>
    </row>
    <row r="164" spans="3:13" x14ac:dyDescent="0.25">
      <c r="C164" t="s">
        <v>2</v>
      </c>
      <c r="D164" t="s">
        <v>38</v>
      </c>
      <c r="E164" t="s">
        <v>23</v>
      </c>
      <c r="F164" s="2">
        <v>4417</v>
      </c>
      <c r="G164" s="3">
        <v>153</v>
      </c>
      <c r="H164" s="33">
        <f>VLOOKUP(data[[#This Row],[Product]],products[],2,FALSE)</f>
        <v>6.49</v>
      </c>
      <c r="I164" s="2">
        <f>(data[[#This Row],[Units]]*data[[#This Row],[Cost per unit]])</f>
        <v>992.97</v>
      </c>
      <c r="J164" s="2">
        <f>data[[#This Row],[Amount]]-data[[#This Row],[Cost]]</f>
        <v>3424.0299999999997</v>
      </c>
      <c r="K164" s="2"/>
      <c r="L164" s="2"/>
      <c r="M164" s="2"/>
    </row>
    <row r="165" spans="3:13" x14ac:dyDescent="0.25">
      <c r="C165" t="s">
        <v>6</v>
      </c>
      <c r="D165" t="s">
        <v>37</v>
      </c>
      <c r="E165" t="s">
        <v>23</v>
      </c>
      <c r="F165" s="2">
        <v>4949</v>
      </c>
      <c r="G165" s="3">
        <v>189</v>
      </c>
      <c r="H165" s="33">
        <f>VLOOKUP(data[[#This Row],[Product]],products[],2,FALSE)</f>
        <v>6.49</v>
      </c>
      <c r="I165" s="2">
        <f>(data[[#This Row],[Units]]*data[[#This Row],[Cost per unit]])</f>
        <v>1226.6100000000001</v>
      </c>
      <c r="J165" s="2">
        <f>data[[#This Row],[Amount]]-data[[#This Row],[Cost]]</f>
        <v>3722.39</v>
      </c>
      <c r="K165" s="2"/>
      <c r="L165" s="2"/>
      <c r="M165" s="2"/>
    </row>
    <row r="166" spans="3:13" x14ac:dyDescent="0.25">
      <c r="C166" t="s">
        <v>10</v>
      </c>
      <c r="D166" t="s">
        <v>36</v>
      </c>
      <c r="E166" t="s">
        <v>23</v>
      </c>
      <c r="F166" s="2">
        <v>2317</v>
      </c>
      <c r="G166" s="3">
        <v>261</v>
      </c>
      <c r="H166" s="33">
        <f>VLOOKUP(data[[#This Row],[Product]],products[],2,FALSE)</f>
        <v>6.49</v>
      </c>
      <c r="I166" s="2">
        <f>(data[[#This Row],[Units]]*data[[#This Row],[Cost per unit]])</f>
        <v>1693.89</v>
      </c>
      <c r="J166" s="2">
        <f>data[[#This Row],[Amount]]-data[[#This Row],[Cost]]</f>
        <v>623.1099999999999</v>
      </c>
      <c r="K166" s="2"/>
      <c r="L166" s="2"/>
      <c r="M166" s="2"/>
    </row>
    <row r="167" spans="3:13" x14ac:dyDescent="0.25">
      <c r="C167" t="s">
        <v>3</v>
      </c>
      <c r="D167" t="s">
        <v>36</v>
      </c>
      <c r="E167" t="s">
        <v>23</v>
      </c>
      <c r="F167" s="2">
        <v>3773</v>
      </c>
      <c r="G167" s="3">
        <v>165</v>
      </c>
      <c r="H167" s="33">
        <f>VLOOKUP(data[[#This Row],[Product]],products[],2,FALSE)</f>
        <v>6.49</v>
      </c>
      <c r="I167" s="2">
        <f>(data[[#This Row],[Units]]*data[[#This Row],[Cost per unit]])</f>
        <v>1070.8500000000001</v>
      </c>
      <c r="J167" s="2">
        <f>data[[#This Row],[Amount]]-data[[#This Row],[Cost]]</f>
        <v>2702.1499999999996</v>
      </c>
      <c r="K167" s="2"/>
      <c r="L167" s="2"/>
      <c r="M167" s="2"/>
    </row>
    <row r="168" spans="3:13" x14ac:dyDescent="0.25">
      <c r="C168" t="s">
        <v>9</v>
      </c>
      <c r="D168" t="s">
        <v>37</v>
      </c>
      <c r="E168" t="s">
        <v>23</v>
      </c>
      <c r="F168" s="2">
        <v>2737</v>
      </c>
      <c r="G168" s="3">
        <v>93</v>
      </c>
      <c r="H168" s="33">
        <f>VLOOKUP(data[[#This Row],[Product]],products[],2,FALSE)</f>
        <v>6.49</v>
      </c>
      <c r="I168" s="2">
        <f>(data[[#This Row],[Units]]*data[[#This Row],[Cost per unit]])</f>
        <v>603.57000000000005</v>
      </c>
      <c r="J168" s="2">
        <f>data[[#This Row],[Amount]]-data[[#This Row],[Cost]]</f>
        <v>2133.4299999999998</v>
      </c>
      <c r="K168" s="2"/>
      <c r="L168" s="2"/>
      <c r="M168" s="2"/>
    </row>
    <row r="169" spans="3:13" x14ac:dyDescent="0.25">
      <c r="C169" t="s">
        <v>40</v>
      </c>
      <c r="D169" t="s">
        <v>34</v>
      </c>
      <c r="E169" t="s">
        <v>23</v>
      </c>
      <c r="F169" s="2">
        <v>2779</v>
      </c>
      <c r="G169" s="3">
        <v>75</v>
      </c>
      <c r="H169" s="33">
        <f>VLOOKUP(data[[#This Row],[Product]],products[],2,FALSE)</f>
        <v>6.49</v>
      </c>
      <c r="I169" s="2">
        <f>(data[[#This Row],[Units]]*data[[#This Row],[Cost per unit]])</f>
        <v>486.75</v>
      </c>
      <c r="J169" s="2">
        <f>data[[#This Row],[Amount]]-data[[#This Row],[Cost]]</f>
        <v>2292.25</v>
      </c>
      <c r="K169" s="2"/>
      <c r="L169" s="2"/>
      <c r="M169" s="2"/>
    </row>
    <row r="170" spans="3:13" x14ac:dyDescent="0.25">
      <c r="C170" t="s">
        <v>3</v>
      </c>
      <c r="D170" t="s">
        <v>35</v>
      </c>
      <c r="E170" t="s">
        <v>23</v>
      </c>
      <c r="F170" s="2">
        <v>2023</v>
      </c>
      <c r="G170" s="3">
        <v>78</v>
      </c>
      <c r="H170" s="33">
        <f>VLOOKUP(data[[#This Row],[Product]],products[],2,FALSE)</f>
        <v>6.49</v>
      </c>
      <c r="I170" s="2">
        <f>(data[[#This Row],[Units]]*data[[#This Row],[Cost per unit]])</f>
        <v>506.22</v>
      </c>
      <c r="J170" s="2">
        <f>data[[#This Row],[Amount]]-data[[#This Row],[Cost]]</f>
        <v>1516.78</v>
      </c>
      <c r="K170" s="2"/>
      <c r="L170" s="2"/>
      <c r="M170" s="2"/>
    </row>
    <row r="171" spans="3:13" x14ac:dyDescent="0.25">
      <c r="C171" t="s">
        <v>3</v>
      </c>
      <c r="D171" t="s">
        <v>34</v>
      </c>
      <c r="E171" t="s">
        <v>23</v>
      </c>
      <c r="F171" s="2">
        <v>2212</v>
      </c>
      <c r="G171" s="3">
        <v>117</v>
      </c>
      <c r="H171" s="33">
        <f>VLOOKUP(data[[#This Row],[Product]],products[],2,FALSE)</f>
        <v>6.49</v>
      </c>
      <c r="I171" s="2">
        <f>(data[[#This Row],[Units]]*data[[#This Row],[Cost per unit]])</f>
        <v>759.33</v>
      </c>
      <c r="J171" s="2">
        <f>data[[#This Row],[Amount]]-data[[#This Row],[Cost]]</f>
        <v>1452.67</v>
      </c>
      <c r="K171" s="2"/>
      <c r="L171" s="2"/>
      <c r="M171" s="2"/>
    </row>
    <row r="172" spans="3:13" x14ac:dyDescent="0.25">
      <c r="C172" t="s">
        <v>8</v>
      </c>
      <c r="D172" t="s">
        <v>36</v>
      </c>
      <c r="E172" t="s">
        <v>23</v>
      </c>
      <c r="F172" s="2">
        <v>5019</v>
      </c>
      <c r="G172" s="3">
        <v>150</v>
      </c>
      <c r="H172" s="33">
        <f>VLOOKUP(data[[#This Row],[Product]],products[],2,FALSE)</f>
        <v>6.49</v>
      </c>
      <c r="I172" s="2">
        <f>(data[[#This Row],[Units]]*data[[#This Row],[Cost per unit]])</f>
        <v>973.5</v>
      </c>
      <c r="J172" s="2">
        <f>data[[#This Row],[Amount]]-data[[#This Row],[Cost]]</f>
        <v>4045.5</v>
      </c>
      <c r="K172" s="2"/>
      <c r="L172" s="2"/>
      <c r="M172" s="2"/>
    </row>
    <row r="173" spans="3:13" x14ac:dyDescent="0.25">
      <c r="C173" t="s">
        <v>41</v>
      </c>
      <c r="D173" t="s">
        <v>34</v>
      </c>
      <c r="E173" t="s">
        <v>23</v>
      </c>
      <c r="F173" s="2">
        <v>4935</v>
      </c>
      <c r="G173" s="3">
        <v>126</v>
      </c>
      <c r="H173" s="33">
        <f>VLOOKUP(data[[#This Row],[Product]],products[],2,FALSE)</f>
        <v>6.49</v>
      </c>
      <c r="I173" s="2">
        <f>(data[[#This Row],[Units]]*data[[#This Row],[Cost per unit]])</f>
        <v>817.74</v>
      </c>
      <c r="J173" s="2">
        <f>data[[#This Row],[Amount]]-data[[#This Row],[Cost]]</f>
        <v>4117.26</v>
      </c>
      <c r="K173" s="2"/>
      <c r="L173" s="2"/>
      <c r="M173" s="2"/>
    </row>
    <row r="174" spans="3:13" x14ac:dyDescent="0.25">
      <c r="C174" t="s">
        <v>2</v>
      </c>
      <c r="D174" t="s">
        <v>39</v>
      </c>
      <c r="E174" t="s">
        <v>23</v>
      </c>
      <c r="F174" s="2">
        <v>630</v>
      </c>
      <c r="G174" s="3">
        <v>36</v>
      </c>
      <c r="H174" s="33">
        <f>VLOOKUP(data[[#This Row],[Product]],products[],2,FALSE)</f>
        <v>6.49</v>
      </c>
      <c r="I174" s="2">
        <f>(data[[#This Row],[Units]]*data[[#This Row],[Cost per unit]])</f>
        <v>233.64000000000001</v>
      </c>
      <c r="J174" s="2">
        <f>data[[#This Row],[Amount]]-data[[#This Row],[Cost]]</f>
        <v>396.36</v>
      </c>
      <c r="K174" s="2"/>
      <c r="L174" s="2"/>
      <c r="M174" s="2"/>
    </row>
    <row r="175" spans="3:13" x14ac:dyDescent="0.25">
      <c r="C175" t="s">
        <v>3</v>
      </c>
      <c r="D175" t="s">
        <v>35</v>
      </c>
      <c r="E175" t="s">
        <v>29</v>
      </c>
      <c r="F175" s="2">
        <v>2114</v>
      </c>
      <c r="G175" s="3">
        <v>66</v>
      </c>
      <c r="H175" s="33">
        <f>VLOOKUP(data[[#This Row],[Product]],products[],2,FALSE)</f>
        <v>7.16</v>
      </c>
      <c r="I175" s="2">
        <f>(data[[#This Row],[Units]]*data[[#This Row],[Cost per unit]])</f>
        <v>472.56</v>
      </c>
      <c r="J175" s="2">
        <f>data[[#This Row],[Amount]]-data[[#This Row],[Cost]]</f>
        <v>1641.44</v>
      </c>
      <c r="K175" s="2"/>
      <c r="L175" s="2"/>
      <c r="M175" s="2"/>
    </row>
    <row r="176" spans="3:13" x14ac:dyDescent="0.25">
      <c r="C176" t="s">
        <v>6</v>
      </c>
      <c r="D176" t="s">
        <v>34</v>
      </c>
      <c r="E176" t="s">
        <v>29</v>
      </c>
      <c r="F176" s="2">
        <v>3339</v>
      </c>
      <c r="G176" s="3">
        <v>75</v>
      </c>
      <c r="H176" s="33">
        <f>VLOOKUP(data[[#This Row],[Product]],products[],2,FALSE)</f>
        <v>7.16</v>
      </c>
      <c r="I176" s="2">
        <f>(data[[#This Row],[Units]]*data[[#This Row],[Cost per unit]])</f>
        <v>537</v>
      </c>
      <c r="J176" s="2">
        <f>data[[#This Row],[Amount]]-data[[#This Row],[Cost]]</f>
        <v>2802</v>
      </c>
      <c r="K176" s="2"/>
      <c r="L176" s="2"/>
      <c r="M176" s="2"/>
    </row>
    <row r="177" spans="3:13" x14ac:dyDescent="0.25">
      <c r="C177" t="s">
        <v>2</v>
      </c>
      <c r="D177" t="s">
        <v>36</v>
      </c>
      <c r="E177" t="s">
        <v>29</v>
      </c>
      <c r="F177" s="2">
        <v>8211</v>
      </c>
      <c r="G177" s="3">
        <v>75</v>
      </c>
      <c r="H177" s="33">
        <f>VLOOKUP(data[[#This Row],[Product]],products[],2,FALSE)</f>
        <v>7.16</v>
      </c>
      <c r="I177" s="2">
        <f>(data[[#This Row],[Units]]*data[[#This Row],[Cost per unit]])</f>
        <v>537</v>
      </c>
      <c r="J177" s="2">
        <f>data[[#This Row],[Amount]]-data[[#This Row],[Cost]]</f>
        <v>7674</v>
      </c>
      <c r="K177" s="2"/>
      <c r="L177" s="2"/>
      <c r="M177" s="2"/>
    </row>
    <row r="178" spans="3:13" x14ac:dyDescent="0.25">
      <c r="C178" t="s">
        <v>9</v>
      </c>
      <c r="D178" t="s">
        <v>37</v>
      </c>
      <c r="E178" t="s">
        <v>29</v>
      </c>
      <c r="F178" s="2">
        <v>1085</v>
      </c>
      <c r="G178" s="3">
        <v>273</v>
      </c>
      <c r="H178" s="33">
        <f>VLOOKUP(data[[#This Row],[Product]],products[],2,FALSE)</f>
        <v>7.16</v>
      </c>
      <c r="I178" s="2">
        <f>(data[[#This Row],[Units]]*data[[#This Row],[Cost per unit]])</f>
        <v>1954.68</v>
      </c>
      <c r="J178" s="2">
        <f>data[[#This Row],[Amount]]-data[[#This Row],[Cost]]</f>
        <v>-869.68000000000006</v>
      </c>
      <c r="K178" s="2"/>
      <c r="L178" s="2"/>
      <c r="M178" s="2"/>
    </row>
    <row r="179" spans="3:13" x14ac:dyDescent="0.25">
      <c r="C179" t="s">
        <v>5</v>
      </c>
      <c r="D179" t="s">
        <v>34</v>
      </c>
      <c r="E179" t="s">
        <v>29</v>
      </c>
      <c r="F179" s="2">
        <v>2891</v>
      </c>
      <c r="G179" s="3">
        <v>102</v>
      </c>
      <c r="H179" s="33">
        <f>VLOOKUP(data[[#This Row],[Product]],products[],2,FALSE)</f>
        <v>7.16</v>
      </c>
      <c r="I179" s="2">
        <f>(data[[#This Row],[Units]]*data[[#This Row],[Cost per unit]])</f>
        <v>730.32</v>
      </c>
      <c r="J179" s="2">
        <f>data[[#This Row],[Amount]]-data[[#This Row],[Cost]]</f>
        <v>2160.6799999999998</v>
      </c>
      <c r="K179" s="2"/>
      <c r="L179" s="2"/>
      <c r="M179" s="2"/>
    </row>
    <row r="180" spans="3:13" x14ac:dyDescent="0.25">
      <c r="C180" t="s">
        <v>10</v>
      </c>
      <c r="D180" t="s">
        <v>36</v>
      </c>
      <c r="E180" t="s">
        <v>29</v>
      </c>
      <c r="F180" s="2">
        <v>2471</v>
      </c>
      <c r="G180" s="3">
        <v>342</v>
      </c>
      <c r="H180" s="33">
        <f>VLOOKUP(data[[#This Row],[Product]],products[],2,FALSE)</f>
        <v>7.16</v>
      </c>
      <c r="I180" s="2">
        <f>(data[[#This Row],[Units]]*data[[#This Row],[Cost per unit]])</f>
        <v>2448.7200000000003</v>
      </c>
      <c r="J180" s="2">
        <f>data[[#This Row],[Amount]]-data[[#This Row],[Cost]]</f>
        <v>22.279999999999745</v>
      </c>
      <c r="K180" s="2"/>
      <c r="L180" s="2"/>
      <c r="M180" s="2"/>
    </row>
    <row r="181" spans="3:13" x14ac:dyDescent="0.25">
      <c r="C181" t="s">
        <v>8</v>
      </c>
      <c r="D181" t="s">
        <v>35</v>
      </c>
      <c r="E181" t="s">
        <v>29</v>
      </c>
      <c r="F181" s="2">
        <v>2023</v>
      </c>
      <c r="G181" s="3">
        <v>168</v>
      </c>
      <c r="H181" s="33">
        <f>VLOOKUP(data[[#This Row],[Product]],products[],2,FALSE)</f>
        <v>7.16</v>
      </c>
      <c r="I181" s="2">
        <f>(data[[#This Row],[Units]]*data[[#This Row],[Cost per unit]])</f>
        <v>1202.8800000000001</v>
      </c>
      <c r="J181" s="2">
        <f>data[[#This Row],[Amount]]-data[[#This Row],[Cost]]</f>
        <v>820.11999999999989</v>
      </c>
      <c r="K181" s="2"/>
      <c r="L181" s="2"/>
      <c r="M181" s="2"/>
    </row>
    <row r="182" spans="3:13" x14ac:dyDescent="0.25">
      <c r="C182" t="s">
        <v>7</v>
      </c>
      <c r="D182" t="s">
        <v>36</v>
      </c>
      <c r="E182" t="s">
        <v>29</v>
      </c>
      <c r="F182" s="2">
        <v>5551</v>
      </c>
      <c r="G182" s="3">
        <v>252</v>
      </c>
      <c r="H182" s="33">
        <f>VLOOKUP(data[[#This Row],[Product]],products[],2,FALSE)</f>
        <v>7.16</v>
      </c>
      <c r="I182" s="2">
        <f>(data[[#This Row],[Units]]*data[[#This Row],[Cost per unit]])</f>
        <v>1804.32</v>
      </c>
      <c r="J182" s="2">
        <f>data[[#This Row],[Amount]]-data[[#This Row],[Cost]]</f>
        <v>3746.6800000000003</v>
      </c>
      <c r="K182" s="2"/>
      <c r="L182" s="2"/>
      <c r="M182" s="2"/>
    </row>
    <row r="183" spans="3:13" x14ac:dyDescent="0.25">
      <c r="C183" t="s">
        <v>5</v>
      </c>
      <c r="D183" t="s">
        <v>35</v>
      </c>
      <c r="E183" t="s">
        <v>29</v>
      </c>
      <c r="F183" s="2">
        <v>4480</v>
      </c>
      <c r="G183" s="3">
        <v>357</v>
      </c>
      <c r="H183" s="33">
        <f>VLOOKUP(data[[#This Row],[Product]],products[],2,FALSE)</f>
        <v>7.16</v>
      </c>
      <c r="I183" s="2">
        <f>(data[[#This Row],[Units]]*data[[#This Row],[Cost per unit]])</f>
        <v>2556.12</v>
      </c>
      <c r="J183" s="2">
        <f>data[[#This Row],[Amount]]-data[[#This Row],[Cost]]</f>
        <v>1923.88</v>
      </c>
      <c r="K183" s="2"/>
      <c r="L183" s="2"/>
      <c r="M183" s="2"/>
    </row>
    <row r="184" spans="3:13" x14ac:dyDescent="0.25">
      <c r="C184" t="s">
        <v>6</v>
      </c>
      <c r="D184" t="s">
        <v>39</v>
      </c>
      <c r="E184" t="s">
        <v>29</v>
      </c>
      <c r="F184" s="2">
        <v>3052</v>
      </c>
      <c r="G184" s="3">
        <v>378</v>
      </c>
      <c r="H184" s="33">
        <f>VLOOKUP(data[[#This Row],[Product]],products[],2,FALSE)</f>
        <v>7.16</v>
      </c>
      <c r="I184" s="2">
        <f>(data[[#This Row],[Units]]*data[[#This Row],[Cost per unit]])</f>
        <v>2706.48</v>
      </c>
      <c r="J184" s="2">
        <f>data[[#This Row],[Amount]]-data[[#This Row],[Cost]]</f>
        <v>345.52</v>
      </c>
      <c r="K184" s="2"/>
      <c r="L184" s="2"/>
      <c r="M184" s="2"/>
    </row>
    <row r="185" spans="3:13" x14ac:dyDescent="0.25">
      <c r="C185" t="s">
        <v>40</v>
      </c>
      <c r="D185" t="s">
        <v>39</v>
      </c>
      <c r="E185" t="s">
        <v>29</v>
      </c>
      <c r="F185" s="2">
        <v>0</v>
      </c>
      <c r="G185" s="3">
        <v>135</v>
      </c>
      <c r="H185" s="33">
        <f>VLOOKUP(data[[#This Row],[Product]],products[],2,FALSE)</f>
        <v>7.16</v>
      </c>
      <c r="I185" s="2">
        <f>(data[[#This Row],[Units]]*data[[#This Row],[Cost per unit]])</f>
        <v>966.6</v>
      </c>
      <c r="J185" s="2">
        <f>data[[#This Row],[Amount]]-data[[#This Row],[Cost]]</f>
        <v>-966.6</v>
      </c>
      <c r="K185" s="2"/>
      <c r="L185" s="2"/>
      <c r="M185" s="2"/>
    </row>
    <row r="186" spans="3:13" x14ac:dyDescent="0.25">
      <c r="C186" t="s">
        <v>3</v>
      </c>
      <c r="D186" t="s">
        <v>37</v>
      </c>
      <c r="E186" t="s">
        <v>29</v>
      </c>
      <c r="F186" s="2">
        <v>4592</v>
      </c>
      <c r="G186" s="3">
        <v>324</v>
      </c>
      <c r="H186" s="33">
        <f>VLOOKUP(data[[#This Row],[Product]],products[],2,FALSE)</f>
        <v>7.16</v>
      </c>
      <c r="I186" s="2">
        <f>(data[[#This Row],[Units]]*data[[#This Row],[Cost per unit]])</f>
        <v>2319.84</v>
      </c>
      <c r="J186" s="2">
        <f>data[[#This Row],[Amount]]-data[[#This Row],[Cost]]</f>
        <v>2272.16</v>
      </c>
      <c r="K186" s="2"/>
      <c r="L186" s="2"/>
      <c r="M186" s="2"/>
    </row>
    <row r="187" spans="3:13" x14ac:dyDescent="0.25">
      <c r="C187" t="s">
        <v>40</v>
      </c>
      <c r="D187" t="s">
        <v>38</v>
      </c>
      <c r="E187" t="s">
        <v>29</v>
      </c>
      <c r="F187" s="2">
        <v>2541</v>
      </c>
      <c r="G187" s="3">
        <v>45</v>
      </c>
      <c r="H187" s="33">
        <f>VLOOKUP(data[[#This Row],[Product]],products[],2,FALSE)</f>
        <v>7.16</v>
      </c>
      <c r="I187" s="2">
        <f>(data[[#This Row],[Units]]*data[[#This Row],[Cost per unit]])</f>
        <v>322.2</v>
      </c>
      <c r="J187" s="2">
        <f>data[[#This Row],[Amount]]-data[[#This Row],[Cost]]</f>
        <v>2218.8000000000002</v>
      </c>
      <c r="K187" s="2"/>
      <c r="L187" s="2"/>
      <c r="M187" s="2"/>
    </row>
    <row r="188" spans="3:13" x14ac:dyDescent="0.25">
      <c r="C188" t="s">
        <v>40</v>
      </c>
      <c r="D188" t="s">
        <v>35</v>
      </c>
      <c r="E188" t="s">
        <v>29</v>
      </c>
      <c r="F188" s="2">
        <v>1617</v>
      </c>
      <c r="G188" s="3">
        <v>126</v>
      </c>
      <c r="H188" s="33">
        <f>VLOOKUP(data[[#This Row],[Product]],products[],2,FALSE)</f>
        <v>7.16</v>
      </c>
      <c r="I188" s="2">
        <f>(data[[#This Row],[Units]]*data[[#This Row],[Cost per unit]])</f>
        <v>902.16</v>
      </c>
      <c r="J188" s="2">
        <f>data[[#This Row],[Amount]]-data[[#This Row],[Cost]]</f>
        <v>714.84</v>
      </c>
      <c r="K188" s="2"/>
      <c r="L188" s="2"/>
      <c r="M188" s="2"/>
    </row>
    <row r="189" spans="3:13" x14ac:dyDescent="0.25">
      <c r="C189" t="s">
        <v>40</v>
      </c>
      <c r="D189" t="s">
        <v>37</v>
      </c>
      <c r="E189" t="s">
        <v>29</v>
      </c>
      <c r="F189" s="2">
        <v>9002</v>
      </c>
      <c r="G189" s="3">
        <v>72</v>
      </c>
      <c r="H189" s="33">
        <f>VLOOKUP(data[[#This Row],[Product]],products[],2,FALSE)</f>
        <v>7.16</v>
      </c>
      <c r="I189" s="2">
        <f>(data[[#This Row],[Units]]*data[[#This Row],[Cost per unit]])</f>
        <v>515.52</v>
      </c>
      <c r="J189" s="2">
        <f>data[[#This Row],[Amount]]-data[[#This Row],[Cost]]</f>
        <v>8486.48</v>
      </c>
      <c r="K189" s="2"/>
      <c r="L189" s="2"/>
      <c r="M189" s="2"/>
    </row>
    <row r="190" spans="3:13" x14ac:dyDescent="0.25">
      <c r="C190" t="s">
        <v>6</v>
      </c>
      <c r="D190" t="s">
        <v>36</v>
      </c>
      <c r="E190" t="s">
        <v>29</v>
      </c>
      <c r="F190" s="2">
        <v>1400</v>
      </c>
      <c r="G190" s="3">
        <v>135</v>
      </c>
      <c r="H190" s="33">
        <f>VLOOKUP(data[[#This Row],[Product]],products[],2,FALSE)</f>
        <v>7.16</v>
      </c>
      <c r="I190" s="2">
        <f>(data[[#This Row],[Units]]*data[[#This Row],[Cost per unit]])</f>
        <v>966.6</v>
      </c>
      <c r="J190" s="2">
        <f>data[[#This Row],[Amount]]-data[[#This Row],[Cost]]</f>
        <v>433.4</v>
      </c>
      <c r="K190" s="2"/>
      <c r="L190" s="2"/>
      <c r="M190" s="2"/>
    </row>
    <row r="191" spans="3:13" x14ac:dyDescent="0.25">
      <c r="C191" t="s">
        <v>3</v>
      </c>
      <c r="D191" t="s">
        <v>39</v>
      </c>
      <c r="E191" t="s">
        <v>29</v>
      </c>
      <c r="F191" s="2">
        <v>3640</v>
      </c>
      <c r="G191" s="3">
        <v>51</v>
      </c>
      <c r="H191" s="33">
        <f>VLOOKUP(data[[#This Row],[Product]],products[],2,FALSE)</f>
        <v>7.16</v>
      </c>
      <c r="I191" s="2">
        <f>(data[[#This Row],[Units]]*data[[#This Row],[Cost per unit]])</f>
        <v>365.16</v>
      </c>
      <c r="J191" s="2">
        <f>data[[#This Row],[Amount]]-data[[#This Row],[Cost]]</f>
        <v>3274.84</v>
      </c>
      <c r="K191" s="2"/>
      <c r="L191" s="2"/>
      <c r="M191" s="2"/>
    </row>
    <row r="192" spans="3:13" x14ac:dyDescent="0.25">
      <c r="C192" t="s">
        <v>2</v>
      </c>
      <c r="D192" t="s">
        <v>34</v>
      </c>
      <c r="E192" t="s">
        <v>13</v>
      </c>
      <c r="F192" s="2">
        <v>252</v>
      </c>
      <c r="G192" s="3">
        <v>54</v>
      </c>
      <c r="H192" s="33">
        <f>VLOOKUP(data[[#This Row],[Product]],products[],2,FALSE)</f>
        <v>9.33</v>
      </c>
      <c r="I192" s="2">
        <f>(data[[#This Row],[Units]]*data[[#This Row],[Cost per unit]])</f>
        <v>503.82</v>
      </c>
      <c r="J192" s="2">
        <f>data[[#This Row],[Amount]]-data[[#This Row],[Cost]]</f>
        <v>-251.82</v>
      </c>
      <c r="K192" s="2"/>
      <c r="L192" s="2"/>
      <c r="M192" s="2"/>
    </row>
    <row r="193" spans="3:13" x14ac:dyDescent="0.25">
      <c r="C193" t="s">
        <v>41</v>
      </c>
      <c r="D193" t="s">
        <v>36</v>
      </c>
      <c r="E193" t="s">
        <v>13</v>
      </c>
      <c r="F193" s="2">
        <v>10311</v>
      </c>
      <c r="G193" s="3">
        <v>231</v>
      </c>
      <c r="H193" s="33">
        <f>VLOOKUP(data[[#This Row],[Product]],products[],2,FALSE)</f>
        <v>9.33</v>
      </c>
      <c r="I193" s="2">
        <f>(data[[#This Row],[Units]]*data[[#This Row],[Cost per unit]])</f>
        <v>2155.23</v>
      </c>
      <c r="J193" s="2">
        <f>data[[#This Row],[Amount]]-data[[#This Row],[Cost]]</f>
        <v>8155.77</v>
      </c>
      <c r="K193" s="2"/>
      <c r="L193" s="2"/>
      <c r="M193" s="2"/>
    </row>
    <row r="194" spans="3:13" x14ac:dyDescent="0.25">
      <c r="C194" t="s">
        <v>41</v>
      </c>
      <c r="D194" t="s">
        <v>35</v>
      </c>
      <c r="E194" t="s">
        <v>13</v>
      </c>
      <c r="F194" s="2">
        <v>4760</v>
      </c>
      <c r="G194" s="3">
        <v>69</v>
      </c>
      <c r="H194" s="33">
        <f>VLOOKUP(data[[#This Row],[Product]],products[],2,FALSE)</f>
        <v>9.33</v>
      </c>
      <c r="I194" s="2">
        <f>(data[[#This Row],[Units]]*data[[#This Row],[Cost per unit]])</f>
        <v>643.77</v>
      </c>
      <c r="J194" s="2">
        <f>data[[#This Row],[Amount]]-data[[#This Row],[Cost]]</f>
        <v>4116.2299999999996</v>
      </c>
      <c r="K194" s="2"/>
      <c r="L194" s="2"/>
      <c r="M194" s="2"/>
    </row>
    <row r="195" spans="3:13" x14ac:dyDescent="0.25">
      <c r="C195" t="s">
        <v>2</v>
      </c>
      <c r="D195" t="s">
        <v>38</v>
      </c>
      <c r="E195" t="s">
        <v>13</v>
      </c>
      <c r="F195" s="2">
        <v>56</v>
      </c>
      <c r="G195" s="3">
        <v>51</v>
      </c>
      <c r="H195" s="33">
        <f>VLOOKUP(data[[#This Row],[Product]],products[],2,FALSE)</f>
        <v>9.33</v>
      </c>
      <c r="I195" s="2">
        <f>(data[[#This Row],[Units]]*data[[#This Row],[Cost per unit]])</f>
        <v>475.83</v>
      </c>
      <c r="J195" s="2">
        <f>data[[#This Row],[Amount]]-data[[#This Row],[Cost]]</f>
        <v>-419.83</v>
      </c>
      <c r="K195" s="2"/>
      <c r="L195" s="2"/>
      <c r="M195" s="2"/>
    </row>
    <row r="196" spans="3:13" x14ac:dyDescent="0.25">
      <c r="C196" t="s">
        <v>10</v>
      </c>
      <c r="D196" t="s">
        <v>38</v>
      </c>
      <c r="E196" t="s">
        <v>13</v>
      </c>
      <c r="F196" s="2">
        <v>63</v>
      </c>
      <c r="G196" s="3">
        <v>123</v>
      </c>
      <c r="H196" s="33">
        <f>VLOOKUP(data[[#This Row],[Product]],products[],2,FALSE)</f>
        <v>9.33</v>
      </c>
      <c r="I196" s="2">
        <f>(data[[#This Row],[Units]]*data[[#This Row],[Cost per unit]])</f>
        <v>1147.5899999999999</v>
      </c>
      <c r="J196" s="2">
        <f>data[[#This Row],[Amount]]-data[[#This Row],[Cost]]</f>
        <v>-1084.5899999999999</v>
      </c>
      <c r="K196" s="2"/>
      <c r="L196" s="2"/>
      <c r="M196" s="2"/>
    </row>
    <row r="197" spans="3:13" x14ac:dyDescent="0.25">
      <c r="C197" t="s">
        <v>5</v>
      </c>
      <c r="D197" t="s">
        <v>38</v>
      </c>
      <c r="E197" t="s">
        <v>13</v>
      </c>
      <c r="F197" s="2">
        <v>7189</v>
      </c>
      <c r="G197" s="3">
        <v>54</v>
      </c>
      <c r="H197" s="33">
        <f>VLOOKUP(data[[#This Row],[Product]],products[],2,FALSE)</f>
        <v>9.33</v>
      </c>
      <c r="I197" s="2">
        <f>(data[[#This Row],[Units]]*data[[#This Row],[Cost per unit]])</f>
        <v>503.82</v>
      </c>
      <c r="J197" s="2">
        <f>data[[#This Row],[Amount]]-data[[#This Row],[Cost]]</f>
        <v>6685.18</v>
      </c>
      <c r="K197" s="2"/>
      <c r="L197" s="2"/>
      <c r="M197" s="2"/>
    </row>
    <row r="198" spans="3:13" x14ac:dyDescent="0.25">
      <c r="C198" t="s">
        <v>8</v>
      </c>
      <c r="D198" t="s">
        <v>38</v>
      </c>
      <c r="E198" t="s">
        <v>13</v>
      </c>
      <c r="F198" s="2">
        <v>819</v>
      </c>
      <c r="G198" s="3">
        <v>510</v>
      </c>
      <c r="H198" s="33">
        <f>VLOOKUP(data[[#This Row],[Product]],products[],2,FALSE)</f>
        <v>9.33</v>
      </c>
      <c r="I198" s="2">
        <f>(data[[#This Row],[Units]]*data[[#This Row],[Cost per unit]])</f>
        <v>4758.3</v>
      </c>
      <c r="J198" s="2">
        <f>data[[#This Row],[Amount]]-data[[#This Row],[Cost]]</f>
        <v>-3939.3</v>
      </c>
      <c r="K198" s="2"/>
      <c r="L198" s="2"/>
      <c r="M198" s="2"/>
    </row>
    <row r="199" spans="3:13" x14ac:dyDescent="0.25">
      <c r="C199" t="s">
        <v>40</v>
      </c>
      <c r="D199" t="s">
        <v>38</v>
      </c>
      <c r="E199" t="s">
        <v>13</v>
      </c>
      <c r="F199" s="2">
        <v>5670</v>
      </c>
      <c r="G199" s="3">
        <v>297</v>
      </c>
      <c r="H199" s="33">
        <f>VLOOKUP(data[[#This Row],[Product]],products[],2,FALSE)</f>
        <v>9.33</v>
      </c>
      <c r="I199" s="2">
        <f>(data[[#This Row],[Units]]*data[[#This Row],[Cost per unit]])</f>
        <v>2771.01</v>
      </c>
      <c r="J199" s="2">
        <f>data[[#This Row],[Amount]]-data[[#This Row],[Cost]]</f>
        <v>2898.99</v>
      </c>
      <c r="K199" s="2"/>
      <c r="L199" s="2"/>
      <c r="M199" s="2"/>
    </row>
    <row r="200" spans="3:13" x14ac:dyDescent="0.25">
      <c r="C200" t="s">
        <v>6</v>
      </c>
      <c r="D200" t="s">
        <v>38</v>
      </c>
      <c r="E200" t="s">
        <v>13</v>
      </c>
      <c r="F200" s="2">
        <v>2317</v>
      </c>
      <c r="G200" s="3">
        <v>123</v>
      </c>
      <c r="H200" s="33">
        <f>VLOOKUP(data[[#This Row],[Product]],products[],2,FALSE)</f>
        <v>9.33</v>
      </c>
      <c r="I200" s="2">
        <f>(data[[#This Row],[Units]]*data[[#This Row],[Cost per unit]])</f>
        <v>1147.5899999999999</v>
      </c>
      <c r="J200" s="2">
        <f>data[[#This Row],[Amount]]-data[[#This Row],[Cost]]</f>
        <v>1169.4100000000001</v>
      </c>
      <c r="K200" s="2"/>
      <c r="L200" s="2"/>
      <c r="M200" s="2"/>
    </row>
    <row r="201" spans="3:13" x14ac:dyDescent="0.25">
      <c r="C201" t="s">
        <v>5</v>
      </c>
      <c r="D201" t="s">
        <v>36</v>
      </c>
      <c r="E201" t="s">
        <v>13</v>
      </c>
      <c r="F201" s="2">
        <v>6146</v>
      </c>
      <c r="G201" s="3">
        <v>63</v>
      </c>
      <c r="H201" s="33">
        <f>VLOOKUP(data[[#This Row],[Product]],products[],2,FALSE)</f>
        <v>9.33</v>
      </c>
      <c r="I201" s="2">
        <f>(data[[#This Row],[Units]]*data[[#This Row],[Cost per unit]])</f>
        <v>587.79</v>
      </c>
      <c r="J201" s="2">
        <f>data[[#This Row],[Amount]]-data[[#This Row],[Cost]]</f>
        <v>5558.21</v>
      </c>
      <c r="K201" s="2"/>
      <c r="L201" s="2"/>
      <c r="M201" s="2"/>
    </row>
    <row r="202" spans="3:13" x14ac:dyDescent="0.25">
      <c r="C202" t="s">
        <v>6</v>
      </c>
      <c r="D202" t="s">
        <v>36</v>
      </c>
      <c r="E202" t="s">
        <v>13</v>
      </c>
      <c r="F202" s="2">
        <v>4319</v>
      </c>
      <c r="G202" s="3">
        <v>30</v>
      </c>
      <c r="H202" s="33">
        <f>VLOOKUP(data[[#This Row],[Product]],products[],2,FALSE)</f>
        <v>9.33</v>
      </c>
      <c r="I202" s="2">
        <f>(data[[#This Row],[Units]]*data[[#This Row],[Cost per unit]])</f>
        <v>279.89999999999998</v>
      </c>
      <c r="J202" s="2">
        <f>data[[#This Row],[Amount]]-data[[#This Row],[Cost]]</f>
        <v>4039.1</v>
      </c>
      <c r="K202" s="2"/>
      <c r="L202" s="2"/>
      <c r="M202" s="2"/>
    </row>
    <row r="203" spans="3:13" x14ac:dyDescent="0.25">
      <c r="C203" t="s">
        <v>10</v>
      </c>
      <c r="D203" t="s">
        <v>36</v>
      </c>
      <c r="E203" t="s">
        <v>13</v>
      </c>
      <c r="F203" s="2">
        <v>945</v>
      </c>
      <c r="G203" s="3">
        <v>75</v>
      </c>
      <c r="H203" s="33">
        <f>VLOOKUP(data[[#This Row],[Product]],products[],2,FALSE)</f>
        <v>9.33</v>
      </c>
      <c r="I203" s="2">
        <f>(data[[#This Row],[Units]]*data[[#This Row],[Cost per unit]])</f>
        <v>699.75</v>
      </c>
      <c r="J203" s="2">
        <f>data[[#This Row],[Amount]]-data[[#This Row],[Cost]]</f>
        <v>245.25</v>
      </c>
      <c r="K203" s="2"/>
      <c r="L203" s="2"/>
      <c r="M203" s="2"/>
    </row>
    <row r="204" spans="3:13" x14ac:dyDescent="0.25">
      <c r="C204" t="s">
        <v>40</v>
      </c>
      <c r="D204" t="s">
        <v>36</v>
      </c>
      <c r="E204" t="s">
        <v>13</v>
      </c>
      <c r="F204" s="2">
        <v>4424</v>
      </c>
      <c r="G204" s="3">
        <v>201</v>
      </c>
      <c r="H204" s="33">
        <f>VLOOKUP(data[[#This Row],[Product]],products[],2,FALSE)</f>
        <v>9.33</v>
      </c>
      <c r="I204" s="2">
        <f>(data[[#This Row],[Units]]*data[[#This Row],[Cost per unit]])</f>
        <v>1875.33</v>
      </c>
      <c r="J204" s="2">
        <f>data[[#This Row],[Amount]]-data[[#This Row],[Cost]]</f>
        <v>2548.67</v>
      </c>
      <c r="K204" s="2"/>
      <c r="L204" s="2"/>
      <c r="M204" s="2"/>
    </row>
    <row r="205" spans="3:13" x14ac:dyDescent="0.25">
      <c r="C205" t="s">
        <v>9</v>
      </c>
      <c r="D205" t="s">
        <v>38</v>
      </c>
      <c r="E205" t="s">
        <v>16</v>
      </c>
      <c r="F205" s="2">
        <v>2646</v>
      </c>
      <c r="G205" s="3">
        <v>120</v>
      </c>
      <c r="H205" s="33">
        <f>VLOOKUP(data[[#This Row],[Product]],products[],2,FALSE)</f>
        <v>8.7899999999999991</v>
      </c>
      <c r="I205" s="2">
        <f>(data[[#This Row],[Units]]*data[[#This Row],[Cost per unit]])</f>
        <v>1054.8</v>
      </c>
      <c r="J205" s="2">
        <f>data[[#This Row],[Amount]]-data[[#This Row],[Cost]]</f>
        <v>1591.2</v>
      </c>
      <c r="K205" s="2"/>
      <c r="L205" s="2"/>
      <c r="M205" s="2"/>
    </row>
    <row r="206" spans="3:13" x14ac:dyDescent="0.25">
      <c r="C206" t="s">
        <v>3</v>
      </c>
      <c r="D206" t="s">
        <v>39</v>
      </c>
      <c r="E206" t="s">
        <v>16</v>
      </c>
      <c r="F206" s="2">
        <v>21</v>
      </c>
      <c r="G206" s="3">
        <v>168</v>
      </c>
      <c r="H206" s="33">
        <f>VLOOKUP(data[[#This Row],[Product]],products[],2,FALSE)</f>
        <v>8.7899999999999991</v>
      </c>
      <c r="I206" s="2">
        <f>(data[[#This Row],[Units]]*data[[#This Row],[Cost per unit]])</f>
        <v>1476.7199999999998</v>
      </c>
      <c r="J206" s="2">
        <f>data[[#This Row],[Amount]]-data[[#This Row],[Cost]]</f>
        <v>-1455.7199999999998</v>
      </c>
      <c r="K206" s="2"/>
      <c r="L206" s="2"/>
      <c r="M206" s="2"/>
    </row>
    <row r="207" spans="3:13" x14ac:dyDescent="0.25">
      <c r="C207" t="s">
        <v>6</v>
      </c>
      <c r="D207" t="s">
        <v>37</v>
      </c>
      <c r="E207" t="s">
        <v>16</v>
      </c>
      <c r="F207" s="2">
        <v>1904</v>
      </c>
      <c r="G207" s="3">
        <v>405</v>
      </c>
      <c r="H207" s="33">
        <f>VLOOKUP(data[[#This Row],[Product]],products[],2,FALSE)</f>
        <v>8.7899999999999991</v>
      </c>
      <c r="I207" s="2">
        <f>(data[[#This Row],[Units]]*data[[#This Row],[Cost per unit]])</f>
        <v>3559.95</v>
      </c>
      <c r="J207" s="2">
        <f>data[[#This Row],[Amount]]-data[[#This Row],[Cost]]</f>
        <v>-1655.9499999999998</v>
      </c>
      <c r="K207" s="2"/>
      <c r="L207" s="2"/>
      <c r="M207" s="2"/>
    </row>
    <row r="208" spans="3:13" x14ac:dyDescent="0.25">
      <c r="C208" t="s">
        <v>3</v>
      </c>
      <c r="D208" t="s">
        <v>36</v>
      </c>
      <c r="E208" t="s">
        <v>16</v>
      </c>
      <c r="F208" s="2">
        <v>9198</v>
      </c>
      <c r="G208" s="3">
        <v>36</v>
      </c>
      <c r="H208" s="33">
        <f>VLOOKUP(data[[#This Row],[Product]],products[],2,FALSE)</f>
        <v>8.7899999999999991</v>
      </c>
      <c r="I208" s="2">
        <f>(data[[#This Row],[Units]]*data[[#This Row],[Cost per unit]])</f>
        <v>316.43999999999994</v>
      </c>
      <c r="J208" s="2">
        <f>data[[#This Row],[Amount]]-data[[#This Row],[Cost]]</f>
        <v>8881.56</v>
      </c>
      <c r="K208" s="2"/>
      <c r="L208" s="2"/>
      <c r="M208" s="2"/>
    </row>
    <row r="209" spans="3:13" x14ac:dyDescent="0.25">
      <c r="C209" t="s">
        <v>5</v>
      </c>
      <c r="D209" t="s">
        <v>36</v>
      </c>
      <c r="E209" t="s">
        <v>16</v>
      </c>
      <c r="F209" s="2">
        <v>16184</v>
      </c>
      <c r="G209" s="3">
        <v>39</v>
      </c>
      <c r="H209" s="33">
        <f>VLOOKUP(data[[#This Row],[Product]],products[],2,FALSE)</f>
        <v>8.7899999999999991</v>
      </c>
      <c r="I209" s="2">
        <f>(data[[#This Row],[Units]]*data[[#This Row],[Cost per unit]])</f>
        <v>342.80999999999995</v>
      </c>
      <c r="J209" s="2">
        <f>data[[#This Row],[Amount]]-data[[#This Row],[Cost]]</f>
        <v>15841.19</v>
      </c>
      <c r="K209" s="2"/>
      <c r="L209" s="2"/>
      <c r="M209" s="2"/>
    </row>
    <row r="210" spans="3:13" x14ac:dyDescent="0.25">
      <c r="C210" t="s">
        <v>6</v>
      </c>
      <c r="D210" t="s">
        <v>38</v>
      </c>
      <c r="E210" t="s">
        <v>16</v>
      </c>
      <c r="F210" s="2">
        <v>938</v>
      </c>
      <c r="G210" s="3">
        <v>6</v>
      </c>
      <c r="H210" s="33">
        <f>VLOOKUP(data[[#This Row],[Product]],products[],2,FALSE)</f>
        <v>8.7899999999999991</v>
      </c>
      <c r="I210" s="2">
        <f>(data[[#This Row],[Units]]*data[[#This Row],[Cost per unit]])</f>
        <v>52.739999999999995</v>
      </c>
      <c r="J210" s="2">
        <f>data[[#This Row],[Amount]]-data[[#This Row],[Cost]]</f>
        <v>885.26</v>
      </c>
      <c r="K210" s="2"/>
      <c r="L210" s="2"/>
      <c r="M210" s="2"/>
    </row>
    <row r="211" spans="3:13" x14ac:dyDescent="0.25">
      <c r="C211" t="s">
        <v>2</v>
      </c>
      <c r="D211" t="s">
        <v>36</v>
      </c>
      <c r="E211" t="s">
        <v>16</v>
      </c>
      <c r="F211" s="2">
        <v>11417</v>
      </c>
      <c r="G211" s="3">
        <v>21</v>
      </c>
      <c r="H211" s="33">
        <f>VLOOKUP(data[[#This Row],[Product]],products[],2,FALSE)</f>
        <v>8.7899999999999991</v>
      </c>
      <c r="I211" s="2">
        <f>(data[[#This Row],[Units]]*data[[#This Row],[Cost per unit]])</f>
        <v>184.58999999999997</v>
      </c>
      <c r="J211" s="2">
        <f>data[[#This Row],[Amount]]-data[[#This Row],[Cost]]</f>
        <v>11232.41</v>
      </c>
      <c r="K211" s="2"/>
      <c r="L211" s="2"/>
      <c r="M211" s="2"/>
    </row>
    <row r="212" spans="3:13" x14ac:dyDescent="0.25">
      <c r="C212" t="s">
        <v>2</v>
      </c>
      <c r="D212" t="s">
        <v>39</v>
      </c>
      <c r="E212" t="s">
        <v>16</v>
      </c>
      <c r="F212" s="2">
        <v>2016</v>
      </c>
      <c r="G212" s="3">
        <v>117</v>
      </c>
      <c r="H212" s="33">
        <f>VLOOKUP(data[[#This Row],[Product]],products[],2,FALSE)</f>
        <v>8.7899999999999991</v>
      </c>
      <c r="I212" s="2">
        <f>(data[[#This Row],[Units]]*data[[#This Row],[Cost per unit]])</f>
        <v>1028.4299999999998</v>
      </c>
      <c r="J212" s="2">
        <f>data[[#This Row],[Amount]]-data[[#This Row],[Cost]]</f>
        <v>987.57000000000016</v>
      </c>
      <c r="K212" s="2"/>
      <c r="L212" s="2"/>
      <c r="M212" s="2"/>
    </row>
    <row r="213" spans="3:13" x14ac:dyDescent="0.25">
      <c r="C213" t="s">
        <v>7</v>
      </c>
      <c r="D213" t="s">
        <v>35</v>
      </c>
      <c r="E213" t="s">
        <v>16</v>
      </c>
      <c r="F213" s="2">
        <v>2135</v>
      </c>
      <c r="G213" s="3">
        <v>27</v>
      </c>
      <c r="H213" s="33">
        <f>VLOOKUP(data[[#This Row],[Product]],products[],2,FALSE)</f>
        <v>8.7899999999999991</v>
      </c>
      <c r="I213" s="2">
        <f>(data[[#This Row],[Units]]*data[[#This Row],[Cost per unit]])</f>
        <v>237.32999999999998</v>
      </c>
      <c r="J213" s="2">
        <f>data[[#This Row],[Amount]]-data[[#This Row],[Cost]]</f>
        <v>1897.67</v>
      </c>
      <c r="K213" s="2"/>
      <c r="L213" s="2"/>
      <c r="M213" s="2"/>
    </row>
    <row r="214" spans="3:13" x14ac:dyDescent="0.25">
      <c r="C214" t="s">
        <v>8</v>
      </c>
      <c r="D214" t="s">
        <v>34</v>
      </c>
      <c r="E214" t="s">
        <v>16</v>
      </c>
      <c r="F214" s="2">
        <v>2009</v>
      </c>
      <c r="G214" s="3">
        <v>219</v>
      </c>
      <c r="H214" s="33">
        <f>VLOOKUP(data[[#This Row],[Product]],products[],2,FALSE)</f>
        <v>8.7899999999999991</v>
      </c>
      <c r="I214" s="2">
        <f>(data[[#This Row],[Units]]*data[[#This Row],[Cost per unit]])</f>
        <v>1925.0099999999998</v>
      </c>
      <c r="J214" s="2">
        <f>data[[#This Row],[Amount]]-data[[#This Row],[Cost]]</f>
        <v>83.990000000000236</v>
      </c>
      <c r="K214" s="2"/>
      <c r="L214" s="2"/>
      <c r="M214" s="2"/>
    </row>
    <row r="215" spans="3:13" x14ac:dyDescent="0.25">
      <c r="C215" t="s">
        <v>40</v>
      </c>
      <c r="D215" t="s">
        <v>35</v>
      </c>
      <c r="E215" t="s">
        <v>16</v>
      </c>
      <c r="F215" s="2">
        <v>4725</v>
      </c>
      <c r="G215" s="3">
        <v>174</v>
      </c>
      <c r="H215" s="33">
        <f>VLOOKUP(data[[#This Row],[Product]],products[],2,FALSE)</f>
        <v>8.7899999999999991</v>
      </c>
      <c r="I215" s="2">
        <f>(data[[#This Row],[Units]]*data[[#This Row],[Cost per unit]])</f>
        <v>1529.4599999999998</v>
      </c>
      <c r="J215" s="2">
        <f>data[[#This Row],[Amount]]-data[[#This Row],[Cost]]</f>
        <v>3195.54</v>
      </c>
      <c r="K215" s="2"/>
      <c r="L215" s="2"/>
      <c r="M215" s="2"/>
    </row>
    <row r="216" spans="3:13" x14ac:dyDescent="0.25">
      <c r="C216" t="s">
        <v>41</v>
      </c>
      <c r="D216" t="s">
        <v>34</v>
      </c>
      <c r="E216" t="s">
        <v>16</v>
      </c>
      <c r="F216" s="2">
        <v>1274</v>
      </c>
      <c r="G216" s="3">
        <v>225</v>
      </c>
      <c r="H216" s="33">
        <f>VLOOKUP(data[[#This Row],[Product]],products[],2,FALSE)</f>
        <v>8.7899999999999991</v>
      </c>
      <c r="I216" s="2">
        <f>(data[[#This Row],[Units]]*data[[#This Row],[Cost per unit]])</f>
        <v>1977.7499999999998</v>
      </c>
      <c r="J216" s="2">
        <f>data[[#This Row],[Amount]]-data[[#This Row],[Cost]]</f>
        <v>-703.74999999999977</v>
      </c>
      <c r="K216" s="2"/>
      <c r="L216" s="2"/>
      <c r="M216" s="2"/>
    </row>
    <row r="217" spans="3:13" x14ac:dyDescent="0.25">
      <c r="C217" t="s">
        <v>9</v>
      </c>
      <c r="D217" t="s">
        <v>34</v>
      </c>
      <c r="E217" t="s">
        <v>16</v>
      </c>
      <c r="F217" s="2">
        <v>938</v>
      </c>
      <c r="G217" s="3">
        <v>189</v>
      </c>
      <c r="H217" s="33">
        <f>VLOOKUP(data[[#This Row],[Product]],products[],2,FALSE)</f>
        <v>8.7899999999999991</v>
      </c>
      <c r="I217" s="2">
        <f>(data[[#This Row],[Units]]*data[[#This Row],[Cost per unit]])</f>
        <v>1661.31</v>
      </c>
      <c r="J217" s="2">
        <f>data[[#This Row],[Amount]]-data[[#This Row],[Cost]]</f>
        <v>-723.31</v>
      </c>
      <c r="K217" s="2"/>
      <c r="L217" s="2"/>
      <c r="M217" s="2"/>
    </row>
    <row r="218" spans="3:13" x14ac:dyDescent="0.25">
      <c r="C218" t="s">
        <v>6</v>
      </c>
      <c r="D218" t="s">
        <v>34</v>
      </c>
      <c r="E218" t="s">
        <v>16</v>
      </c>
      <c r="F218" s="2">
        <v>2219</v>
      </c>
      <c r="G218" s="3">
        <v>75</v>
      </c>
      <c r="H218" s="33">
        <f>VLOOKUP(data[[#This Row],[Product]],products[],2,FALSE)</f>
        <v>8.7899999999999991</v>
      </c>
      <c r="I218" s="2">
        <f>(data[[#This Row],[Units]]*data[[#This Row],[Cost per unit]])</f>
        <v>659.24999999999989</v>
      </c>
      <c r="J218" s="2">
        <f>data[[#This Row],[Amount]]-data[[#This Row],[Cost]]</f>
        <v>1559.75</v>
      </c>
      <c r="K218" s="2"/>
      <c r="L218" s="2"/>
      <c r="M218" s="2"/>
    </row>
    <row r="219" spans="3:13" x14ac:dyDescent="0.25">
      <c r="C219" t="s">
        <v>7</v>
      </c>
      <c r="D219" t="s">
        <v>37</v>
      </c>
      <c r="E219" t="s">
        <v>16</v>
      </c>
      <c r="F219" s="2">
        <v>4487</v>
      </c>
      <c r="G219" s="3">
        <v>333</v>
      </c>
      <c r="H219" s="33">
        <f>VLOOKUP(data[[#This Row],[Product]],products[],2,FALSE)</f>
        <v>8.7899999999999991</v>
      </c>
      <c r="I219" s="2">
        <f>(data[[#This Row],[Units]]*data[[#This Row],[Cost per unit]])</f>
        <v>2927.0699999999997</v>
      </c>
      <c r="J219" s="2">
        <f>data[[#This Row],[Amount]]-data[[#This Row],[Cost]]</f>
        <v>1559.9300000000003</v>
      </c>
      <c r="K219" s="2"/>
      <c r="L219" s="2"/>
      <c r="M219" s="2"/>
    </row>
    <row r="220" spans="3:13" x14ac:dyDescent="0.25">
      <c r="C220" t="s">
        <v>5</v>
      </c>
      <c r="D220" t="s">
        <v>34</v>
      </c>
      <c r="E220" t="s">
        <v>20</v>
      </c>
      <c r="F220" s="2">
        <v>15610</v>
      </c>
      <c r="G220" s="3">
        <v>339</v>
      </c>
      <c r="H220" s="33">
        <f>VLOOKUP(data[[#This Row],[Product]],products[],2,FALSE)</f>
        <v>10.62</v>
      </c>
      <c r="I220" s="2">
        <f>(data[[#This Row],[Units]]*data[[#This Row],[Cost per unit]])</f>
        <v>3600.18</v>
      </c>
      <c r="J220" s="2">
        <f>data[[#This Row],[Amount]]-data[[#This Row],[Cost]]</f>
        <v>12009.82</v>
      </c>
      <c r="K220" s="2"/>
      <c r="L220" s="2"/>
      <c r="M220" s="2"/>
    </row>
    <row r="221" spans="3:13" x14ac:dyDescent="0.25">
      <c r="C221" t="s">
        <v>2</v>
      </c>
      <c r="D221" t="s">
        <v>39</v>
      </c>
      <c r="E221" t="s">
        <v>20</v>
      </c>
      <c r="F221" s="2">
        <v>9443</v>
      </c>
      <c r="G221" s="3">
        <v>162</v>
      </c>
      <c r="H221" s="33">
        <f>VLOOKUP(data[[#This Row],[Product]],products[],2,FALSE)</f>
        <v>10.62</v>
      </c>
      <c r="I221" s="2">
        <f>(data[[#This Row],[Units]]*data[[#This Row],[Cost per unit]])</f>
        <v>1720.4399999999998</v>
      </c>
      <c r="J221" s="2">
        <f>data[[#This Row],[Amount]]-data[[#This Row],[Cost]]</f>
        <v>7722.56</v>
      </c>
      <c r="K221" s="2"/>
      <c r="L221" s="2"/>
      <c r="M221" s="2"/>
    </row>
    <row r="222" spans="3:13" x14ac:dyDescent="0.25">
      <c r="C222" t="s">
        <v>10</v>
      </c>
      <c r="D222" t="s">
        <v>35</v>
      </c>
      <c r="E222" t="s">
        <v>20</v>
      </c>
      <c r="F222" s="2">
        <v>1974</v>
      </c>
      <c r="G222" s="3">
        <v>195</v>
      </c>
      <c r="H222" s="33">
        <f>VLOOKUP(data[[#This Row],[Product]],products[],2,FALSE)</f>
        <v>10.62</v>
      </c>
      <c r="I222" s="2">
        <f>(data[[#This Row],[Units]]*data[[#This Row],[Cost per unit]])</f>
        <v>2070.8999999999996</v>
      </c>
      <c r="J222" s="2">
        <f>data[[#This Row],[Amount]]-data[[#This Row],[Cost]]</f>
        <v>-96.899999999999636</v>
      </c>
      <c r="K222" s="2"/>
      <c r="L222" s="2"/>
      <c r="M222" s="2"/>
    </row>
    <row r="223" spans="3:13" x14ac:dyDescent="0.25">
      <c r="C223" t="s">
        <v>7</v>
      </c>
      <c r="D223" t="s">
        <v>34</v>
      </c>
      <c r="E223" t="s">
        <v>20</v>
      </c>
      <c r="F223" s="2">
        <v>2205</v>
      </c>
      <c r="G223" s="3">
        <v>138</v>
      </c>
      <c r="H223" s="33">
        <f>VLOOKUP(data[[#This Row],[Product]],products[],2,FALSE)</f>
        <v>10.62</v>
      </c>
      <c r="I223" s="2">
        <f>(data[[#This Row],[Units]]*data[[#This Row],[Cost per unit]])</f>
        <v>1465.56</v>
      </c>
      <c r="J223" s="2">
        <f>data[[#This Row],[Amount]]-data[[#This Row],[Cost]]</f>
        <v>739.44</v>
      </c>
      <c r="K223" s="2"/>
      <c r="L223" s="2"/>
      <c r="M223" s="2"/>
    </row>
    <row r="224" spans="3:13" x14ac:dyDescent="0.25">
      <c r="C224" t="s">
        <v>9</v>
      </c>
      <c r="D224" t="s">
        <v>34</v>
      </c>
      <c r="E224" t="s">
        <v>20</v>
      </c>
      <c r="F224" s="2">
        <v>8463</v>
      </c>
      <c r="G224" s="3">
        <v>492</v>
      </c>
      <c r="H224" s="33">
        <f>VLOOKUP(data[[#This Row],[Product]],products[],2,FALSE)</f>
        <v>10.62</v>
      </c>
      <c r="I224" s="2">
        <f>(data[[#This Row],[Units]]*data[[#This Row],[Cost per unit]])</f>
        <v>5225.04</v>
      </c>
      <c r="J224" s="2">
        <f>data[[#This Row],[Amount]]-data[[#This Row],[Cost]]</f>
        <v>3237.96</v>
      </c>
      <c r="K224" s="2"/>
      <c r="L224" s="2"/>
      <c r="M224" s="2"/>
    </row>
    <row r="225" spans="3:13" x14ac:dyDescent="0.25">
      <c r="C225" t="s">
        <v>3</v>
      </c>
      <c r="D225" t="s">
        <v>34</v>
      </c>
      <c r="E225" t="s">
        <v>20</v>
      </c>
      <c r="F225" s="2">
        <v>2583</v>
      </c>
      <c r="G225" s="3">
        <v>18</v>
      </c>
      <c r="H225" s="33">
        <f>VLOOKUP(data[[#This Row],[Product]],products[],2,FALSE)</f>
        <v>10.62</v>
      </c>
      <c r="I225" s="2">
        <f>(data[[#This Row],[Units]]*data[[#This Row],[Cost per unit]])</f>
        <v>191.16</v>
      </c>
      <c r="J225" s="2">
        <f>data[[#This Row],[Amount]]-data[[#This Row],[Cost]]</f>
        <v>2391.84</v>
      </c>
      <c r="K225" s="2"/>
      <c r="L225" s="2"/>
      <c r="M225" s="2"/>
    </row>
    <row r="226" spans="3:13" x14ac:dyDescent="0.25">
      <c r="C226" t="s">
        <v>41</v>
      </c>
      <c r="D226" t="s">
        <v>37</v>
      </c>
      <c r="E226" t="s">
        <v>20</v>
      </c>
      <c r="F226" s="2">
        <v>3388</v>
      </c>
      <c r="G226" s="3">
        <v>123</v>
      </c>
      <c r="H226" s="33">
        <f>VLOOKUP(data[[#This Row],[Product]],products[],2,FALSE)</f>
        <v>10.62</v>
      </c>
      <c r="I226" s="2">
        <f>(data[[#This Row],[Units]]*data[[#This Row],[Cost per unit]])</f>
        <v>1306.26</v>
      </c>
      <c r="J226" s="2">
        <f>data[[#This Row],[Amount]]-data[[#This Row],[Cost]]</f>
        <v>2081.7399999999998</v>
      </c>
      <c r="K226" s="2"/>
      <c r="L226" s="2"/>
      <c r="M226" s="2"/>
    </row>
    <row r="227" spans="3:13" x14ac:dyDescent="0.25">
      <c r="C227" t="s">
        <v>9</v>
      </c>
      <c r="D227" t="s">
        <v>37</v>
      </c>
      <c r="E227" t="s">
        <v>20</v>
      </c>
      <c r="F227" s="2">
        <v>7273</v>
      </c>
      <c r="G227" s="3">
        <v>96</v>
      </c>
      <c r="H227" s="33">
        <f>VLOOKUP(data[[#This Row],[Product]],products[],2,FALSE)</f>
        <v>10.62</v>
      </c>
      <c r="I227" s="2">
        <f>(data[[#This Row],[Units]]*data[[#This Row],[Cost per unit]])</f>
        <v>1019.52</v>
      </c>
      <c r="J227" s="2">
        <f>data[[#This Row],[Amount]]-data[[#This Row],[Cost]]</f>
        <v>6253.48</v>
      </c>
      <c r="K227" s="2"/>
      <c r="L227" s="2"/>
      <c r="M227" s="2"/>
    </row>
    <row r="228" spans="3:13" x14ac:dyDescent="0.25">
      <c r="C228" t="s">
        <v>8</v>
      </c>
      <c r="D228" t="s">
        <v>35</v>
      </c>
      <c r="E228" t="s">
        <v>20</v>
      </c>
      <c r="F228" s="2">
        <v>2702</v>
      </c>
      <c r="G228" s="3">
        <v>363</v>
      </c>
      <c r="H228" s="33">
        <f>VLOOKUP(data[[#This Row],[Product]],products[],2,FALSE)</f>
        <v>10.62</v>
      </c>
      <c r="I228" s="2">
        <f>(data[[#This Row],[Units]]*data[[#This Row],[Cost per unit]])</f>
        <v>3855.0599999999995</v>
      </c>
      <c r="J228" s="2">
        <f>data[[#This Row],[Amount]]-data[[#This Row],[Cost]]</f>
        <v>-1153.0599999999995</v>
      </c>
      <c r="K228" s="2"/>
      <c r="L228" s="2"/>
      <c r="M228" s="2"/>
    </row>
    <row r="229" spans="3:13" x14ac:dyDescent="0.25">
      <c r="C229" t="s">
        <v>6</v>
      </c>
      <c r="D229" t="s">
        <v>35</v>
      </c>
      <c r="E229" t="s">
        <v>20</v>
      </c>
      <c r="F229" s="2">
        <v>1071</v>
      </c>
      <c r="G229" s="3">
        <v>270</v>
      </c>
      <c r="H229" s="33">
        <f>VLOOKUP(data[[#This Row],[Product]],products[],2,FALSE)</f>
        <v>10.62</v>
      </c>
      <c r="I229" s="2">
        <f>(data[[#This Row],[Units]]*data[[#This Row],[Cost per unit]])</f>
        <v>2867.3999999999996</v>
      </c>
      <c r="J229" s="2">
        <f>data[[#This Row],[Amount]]-data[[#This Row],[Cost]]</f>
        <v>-1796.3999999999996</v>
      </c>
      <c r="K229" s="2"/>
      <c r="L229" s="2"/>
      <c r="M229" s="2"/>
    </row>
    <row r="230" spans="3:13" x14ac:dyDescent="0.25">
      <c r="C230" t="s">
        <v>6</v>
      </c>
      <c r="D230" t="s">
        <v>38</v>
      </c>
      <c r="E230" t="s">
        <v>27</v>
      </c>
      <c r="F230" s="2">
        <v>1134</v>
      </c>
      <c r="G230" s="3">
        <v>282</v>
      </c>
      <c r="H230" s="33">
        <f>VLOOKUP(data[[#This Row],[Product]],products[],2,FALSE)</f>
        <v>16.73</v>
      </c>
      <c r="I230" s="2">
        <f>(data[[#This Row],[Units]]*data[[#This Row],[Cost per unit]])</f>
        <v>4717.8599999999997</v>
      </c>
      <c r="J230" s="2">
        <f>data[[#This Row],[Amount]]-data[[#This Row],[Cost]]</f>
        <v>-3583.8599999999997</v>
      </c>
      <c r="K230" s="2"/>
      <c r="L230" s="2"/>
      <c r="M230" s="2"/>
    </row>
    <row r="231" spans="3:13" x14ac:dyDescent="0.25">
      <c r="C231" t="s">
        <v>40</v>
      </c>
      <c r="D231" t="s">
        <v>34</v>
      </c>
      <c r="E231" t="s">
        <v>27</v>
      </c>
      <c r="F231" s="2">
        <v>2289</v>
      </c>
      <c r="G231" s="3">
        <v>135</v>
      </c>
      <c r="H231" s="33">
        <f>VLOOKUP(data[[#This Row],[Product]],products[],2,FALSE)</f>
        <v>16.73</v>
      </c>
      <c r="I231" s="2">
        <f>(data[[#This Row],[Units]]*data[[#This Row],[Cost per unit]])</f>
        <v>2258.5500000000002</v>
      </c>
      <c r="J231" s="2">
        <f>data[[#This Row],[Amount]]-data[[#This Row],[Cost]]</f>
        <v>30.449999999999818</v>
      </c>
      <c r="K231" s="2"/>
      <c r="L231" s="2"/>
      <c r="M231" s="2"/>
    </row>
    <row r="232" spans="3:13" x14ac:dyDescent="0.25">
      <c r="C232" t="s">
        <v>5</v>
      </c>
      <c r="D232" t="s">
        <v>34</v>
      </c>
      <c r="E232" t="s">
        <v>27</v>
      </c>
      <c r="F232" s="2">
        <v>6986</v>
      </c>
      <c r="G232" s="3">
        <v>21</v>
      </c>
      <c r="H232" s="33">
        <f>VLOOKUP(data[[#This Row],[Product]],products[],2,FALSE)</f>
        <v>16.73</v>
      </c>
      <c r="I232" s="2">
        <f>(data[[#This Row],[Units]]*data[[#This Row],[Cost per unit]])</f>
        <v>351.33</v>
      </c>
      <c r="J232" s="2">
        <f>data[[#This Row],[Amount]]-data[[#This Row],[Cost]]</f>
        <v>6634.67</v>
      </c>
      <c r="K232" s="2"/>
      <c r="L232" s="2"/>
      <c r="M232" s="2"/>
    </row>
    <row r="233" spans="3:13" x14ac:dyDescent="0.25">
      <c r="C233" t="s">
        <v>6</v>
      </c>
      <c r="D233" t="s">
        <v>34</v>
      </c>
      <c r="E233" t="s">
        <v>27</v>
      </c>
      <c r="F233" s="2">
        <v>4242</v>
      </c>
      <c r="G233" s="3">
        <v>207</v>
      </c>
      <c r="H233" s="33">
        <f>VLOOKUP(data[[#This Row],[Product]],products[],2,FALSE)</f>
        <v>16.73</v>
      </c>
      <c r="I233" s="2">
        <f>(data[[#This Row],[Units]]*data[[#This Row],[Cost per unit]])</f>
        <v>3463.11</v>
      </c>
      <c r="J233" s="2">
        <f>data[[#This Row],[Amount]]-data[[#This Row],[Cost]]</f>
        <v>778.88999999999987</v>
      </c>
      <c r="K233" s="2"/>
      <c r="L233" s="2"/>
      <c r="M233" s="2"/>
    </row>
    <row r="234" spans="3:13" x14ac:dyDescent="0.25">
      <c r="C234" t="s">
        <v>2</v>
      </c>
      <c r="D234" t="s">
        <v>39</v>
      </c>
      <c r="E234" t="s">
        <v>27</v>
      </c>
      <c r="F234" s="2">
        <v>7812</v>
      </c>
      <c r="G234" s="3">
        <v>81</v>
      </c>
      <c r="H234" s="33">
        <f>VLOOKUP(data[[#This Row],[Product]],products[],2,FALSE)</f>
        <v>16.73</v>
      </c>
      <c r="I234" s="2">
        <f>(data[[#This Row],[Units]]*data[[#This Row],[Cost per unit]])</f>
        <v>1355.13</v>
      </c>
      <c r="J234" s="2">
        <f>data[[#This Row],[Amount]]-data[[#This Row],[Cost]]</f>
        <v>6456.87</v>
      </c>
      <c r="K234" s="2"/>
      <c r="L234" s="2"/>
      <c r="M234" s="2"/>
    </row>
    <row r="235" spans="3:13" x14ac:dyDescent="0.25">
      <c r="C235" t="s">
        <v>2</v>
      </c>
      <c r="D235" t="s">
        <v>36</v>
      </c>
      <c r="E235" t="s">
        <v>27</v>
      </c>
      <c r="F235" s="2">
        <v>798</v>
      </c>
      <c r="G235" s="3">
        <v>519</v>
      </c>
      <c r="H235" s="33">
        <f>VLOOKUP(data[[#This Row],[Product]],products[],2,FALSE)</f>
        <v>16.73</v>
      </c>
      <c r="I235" s="2">
        <f>(data[[#This Row],[Units]]*data[[#This Row],[Cost per unit]])</f>
        <v>8682.8700000000008</v>
      </c>
      <c r="J235" s="2">
        <f>data[[#This Row],[Amount]]-data[[#This Row],[Cost]]</f>
        <v>-7884.8700000000008</v>
      </c>
      <c r="K235" s="2"/>
      <c r="L235" s="2"/>
      <c r="M235" s="2"/>
    </row>
    <row r="236" spans="3:13" x14ac:dyDescent="0.25">
      <c r="C236" t="s">
        <v>10</v>
      </c>
      <c r="D236" t="s">
        <v>36</v>
      </c>
      <c r="E236" t="s">
        <v>27</v>
      </c>
      <c r="F236" s="2">
        <v>1407</v>
      </c>
      <c r="G236" s="3">
        <v>72</v>
      </c>
      <c r="H236" s="33">
        <f>VLOOKUP(data[[#This Row],[Product]],products[],2,FALSE)</f>
        <v>16.73</v>
      </c>
      <c r="I236" s="2">
        <f>(data[[#This Row],[Units]]*data[[#This Row],[Cost per unit]])</f>
        <v>1204.56</v>
      </c>
      <c r="J236" s="2">
        <f>data[[#This Row],[Amount]]-data[[#This Row],[Cost]]</f>
        <v>202.44000000000005</v>
      </c>
      <c r="K236" s="2"/>
      <c r="L236" s="2"/>
      <c r="M236" s="2"/>
    </row>
    <row r="237" spans="3:13" x14ac:dyDescent="0.25">
      <c r="C237" t="s">
        <v>41</v>
      </c>
      <c r="D237" t="s">
        <v>35</v>
      </c>
      <c r="E237" t="s">
        <v>27</v>
      </c>
      <c r="F237" s="2">
        <v>847</v>
      </c>
      <c r="G237" s="3">
        <v>129</v>
      </c>
      <c r="H237" s="33">
        <f>VLOOKUP(data[[#This Row],[Product]],products[],2,FALSE)</f>
        <v>16.73</v>
      </c>
      <c r="I237" s="2">
        <f>(data[[#This Row],[Units]]*data[[#This Row],[Cost per unit]])</f>
        <v>2158.17</v>
      </c>
      <c r="J237" s="2">
        <f>data[[#This Row],[Amount]]-data[[#This Row],[Cost]]</f>
        <v>-1311.17</v>
      </c>
      <c r="K237" s="2"/>
      <c r="L237" s="2"/>
      <c r="M237" s="2"/>
    </row>
    <row r="238" spans="3:13" x14ac:dyDescent="0.25">
      <c r="C238" t="s">
        <v>8</v>
      </c>
      <c r="D238" t="s">
        <v>35</v>
      </c>
      <c r="E238" t="s">
        <v>27</v>
      </c>
      <c r="F238" s="2">
        <v>4753</v>
      </c>
      <c r="G238" s="3">
        <v>300</v>
      </c>
      <c r="H238" s="33">
        <f>VLOOKUP(data[[#This Row],[Product]],products[],2,FALSE)</f>
        <v>16.73</v>
      </c>
      <c r="I238" s="2">
        <f>(data[[#This Row],[Units]]*data[[#This Row],[Cost per unit]])</f>
        <v>5019</v>
      </c>
      <c r="J238" s="2">
        <f>data[[#This Row],[Amount]]-data[[#This Row],[Cost]]</f>
        <v>-266</v>
      </c>
      <c r="K238" s="2"/>
      <c r="L238" s="2"/>
      <c r="M238" s="2"/>
    </row>
    <row r="239" spans="3:13" x14ac:dyDescent="0.25">
      <c r="C239" t="s">
        <v>7</v>
      </c>
      <c r="D239" t="s">
        <v>35</v>
      </c>
      <c r="E239" t="s">
        <v>27</v>
      </c>
      <c r="F239" s="2">
        <v>2478</v>
      </c>
      <c r="G239" s="3">
        <v>21</v>
      </c>
      <c r="H239" s="33">
        <f>VLOOKUP(data[[#This Row],[Product]],products[],2,FALSE)</f>
        <v>16.73</v>
      </c>
      <c r="I239" s="2">
        <f>(data[[#This Row],[Units]]*data[[#This Row],[Cost per unit]])</f>
        <v>351.33</v>
      </c>
      <c r="J239" s="2">
        <f>data[[#This Row],[Amount]]-data[[#This Row],[Cost]]</f>
        <v>2126.67</v>
      </c>
      <c r="K239" s="2"/>
      <c r="L239" s="2"/>
      <c r="M239" s="2"/>
    </row>
    <row r="240" spans="3:13" x14ac:dyDescent="0.25">
      <c r="C240" t="s">
        <v>9</v>
      </c>
      <c r="D240" t="s">
        <v>36</v>
      </c>
      <c r="E240" t="s">
        <v>27</v>
      </c>
      <c r="F240" s="2">
        <v>11522</v>
      </c>
      <c r="G240" s="3">
        <v>204</v>
      </c>
      <c r="H240" s="33">
        <f>VLOOKUP(data[[#This Row],[Product]],products[],2,FALSE)</f>
        <v>16.73</v>
      </c>
      <c r="I240" s="2">
        <f>(data[[#This Row],[Units]]*data[[#This Row],[Cost per unit]])</f>
        <v>3412.92</v>
      </c>
      <c r="J240" s="2">
        <f>data[[#This Row],[Amount]]-data[[#This Row],[Cost]]</f>
        <v>8109.08</v>
      </c>
      <c r="K240" s="2"/>
      <c r="L240" s="2"/>
      <c r="M240" s="2"/>
    </row>
    <row r="241" spans="3:13" x14ac:dyDescent="0.25">
      <c r="C241" t="s">
        <v>6</v>
      </c>
      <c r="D241" t="s">
        <v>35</v>
      </c>
      <c r="E241" t="s">
        <v>27</v>
      </c>
      <c r="F241" s="2">
        <v>3864</v>
      </c>
      <c r="G241" s="3">
        <v>177</v>
      </c>
      <c r="H241" s="33">
        <f>VLOOKUP(data[[#This Row],[Product]],products[],2,FALSE)</f>
        <v>16.73</v>
      </c>
      <c r="I241" s="2">
        <f>(data[[#This Row],[Units]]*data[[#This Row],[Cost per unit]])</f>
        <v>2961.21</v>
      </c>
      <c r="J241" s="2">
        <f>data[[#This Row],[Amount]]-data[[#This Row],[Cost]]</f>
        <v>902.79</v>
      </c>
      <c r="K241" s="2"/>
      <c r="L241" s="2"/>
      <c r="M241" s="2"/>
    </row>
    <row r="242" spans="3:13" x14ac:dyDescent="0.25">
      <c r="C242" t="s">
        <v>7</v>
      </c>
      <c r="D242" t="s">
        <v>39</v>
      </c>
      <c r="E242" t="s">
        <v>27</v>
      </c>
      <c r="F242" s="2">
        <v>966</v>
      </c>
      <c r="G242" s="3">
        <v>198</v>
      </c>
      <c r="H242" s="33">
        <f>VLOOKUP(data[[#This Row],[Product]],products[],2,FALSE)</f>
        <v>16.73</v>
      </c>
      <c r="I242" s="2">
        <f>(data[[#This Row],[Units]]*data[[#This Row],[Cost per unit]])</f>
        <v>3312.54</v>
      </c>
      <c r="J242" s="2">
        <f>data[[#This Row],[Amount]]-data[[#This Row],[Cost]]</f>
        <v>-2346.54</v>
      </c>
      <c r="K242" s="2"/>
      <c r="L242" s="2"/>
      <c r="M242" s="2"/>
    </row>
    <row r="243" spans="3:13" x14ac:dyDescent="0.25">
      <c r="C243" t="s">
        <v>40</v>
      </c>
      <c r="D243" t="s">
        <v>39</v>
      </c>
      <c r="E243" t="s">
        <v>27</v>
      </c>
      <c r="F243" s="2">
        <v>6370</v>
      </c>
      <c r="G243" s="3">
        <v>30</v>
      </c>
      <c r="H243" s="33">
        <f>VLOOKUP(data[[#This Row],[Product]],products[],2,FALSE)</f>
        <v>16.73</v>
      </c>
      <c r="I243" s="2">
        <f>(data[[#This Row],[Units]]*data[[#This Row],[Cost per unit]])</f>
        <v>501.90000000000003</v>
      </c>
      <c r="J243" s="2">
        <f>data[[#This Row],[Amount]]-data[[#This Row],[Cost]]</f>
        <v>5868.1</v>
      </c>
      <c r="K243" s="2"/>
      <c r="L243" s="2"/>
      <c r="M243" s="2"/>
    </row>
    <row r="244" spans="3:13" x14ac:dyDescent="0.25">
      <c r="C244" t="s">
        <v>40</v>
      </c>
      <c r="D244" t="s">
        <v>36</v>
      </c>
      <c r="E244" t="s">
        <v>27</v>
      </c>
      <c r="F244" s="2">
        <v>3164</v>
      </c>
      <c r="G244" s="3">
        <v>306</v>
      </c>
      <c r="H244" s="33">
        <f>VLOOKUP(data[[#This Row],[Product]],products[],2,FALSE)</f>
        <v>16.73</v>
      </c>
      <c r="I244" s="2">
        <f>(data[[#This Row],[Units]]*data[[#This Row],[Cost per unit]])</f>
        <v>5119.38</v>
      </c>
      <c r="J244" s="2">
        <f>data[[#This Row],[Amount]]-data[[#This Row],[Cost]]</f>
        <v>-1955.38</v>
      </c>
      <c r="K244" s="2"/>
      <c r="L244" s="2"/>
      <c r="M244" s="2"/>
    </row>
    <row r="245" spans="3:13" x14ac:dyDescent="0.25">
      <c r="C245" t="s">
        <v>40</v>
      </c>
      <c r="D245" t="s">
        <v>37</v>
      </c>
      <c r="E245" t="s">
        <v>27</v>
      </c>
      <c r="F245" s="2">
        <v>6132</v>
      </c>
      <c r="G245" s="3">
        <v>93</v>
      </c>
      <c r="H245" s="33">
        <f>VLOOKUP(data[[#This Row],[Product]],products[],2,FALSE)</f>
        <v>16.73</v>
      </c>
      <c r="I245" s="2">
        <f>(data[[#This Row],[Units]]*data[[#This Row],[Cost per unit]])</f>
        <v>1555.89</v>
      </c>
      <c r="J245" s="2">
        <f>data[[#This Row],[Amount]]-data[[#This Row],[Cost]]</f>
        <v>4576.1099999999997</v>
      </c>
      <c r="K245" s="2"/>
      <c r="L245" s="2"/>
      <c r="M245" s="2"/>
    </row>
    <row r="246" spans="3:13" x14ac:dyDescent="0.25">
      <c r="C246" t="s">
        <v>8</v>
      </c>
      <c r="D246" t="s">
        <v>38</v>
      </c>
      <c r="E246" t="s">
        <v>27</v>
      </c>
      <c r="F246" s="2">
        <v>2268</v>
      </c>
      <c r="G246" s="3">
        <v>63</v>
      </c>
      <c r="H246" s="33">
        <f>VLOOKUP(data[[#This Row],[Product]],products[],2,FALSE)</f>
        <v>16.73</v>
      </c>
      <c r="I246" s="2">
        <f>(data[[#This Row],[Units]]*data[[#This Row],[Cost per unit]])</f>
        <v>1053.99</v>
      </c>
      <c r="J246" s="2">
        <f>data[[#This Row],[Amount]]-data[[#This Row],[Cost]]</f>
        <v>1214.01</v>
      </c>
      <c r="K246" s="2"/>
      <c r="L246" s="2"/>
      <c r="M246" s="2"/>
    </row>
    <row r="247" spans="3:13" x14ac:dyDescent="0.25">
      <c r="C247" t="s">
        <v>9</v>
      </c>
      <c r="D247" t="s">
        <v>35</v>
      </c>
      <c r="E247" t="s">
        <v>27</v>
      </c>
      <c r="F247" s="2">
        <v>2429</v>
      </c>
      <c r="G247" s="3">
        <v>144</v>
      </c>
      <c r="H247" s="33">
        <f>VLOOKUP(data[[#This Row],[Product]],products[],2,FALSE)</f>
        <v>16.73</v>
      </c>
      <c r="I247" s="2">
        <f>(data[[#This Row],[Units]]*data[[#This Row],[Cost per unit]])</f>
        <v>2409.12</v>
      </c>
      <c r="J247" s="2">
        <f>data[[#This Row],[Amount]]-data[[#This Row],[Cost]]</f>
        <v>19.880000000000109</v>
      </c>
      <c r="K247" s="2"/>
      <c r="L247" s="2"/>
      <c r="M247" s="2"/>
    </row>
    <row r="248" spans="3:13" x14ac:dyDescent="0.25">
      <c r="C248" t="s">
        <v>40</v>
      </c>
      <c r="D248" t="s">
        <v>35</v>
      </c>
      <c r="E248" t="s">
        <v>33</v>
      </c>
      <c r="F248" s="2">
        <v>8869</v>
      </c>
      <c r="G248" s="3">
        <v>432</v>
      </c>
      <c r="H248" s="33">
        <f>VLOOKUP(data[[#This Row],[Product]],products[],2,FALSE)</f>
        <v>12.37</v>
      </c>
      <c r="I248" s="2">
        <f>(data[[#This Row],[Units]]*data[[#This Row],[Cost per unit]])</f>
        <v>5343.8399999999992</v>
      </c>
      <c r="J248" s="2">
        <f>data[[#This Row],[Amount]]-data[[#This Row],[Cost]]</f>
        <v>3525.1600000000008</v>
      </c>
      <c r="K248" s="2"/>
      <c r="L248" s="2"/>
      <c r="M248" s="2"/>
    </row>
    <row r="249" spans="3:13" x14ac:dyDescent="0.25">
      <c r="C249" t="s">
        <v>7</v>
      </c>
      <c r="D249" t="s">
        <v>34</v>
      </c>
      <c r="E249" t="s">
        <v>33</v>
      </c>
      <c r="F249" s="2">
        <v>2226</v>
      </c>
      <c r="G249" s="3">
        <v>48</v>
      </c>
      <c r="H249" s="33">
        <f>VLOOKUP(data[[#This Row],[Product]],products[],2,FALSE)</f>
        <v>12.37</v>
      </c>
      <c r="I249" s="2">
        <f>(data[[#This Row],[Units]]*data[[#This Row],[Cost per unit]])</f>
        <v>593.76</v>
      </c>
      <c r="J249" s="2">
        <f>data[[#This Row],[Amount]]-data[[#This Row],[Cost]]</f>
        <v>1632.24</v>
      </c>
      <c r="K249" s="2"/>
      <c r="L249" s="2"/>
      <c r="M249" s="2"/>
    </row>
    <row r="250" spans="3:13" x14ac:dyDescent="0.25">
      <c r="C250" t="s">
        <v>40</v>
      </c>
      <c r="D250" t="s">
        <v>36</v>
      </c>
      <c r="E250" t="s">
        <v>33</v>
      </c>
      <c r="F250" s="2">
        <v>9772</v>
      </c>
      <c r="G250" s="3">
        <v>90</v>
      </c>
      <c r="H250" s="33">
        <f>VLOOKUP(data[[#This Row],[Product]],products[],2,FALSE)</f>
        <v>12.37</v>
      </c>
      <c r="I250" s="2">
        <f>(data[[#This Row],[Units]]*data[[#This Row],[Cost per unit]])</f>
        <v>1113.3</v>
      </c>
      <c r="J250" s="2">
        <f>data[[#This Row],[Amount]]-data[[#This Row],[Cost]]</f>
        <v>8658.7000000000007</v>
      </c>
      <c r="K250" s="2"/>
      <c r="L250" s="2"/>
      <c r="M250" s="2"/>
    </row>
    <row r="251" spans="3:13" x14ac:dyDescent="0.25">
      <c r="C251" t="s">
        <v>6</v>
      </c>
      <c r="D251" t="s">
        <v>38</v>
      </c>
      <c r="E251" t="s">
        <v>33</v>
      </c>
      <c r="F251" s="2">
        <v>959</v>
      </c>
      <c r="G251" s="3">
        <v>135</v>
      </c>
      <c r="H251" s="33">
        <f>VLOOKUP(data[[#This Row],[Product]],products[],2,FALSE)</f>
        <v>12.37</v>
      </c>
      <c r="I251" s="2">
        <f>(data[[#This Row],[Units]]*data[[#This Row],[Cost per unit]])</f>
        <v>1669.9499999999998</v>
      </c>
      <c r="J251" s="2">
        <f>data[[#This Row],[Amount]]-data[[#This Row],[Cost]]</f>
        <v>-710.94999999999982</v>
      </c>
      <c r="K251" s="2"/>
      <c r="L251" s="2"/>
      <c r="M251" s="2"/>
    </row>
    <row r="252" spans="3:13" x14ac:dyDescent="0.25">
      <c r="C252" t="s">
        <v>7</v>
      </c>
      <c r="D252" t="s">
        <v>37</v>
      </c>
      <c r="E252" t="s">
        <v>33</v>
      </c>
      <c r="F252" s="2">
        <v>6391</v>
      </c>
      <c r="G252" s="3">
        <v>48</v>
      </c>
      <c r="H252" s="33">
        <f>VLOOKUP(data[[#This Row],[Product]],products[],2,FALSE)</f>
        <v>12.37</v>
      </c>
      <c r="I252" s="2">
        <f>(data[[#This Row],[Units]]*data[[#This Row],[Cost per unit]])</f>
        <v>593.76</v>
      </c>
      <c r="J252" s="2">
        <f>data[[#This Row],[Amount]]-data[[#This Row],[Cost]]</f>
        <v>5797.24</v>
      </c>
      <c r="K252" s="2"/>
      <c r="L252" s="2"/>
      <c r="M252" s="2"/>
    </row>
    <row r="253" spans="3:13" x14ac:dyDescent="0.25">
      <c r="C253" t="s">
        <v>41</v>
      </c>
      <c r="D253" t="s">
        <v>34</v>
      </c>
      <c r="E253" t="s">
        <v>33</v>
      </c>
      <c r="F253" s="2">
        <v>7847</v>
      </c>
      <c r="G253" s="3">
        <v>174</v>
      </c>
      <c r="H253" s="33">
        <f>VLOOKUP(data[[#This Row],[Product]],products[],2,FALSE)</f>
        <v>12.37</v>
      </c>
      <c r="I253" s="2">
        <f>(data[[#This Row],[Units]]*data[[#This Row],[Cost per unit]])</f>
        <v>2152.3799999999997</v>
      </c>
      <c r="J253" s="2">
        <f>data[[#This Row],[Amount]]-data[[#This Row],[Cost]]</f>
        <v>5694.6200000000008</v>
      </c>
      <c r="K253" s="2"/>
      <c r="L253" s="2"/>
      <c r="M253" s="2"/>
    </row>
    <row r="254" spans="3:13" x14ac:dyDescent="0.25">
      <c r="C254" t="s">
        <v>8</v>
      </c>
      <c r="D254" t="s">
        <v>35</v>
      </c>
      <c r="E254" t="s">
        <v>33</v>
      </c>
      <c r="F254" s="2">
        <v>357</v>
      </c>
      <c r="G254" s="3">
        <v>126</v>
      </c>
      <c r="H254" s="33">
        <f>VLOOKUP(data[[#This Row],[Product]],products[],2,FALSE)</f>
        <v>12.37</v>
      </c>
      <c r="I254" s="2">
        <f>(data[[#This Row],[Units]]*data[[#This Row],[Cost per unit]])</f>
        <v>1558.62</v>
      </c>
      <c r="J254" s="2">
        <f>data[[#This Row],[Amount]]-data[[#This Row],[Cost]]</f>
        <v>-1201.6199999999999</v>
      </c>
      <c r="K254" s="2"/>
      <c r="L254" s="2"/>
      <c r="M254" s="2"/>
    </row>
    <row r="255" spans="3:13" x14ac:dyDescent="0.25">
      <c r="C255" t="s">
        <v>10</v>
      </c>
      <c r="D255" t="s">
        <v>39</v>
      </c>
      <c r="E255" t="s">
        <v>33</v>
      </c>
      <c r="F255" s="2">
        <v>12950</v>
      </c>
      <c r="G255" s="3">
        <v>30</v>
      </c>
      <c r="H255" s="33">
        <f>VLOOKUP(data[[#This Row],[Product]],products[],2,FALSE)</f>
        <v>12.37</v>
      </c>
      <c r="I255" s="2">
        <f>(data[[#This Row],[Units]]*data[[#This Row],[Cost per unit]])</f>
        <v>371.09999999999997</v>
      </c>
      <c r="J255" s="2">
        <f>data[[#This Row],[Amount]]-data[[#This Row],[Cost]]</f>
        <v>12578.9</v>
      </c>
      <c r="K255" s="2"/>
      <c r="L255" s="2"/>
      <c r="M255" s="2"/>
    </row>
    <row r="256" spans="3:13" x14ac:dyDescent="0.25">
      <c r="C256" t="s">
        <v>40</v>
      </c>
      <c r="D256" t="s">
        <v>34</v>
      </c>
      <c r="E256" t="s">
        <v>33</v>
      </c>
      <c r="F256" s="2">
        <v>3794</v>
      </c>
      <c r="G256" s="3">
        <v>159</v>
      </c>
      <c r="H256" s="33">
        <f>VLOOKUP(data[[#This Row],[Product]],products[],2,FALSE)</f>
        <v>12.37</v>
      </c>
      <c r="I256" s="2">
        <f>(data[[#This Row],[Units]]*data[[#This Row],[Cost per unit]])</f>
        <v>1966.83</v>
      </c>
      <c r="J256" s="2">
        <f>data[[#This Row],[Amount]]-data[[#This Row],[Cost]]</f>
        <v>1827.17</v>
      </c>
      <c r="K256" s="2"/>
      <c r="L256" s="2"/>
      <c r="M256" s="2"/>
    </row>
    <row r="257" spans="3:13" x14ac:dyDescent="0.25">
      <c r="C257" t="s">
        <v>3</v>
      </c>
      <c r="D257" t="s">
        <v>35</v>
      </c>
      <c r="E257" t="s">
        <v>33</v>
      </c>
      <c r="F257" s="2">
        <v>819</v>
      </c>
      <c r="G257" s="3">
        <v>306</v>
      </c>
      <c r="H257" s="33">
        <f>VLOOKUP(data[[#This Row],[Product]],products[],2,FALSE)</f>
        <v>12.37</v>
      </c>
      <c r="I257" s="2">
        <f>(data[[#This Row],[Units]]*data[[#This Row],[Cost per unit]])</f>
        <v>3785.22</v>
      </c>
      <c r="J257" s="2">
        <f>data[[#This Row],[Amount]]-data[[#This Row],[Cost]]</f>
        <v>-2966.22</v>
      </c>
      <c r="K257" s="2"/>
      <c r="L257" s="2"/>
      <c r="M257" s="2"/>
    </row>
    <row r="258" spans="3:13" x14ac:dyDescent="0.25">
      <c r="C258" t="s">
        <v>5</v>
      </c>
      <c r="D258" t="s">
        <v>34</v>
      </c>
      <c r="E258" t="s">
        <v>33</v>
      </c>
      <c r="F258" s="2">
        <v>1652</v>
      </c>
      <c r="G258" s="3">
        <v>93</v>
      </c>
      <c r="H258" s="33">
        <f>VLOOKUP(data[[#This Row],[Product]],products[],2,FALSE)</f>
        <v>12.37</v>
      </c>
      <c r="I258" s="2">
        <f>(data[[#This Row],[Units]]*data[[#This Row],[Cost per unit]])</f>
        <v>1150.4099999999999</v>
      </c>
      <c r="J258" s="2">
        <f>data[[#This Row],[Amount]]-data[[#This Row],[Cost]]</f>
        <v>501.59000000000015</v>
      </c>
      <c r="K258" s="2"/>
      <c r="L258" s="2"/>
      <c r="M258" s="2"/>
    </row>
    <row r="259" spans="3:13" x14ac:dyDescent="0.25">
      <c r="C259" t="s">
        <v>9</v>
      </c>
      <c r="D259" t="s">
        <v>38</v>
      </c>
      <c r="E259" t="s">
        <v>33</v>
      </c>
      <c r="F259" s="2">
        <v>9506</v>
      </c>
      <c r="G259" s="3">
        <v>87</v>
      </c>
      <c r="H259" s="33">
        <f>VLOOKUP(data[[#This Row],[Product]],products[],2,FALSE)</f>
        <v>12.37</v>
      </c>
      <c r="I259" s="2">
        <f>(data[[#This Row],[Units]]*data[[#This Row],[Cost per unit]])</f>
        <v>1076.1899999999998</v>
      </c>
      <c r="J259" s="2">
        <f>data[[#This Row],[Amount]]-data[[#This Row],[Cost]]</f>
        <v>8429.81</v>
      </c>
      <c r="K259" s="2"/>
      <c r="L259" s="2"/>
      <c r="M259" s="2"/>
    </row>
    <row r="260" spans="3:13" x14ac:dyDescent="0.25">
      <c r="C260" t="s">
        <v>2</v>
      </c>
      <c r="D260" t="s">
        <v>39</v>
      </c>
      <c r="E260" t="s">
        <v>33</v>
      </c>
      <c r="F260" s="2">
        <v>4018</v>
      </c>
      <c r="G260" s="3">
        <v>126</v>
      </c>
      <c r="H260" s="33">
        <f>VLOOKUP(data[[#This Row],[Product]],products[],2,FALSE)</f>
        <v>12.37</v>
      </c>
      <c r="I260" s="2">
        <f>(data[[#This Row],[Units]]*data[[#This Row],[Cost per unit]])</f>
        <v>1558.62</v>
      </c>
      <c r="J260" s="2">
        <f>data[[#This Row],[Amount]]-data[[#This Row],[Cost]]</f>
        <v>2459.38</v>
      </c>
      <c r="K260" s="2"/>
      <c r="L260" s="2"/>
      <c r="M260" s="2"/>
    </row>
    <row r="261" spans="3:13" x14ac:dyDescent="0.25">
      <c r="C261" t="s">
        <v>41</v>
      </c>
      <c r="D261" t="s">
        <v>35</v>
      </c>
      <c r="E261" t="s">
        <v>15</v>
      </c>
      <c r="F261" s="2">
        <v>2114</v>
      </c>
      <c r="G261" s="3">
        <v>186</v>
      </c>
      <c r="H261" s="33">
        <f>VLOOKUP(data[[#This Row],[Product]],products[],2,FALSE)</f>
        <v>11.73</v>
      </c>
      <c r="I261" s="2">
        <f>(data[[#This Row],[Units]]*data[[#This Row],[Cost per unit]])</f>
        <v>2181.7800000000002</v>
      </c>
      <c r="J261" s="2">
        <f>data[[#This Row],[Amount]]-data[[#This Row],[Cost]]</f>
        <v>-67.7800000000002</v>
      </c>
      <c r="K261" s="2"/>
      <c r="L261" s="2"/>
      <c r="M261" s="2"/>
    </row>
    <row r="262" spans="3:13" x14ac:dyDescent="0.25">
      <c r="C262" t="s">
        <v>6</v>
      </c>
      <c r="D262" t="s">
        <v>34</v>
      </c>
      <c r="E262" t="s">
        <v>15</v>
      </c>
      <c r="F262" s="2">
        <v>1442</v>
      </c>
      <c r="G262" s="3">
        <v>15</v>
      </c>
      <c r="H262" s="33">
        <f>VLOOKUP(data[[#This Row],[Product]],products[],2,FALSE)</f>
        <v>11.73</v>
      </c>
      <c r="I262" s="2">
        <f>(data[[#This Row],[Units]]*data[[#This Row],[Cost per unit]])</f>
        <v>175.95000000000002</v>
      </c>
      <c r="J262" s="2">
        <f>data[[#This Row],[Amount]]-data[[#This Row],[Cost]]</f>
        <v>1266.05</v>
      </c>
      <c r="K262" s="2"/>
      <c r="L262" s="2"/>
      <c r="M262" s="2"/>
    </row>
    <row r="263" spans="3:13" x14ac:dyDescent="0.25">
      <c r="C263" t="s">
        <v>8</v>
      </c>
      <c r="D263" t="s">
        <v>37</v>
      </c>
      <c r="E263" t="s">
        <v>15</v>
      </c>
      <c r="F263" s="2">
        <v>9709</v>
      </c>
      <c r="G263" s="3">
        <v>30</v>
      </c>
      <c r="H263" s="33">
        <f>VLOOKUP(data[[#This Row],[Product]],products[],2,FALSE)</f>
        <v>11.73</v>
      </c>
      <c r="I263" s="2">
        <f>(data[[#This Row],[Units]]*data[[#This Row],[Cost per unit]])</f>
        <v>351.90000000000003</v>
      </c>
      <c r="J263" s="2">
        <f>data[[#This Row],[Amount]]-data[[#This Row],[Cost]]</f>
        <v>9357.1</v>
      </c>
      <c r="K263" s="2"/>
      <c r="L263" s="2"/>
      <c r="M263" s="2"/>
    </row>
    <row r="264" spans="3:13" x14ac:dyDescent="0.25">
      <c r="C264" t="s">
        <v>5</v>
      </c>
      <c r="D264" t="s">
        <v>35</v>
      </c>
      <c r="E264" t="s">
        <v>15</v>
      </c>
      <c r="F264" s="2">
        <v>13391</v>
      </c>
      <c r="G264" s="3">
        <v>201</v>
      </c>
      <c r="H264" s="33">
        <f>VLOOKUP(data[[#This Row],[Product]],products[],2,FALSE)</f>
        <v>11.73</v>
      </c>
      <c r="I264" s="2">
        <f>(data[[#This Row],[Units]]*data[[#This Row],[Cost per unit]])</f>
        <v>2357.73</v>
      </c>
      <c r="J264" s="2">
        <f>data[[#This Row],[Amount]]-data[[#This Row],[Cost]]</f>
        <v>11033.27</v>
      </c>
      <c r="K264" s="2"/>
      <c r="L264" s="2"/>
      <c r="M264" s="2"/>
    </row>
    <row r="265" spans="3:13" x14ac:dyDescent="0.25">
      <c r="C265" t="s">
        <v>5</v>
      </c>
      <c r="D265" t="s">
        <v>34</v>
      </c>
      <c r="E265" t="s">
        <v>15</v>
      </c>
      <c r="F265" s="2">
        <v>7280</v>
      </c>
      <c r="G265" s="3">
        <v>201</v>
      </c>
      <c r="H265" s="33">
        <f>VLOOKUP(data[[#This Row],[Product]],products[],2,FALSE)</f>
        <v>11.73</v>
      </c>
      <c r="I265" s="2">
        <f>(data[[#This Row],[Units]]*data[[#This Row],[Cost per unit]])</f>
        <v>2357.73</v>
      </c>
      <c r="J265" s="2">
        <f>data[[#This Row],[Amount]]-data[[#This Row],[Cost]]</f>
        <v>4922.2700000000004</v>
      </c>
      <c r="K265" s="2"/>
      <c r="L265" s="2"/>
      <c r="M265" s="2"/>
    </row>
    <row r="266" spans="3:13" x14ac:dyDescent="0.25">
      <c r="C266" t="s">
        <v>9</v>
      </c>
      <c r="D266" t="s">
        <v>35</v>
      </c>
      <c r="E266" t="s">
        <v>15</v>
      </c>
      <c r="F266" s="2">
        <v>7833</v>
      </c>
      <c r="G266" s="3">
        <v>243</v>
      </c>
      <c r="H266" s="33">
        <f>VLOOKUP(data[[#This Row],[Product]],products[],2,FALSE)</f>
        <v>11.73</v>
      </c>
      <c r="I266" s="2">
        <f>(data[[#This Row],[Units]]*data[[#This Row],[Cost per unit]])</f>
        <v>2850.3900000000003</v>
      </c>
      <c r="J266" s="2">
        <f>data[[#This Row],[Amount]]-data[[#This Row],[Cost]]</f>
        <v>4982.6099999999997</v>
      </c>
      <c r="K266" s="2"/>
      <c r="L266" s="2"/>
      <c r="M266" s="2"/>
    </row>
    <row r="267" spans="3:13" x14ac:dyDescent="0.25">
      <c r="C267" t="s">
        <v>2</v>
      </c>
      <c r="D267" t="s">
        <v>39</v>
      </c>
      <c r="E267" t="s">
        <v>15</v>
      </c>
      <c r="F267" s="2">
        <v>4802</v>
      </c>
      <c r="G267" s="3">
        <v>36</v>
      </c>
      <c r="H267" s="33">
        <f>VLOOKUP(data[[#This Row],[Product]],products[],2,FALSE)</f>
        <v>11.73</v>
      </c>
      <c r="I267" s="2">
        <f>(data[[#This Row],[Units]]*data[[#This Row],[Cost per unit]])</f>
        <v>422.28000000000003</v>
      </c>
      <c r="J267" s="2">
        <f>data[[#This Row],[Amount]]-data[[#This Row],[Cost]]</f>
        <v>4379.72</v>
      </c>
      <c r="K267" s="2"/>
      <c r="L267" s="2"/>
      <c r="M267" s="2"/>
    </row>
    <row r="268" spans="3:13" x14ac:dyDescent="0.25">
      <c r="C268" t="s">
        <v>10</v>
      </c>
      <c r="D268" t="s">
        <v>35</v>
      </c>
      <c r="E268" t="s">
        <v>15</v>
      </c>
      <c r="F268" s="2">
        <v>2562</v>
      </c>
      <c r="G268" s="3">
        <v>6</v>
      </c>
      <c r="H268" s="33">
        <f>VLOOKUP(data[[#This Row],[Product]],products[],2,FALSE)</f>
        <v>11.73</v>
      </c>
      <c r="I268" s="2">
        <f>(data[[#This Row],[Units]]*data[[#This Row],[Cost per unit]])</f>
        <v>70.38</v>
      </c>
      <c r="J268" s="2">
        <f>data[[#This Row],[Amount]]-data[[#This Row],[Cost]]</f>
        <v>2491.62</v>
      </c>
      <c r="K268" s="2"/>
      <c r="L268" s="2"/>
      <c r="M268" s="2"/>
    </row>
    <row r="269" spans="3:13" x14ac:dyDescent="0.25">
      <c r="C269" t="s">
        <v>7</v>
      </c>
      <c r="D269" t="s">
        <v>34</v>
      </c>
      <c r="E269" t="s">
        <v>15</v>
      </c>
      <c r="F269" s="2">
        <v>3829</v>
      </c>
      <c r="G269" s="3">
        <v>24</v>
      </c>
      <c r="H269" s="33">
        <f>VLOOKUP(data[[#This Row],[Product]],products[],2,FALSE)</f>
        <v>11.73</v>
      </c>
      <c r="I269" s="2">
        <f>(data[[#This Row],[Units]]*data[[#This Row],[Cost per unit]])</f>
        <v>281.52</v>
      </c>
      <c r="J269" s="2">
        <f>data[[#This Row],[Amount]]-data[[#This Row],[Cost]]</f>
        <v>3547.48</v>
      </c>
      <c r="K269" s="2"/>
      <c r="L269" s="2"/>
      <c r="M269" s="2"/>
    </row>
    <row r="270" spans="3:13" x14ac:dyDescent="0.25">
      <c r="C270" t="s">
        <v>40</v>
      </c>
      <c r="D270" t="s">
        <v>39</v>
      </c>
      <c r="E270" t="s">
        <v>15</v>
      </c>
      <c r="F270" s="2">
        <v>5775</v>
      </c>
      <c r="G270" s="3">
        <v>42</v>
      </c>
      <c r="H270" s="33">
        <f>VLOOKUP(data[[#This Row],[Product]],products[],2,FALSE)</f>
        <v>11.73</v>
      </c>
      <c r="I270" s="2">
        <f>(data[[#This Row],[Units]]*data[[#This Row],[Cost per unit]])</f>
        <v>492.66</v>
      </c>
      <c r="J270" s="2">
        <f>data[[#This Row],[Amount]]-data[[#This Row],[Cost]]</f>
        <v>5282.34</v>
      </c>
      <c r="K270" s="2"/>
      <c r="L270" s="2"/>
      <c r="M270" s="2"/>
    </row>
    <row r="271" spans="3:13" x14ac:dyDescent="0.25">
      <c r="C271" t="s">
        <v>2</v>
      </c>
      <c r="D271" t="s">
        <v>37</v>
      </c>
      <c r="E271" t="s">
        <v>15</v>
      </c>
      <c r="F271" s="2">
        <v>2863</v>
      </c>
      <c r="G271" s="3">
        <v>42</v>
      </c>
      <c r="H271" s="33">
        <f>VLOOKUP(data[[#This Row],[Product]],products[],2,FALSE)</f>
        <v>11.73</v>
      </c>
      <c r="I271" s="2">
        <f>(data[[#This Row],[Units]]*data[[#This Row],[Cost per unit]])</f>
        <v>492.66</v>
      </c>
      <c r="J271" s="2">
        <f>data[[#This Row],[Amount]]-data[[#This Row],[Cost]]</f>
        <v>2370.34</v>
      </c>
      <c r="K271" s="2"/>
      <c r="L271" s="2"/>
      <c r="M271" s="2"/>
    </row>
    <row r="272" spans="3:13" x14ac:dyDescent="0.25">
      <c r="C272" t="s">
        <v>3</v>
      </c>
      <c r="D272" t="s">
        <v>35</v>
      </c>
      <c r="E272" t="s">
        <v>15</v>
      </c>
      <c r="F272" s="2">
        <v>6657</v>
      </c>
      <c r="G272" s="3">
        <v>276</v>
      </c>
      <c r="H272" s="33">
        <f>VLOOKUP(data[[#This Row],[Product]],products[],2,FALSE)</f>
        <v>11.73</v>
      </c>
      <c r="I272" s="2">
        <f>(data[[#This Row],[Units]]*data[[#This Row],[Cost per unit]])</f>
        <v>3237.48</v>
      </c>
      <c r="J272" s="2">
        <f>data[[#This Row],[Amount]]-data[[#This Row],[Cost]]</f>
        <v>3419.52</v>
      </c>
      <c r="K272" s="2"/>
      <c r="L272" s="2"/>
      <c r="M272" s="2"/>
    </row>
    <row r="273" spans="3:13" x14ac:dyDescent="0.25">
      <c r="C273" t="s">
        <v>41</v>
      </c>
      <c r="D273" t="s">
        <v>37</v>
      </c>
      <c r="E273" t="s">
        <v>15</v>
      </c>
      <c r="F273" s="2">
        <v>714</v>
      </c>
      <c r="G273" s="3">
        <v>231</v>
      </c>
      <c r="H273" s="33">
        <f>VLOOKUP(data[[#This Row],[Product]],products[],2,FALSE)</f>
        <v>11.73</v>
      </c>
      <c r="I273" s="2">
        <f>(data[[#This Row],[Units]]*data[[#This Row],[Cost per unit]])</f>
        <v>2709.63</v>
      </c>
      <c r="J273" s="2">
        <f>data[[#This Row],[Amount]]-data[[#This Row],[Cost]]</f>
        <v>-1995.63</v>
      </c>
      <c r="K273" s="2"/>
      <c r="L273" s="2"/>
      <c r="M273" s="2"/>
    </row>
    <row r="274" spans="3:13" x14ac:dyDescent="0.25">
      <c r="C274" t="s">
        <v>6</v>
      </c>
      <c r="D274" t="s">
        <v>38</v>
      </c>
      <c r="E274" t="s">
        <v>31</v>
      </c>
      <c r="F274" s="2">
        <v>2681</v>
      </c>
      <c r="G274" s="3">
        <v>54</v>
      </c>
      <c r="H274" s="33">
        <f>VLOOKUP(data[[#This Row],[Product]],products[],2,FALSE)</f>
        <v>5.79</v>
      </c>
      <c r="I274" s="2">
        <f>(data[[#This Row],[Units]]*data[[#This Row],[Cost per unit]])</f>
        <v>312.66000000000003</v>
      </c>
      <c r="J274" s="2">
        <f>data[[#This Row],[Amount]]-data[[#This Row],[Cost]]</f>
        <v>2368.34</v>
      </c>
      <c r="K274" s="2"/>
      <c r="L274" s="2"/>
      <c r="M274" s="2"/>
    </row>
    <row r="275" spans="3:13" x14ac:dyDescent="0.25">
      <c r="C275" t="s">
        <v>6</v>
      </c>
      <c r="D275" t="s">
        <v>37</v>
      </c>
      <c r="E275" t="s">
        <v>31</v>
      </c>
      <c r="F275" s="2">
        <v>7693</v>
      </c>
      <c r="G275" s="3">
        <v>87</v>
      </c>
      <c r="H275" s="33">
        <f>VLOOKUP(data[[#This Row],[Product]],products[],2,FALSE)</f>
        <v>5.79</v>
      </c>
      <c r="I275" s="2">
        <f>(data[[#This Row],[Units]]*data[[#This Row],[Cost per unit]])</f>
        <v>503.73</v>
      </c>
      <c r="J275" s="2">
        <f>data[[#This Row],[Amount]]-data[[#This Row],[Cost]]</f>
        <v>7189.27</v>
      </c>
      <c r="K275" s="2"/>
      <c r="L275" s="2"/>
      <c r="M275" s="2"/>
    </row>
    <row r="276" spans="3:13" x14ac:dyDescent="0.25">
      <c r="C276" t="s">
        <v>5</v>
      </c>
      <c r="D276" t="s">
        <v>37</v>
      </c>
      <c r="E276" t="s">
        <v>31</v>
      </c>
      <c r="F276" s="2">
        <v>182</v>
      </c>
      <c r="G276" s="3">
        <v>48</v>
      </c>
      <c r="H276" s="33">
        <f>VLOOKUP(data[[#This Row],[Product]],products[],2,FALSE)</f>
        <v>5.79</v>
      </c>
      <c r="I276" s="2">
        <f>(data[[#This Row],[Units]]*data[[#This Row],[Cost per unit]])</f>
        <v>277.92</v>
      </c>
      <c r="J276" s="2">
        <f>data[[#This Row],[Amount]]-data[[#This Row],[Cost]]</f>
        <v>-95.920000000000016</v>
      </c>
      <c r="K276" s="2"/>
      <c r="L276" s="2"/>
      <c r="M276" s="2"/>
    </row>
    <row r="277" spans="3:13" x14ac:dyDescent="0.25">
      <c r="C277" t="s">
        <v>8</v>
      </c>
      <c r="D277" t="s">
        <v>39</v>
      </c>
      <c r="E277" t="s">
        <v>31</v>
      </c>
      <c r="F277" s="2">
        <v>8890</v>
      </c>
      <c r="G277" s="3">
        <v>210</v>
      </c>
      <c r="H277" s="33">
        <f>VLOOKUP(data[[#This Row],[Product]],products[],2,FALSE)</f>
        <v>5.79</v>
      </c>
      <c r="I277" s="2">
        <f>(data[[#This Row],[Units]]*data[[#This Row],[Cost per unit]])</f>
        <v>1215.9000000000001</v>
      </c>
      <c r="J277" s="2">
        <f>data[[#This Row],[Amount]]-data[[#This Row],[Cost]]</f>
        <v>7674.1</v>
      </c>
      <c r="K277" s="2"/>
      <c r="L277" s="2"/>
      <c r="M277" s="2"/>
    </row>
    <row r="278" spans="3:13" x14ac:dyDescent="0.25">
      <c r="C278" t="s">
        <v>8</v>
      </c>
      <c r="D278" t="s">
        <v>34</v>
      </c>
      <c r="E278" t="s">
        <v>31</v>
      </c>
      <c r="F278" s="2">
        <v>3507</v>
      </c>
      <c r="G278" s="3">
        <v>288</v>
      </c>
      <c r="H278" s="33">
        <f>VLOOKUP(data[[#This Row],[Product]],products[],2,FALSE)</f>
        <v>5.79</v>
      </c>
      <c r="I278" s="2">
        <f>(data[[#This Row],[Units]]*data[[#This Row],[Cost per unit]])</f>
        <v>1667.52</v>
      </c>
      <c r="J278" s="2">
        <f>data[[#This Row],[Amount]]-data[[#This Row],[Cost]]</f>
        <v>1839.48</v>
      </c>
      <c r="K278" s="2"/>
      <c r="L278" s="2"/>
      <c r="M278" s="2"/>
    </row>
    <row r="279" spans="3:13" x14ac:dyDescent="0.25">
      <c r="C279" t="s">
        <v>40</v>
      </c>
      <c r="D279" t="s">
        <v>38</v>
      </c>
      <c r="E279" t="s">
        <v>31</v>
      </c>
      <c r="F279" s="2">
        <v>1988</v>
      </c>
      <c r="G279" s="3">
        <v>39</v>
      </c>
      <c r="H279" s="33">
        <f>VLOOKUP(data[[#This Row],[Product]],products[],2,FALSE)</f>
        <v>5.79</v>
      </c>
      <c r="I279" s="2">
        <f>(data[[#This Row],[Units]]*data[[#This Row],[Cost per unit]])</f>
        <v>225.81</v>
      </c>
      <c r="J279" s="2">
        <f>data[[#This Row],[Amount]]-data[[#This Row],[Cost]]</f>
        <v>1762.19</v>
      </c>
      <c r="K279" s="2"/>
      <c r="L279" s="2"/>
      <c r="M279" s="2"/>
    </row>
    <row r="280" spans="3:13" x14ac:dyDescent="0.25">
      <c r="C280" t="s">
        <v>2</v>
      </c>
      <c r="D280" t="s">
        <v>36</v>
      </c>
      <c r="E280" t="s">
        <v>31</v>
      </c>
      <c r="F280" s="2">
        <v>3094</v>
      </c>
      <c r="G280" s="3">
        <v>246</v>
      </c>
      <c r="H280" s="33">
        <f>VLOOKUP(data[[#This Row],[Product]],products[],2,FALSE)</f>
        <v>5.79</v>
      </c>
      <c r="I280" s="2">
        <f>(data[[#This Row],[Units]]*data[[#This Row],[Cost per unit]])</f>
        <v>1424.34</v>
      </c>
      <c r="J280" s="2">
        <f>data[[#This Row],[Amount]]-data[[#This Row],[Cost]]</f>
        <v>1669.66</v>
      </c>
      <c r="K280" s="2"/>
      <c r="L280" s="2"/>
      <c r="M280" s="2"/>
    </row>
    <row r="281" spans="3:13" x14ac:dyDescent="0.25">
      <c r="C281" t="s">
        <v>5</v>
      </c>
      <c r="D281" t="s">
        <v>35</v>
      </c>
      <c r="E281" t="s">
        <v>31</v>
      </c>
      <c r="F281" s="2">
        <v>4753</v>
      </c>
      <c r="G281" s="3">
        <v>246</v>
      </c>
      <c r="H281" s="33">
        <f>VLOOKUP(data[[#This Row],[Product]],products[],2,FALSE)</f>
        <v>5.79</v>
      </c>
      <c r="I281" s="2">
        <f>(data[[#This Row],[Units]]*data[[#This Row],[Cost per unit]])</f>
        <v>1424.34</v>
      </c>
      <c r="J281" s="2">
        <f>data[[#This Row],[Amount]]-data[[#This Row],[Cost]]</f>
        <v>3328.66</v>
      </c>
      <c r="K281" s="2"/>
      <c r="L281" s="2"/>
      <c r="M281" s="2"/>
    </row>
    <row r="282" spans="3:13" x14ac:dyDescent="0.25">
      <c r="C282" t="s">
        <v>2</v>
      </c>
      <c r="D282" t="s">
        <v>38</v>
      </c>
      <c r="E282" t="s">
        <v>31</v>
      </c>
      <c r="F282" s="2">
        <v>4326</v>
      </c>
      <c r="G282" s="3">
        <v>348</v>
      </c>
      <c r="H282" s="33">
        <f>VLOOKUP(data[[#This Row],[Product]],products[],2,FALSE)</f>
        <v>5.79</v>
      </c>
      <c r="I282" s="2">
        <f>(data[[#This Row],[Units]]*data[[#This Row],[Cost per unit]])</f>
        <v>2014.92</v>
      </c>
      <c r="J282" s="2">
        <f>data[[#This Row],[Amount]]-data[[#This Row],[Cost]]</f>
        <v>2311.08</v>
      </c>
      <c r="K282" s="2"/>
      <c r="L282" s="2"/>
      <c r="M282" s="2"/>
    </row>
    <row r="283" spans="3:13" x14ac:dyDescent="0.25">
      <c r="C283" t="s">
        <v>7</v>
      </c>
      <c r="D283" t="s">
        <v>36</v>
      </c>
      <c r="E283" t="s">
        <v>31</v>
      </c>
      <c r="F283" s="2">
        <v>2149</v>
      </c>
      <c r="G283" s="3">
        <v>117</v>
      </c>
      <c r="H283" s="33">
        <f>VLOOKUP(data[[#This Row],[Product]],products[],2,FALSE)</f>
        <v>5.79</v>
      </c>
      <c r="I283" s="2">
        <f>(data[[#This Row],[Units]]*data[[#This Row],[Cost per unit]])</f>
        <v>677.43</v>
      </c>
      <c r="J283" s="2">
        <f>data[[#This Row],[Amount]]-data[[#This Row],[Cost]]</f>
        <v>1471.5700000000002</v>
      </c>
      <c r="K283" s="2"/>
      <c r="L283" s="2"/>
      <c r="M283" s="2"/>
    </row>
    <row r="284" spans="3:13" x14ac:dyDescent="0.25">
      <c r="C284" t="s">
        <v>6</v>
      </c>
      <c r="D284" t="s">
        <v>36</v>
      </c>
      <c r="E284" t="s">
        <v>21</v>
      </c>
      <c r="F284" s="2">
        <v>497</v>
      </c>
      <c r="G284" s="3">
        <v>63</v>
      </c>
      <c r="H284" s="33">
        <f>VLOOKUP(data[[#This Row],[Product]],products[],2,FALSE)</f>
        <v>9</v>
      </c>
      <c r="I284" s="2">
        <f>(data[[#This Row],[Units]]*data[[#This Row],[Cost per unit]])</f>
        <v>567</v>
      </c>
      <c r="J284" s="2">
        <f>data[[#This Row],[Amount]]-data[[#This Row],[Cost]]</f>
        <v>-70</v>
      </c>
      <c r="K284" s="2"/>
      <c r="L284" s="2"/>
      <c r="M284" s="2"/>
    </row>
    <row r="285" spans="3:13" x14ac:dyDescent="0.25">
      <c r="C285" t="s">
        <v>10</v>
      </c>
      <c r="D285" t="s">
        <v>35</v>
      </c>
      <c r="E285" t="s">
        <v>21</v>
      </c>
      <c r="F285" s="2">
        <v>567</v>
      </c>
      <c r="G285" s="3">
        <v>228</v>
      </c>
      <c r="H285" s="33">
        <f>VLOOKUP(data[[#This Row],[Product]],products[],2,FALSE)</f>
        <v>9</v>
      </c>
      <c r="I285" s="2">
        <f>(data[[#This Row],[Units]]*data[[#This Row],[Cost per unit]])</f>
        <v>2052</v>
      </c>
      <c r="J285" s="2">
        <f>data[[#This Row],[Amount]]-data[[#This Row],[Cost]]</f>
        <v>-1485</v>
      </c>
      <c r="K285" s="2"/>
      <c r="L285" s="2"/>
      <c r="M285" s="2"/>
    </row>
    <row r="286" spans="3:13" x14ac:dyDescent="0.25">
      <c r="C286" t="s">
        <v>41</v>
      </c>
      <c r="D286" t="s">
        <v>37</v>
      </c>
      <c r="E286" t="s">
        <v>21</v>
      </c>
      <c r="F286" s="2">
        <v>2933</v>
      </c>
      <c r="G286" s="3">
        <v>9</v>
      </c>
      <c r="H286" s="33">
        <f>VLOOKUP(data[[#This Row],[Product]],products[],2,FALSE)</f>
        <v>9</v>
      </c>
      <c r="I286" s="2">
        <f>(data[[#This Row],[Units]]*data[[#This Row],[Cost per unit]])</f>
        <v>81</v>
      </c>
      <c r="J286" s="2">
        <f>data[[#This Row],[Amount]]-data[[#This Row],[Cost]]</f>
        <v>2852</v>
      </c>
      <c r="K286" s="2"/>
      <c r="L286" s="2"/>
      <c r="M286" s="2"/>
    </row>
    <row r="287" spans="3:13" x14ac:dyDescent="0.25">
      <c r="C287" t="s">
        <v>9</v>
      </c>
      <c r="D287" t="s">
        <v>34</v>
      </c>
      <c r="E287" t="s">
        <v>21</v>
      </c>
      <c r="F287" s="2">
        <v>6832</v>
      </c>
      <c r="G287" s="3">
        <v>27</v>
      </c>
      <c r="H287" s="33">
        <f>VLOOKUP(data[[#This Row],[Product]],products[],2,FALSE)</f>
        <v>9</v>
      </c>
      <c r="I287" s="2">
        <f>(data[[#This Row],[Units]]*data[[#This Row],[Cost per unit]])</f>
        <v>243</v>
      </c>
      <c r="J287" s="2">
        <f>data[[#This Row],[Amount]]-data[[#This Row],[Cost]]</f>
        <v>6589</v>
      </c>
      <c r="K287" s="2"/>
      <c r="L287" s="2"/>
      <c r="M287" s="2"/>
    </row>
    <row r="288" spans="3:13" x14ac:dyDescent="0.25">
      <c r="C288" t="s">
        <v>6</v>
      </c>
      <c r="D288" t="s">
        <v>38</v>
      </c>
      <c r="E288" t="s">
        <v>21</v>
      </c>
      <c r="F288" s="2">
        <v>7322</v>
      </c>
      <c r="G288" s="3">
        <v>36</v>
      </c>
      <c r="H288" s="33">
        <f>VLOOKUP(data[[#This Row],[Product]],products[],2,FALSE)</f>
        <v>9</v>
      </c>
      <c r="I288" s="2">
        <f>(data[[#This Row],[Units]]*data[[#This Row],[Cost per unit]])</f>
        <v>324</v>
      </c>
      <c r="J288" s="2">
        <f>data[[#This Row],[Amount]]-data[[#This Row],[Cost]]</f>
        <v>6998</v>
      </c>
      <c r="K288" s="2"/>
      <c r="L288" s="2"/>
      <c r="M288" s="2"/>
    </row>
    <row r="289" spans="3:13" x14ac:dyDescent="0.25">
      <c r="C289" t="s">
        <v>2</v>
      </c>
      <c r="D289" t="s">
        <v>39</v>
      </c>
      <c r="E289" t="s">
        <v>21</v>
      </c>
      <c r="F289" s="2">
        <v>7651</v>
      </c>
      <c r="G289" s="3">
        <v>213</v>
      </c>
      <c r="H289" s="33">
        <f>VLOOKUP(data[[#This Row],[Product]],products[],2,FALSE)</f>
        <v>9</v>
      </c>
      <c r="I289" s="2">
        <f>(data[[#This Row],[Units]]*data[[#This Row],[Cost per unit]])</f>
        <v>1917</v>
      </c>
      <c r="J289" s="2">
        <f>data[[#This Row],[Amount]]-data[[#This Row],[Cost]]</f>
        <v>5734</v>
      </c>
      <c r="K289" s="2"/>
      <c r="L289" s="2"/>
      <c r="M289" s="2"/>
    </row>
    <row r="290" spans="3:13" x14ac:dyDescent="0.25">
      <c r="C290" t="s">
        <v>10</v>
      </c>
      <c r="D290" t="s">
        <v>39</v>
      </c>
      <c r="E290" t="s">
        <v>21</v>
      </c>
      <c r="F290" s="2">
        <v>4858</v>
      </c>
      <c r="G290" s="3">
        <v>279</v>
      </c>
      <c r="H290" s="33">
        <f>VLOOKUP(data[[#This Row],[Product]],products[],2,FALSE)</f>
        <v>9</v>
      </c>
      <c r="I290" s="2">
        <f>(data[[#This Row],[Units]]*data[[#This Row],[Cost per unit]])</f>
        <v>2511</v>
      </c>
      <c r="J290" s="2">
        <f>data[[#This Row],[Amount]]-data[[#This Row],[Cost]]</f>
        <v>2347</v>
      </c>
      <c r="K290" s="2"/>
      <c r="L290" s="2"/>
      <c r="M290" s="2"/>
    </row>
    <row r="291" spans="3:13" x14ac:dyDescent="0.25">
      <c r="C291" t="s">
        <v>10</v>
      </c>
      <c r="D291" t="s">
        <v>37</v>
      </c>
      <c r="E291" t="s">
        <v>21</v>
      </c>
      <c r="F291" s="2">
        <v>245</v>
      </c>
      <c r="G291" s="3">
        <v>288</v>
      </c>
      <c r="H291" s="33">
        <f>VLOOKUP(data[[#This Row],[Product]],products[],2,FALSE)</f>
        <v>9</v>
      </c>
      <c r="I291" s="2">
        <f>(data[[#This Row],[Units]]*data[[#This Row],[Cost per unit]])</f>
        <v>2592</v>
      </c>
      <c r="J291" s="2">
        <f>data[[#This Row],[Amount]]-data[[#This Row],[Cost]]</f>
        <v>-2347</v>
      </c>
      <c r="K291" s="2"/>
      <c r="L291" s="2"/>
      <c r="M291" s="2"/>
    </row>
    <row r="292" spans="3:13" x14ac:dyDescent="0.25">
      <c r="C292" t="s">
        <v>8</v>
      </c>
      <c r="D292" t="s">
        <v>37</v>
      </c>
      <c r="E292" t="s">
        <v>21</v>
      </c>
      <c r="F292" s="2">
        <v>434</v>
      </c>
      <c r="G292" s="3">
        <v>87</v>
      </c>
      <c r="H292" s="33">
        <f>VLOOKUP(data[[#This Row],[Product]],products[],2,FALSE)</f>
        <v>9</v>
      </c>
      <c r="I292" s="2">
        <f>(data[[#This Row],[Units]]*data[[#This Row],[Cost per unit]])</f>
        <v>783</v>
      </c>
      <c r="J292" s="2">
        <f>data[[#This Row],[Amount]]-data[[#This Row],[Cost]]</f>
        <v>-349</v>
      </c>
      <c r="K292" s="2"/>
      <c r="L292" s="2"/>
      <c r="M292" s="2"/>
    </row>
    <row r="293" spans="3:13" x14ac:dyDescent="0.25">
      <c r="C293" t="s">
        <v>8</v>
      </c>
      <c r="D293" t="s">
        <v>38</v>
      </c>
      <c r="E293" t="s">
        <v>21</v>
      </c>
      <c r="F293" s="2">
        <v>6433</v>
      </c>
      <c r="G293" s="3">
        <v>78</v>
      </c>
      <c r="H293" s="33">
        <f>VLOOKUP(data[[#This Row],[Product]],products[],2,FALSE)</f>
        <v>9</v>
      </c>
      <c r="I293" s="2">
        <f>(data[[#This Row],[Units]]*data[[#This Row],[Cost per unit]])</f>
        <v>702</v>
      </c>
      <c r="J293" s="2">
        <f>data[[#This Row],[Amount]]-data[[#This Row],[Cost]]</f>
        <v>5731</v>
      </c>
      <c r="K293" s="2"/>
      <c r="L293" s="2"/>
      <c r="M293" s="2"/>
    </row>
    <row r="294" spans="3:13" x14ac:dyDescent="0.25">
      <c r="C294" t="s">
        <v>6</v>
      </c>
      <c r="D294" t="s">
        <v>39</v>
      </c>
      <c r="E294" t="s">
        <v>25</v>
      </c>
      <c r="F294" s="2">
        <v>2100</v>
      </c>
      <c r="G294" s="3">
        <v>414</v>
      </c>
      <c r="H294" s="33">
        <f>VLOOKUP(data[[#This Row],[Product]],products[],2,FALSE)</f>
        <v>13.15</v>
      </c>
      <c r="I294" s="2">
        <f>(data[[#This Row],[Units]]*data[[#This Row],[Cost per unit]])</f>
        <v>5444.1</v>
      </c>
      <c r="J294" s="2">
        <f>data[[#This Row],[Amount]]-data[[#This Row],[Cost]]</f>
        <v>-3344.1000000000004</v>
      </c>
      <c r="K294" s="2"/>
      <c r="L294" s="2"/>
      <c r="M294" s="2"/>
    </row>
    <row r="295" spans="3:13" x14ac:dyDescent="0.25">
      <c r="C295" t="s">
        <v>2</v>
      </c>
      <c r="D295" t="s">
        <v>39</v>
      </c>
      <c r="E295" t="s">
        <v>25</v>
      </c>
      <c r="F295" s="2">
        <v>1785</v>
      </c>
      <c r="G295" s="3">
        <v>462</v>
      </c>
      <c r="H295" s="33">
        <f>VLOOKUP(data[[#This Row],[Product]],products[],2,FALSE)</f>
        <v>13.15</v>
      </c>
      <c r="I295" s="2">
        <f>(data[[#This Row],[Units]]*data[[#This Row],[Cost per unit]])</f>
        <v>6075.3</v>
      </c>
      <c r="J295" s="2">
        <f>data[[#This Row],[Amount]]-data[[#This Row],[Cost]]</f>
        <v>-4290.3</v>
      </c>
      <c r="K295" s="2"/>
      <c r="L295" s="2"/>
      <c r="M295" s="2"/>
    </row>
    <row r="296" spans="3:13" x14ac:dyDescent="0.25">
      <c r="C296" t="s">
        <v>3</v>
      </c>
      <c r="D296" t="s">
        <v>35</v>
      </c>
      <c r="E296" t="s">
        <v>25</v>
      </c>
      <c r="F296" s="2">
        <v>2464</v>
      </c>
      <c r="G296" s="3">
        <v>234</v>
      </c>
      <c r="H296" s="33">
        <f>VLOOKUP(data[[#This Row],[Product]],products[],2,FALSE)</f>
        <v>13.15</v>
      </c>
      <c r="I296" s="2">
        <f>(data[[#This Row],[Units]]*data[[#This Row],[Cost per unit]])</f>
        <v>3077.1</v>
      </c>
      <c r="J296" s="2">
        <f>data[[#This Row],[Amount]]-data[[#This Row],[Cost]]</f>
        <v>-613.09999999999991</v>
      </c>
      <c r="K296" s="2"/>
      <c r="L296" s="2"/>
      <c r="M296" s="2"/>
    </row>
    <row r="297" spans="3:13" x14ac:dyDescent="0.25">
      <c r="C297" t="s">
        <v>40</v>
      </c>
      <c r="D297" t="s">
        <v>36</v>
      </c>
      <c r="E297" t="s">
        <v>25</v>
      </c>
      <c r="F297" s="2">
        <v>5439</v>
      </c>
      <c r="G297" s="3">
        <v>30</v>
      </c>
      <c r="H297" s="33">
        <f>VLOOKUP(data[[#This Row],[Product]],products[],2,FALSE)</f>
        <v>13.15</v>
      </c>
      <c r="I297" s="2">
        <f>(data[[#This Row],[Units]]*data[[#This Row],[Cost per unit]])</f>
        <v>394.5</v>
      </c>
      <c r="J297" s="2">
        <f>data[[#This Row],[Amount]]-data[[#This Row],[Cost]]</f>
        <v>5044.5</v>
      </c>
      <c r="K297" s="2"/>
      <c r="L297" s="2"/>
      <c r="M297" s="2"/>
    </row>
    <row r="298" spans="3:13" x14ac:dyDescent="0.25">
      <c r="C298" t="s">
        <v>3</v>
      </c>
      <c r="D298" t="s">
        <v>36</v>
      </c>
      <c r="E298" t="s">
        <v>25</v>
      </c>
      <c r="F298" s="2">
        <v>3339</v>
      </c>
      <c r="G298" s="3">
        <v>39</v>
      </c>
      <c r="H298" s="33">
        <f>VLOOKUP(data[[#This Row],[Product]],products[],2,FALSE)</f>
        <v>13.15</v>
      </c>
      <c r="I298" s="2">
        <f>(data[[#This Row],[Units]]*data[[#This Row],[Cost per unit]])</f>
        <v>512.85</v>
      </c>
      <c r="J298" s="2">
        <f>data[[#This Row],[Amount]]-data[[#This Row],[Cost]]</f>
        <v>2826.15</v>
      </c>
      <c r="K298" s="2"/>
      <c r="L298" s="2"/>
      <c r="M298" s="2"/>
    </row>
    <row r="299" spans="3:13" x14ac:dyDescent="0.25">
      <c r="C299" t="s">
        <v>6</v>
      </c>
      <c r="D299" t="s">
        <v>38</v>
      </c>
      <c r="E299" t="s">
        <v>25</v>
      </c>
      <c r="F299" s="2">
        <v>469</v>
      </c>
      <c r="G299" s="3">
        <v>75</v>
      </c>
      <c r="H299" s="33">
        <f>VLOOKUP(data[[#This Row],[Product]],products[],2,FALSE)</f>
        <v>13.15</v>
      </c>
      <c r="I299" s="2">
        <f>(data[[#This Row],[Units]]*data[[#This Row],[Cost per unit]])</f>
        <v>986.25</v>
      </c>
      <c r="J299" s="2">
        <f>data[[#This Row],[Amount]]-data[[#This Row],[Cost]]</f>
        <v>-517.25</v>
      </c>
      <c r="K299" s="2"/>
      <c r="L299" s="2"/>
      <c r="M299" s="2"/>
    </row>
    <row r="300" spans="3:13" x14ac:dyDescent="0.25">
      <c r="C300" t="s">
        <v>9</v>
      </c>
      <c r="D300" t="s">
        <v>37</v>
      </c>
      <c r="E300" t="s">
        <v>25</v>
      </c>
      <c r="F300" s="2">
        <v>4305</v>
      </c>
      <c r="G300" s="3">
        <v>156</v>
      </c>
      <c r="H300" s="33">
        <f>VLOOKUP(data[[#This Row],[Product]],products[],2,FALSE)</f>
        <v>13.15</v>
      </c>
      <c r="I300" s="2">
        <f>(data[[#This Row],[Units]]*data[[#This Row],[Cost per unit]])</f>
        <v>2051.4</v>
      </c>
      <c r="J300" s="2">
        <f>data[[#This Row],[Amount]]-data[[#This Row],[Cost]]</f>
        <v>2253.6</v>
      </c>
      <c r="K300" s="2"/>
      <c r="L300" s="2"/>
      <c r="M300" s="2"/>
    </row>
    <row r="301" spans="3:13" x14ac:dyDescent="0.25">
      <c r="C301" t="s">
        <v>7</v>
      </c>
      <c r="D301" t="s">
        <v>34</v>
      </c>
      <c r="E301" t="s">
        <v>25</v>
      </c>
      <c r="F301" s="2">
        <v>1568</v>
      </c>
      <c r="G301" s="3">
        <v>96</v>
      </c>
      <c r="H301" s="33">
        <f>VLOOKUP(data[[#This Row],[Product]],products[],2,FALSE)</f>
        <v>13.15</v>
      </c>
      <c r="I301" s="2">
        <f>(data[[#This Row],[Units]]*data[[#This Row],[Cost per unit]])</f>
        <v>1262.4000000000001</v>
      </c>
      <c r="J301" s="2">
        <f>data[[#This Row],[Amount]]-data[[#This Row],[Cost]]</f>
        <v>305.59999999999991</v>
      </c>
      <c r="K301" s="2"/>
      <c r="L301" s="2"/>
      <c r="M301" s="2"/>
    </row>
    <row r="302" spans="3:13" x14ac:dyDescent="0.25">
      <c r="C302" t="s">
        <v>10</v>
      </c>
      <c r="D302" t="s">
        <v>34</v>
      </c>
      <c r="E302" t="s">
        <v>25</v>
      </c>
      <c r="F302" s="2">
        <v>1428</v>
      </c>
      <c r="G302" s="3">
        <v>93</v>
      </c>
      <c r="H302" s="33">
        <f>VLOOKUP(data[[#This Row],[Product]],products[],2,FALSE)</f>
        <v>13.15</v>
      </c>
      <c r="I302" s="2">
        <f>(data[[#This Row],[Units]]*data[[#This Row],[Cost per unit]])</f>
        <v>1222.95</v>
      </c>
      <c r="J302" s="2">
        <f>data[[#This Row],[Amount]]-data[[#This Row],[Cost]]</f>
        <v>205.04999999999995</v>
      </c>
      <c r="K302" s="2"/>
      <c r="L302" s="2"/>
      <c r="M302" s="2"/>
    </row>
    <row r="303" spans="3:13" x14ac:dyDescent="0.25">
      <c r="C303" t="s">
        <v>40</v>
      </c>
      <c r="D303" t="s">
        <v>38</v>
      </c>
      <c r="E303" t="s">
        <v>25</v>
      </c>
      <c r="F303" s="2">
        <v>2541</v>
      </c>
      <c r="G303" s="3">
        <v>90</v>
      </c>
      <c r="H303" s="33">
        <f>VLOOKUP(data[[#This Row],[Product]],products[],2,FALSE)</f>
        <v>13.15</v>
      </c>
      <c r="I303" s="2">
        <f>(data[[#This Row],[Units]]*data[[#This Row],[Cost per unit]])</f>
        <v>1183.5</v>
      </c>
      <c r="J303" s="2">
        <f>data[[#This Row],[Amount]]-data[[#This Row],[Cost]]</f>
        <v>1357.5</v>
      </c>
      <c r="K303" s="2"/>
      <c r="L303" s="2"/>
      <c r="M303" s="2"/>
    </row>
    <row r="304" spans="3:13" x14ac:dyDescent="0.25">
      <c r="C304" t="s">
        <v>9</v>
      </c>
      <c r="D304" t="s">
        <v>39</v>
      </c>
      <c r="E304" t="s">
        <v>25</v>
      </c>
      <c r="F304" s="2">
        <v>3192</v>
      </c>
      <c r="G304" s="3">
        <v>72</v>
      </c>
      <c r="H304" s="33">
        <f>VLOOKUP(data[[#This Row],[Product]],products[],2,FALSE)</f>
        <v>13.15</v>
      </c>
      <c r="I304" s="2">
        <f>(data[[#This Row],[Units]]*data[[#This Row],[Cost per unit]])</f>
        <v>946.80000000000007</v>
      </c>
      <c r="J304" s="2">
        <f>data[[#This Row],[Amount]]-data[[#This Row],[Cost]]</f>
        <v>2245.1999999999998</v>
      </c>
      <c r="K304" s="2"/>
      <c r="L304" s="2"/>
      <c r="M304" s="2"/>
    </row>
    <row r="305" spans="3:13" x14ac:dyDescent="0.25">
      <c r="C305" t="s">
        <v>3</v>
      </c>
      <c r="D305" t="s">
        <v>34</v>
      </c>
      <c r="E305" t="s">
        <v>25</v>
      </c>
      <c r="F305" s="2">
        <v>6300</v>
      </c>
      <c r="G305" s="3">
        <v>42</v>
      </c>
      <c r="H305" s="33">
        <f>VLOOKUP(data[[#This Row],[Product]],products[],2,FALSE)</f>
        <v>13.15</v>
      </c>
      <c r="I305" s="2">
        <f>(data[[#This Row],[Units]]*data[[#This Row],[Cost per unit]])</f>
        <v>552.30000000000007</v>
      </c>
      <c r="J305" s="2">
        <f>data[[#This Row],[Amount]]-data[[#This Row],[Cost]]</f>
        <v>5747.7</v>
      </c>
      <c r="K305" s="2"/>
      <c r="L305" s="2"/>
      <c r="M305" s="2"/>
    </row>
    <row r="306" spans="3:13" x14ac:dyDescent="0.25">
      <c r="C306" t="s">
        <v>41</v>
      </c>
      <c r="D306" t="s">
        <v>38</v>
      </c>
      <c r="E306" t="s">
        <v>25</v>
      </c>
      <c r="F306" s="2">
        <v>154</v>
      </c>
      <c r="G306" s="3">
        <v>21</v>
      </c>
      <c r="H306" s="33">
        <f>VLOOKUP(data[[#This Row],[Product]],products[],2,FALSE)</f>
        <v>13.15</v>
      </c>
      <c r="I306" s="2">
        <f>(data[[#This Row],[Units]]*data[[#This Row],[Cost per unit]])</f>
        <v>276.15000000000003</v>
      </c>
      <c r="J306" s="2">
        <f>data[[#This Row],[Amount]]-data[[#This Row],[Cost]]</f>
        <v>-122.15000000000003</v>
      </c>
      <c r="K306" s="2"/>
      <c r="L306" s="2"/>
      <c r="M306" s="2"/>
    </row>
    <row r="307" spans="3:13" x14ac:dyDescent="0.25">
      <c r="C307" t="s">
        <v>5</v>
      </c>
      <c r="D307" t="s">
        <v>37</v>
      </c>
      <c r="E307" t="s">
        <v>25</v>
      </c>
      <c r="F307" s="2">
        <v>8813</v>
      </c>
      <c r="G307" s="3">
        <v>21</v>
      </c>
      <c r="H307" s="33">
        <f>VLOOKUP(data[[#This Row],[Product]],products[],2,FALSE)</f>
        <v>13.15</v>
      </c>
      <c r="I307" s="2">
        <f>(data[[#This Row],[Units]]*data[[#This Row],[Cost per unit]])</f>
        <v>276.15000000000003</v>
      </c>
      <c r="J307" s="2">
        <f>data[[#This Row],[Amount]]-data[[#This Row],[Cost]]</f>
        <v>8536.85</v>
      </c>
      <c r="K307" s="2"/>
      <c r="L307" s="2"/>
      <c r="M307" s="2"/>
    </row>
    <row r="308" spans="3:13" x14ac:dyDescent="0.25">
      <c r="C308" t="s">
        <v>5</v>
      </c>
      <c r="D308" t="s">
        <v>38</v>
      </c>
      <c r="E308" t="s">
        <v>25</v>
      </c>
      <c r="F308" s="2">
        <v>7483</v>
      </c>
      <c r="G308" s="3">
        <v>45</v>
      </c>
      <c r="H308" s="33">
        <f>VLOOKUP(data[[#This Row],[Product]],products[],2,FALSE)</f>
        <v>13.15</v>
      </c>
      <c r="I308" s="2">
        <f>(data[[#This Row],[Units]]*data[[#This Row],[Cost per unit]])</f>
        <v>591.75</v>
      </c>
      <c r="J308" s="2">
        <f>data[[#This Row],[Amount]]-data[[#This Row],[Cost]]</f>
        <v>6891.25</v>
      </c>
      <c r="K308" s="2"/>
      <c r="L308" s="2"/>
      <c r="M308" s="2"/>
    </row>
    <row r="309" spans="3:13" x14ac:dyDescent="0.25">
      <c r="C309" t="s">
        <v>9</v>
      </c>
      <c r="D309" t="s">
        <v>36</v>
      </c>
      <c r="E309" t="s">
        <v>25</v>
      </c>
      <c r="F309" s="2">
        <v>2142</v>
      </c>
      <c r="G309" s="3">
        <v>114</v>
      </c>
      <c r="H309" s="33">
        <f>VLOOKUP(data[[#This Row],[Product]],products[],2,FALSE)</f>
        <v>13.15</v>
      </c>
      <c r="I309" s="2">
        <f>(data[[#This Row],[Units]]*data[[#This Row],[Cost per unit]])</f>
        <v>1499.1000000000001</v>
      </c>
      <c r="J309" s="2">
        <f>data[[#This Row],[Amount]]-data[[#This Row],[Cost]]</f>
        <v>642.89999999999986</v>
      </c>
      <c r="K309" s="2"/>
      <c r="L309" s="2"/>
      <c r="M309" s="2"/>
    </row>
    <row r="310" spans="3:13" x14ac:dyDescent="0.25">
      <c r="C310" t="s">
        <v>9</v>
      </c>
      <c r="D310" t="s">
        <v>38</v>
      </c>
      <c r="E310" t="s">
        <v>25</v>
      </c>
      <c r="F310" s="2">
        <v>3850</v>
      </c>
      <c r="G310" s="3">
        <v>102</v>
      </c>
      <c r="H310" s="33">
        <f>VLOOKUP(data[[#This Row],[Product]],products[],2,FALSE)</f>
        <v>13.15</v>
      </c>
      <c r="I310" s="2">
        <f>(data[[#This Row],[Units]]*data[[#This Row],[Cost per unit]])</f>
        <v>1341.3</v>
      </c>
      <c r="J310" s="2">
        <f>data[[#This Row],[Amount]]-data[[#This Row],[Cost]]</f>
        <v>2508.6999999999998</v>
      </c>
      <c r="K310" s="2"/>
      <c r="L310" s="2"/>
      <c r="M310" s="2"/>
    </row>
    <row r="311" spans="3:13" x14ac:dyDescent="0.25">
      <c r="F311" s="2"/>
      <c r="G311" s="3"/>
      <c r="H311" s="3"/>
    </row>
    <row r="312" spans="3:13" x14ac:dyDescent="0.25">
      <c r="F312" s="2"/>
      <c r="G312" s="3"/>
      <c r="H312" s="3"/>
    </row>
    <row r="313" spans="3:13" x14ac:dyDescent="0.25">
      <c r="F313" s="2"/>
      <c r="G313" s="3"/>
      <c r="H313" s="3"/>
    </row>
    <row r="314" spans="3:13" x14ac:dyDescent="0.25">
      <c r="F314" s="2"/>
      <c r="G314" s="3"/>
      <c r="H314" s="3"/>
    </row>
    <row r="315" spans="3:13" x14ac:dyDescent="0.25">
      <c r="F315" s="2"/>
      <c r="G315" s="3"/>
      <c r="H315" s="3"/>
    </row>
    <row r="316" spans="3:13" x14ac:dyDescent="0.25">
      <c r="F316" s="2"/>
      <c r="G316" s="3"/>
      <c r="H316" s="3"/>
    </row>
    <row r="317" spans="3:13" x14ac:dyDescent="0.25">
      <c r="F317" s="2"/>
      <c r="G317" s="3"/>
      <c r="H317" s="3"/>
    </row>
    <row r="318" spans="3:13" x14ac:dyDescent="0.25">
      <c r="F318" s="2"/>
      <c r="G318" s="3"/>
      <c r="H318" s="3"/>
    </row>
    <row r="319" spans="3:13" x14ac:dyDescent="0.25">
      <c r="F319" s="2"/>
      <c r="G319" s="3"/>
      <c r="H319" s="3"/>
    </row>
    <row r="320" spans="3:13" x14ac:dyDescent="0.25">
      <c r="F320" s="2"/>
      <c r="G320" s="3"/>
      <c r="H320" s="3"/>
    </row>
    <row r="321" spans="6:8" x14ac:dyDescent="0.25">
      <c r="F321" s="2"/>
      <c r="G321" s="3"/>
      <c r="H321" s="3"/>
    </row>
    <row r="322" spans="6:8" x14ac:dyDescent="0.25">
      <c r="F322" s="2"/>
      <c r="G322" s="3"/>
      <c r="H322" s="3"/>
    </row>
    <row r="323" spans="6:8" x14ac:dyDescent="0.25">
      <c r="F323" s="2"/>
      <c r="G323" s="3"/>
      <c r="H323" s="3"/>
    </row>
    <row r="324" spans="6:8" x14ac:dyDescent="0.25">
      <c r="F324" s="2"/>
      <c r="G324" s="3"/>
      <c r="H324" s="3"/>
    </row>
    <row r="325" spans="6:8" x14ac:dyDescent="0.25">
      <c r="F325" s="2"/>
      <c r="G325" s="3"/>
      <c r="H325" s="3"/>
    </row>
    <row r="326" spans="6:8" x14ac:dyDescent="0.25">
      <c r="F326" s="2"/>
      <c r="G326" s="3"/>
      <c r="H326" s="3"/>
    </row>
    <row r="327" spans="6:8" x14ac:dyDescent="0.25">
      <c r="F327" s="2"/>
      <c r="G327" s="3"/>
      <c r="H327" s="3"/>
    </row>
    <row r="328" spans="6:8" x14ac:dyDescent="0.25">
      <c r="F328" s="2"/>
      <c r="G328" s="3"/>
      <c r="H328" s="3"/>
    </row>
    <row r="329" spans="6:8" x14ac:dyDescent="0.25">
      <c r="F329" s="2"/>
      <c r="G329" s="3"/>
      <c r="H329" s="3"/>
    </row>
    <row r="345" spans="5:8" x14ac:dyDescent="0.25">
      <c r="F345" s="2"/>
      <c r="G345" s="3"/>
      <c r="H345" s="3"/>
    </row>
    <row r="346" spans="5:8" x14ac:dyDescent="0.25">
      <c r="E346" t="s">
        <v>67</v>
      </c>
      <c r="F346" s="2" t="e">
        <f>VLOOKUP(#REF!,#REF!,2,FALSE)</f>
        <v>#REF!</v>
      </c>
      <c r="G346" s="3"/>
      <c r="H346" s="3"/>
    </row>
    <row r="347" spans="5:8" x14ac:dyDescent="0.25">
      <c r="E347" t="s">
        <v>68</v>
      </c>
      <c r="F347" s="2" t="s">
        <v>66</v>
      </c>
      <c r="G347" s="3"/>
      <c r="H347" s="3"/>
    </row>
    <row r="348" spans="5:8" x14ac:dyDescent="0.25">
      <c r="F348" s="2"/>
      <c r="G348" s="3"/>
      <c r="H348" s="3"/>
    </row>
    <row r="349" spans="5:8" x14ac:dyDescent="0.25">
      <c r="F349" s="2"/>
      <c r="G349" s="3"/>
      <c r="H349" s="3"/>
    </row>
    <row r="350" spans="5:8" x14ac:dyDescent="0.25">
      <c r="F350" s="2"/>
      <c r="G350" s="3"/>
      <c r="H350" s="3"/>
    </row>
    <row r="351" spans="5:8" x14ac:dyDescent="0.25">
      <c r="F351" s="2"/>
      <c r="G351" s="3"/>
      <c r="H351" s="3"/>
    </row>
    <row r="352" spans="5:8" x14ac:dyDescent="0.25">
      <c r="F352" s="2"/>
      <c r="G352" s="3"/>
      <c r="H352" s="3"/>
    </row>
    <row r="353" spans="6:8" x14ac:dyDescent="0.25">
      <c r="F353" s="2"/>
      <c r="G353" s="3"/>
      <c r="H353" s="3"/>
    </row>
    <row r="354" spans="6:8" x14ac:dyDescent="0.25">
      <c r="F354" s="2"/>
      <c r="G354" s="3"/>
      <c r="H354" s="3"/>
    </row>
    <row r="355" spans="6:8" x14ac:dyDescent="0.25">
      <c r="F355" s="2"/>
      <c r="G355" s="3"/>
      <c r="H355" s="3"/>
    </row>
    <row r="356" spans="6:8" x14ac:dyDescent="0.25">
      <c r="F356" s="2"/>
      <c r="G356" s="3"/>
      <c r="H356" s="3"/>
    </row>
    <row r="357" spans="6:8" x14ac:dyDescent="0.25">
      <c r="F357" s="2"/>
      <c r="G357" s="3"/>
      <c r="H357" s="3"/>
    </row>
    <row r="358" spans="6:8" x14ac:dyDescent="0.25">
      <c r="F358" s="2"/>
      <c r="G358" s="3"/>
      <c r="H358" s="3"/>
    </row>
    <row r="359" spans="6:8" x14ac:dyDescent="0.25">
      <c r="F359" s="2"/>
      <c r="G359" s="3"/>
      <c r="H359" s="3"/>
    </row>
    <row r="360" spans="6:8" x14ac:dyDescent="0.25">
      <c r="F360" s="2"/>
      <c r="G360" s="3"/>
      <c r="H360" s="3"/>
    </row>
    <row r="361" spans="6:8" x14ac:dyDescent="0.25">
      <c r="F361" s="2"/>
      <c r="G361" s="3"/>
      <c r="H361" s="3"/>
    </row>
    <row r="362" spans="6:8" x14ac:dyDescent="0.25">
      <c r="F362" s="2"/>
      <c r="G362" s="3"/>
      <c r="H362" s="3"/>
    </row>
    <row r="363" spans="6:8" x14ac:dyDescent="0.25">
      <c r="F363" s="2"/>
      <c r="G363" s="3"/>
      <c r="H363" s="3"/>
    </row>
    <row r="364" spans="6:8" x14ac:dyDescent="0.25">
      <c r="F364" s="2"/>
      <c r="G364" s="3"/>
      <c r="H364" s="3"/>
    </row>
    <row r="365" spans="6:8" x14ac:dyDescent="0.25">
      <c r="F365" s="2"/>
      <c r="G365" s="3"/>
      <c r="H365" s="3"/>
    </row>
    <row r="366" spans="6:8" x14ac:dyDescent="0.25">
      <c r="F366" s="2"/>
      <c r="G366" s="3"/>
      <c r="H366" s="3"/>
    </row>
    <row r="367" spans="6:8" x14ac:dyDescent="0.25">
      <c r="F367" s="2"/>
      <c r="G367" s="3"/>
      <c r="H367" s="3"/>
    </row>
    <row r="368" spans="6:8" x14ac:dyDescent="0.25">
      <c r="F368" s="2"/>
      <c r="G368" s="3"/>
      <c r="H368" s="3"/>
    </row>
    <row r="369" spans="6:8" x14ac:dyDescent="0.25">
      <c r="F369" s="2"/>
      <c r="G369" s="3"/>
      <c r="H369" s="3"/>
    </row>
    <row r="370" spans="6:8" x14ac:dyDescent="0.25">
      <c r="F370" s="2"/>
      <c r="G370" s="3"/>
      <c r="H370" s="3"/>
    </row>
    <row r="371" spans="6:8" x14ac:dyDescent="0.25">
      <c r="F371" s="2"/>
      <c r="G371" s="3"/>
      <c r="H371" s="3"/>
    </row>
    <row r="372" spans="6:8" x14ac:dyDescent="0.25">
      <c r="F372" s="2"/>
      <c r="G372" s="3"/>
      <c r="H372" s="3"/>
    </row>
    <row r="373" spans="6:8" x14ac:dyDescent="0.25">
      <c r="F373" s="2"/>
      <c r="G373" s="3"/>
      <c r="H373" s="3"/>
    </row>
    <row r="374" spans="6:8" x14ac:dyDescent="0.25">
      <c r="F374" s="2"/>
      <c r="G374" s="3"/>
      <c r="H374" s="3"/>
    </row>
    <row r="375" spans="6:8" x14ac:dyDescent="0.25">
      <c r="F375" s="2"/>
      <c r="G375" s="3"/>
      <c r="H375" s="3"/>
    </row>
    <row r="376" spans="6:8" x14ac:dyDescent="0.25">
      <c r="F376" s="2"/>
      <c r="G376" s="3"/>
      <c r="H376" s="3"/>
    </row>
    <row r="377" spans="6:8" x14ac:dyDescent="0.25">
      <c r="F377" s="2"/>
      <c r="G377" s="3"/>
      <c r="H377" s="3"/>
    </row>
    <row r="378" spans="6:8" x14ac:dyDescent="0.25">
      <c r="F378" s="2"/>
      <c r="G378" s="3"/>
      <c r="H378" s="3"/>
    </row>
    <row r="379" spans="6:8" x14ac:dyDescent="0.25">
      <c r="F379" s="2"/>
      <c r="G379" s="3"/>
      <c r="H379" s="3"/>
    </row>
    <row r="380" spans="6:8" x14ac:dyDescent="0.25">
      <c r="F380" s="2"/>
      <c r="G380" s="3"/>
      <c r="H380" s="3"/>
    </row>
    <row r="381" spans="6:8" x14ac:dyDescent="0.25">
      <c r="F381" s="2"/>
      <c r="G381" s="3"/>
      <c r="H381" s="3"/>
    </row>
    <row r="382" spans="6:8" x14ac:dyDescent="0.25">
      <c r="F382" s="2"/>
      <c r="G382" s="3"/>
      <c r="H382" s="3"/>
    </row>
    <row r="383" spans="6:8" x14ac:dyDescent="0.25">
      <c r="F383" s="2"/>
      <c r="G383" s="3"/>
      <c r="H383" s="3"/>
    </row>
    <row r="384" spans="6:8" x14ac:dyDescent="0.25">
      <c r="F384" s="2"/>
      <c r="G384" s="3"/>
      <c r="H384" s="3"/>
    </row>
    <row r="385" spans="6:8" x14ac:dyDescent="0.25">
      <c r="F385" s="2"/>
      <c r="G385" s="3"/>
      <c r="H385" s="3"/>
    </row>
    <row r="386" spans="6:8" x14ac:dyDescent="0.25">
      <c r="F386" s="2"/>
      <c r="G386" s="3"/>
      <c r="H386" s="3"/>
    </row>
    <row r="387" spans="6:8" x14ac:dyDescent="0.25">
      <c r="F387" s="2"/>
      <c r="G387" s="3"/>
      <c r="H387" s="3"/>
    </row>
    <row r="388" spans="6:8" x14ac:dyDescent="0.25">
      <c r="F388" s="2"/>
      <c r="G388" s="3"/>
      <c r="H388" s="3"/>
    </row>
    <row r="389" spans="6:8" x14ac:dyDescent="0.25">
      <c r="F389" s="2"/>
      <c r="G389" s="3"/>
      <c r="H389" s="3"/>
    </row>
    <row r="390" spans="6:8" x14ac:dyDescent="0.25">
      <c r="F390" s="2"/>
      <c r="G390" s="3"/>
      <c r="H390" s="3"/>
    </row>
    <row r="391" spans="6:8" x14ac:dyDescent="0.25">
      <c r="F391" s="2"/>
      <c r="G391" s="3"/>
      <c r="H391" s="3"/>
    </row>
    <row r="392" spans="6:8" x14ac:dyDescent="0.25">
      <c r="F392" s="2"/>
      <c r="G392" s="3"/>
      <c r="H392" s="3"/>
    </row>
    <row r="393" spans="6:8" x14ac:dyDescent="0.25">
      <c r="F393" s="2"/>
      <c r="G393" s="3"/>
      <c r="H393" s="3"/>
    </row>
    <row r="394" spans="6:8" x14ac:dyDescent="0.25">
      <c r="F394" s="2"/>
      <c r="G394" s="3"/>
      <c r="H394" s="3"/>
    </row>
    <row r="395" spans="6:8" x14ac:dyDescent="0.25">
      <c r="F395" s="2"/>
      <c r="G395" s="3"/>
      <c r="H395" s="3"/>
    </row>
    <row r="396" spans="6:8" x14ac:dyDescent="0.25">
      <c r="F396" s="2"/>
      <c r="G396" s="3"/>
      <c r="H396" s="3"/>
    </row>
    <row r="397" spans="6:8" x14ac:dyDescent="0.25">
      <c r="F397" s="2"/>
      <c r="G397" s="3"/>
      <c r="H397" s="3"/>
    </row>
    <row r="398" spans="6:8" x14ac:dyDescent="0.25">
      <c r="F398" s="2"/>
      <c r="G398" s="3"/>
      <c r="H398" s="3"/>
    </row>
    <row r="399" spans="6:8" x14ac:dyDescent="0.25">
      <c r="F399" s="2"/>
      <c r="G399" s="3"/>
      <c r="H399" s="3"/>
    </row>
    <row r="400" spans="6:8" x14ac:dyDescent="0.25">
      <c r="F400" s="2"/>
      <c r="G400" s="3"/>
      <c r="H400" s="3"/>
    </row>
    <row r="401" spans="6:8" x14ac:dyDescent="0.25">
      <c r="F401" s="2"/>
      <c r="G401" s="3"/>
      <c r="H401" s="3"/>
    </row>
    <row r="402" spans="6:8" x14ac:dyDescent="0.25">
      <c r="F402" s="2"/>
      <c r="G402" s="3"/>
      <c r="H402" s="3"/>
    </row>
    <row r="403" spans="6:8" x14ac:dyDescent="0.25">
      <c r="F403" s="2"/>
      <c r="G403" s="3"/>
      <c r="H403" s="3"/>
    </row>
    <row r="404" spans="6:8" x14ac:dyDescent="0.25">
      <c r="F404" s="2"/>
      <c r="G404" s="3"/>
      <c r="H404" s="3"/>
    </row>
    <row r="405" spans="6:8" x14ac:dyDescent="0.25">
      <c r="F405" s="2"/>
      <c r="G405" s="3"/>
      <c r="H405" s="3"/>
    </row>
    <row r="406" spans="6:8" x14ac:dyDescent="0.25">
      <c r="F406" s="2"/>
      <c r="G406" s="3"/>
      <c r="H406" s="3"/>
    </row>
    <row r="407" spans="6:8" x14ac:dyDescent="0.25">
      <c r="F407" s="2"/>
      <c r="G407" s="3"/>
      <c r="H407" s="3"/>
    </row>
    <row r="408" spans="6:8" x14ac:dyDescent="0.25">
      <c r="F408" s="2"/>
      <c r="G408" s="3"/>
      <c r="H408" s="3"/>
    </row>
    <row r="409" spans="6:8" x14ac:dyDescent="0.25">
      <c r="F409" s="2"/>
      <c r="G409" s="3"/>
      <c r="H409" s="3"/>
    </row>
    <row r="410" spans="6:8" x14ac:dyDescent="0.25">
      <c r="F410" s="2"/>
      <c r="G410" s="3"/>
      <c r="H410" s="3"/>
    </row>
    <row r="411" spans="6:8" x14ac:dyDescent="0.25">
      <c r="F411" s="2"/>
      <c r="G411" s="3"/>
      <c r="H411" s="3"/>
    </row>
    <row r="412" spans="6:8" x14ac:dyDescent="0.25">
      <c r="F412" s="2"/>
      <c r="G412" s="3"/>
      <c r="H412" s="3"/>
    </row>
    <row r="413" spans="6:8" x14ac:dyDescent="0.25">
      <c r="F413" s="2"/>
      <c r="G413" s="3"/>
      <c r="H413" s="3"/>
    </row>
    <row r="414" spans="6:8" x14ac:dyDescent="0.25">
      <c r="F414" s="2"/>
      <c r="G414" s="3"/>
      <c r="H414" s="3"/>
    </row>
    <row r="415" spans="6:8" x14ac:dyDescent="0.25">
      <c r="F415" s="2"/>
      <c r="G415" s="3"/>
      <c r="H415" s="3"/>
    </row>
    <row r="416" spans="6:8" x14ac:dyDescent="0.25">
      <c r="F416" s="2"/>
      <c r="G416" s="3"/>
      <c r="H416" s="3"/>
    </row>
    <row r="417" spans="6:8" x14ac:dyDescent="0.25">
      <c r="F417" s="2"/>
      <c r="G417" s="3"/>
      <c r="H417" s="3"/>
    </row>
    <row r="418" spans="6:8" x14ac:dyDescent="0.25">
      <c r="F418" s="2"/>
      <c r="G418" s="3"/>
      <c r="H418" s="3"/>
    </row>
    <row r="419" spans="6:8" x14ac:dyDescent="0.25">
      <c r="F419" s="2"/>
      <c r="G419" s="3"/>
      <c r="H419" s="3"/>
    </row>
    <row r="420" spans="6:8" x14ac:dyDescent="0.25">
      <c r="F420" s="2"/>
      <c r="G420" s="3"/>
      <c r="H420" s="3"/>
    </row>
    <row r="421" spans="6:8" x14ac:dyDescent="0.25">
      <c r="F421" s="2"/>
      <c r="G421" s="3"/>
      <c r="H421" s="3"/>
    </row>
    <row r="422" spans="6:8" x14ac:dyDescent="0.25">
      <c r="F422" s="2"/>
      <c r="G422" s="3"/>
      <c r="H422" s="3"/>
    </row>
    <row r="423" spans="6:8" x14ac:dyDescent="0.25">
      <c r="F423" s="2"/>
      <c r="G423" s="3"/>
      <c r="H423" s="3"/>
    </row>
    <row r="424" spans="6:8" x14ac:dyDescent="0.25">
      <c r="F424" s="2"/>
      <c r="G424" s="3"/>
      <c r="H424" s="3"/>
    </row>
    <row r="425" spans="6:8" x14ac:dyDescent="0.25">
      <c r="F425" s="2"/>
      <c r="G425" s="3"/>
      <c r="H425" s="3"/>
    </row>
    <row r="426" spans="6:8" x14ac:dyDescent="0.25">
      <c r="F426" s="2"/>
      <c r="G426" s="3"/>
      <c r="H426" s="3"/>
    </row>
    <row r="427" spans="6:8" x14ac:dyDescent="0.25">
      <c r="F427" s="2"/>
      <c r="G427" s="3"/>
      <c r="H427" s="3"/>
    </row>
    <row r="428" spans="6:8" x14ac:dyDescent="0.25">
      <c r="F428" s="2"/>
      <c r="G428" s="3"/>
      <c r="H428" s="3"/>
    </row>
    <row r="429" spans="6:8" x14ac:dyDescent="0.25">
      <c r="F429" s="2"/>
      <c r="G429" s="3"/>
      <c r="H429" s="3"/>
    </row>
    <row r="430" spans="6:8" x14ac:dyDescent="0.25">
      <c r="F430" s="2"/>
      <c r="G430" s="3"/>
      <c r="H430" s="3"/>
    </row>
    <row r="431" spans="6:8" x14ac:dyDescent="0.25">
      <c r="F431" s="2"/>
      <c r="G431" s="3"/>
      <c r="H431" s="3"/>
    </row>
    <row r="432" spans="6:8" x14ac:dyDescent="0.25">
      <c r="F432" s="2"/>
      <c r="G432" s="3"/>
      <c r="H432" s="3"/>
    </row>
    <row r="433" spans="6:8" x14ac:dyDescent="0.25">
      <c r="F433" s="2"/>
      <c r="G433" s="3"/>
      <c r="H433" s="3"/>
    </row>
    <row r="434" spans="6:8" x14ac:dyDescent="0.25">
      <c r="F434" s="2"/>
      <c r="G434" s="3"/>
      <c r="H434" s="3"/>
    </row>
    <row r="435" spans="6:8" x14ac:dyDescent="0.25">
      <c r="F435" s="2"/>
      <c r="G435" s="3"/>
      <c r="H435" s="3"/>
    </row>
    <row r="436" spans="6:8" x14ac:dyDescent="0.25">
      <c r="F436" s="2"/>
      <c r="G436" s="3"/>
      <c r="H436" s="3"/>
    </row>
    <row r="437" spans="6:8" x14ac:dyDescent="0.25">
      <c r="F437" s="2"/>
      <c r="G437" s="3"/>
      <c r="H437" s="3"/>
    </row>
    <row r="438" spans="6:8" x14ac:dyDescent="0.25">
      <c r="F438" s="2"/>
      <c r="G438" s="3"/>
      <c r="H438" s="3"/>
    </row>
    <row r="439" spans="6:8" x14ac:dyDescent="0.25">
      <c r="F439" s="2"/>
      <c r="G439" s="3"/>
      <c r="H439" s="3"/>
    </row>
    <row r="440" spans="6:8" x14ac:dyDescent="0.25">
      <c r="F440" s="2"/>
      <c r="G440" s="3"/>
      <c r="H440" s="3"/>
    </row>
    <row r="441" spans="6:8" x14ac:dyDescent="0.25">
      <c r="F441" s="2"/>
      <c r="G441" s="3"/>
      <c r="H441" s="3"/>
    </row>
    <row r="442" spans="6:8" x14ac:dyDescent="0.25">
      <c r="F442" s="2"/>
      <c r="G442" s="3"/>
      <c r="H442" s="3"/>
    </row>
    <row r="443" spans="6:8" x14ac:dyDescent="0.25">
      <c r="F443" s="2"/>
      <c r="G443" s="3"/>
      <c r="H443" s="3"/>
    </row>
    <row r="444" spans="6:8" x14ac:dyDescent="0.25">
      <c r="F444" s="2"/>
      <c r="G444" s="3"/>
      <c r="H444" s="3"/>
    </row>
    <row r="445" spans="6:8" x14ac:dyDescent="0.25">
      <c r="F445" s="2"/>
      <c r="G445" s="3"/>
      <c r="H445" s="3"/>
    </row>
    <row r="446" spans="6:8" x14ac:dyDescent="0.25">
      <c r="F446" s="2"/>
      <c r="G446" s="3"/>
      <c r="H446" s="3"/>
    </row>
    <row r="447" spans="6:8" x14ac:dyDescent="0.25">
      <c r="F447" s="2"/>
      <c r="G447" s="3"/>
      <c r="H447" s="3"/>
    </row>
    <row r="448" spans="6:8" x14ac:dyDescent="0.25">
      <c r="F448" s="2"/>
      <c r="G448" s="3"/>
      <c r="H448" s="3"/>
    </row>
    <row r="449" spans="6:8" x14ac:dyDescent="0.25">
      <c r="F449" s="2"/>
      <c r="G449" s="3"/>
      <c r="H449" s="3"/>
    </row>
    <row r="450" spans="6:8" x14ac:dyDescent="0.25">
      <c r="F450" s="2"/>
      <c r="G450" s="3"/>
      <c r="H450" s="3"/>
    </row>
    <row r="451" spans="6:8" x14ac:dyDescent="0.25">
      <c r="F451" s="2"/>
      <c r="G451" s="3"/>
      <c r="H451" s="3"/>
    </row>
    <row r="452" spans="6:8" x14ac:dyDescent="0.25">
      <c r="F452" s="2"/>
      <c r="G452" s="3"/>
      <c r="H452" s="3"/>
    </row>
    <row r="453" spans="6:8" x14ac:dyDescent="0.25">
      <c r="F453" s="2"/>
      <c r="G453" s="3"/>
      <c r="H453" s="3"/>
    </row>
    <row r="454" spans="6:8" x14ac:dyDescent="0.25">
      <c r="F454" s="2"/>
      <c r="G454" s="3"/>
      <c r="H454" s="3"/>
    </row>
    <row r="455" spans="6:8" x14ac:dyDescent="0.25">
      <c r="F455" s="2"/>
      <c r="G455" s="3"/>
      <c r="H455" s="3"/>
    </row>
    <row r="456" spans="6:8" x14ac:dyDescent="0.25">
      <c r="F456" s="2"/>
      <c r="G456" s="3"/>
      <c r="H456" s="3"/>
    </row>
    <row r="457" spans="6:8" x14ac:dyDescent="0.25">
      <c r="F457" s="2"/>
      <c r="G457" s="3"/>
      <c r="H457" s="3"/>
    </row>
    <row r="458" spans="6:8" x14ac:dyDescent="0.25">
      <c r="F458" s="2"/>
      <c r="G458" s="3"/>
      <c r="H458" s="3"/>
    </row>
    <row r="459" spans="6:8" x14ac:dyDescent="0.25">
      <c r="F459" s="2"/>
      <c r="G459" s="3"/>
      <c r="H459" s="3"/>
    </row>
    <row r="460" spans="6:8" x14ac:dyDescent="0.25">
      <c r="F460" s="2"/>
      <c r="G460" s="3"/>
      <c r="H460" s="3"/>
    </row>
    <row r="461" spans="6:8" x14ac:dyDescent="0.25">
      <c r="F461" s="2"/>
      <c r="G461" s="3"/>
      <c r="H461" s="3"/>
    </row>
    <row r="462" spans="6:8" x14ac:dyDescent="0.25">
      <c r="F462" s="2"/>
      <c r="G462" s="3"/>
      <c r="H462" s="3"/>
    </row>
    <row r="463" spans="6:8" x14ac:dyDescent="0.25">
      <c r="F463" s="2"/>
      <c r="G463" s="3"/>
      <c r="H463" s="3"/>
    </row>
    <row r="464" spans="6:8" x14ac:dyDescent="0.25">
      <c r="F464" s="2"/>
      <c r="G464" s="3"/>
      <c r="H464" s="3"/>
    </row>
    <row r="465" spans="6:8" x14ac:dyDescent="0.25">
      <c r="F465" s="2"/>
      <c r="G465" s="3"/>
      <c r="H465" s="3"/>
    </row>
    <row r="466" spans="6:8" x14ac:dyDescent="0.25">
      <c r="F466" s="2"/>
      <c r="G466" s="3"/>
      <c r="H466" s="3"/>
    </row>
    <row r="467" spans="6:8" x14ac:dyDescent="0.25">
      <c r="F467" s="2"/>
      <c r="G467" s="3"/>
      <c r="H467" s="3"/>
    </row>
    <row r="468" spans="6:8" x14ac:dyDescent="0.25">
      <c r="F468" s="2"/>
      <c r="G468" s="3"/>
      <c r="H468" s="3"/>
    </row>
    <row r="469" spans="6:8" x14ac:dyDescent="0.25">
      <c r="F469" s="2"/>
      <c r="G469" s="3"/>
      <c r="H469" s="3"/>
    </row>
    <row r="470" spans="6:8" x14ac:dyDescent="0.25">
      <c r="F470" s="2"/>
      <c r="G470" s="3"/>
      <c r="H470" s="3"/>
    </row>
    <row r="471" spans="6:8" x14ac:dyDescent="0.25">
      <c r="F471" s="2"/>
      <c r="G471" s="3"/>
      <c r="H471" s="3"/>
    </row>
    <row r="472" spans="6:8" x14ac:dyDescent="0.25">
      <c r="F472" s="2"/>
      <c r="G472" s="3"/>
      <c r="H472" s="3"/>
    </row>
    <row r="473" spans="6:8" x14ac:dyDescent="0.25">
      <c r="F473" s="2"/>
      <c r="G473" s="3"/>
      <c r="H473" s="3"/>
    </row>
    <row r="474" spans="6:8" x14ac:dyDescent="0.25">
      <c r="F474" s="2"/>
      <c r="G474" s="3"/>
      <c r="H474" s="3"/>
    </row>
    <row r="475" spans="6:8" x14ac:dyDescent="0.25">
      <c r="F475" s="2"/>
      <c r="G475" s="3"/>
      <c r="H475" s="3"/>
    </row>
    <row r="476" spans="6:8" x14ac:dyDescent="0.25">
      <c r="F476" s="2"/>
      <c r="G476" s="3"/>
      <c r="H476" s="3"/>
    </row>
    <row r="477" spans="6:8" x14ac:dyDescent="0.25">
      <c r="F477" s="2"/>
      <c r="G477" s="3"/>
      <c r="H477" s="3"/>
    </row>
    <row r="478" spans="6:8" x14ac:dyDescent="0.25">
      <c r="F478" s="2"/>
      <c r="G478" s="3"/>
      <c r="H478" s="3"/>
    </row>
    <row r="479" spans="6:8" x14ac:dyDescent="0.25">
      <c r="F479" s="2"/>
      <c r="G479" s="3"/>
      <c r="H479" s="3"/>
    </row>
    <row r="480" spans="6:8" x14ac:dyDescent="0.25">
      <c r="F480" s="2"/>
      <c r="G480" s="3"/>
      <c r="H480" s="3"/>
    </row>
    <row r="481" spans="6:8" x14ac:dyDescent="0.25">
      <c r="F481" s="2"/>
      <c r="G481" s="3"/>
      <c r="H481" s="3"/>
    </row>
    <row r="482" spans="6:8" x14ac:dyDescent="0.25">
      <c r="F482" s="2"/>
      <c r="G482" s="3"/>
      <c r="H482" s="3"/>
    </row>
    <row r="483" spans="6:8" x14ac:dyDescent="0.25">
      <c r="F483" s="2"/>
      <c r="G483" s="3"/>
      <c r="H483" s="3"/>
    </row>
    <row r="484" spans="6:8" x14ac:dyDescent="0.25">
      <c r="F484" s="2"/>
      <c r="G484" s="3"/>
      <c r="H484" s="3"/>
    </row>
    <row r="485" spans="6:8" x14ac:dyDescent="0.25">
      <c r="F485" s="2"/>
      <c r="G485" s="3"/>
      <c r="H485" s="3"/>
    </row>
    <row r="486" spans="6:8" x14ac:dyDescent="0.25">
      <c r="F486" s="2"/>
      <c r="G486" s="3"/>
      <c r="H486" s="3"/>
    </row>
    <row r="487" spans="6:8" x14ac:dyDescent="0.25">
      <c r="F487" s="2"/>
      <c r="G487" s="3"/>
      <c r="H487" s="3"/>
    </row>
    <row r="488" spans="6:8" x14ac:dyDescent="0.25">
      <c r="F488" s="2"/>
      <c r="G488" s="3"/>
      <c r="H488" s="3"/>
    </row>
    <row r="489" spans="6:8" x14ac:dyDescent="0.25">
      <c r="F489" s="2"/>
      <c r="G489" s="3"/>
      <c r="H489" s="3"/>
    </row>
    <row r="490" spans="6:8" x14ac:dyDescent="0.25">
      <c r="F490" s="2"/>
      <c r="G490" s="3"/>
      <c r="H490" s="3"/>
    </row>
    <row r="491" spans="6:8" x14ac:dyDescent="0.25">
      <c r="F491" s="2"/>
      <c r="G491" s="3"/>
      <c r="H491" s="3"/>
    </row>
    <row r="492" spans="6:8" x14ac:dyDescent="0.25">
      <c r="F492" s="2"/>
      <c r="G492" s="3"/>
      <c r="H492" s="3"/>
    </row>
    <row r="493" spans="6:8" x14ac:dyDescent="0.25">
      <c r="F493" s="2"/>
      <c r="G493" s="3"/>
      <c r="H493" s="3"/>
    </row>
    <row r="494" spans="6:8" x14ac:dyDescent="0.25">
      <c r="F494" s="2"/>
      <c r="G494" s="3"/>
      <c r="H494" s="3"/>
    </row>
    <row r="495" spans="6:8" x14ac:dyDescent="0.25">
      <c r="F495" s="2"/>
      <c r="G495" s="3"/>
      <c r="H495" s="3"/>
    </row>
    <row r="496" spans="6:8" x14ac:dyDescent="0.25">
      <c r="F496" s="2"/>
      <c r="G496" s="3"/>
      <c r="H496" s="3"/>
    </row>
    <row r="497" spans="6:8" x14ac:dyDescent="0.25">
      <c r="F497" s="2"/>
      <c r="G497" s="3"/>
      <c r="H497" s="3"/>
    </row>
    <row r="498" spans="6:8" x14ac:dyDescent="0.25">
      <c r="F498" s="2"/>
      <c r="G498" s="3"/>
      <c r="H498" s="3"/>
    </row>
    <row r="499" spans="6:8" x14ac:dyDescent="0.25">
      <c r="F499" s="2"/>
      <c r="G499" s="3"/>
      <c r="H499" s="3"/>
    </row>
    <row r="500" spans="6:8" x14ac:dyDescent="0.25">
      <c r="F500" s="2"/>
      <c r="G500" s="3"/>
      <c r="H500" s="3"/>
    </row>
    <row r="501" spans="6:8" x14ac:dyDescent="0.25">
      <c r="F501" s="2"/>
      <c r="G501" s="3"/>
      <c r="H501" s="3"/>
    </row>
    <row r="502" spans="6:8" x14ac:dyDescent="0.25">
      <c r="F502" s="2"/>
      <c r="G502" s="3"/>
      <c r="H502" s="3"/>
    </row>
    <row r="503" spans="6:8" x14ac:dyDescent="0.25">
      <c r="F503" s="2"/>
      <c r="G503" s="3"/>
      <c r="H503" s="3"/>
    </row>
    <row r="504" spans="6:8" x14ac:dyDescent="0.25">
      <c r="F504" s="2"/>
      <c r="G504" s="3"/>
      <c r="H504" s="3"/>
    </row>
    <row r="505" spans="6:8" x14ac:dyDescent="0.25">
      <c r="F505" s="2"/>
      <c r="G505" s="3"/>
      <c r="H505" s="3"/>
    </row>
    <row r="506" spans="6:8" x14ac:dyDescent="0.25">
      <c r="F506" s="2"/>
      <c r="G506" s="3"/>
      <c r="H506" s="3"/>
    </row>
    <row r="507" spans="6:8" x14ac:dyDescent="0.25">
      <c r="F507" s="2"/>
      <c r="G507" s="3"/>
      <c r="H507" s="3"/>
    </row>
    <row r="508" spans="6:8" x14ac:dyDescent="0.25">
      <c r="F508" s="2"/>
      <c r="G508" s="3"/>
      <c r="H508" s="3"/>
    </row>
    <row r="509" spans="6:8" x14ac:dyDescent="0.25">
      <c r="F509" s="2"/>
      <c r="G509" s="3"/>
      <c r="H509" s="3"/>
    </row>
    <row r="510" spans="6:8" x14ac:dyDescent="0.25">
      <c r="F510" s="2"/>
      <c r="G510" s="3"/>
      <c r="H510" s="3"/>
    </row>
    <row r="511" spans="6:8" x14ac:dyDescent="0.25">
      <c r="F511" s="2"/>
      <c r="G511" s="3"/>
      <c r="H511" s="3"/>
    </row>
    <row r="512" spans="6:8" x14ac:dyDescent="0.25">
      <c r="F512" s="2"/>
      <c r="G512" s="3"/>
      <c r="H512" s="3"/>
    </row>
    <row r="513" spans="6:8" x14ac:dyDescent="0.25">
      <c r="F513" s="2"/>
      <c r="G513" s="3"/>
      <c r="H513" s="3"/>
    </row>
    <row r="514" spans="6:8" x14ac:dyDescent="0.25">
      <c r="F514" s="2"/>
      <c r="G514" s="3"/>
      <c r="H514" s="3"/>
    </row>
    <row r="515" spans="6:8" x14ac:dyDescent="0.25">
      <c r="F515" s="2"/>
      <c r="G515" s="3"/>
      <c r="H515" s="3"/>
    </row>
    <row r="516" spans="6:8" x14ac:dyDescent="0.25">
      <c r="F516" s="2"/>
      <c r="G516" s="3"/>
      <c r="H516" s="3"/>
    </row>
    <row r="517" spans="6:8" x14ac:dyDescent="0.25">
      <c r="F517" s="2"/>
      <c r="G517" s="3"/>
      <c r="H517" s="3"/>
    </row>
    <row r="518" spans="6:8" x14ac:dyDescent="0.25">
      <c r="F518" s="2"/>
      <c r="G518" s="3"/>
      <c r="H518" s="3"/>
    </row>
    <row r="519" spans="6:8" x14ac:dyDescent="0.25">
      <c r="F519" s="2"/>
      <c r="G519" s="3"/>
      <c r="H519" s="3"/>
    </row>
    <row r="520" spans="6:8" x14ac:dyDescent="0.25">
      <c r="F520" s="2"/>
      <c r="G520" s="3"/>
      <c r="H520" s="3"/>
    </row>
    <row r="521" spans="6:8" x14ac:dyDescent="0.25">
      <c r="F521" s="2"/>
      <c r="G521" s="3"/>
      <c r="H521" s="3"/>
    </row>
    <row r="522" spans="6:8" x14ac:dyDescent="0.25">
      <c r="F522" s="2"/>
      <c r="G522" s="3"/>
      <c r="H522" s="3"/>
    </row>
    <row r="523" spans="6:8" x14ac:dyDescent="0.25">
      <c r="F523" s="2"/>
      <c r="G523" s="3"/>
      <c r="H523" s="3"/>
    </row>
    <row r="524" spans="6:8" x14ac:dyDescent="0.25">
      <c r="F524" s="2"/>
      <c r="G524" s="3"/>
      <c r="H524" s="3"/>
    </row>
    <row r="525" spans="6:8" x14ac:dyDescent="0.25">
      <c r="F525" s="2"/>
      <c r="G525" s="3"/>
      <c r="H525" s="3"/>
    </row>
    <row r="526" spans="6:8" x14ac:dyDescent="0.25">
      <c r="F526" s="2"/>
      <c r="G526" s="3"/>
      <c r="H526" s="3"/>
    </row>
    <row r="527" spans="6:8" x14ac:dyDescent="0.25">
      <c r="F527" s="2"/>
      <c r="G527" s="3"/>
      <c r="H527" s="3"/>
    </row>
    <row r="528" spans="6:8" x14ac:dyDescent="0.25">
      <c r="F528" s="2"/>
      <c r="G528" s="3"/>
      <c r="H528" s="3"/>
    </row>
    <row r="529" spans="6:8" x14ac:dyDescent="0.25">
      <c r="F529" s="2"/>
      <c r="G529" s="3"/>
      <c r="H529" s="3"/>
    </row>
    <row r="530" spans="6:8" x14ac:dyDescent="0.25">
      <c r="F530" s="2"/>
      <c r="G530" s="3"/>
      <c r="H530" s="3"/>
    </row>
    <row r="531" spans="6:8" x14ac:dyDescent="0.25">
      <c r="F531" s="2"/>
      <c r="G531" s="3"/>
      <c r="H531" s="3"/>
    </row>
    <row r="532" spans="6:8" x14ac:dyDescent="0.25">
      <c r="F532" s="2"/>
      <c r="G532" s="3"/>
      <c r="H532" s="3"/>
    </row>
    <row r="533" spans="6:8" x14ac:dyDescent="0.25">
      <c r="F533" s="2"/>
      <c r="G533" s="3"/>
      <c r="H533" s="3"/>
    </row>
    <row r="534" spans="6:8" x14ac:dyDescent="0.25">
      <c r="F534" s="2"/>
      <c r="G534" s="3"/>
      <c r="H534" s="3"/>
    </row>
    <row r="535" spans="6:8" x14ac:dyDescent="0.25">
      <c r="F535" s="2"/>
      <c r="G535" s="3"/>
      <c r="H535" s="3"/>
    </row>
    <row r="536" spans="6:8" x14ac:dyDescent="0.25">
      <c r="F536" s="2"/>
      <c r="G536" s="3"/>
      <c r="H536" s="3"/>
    </row>
    <row r="537" spans="6:8" x14ac:dyDescent="0.25">
      <c r="F537" s="2"/>
      <c r="G537" s="3"/>
      <c r="H537" s="3"/>
    </row>
    <row r="538" spans="6:8" x14ac:dyDescent="0.25">
      <c r="F538" s="2"/>
      <c r="G538" s="3"/>
      <c r="H538" s="3"/>
    </row>
    <row r="539" spans="6:8" x14ac:dyDescent="0.25">
      <c r="F539" s="2"/>
      <c r="G539" s="3"/>
      <c r="H539" s="3"/>
    </row>
    <row r="540" spans="6:8" x14ac:dyDescent="0.25">
      <c r="F540" s="2"/>
      <c r="G540" s="3"/>
      <c r="H540" s="3"/>
    </row>
    <row r="541" spans="6:8" x14ac:dyDescent="0.25">
      <c r="F541" s="2"/>
      <c r="G541" s="3"/>
      <c r="H541" s="3"/>
    </row>
    <row r="542" spans="6:8" x14ac:dyDescent="0.25">
      <c r="F542" s="2"/>
      <c r="G542" s="3"/>
      <c r="H542" s="3"/>
    </row>
    <row r="543" spans="6:8" x14ac:dyDescent="0.25">
      <c r="F543" s="2"/>
      <c r="G543" s="3"/>
      <c r="H543" s="3"/>
    </row>
    <row r="544" spans="6:8" x14ac:dyDescent="0.25">
      <c r="F544" s="2"/>
      <c r="G544" s="3"/>
      <c r="H544" s="3"/>
    </row>
    <row r="545" spans="6:8" x14ac:dyDescent="0.25">
      <c r="F545" s="2"/>
      <c r="G545" s="3"/>
      <c r="H545" s="3"/>
    </row>
    <row r="546" spans="6:8" x14ac:dyDescent="0.25">
      <c r="F546" s="2"/>
      <c r="G546" s="3"/>
      <c r="H546" s="3"/>
    </row>
    <row r="547" spans="6:8" x14ac:dyDescent="0.25">
      <c r="F547" s="2"/>
      <c r="G547" s="3"/>
      <c r="H547" s="3"/>
    </row>
    <row r="548" spans="6:8" x14ac:dyDescent="0.25">
      <c r="F548" s="2"/>
      <c r="G548" s="3"/>
      <c r="H548" s="3"/>
    </row>
    <row r="549" spans="6:8" x14ac:dyDescent="0.25">
      <c r="F549" s="2"/>
      <c r="G549" s="3"/>
      <c r="H549" s="3"/>
    </row>
    <row r="550" spans="6:8" x14ac:dyDescent="0.25">
      <c r="F550" s="2"/>
      <c r="G550" s="3"/>
      <c r="H550" s="3"/>
    </row>
    <row r="551" spans="6:8" x14ac:dyDescent="0.25">
      <c r="F551" s="2"/>
      <c r="G551" s="3"/>
      <c r="H551" s="3"/>
    </row>
    <row r="552" spans="6:8" x14ac:dyDescent="0.25">
      <c r="F552" s="2"/>
      <c r="G552" s="3"/>
      <c r="H552" s="3"/>
    </row>
    <row r="553" spans="6:8" x14ac:dyDescent="0.25">
      <c r="F553" s="2"/>
      <c r="G553" s="3"/>
      <c r="H553" s="3"/>
    </row>
    <row r="554" spans="6:8" x14ac:dyDescent="0.25">
      <c r="F554" s="2"/>
      <c r="G554" s="3"/>
      <c r="H554" s="3"/>
    </row>
    <row r="555" spans="6:8" x14ac:dyDescent="0.25">
      <c r="F555" s="2"/>
      <c r="G555" s="3"/>
      <c r="H555" s="3"/>
    </row>
    <row r="556" spans="6:8" x14ac:dyDescent="0.25">
      <c r="F556" s="2"/>
      <c r="G556" s="3"/>
      <c r="H556" s="3"/>
    </row>
    <row r="557" spans="6:8" x14ac:dyDescent="0.25">
      <c r="F557" s="2"/>
      <c r="G557" s="3"/>
      <c r="H557" s="3"/>
    </row>
    <row r="558" spans="6:8" x14ac:dyDescent="0.25">
      <c r="F558" s="2"/>
      <c r="G558" s="3"/>
      <c r="H558" s="3"/>
    </row>
    <row r="559" spans="6:8" x14ac:dyDescent="0.25">
      <c r="F559" s="2"/>
      <c r="G559" s="3"/>
      <c r="H559" s="3"/>
    </row>
    <row r="560" spans="6:8" x14ac:dyDescent="0.25">
      <c r="F560" s="2"/>
      <c r="G560" s="3"/>
      <c r="H560" s="3"/>
    </row>
    <row r="561" spans="6:8" x14ac:dyDescent="0.25">
      <c r="F561" s="2"/>
      <c r="G561" s="3"/>
      <c r="H561" s="3"/>
    </row>
    <row r="562" spans="6:8" x14ac:dyDescent="0.25">
      <c r="F562" s="2"/>
      <c r="G562" s="3"/>
      <c r="H562" s="3"/>
    </row>
    <row r="563" spans="6:8" x14ac:dyDescent="0.25">
      <c r="F563" s="2"/>
      <c r="G563" s="3"/>
      <c r="H563" s="3"/>
    </row>
    <row r="564" spans="6:8" x14ac:dyDescent="0.25">
      <c r="F564" s="2"/>
      <c r="G564" s="3"/>
      <c r="H564" s="3"/>
    </row>
    <row r="565" spans="6:8" x14ac:dyDescent="0.25">
      <c r="F565" s="2"/>
      <c r="G565" s="3"/>
      <c r="H565" s="3"/>
    </row>
    <row r="566" spans="6:8" x14ac:dyDescent="0.25">
      <c r="F566" s="2"/>
      <c r="G566" s="3"/>
      <c r="H566" s="3"/>
    </row>
    <row r="567" spans="6:8" x14ac:dyDescent="0.25">
      <c r="F567" s="2"/>
      <c r="G567" s="3"/>
      <c r="H567" s="3"/>
    </row>
    <row r="568" spans="6:8" x14ac:dyDescent="0.25">
      <c r="F568" s="2"/>
      <c r="G568" s="3"/>
      <c r="H568" s="3"/>
    </row>
    <row r="569" spans="6:8" x14ac:dyDescent="0.25">
      <c r="F569" s="2"/>
      <c r="G569" s="3"/>
      <c r="H569" s="3"/>
    </row>
    <row r="570" spans="6:8" x14ac:dyDescent="0.25">
      <c r="F570" s="2"/>
      <c r="G570" s="3"/>
      <c r="H570" s="3"/>
    </row>
    <row r="571" spans="6:8" x14ac:dyDescent="0.25">
      <c r="F571" s="2"/>
      <c r="G571" s="3"/>
      <c r="H571" s="3"/>
    </row>
    <row r="572" spans="6:8" x14ac:dyDescent="0.25">
      <c r="F572" s="2"/>
      <c r="G572" s="3"/>
      <c r="H572" s="3"/>
    </row>
    <row r="573" spans="6:8" x14ac:dyDescent="0.25">
      <c r="F573" s="2"/>
      <c r="G573" s="3"/>
      <c r="H573" s="3"/>
    </row>
    <row r="574" spans="6:8" x14ac:dyDescent="0.25">
      <c r="F574" s="2"/>
      <c r="G574" s="3"/>
      <c r="H574" s="3"/>
    </row>
    <row r="575" spans="6:8" x14ac:dyDescent="0.25">
      <c r="F575" s="2"/>
      <c r="G575" s="3"/>
      <c r="H575" s="3"/>
    </row>
    <row r="576" spans="6:8" x14ac:dyDescent="0.25">
      <c r="F576" s="2"/>
      <c r="G576" s="3"/>
      <c r="H576" s="3"/>
    </row>
    <row r="577" spans="6:8" x14ac:dyDescent="0.25">
      <c r="F577" s="2"/>
      <c r="G577" s="3"/>
      <c r="H577" s="3"/>
    </row>
    <row r="578" spans="6:8" x14ac:dyDescent="0.25">
      <c r="F578" s="2"/>
      <c r="G578" s="3"/>
      <c r="H578" s="3"/>
    </row>
    <row r="579" spans="6:8" x14ac:dyDescent="0.25">
      <c r="F579" s="2"/>
      <c r="G579" s="3"/>
      <c r="H579" s="3"/>
    </row>
    <row r="580" spans="6:8" x14ac:dyDescent="0.25">
      <c r="F580" s="2"/>
      <c r="G580" s="3"/>
      <c r="H580" s="3"/>
    </row>
    <row r="581" spans="6:8" x14ac:dyDescent="0.25">
      <c r="F581" s="2"/>
      <c r="G581" s="3"/>
      <c r="H581" s="3"/>
    </row>
    <row r="582" spans="6:8" x14ac:dyDescent="0.25">
      <c r="F582" s="2"/>
      <c r="G582" s="3"/>
      <c r="H582" s="3"/>
    </row>
    <row r="583" spans="6:8" x14ac:dyDescent="0.25">
      <c r="F583" s="2"/>
      <c r="G583" s="3"/>
      <c r="H583" s="3"/>
    </row>
    <row r="584" spans="6:8" x14ac:dyDescent="0.25">
      <c r="F584" s="2"/>
      <c r="G584" s="3"/>
      <c r="H584" s="3"/>
    </row>
    <row r="585" spans="6:8" x14ac:dyDescent="0.25">
      <c r="F585" s="2"/>
      <c r="G585" s="3"/>
      <c r="H585" s="3"/>
    </row>
    <row r="586" spans="6:8" x14ac:dyDescent="0.25">
      <c r="F586" s="2"/>
      <c r="G586" s="3"/>
      <c r="H586" s="3"/>
    </row>
    <row r="587" spans="6:8" x14ac:dyDescent="0.25">
      <c r="F587" s="2"/>
      <c r="G587" s="3"/>
      <c r="H587" s="3"/>
    </row>
    <row r="588" spans="6:8" x14ac:dyDescent="0.25">
      <c r="F588" s="2"/>
      <c r="G588" s="3"/>
      <c r="H588" s="3"/>
    </row>
    <row r="589" spans="6:8" x14ac:dyDescent="0.25">
      <c r="F589" s="2"/>
      <c r="G589" s="3"/>
      <c r="H589" s="3"/>
    </row>
    <row r="590" spans="6:8" x14ac:dyDescent="0.25">
      <c r="F590" s="2"/>
      <c r="G590" s="3"/>
      <c r="H590" s="3"/>
    </row>
    <row r="591" spans="6:8" x14ac:dyDescent="0.25">
      <c r="F591" s="2"/>
      <c r="G591" s="3"/>
      <c r="H591" s="3"/>
    </row>
    <row r="592" spans="6:8" x14ac:dyDescent="0.25">
      <c r="F592" s="2"/>
      <c r="G592" s="3"/>
      <c r="H592" s="3"/>
    </row>
    <row r="593" spans="6:8" x14ac:dyDescent="0.25">
      <c r="F593" s="2"/>
      <c r="G593" s="3"/>
      <c r="H593" s="3"/>
    </row>
    <row r="594" spans="6:8" x14ac:dyDescent="0.25">
      <c r="F594" s="2"/>
      <c r="G594" s="3"/>
      <c r="H594" s="3"/>
    </row>
    <row r="595" spans="6:8" x14ac:dyDescent="0.25">
      <c r="F595" s="2"/>
      <c r="G595" s="3"/>
      <c r="H595" s="3"/>
    </row>
    <row r="596" spans="6:8" x14ac:dyDescent="0.25">
      <c r="F596" s="2"/>
      <c r="G596" s="3"/>
      <c r="H596" s="3"/>
    </row>
    <row r="597" spans="6:8" x14ac:dyDescent="0.25">
      <c r="F597" s="2"/>
      <c r="G597" s="3"/>
      <c r="H597" s="3"/>
    </row>
    <row r="598" spans="6:8" x14ac:dyDescent="0.25">
      <c r="F598" s="2"/>
      <c r="G598" s="3"/>
      <c r="H598" s="3"/>
    </row>
    <row r="599" spans="6:8" x14ac:dyDescent="0.25">
      <c r="F599" s="2"/>
      <c r="G599" s="3"/>
      <c r="H599" s="3"/>
    </row>
    <row r="600" spans="6:8" x14ac:dyDescent="0.25">
      <c r="F600" s="2"/>
      <c r="G600" s="3"/>
      <c r="H600" s="3"/>
    </row>
    <row r="601" spans="6:8" x14ac:dyDescent="0.25">
      <c r="F601" s="2"/>
      <c r="G601" s="3"/>
      <c r="H601" s="3"/>
    </row>
    <row r="602" spans="6:8" x14ac:dyDescent="0.25">
      <c r="F602" s="2"/>
      <c r="G602" s="3"/>
      <c r="H602" s="3"/>
    </row>
    <row r="603" spans="6:8" x14ac:dyDescent="0.25">
      <c r="F603" s="2"/>
      <c r="G603" s="3"/>
      <c r="H603" s="3"/>
    </row>
    <row r="604" spans="6:8" x14ac:dyDescent="0.25">
      <c r="F604" s="2"/>
      <c r="G604" s="3"/>
      <c r="H604" s="3"/>
    </row>
    <row r="605" spans="6:8" x14ac:dyDescent="0.25">
      <c r="F605" s="2"/>
      <c r="G605" s="3"/>
      <c r="H605" s="3"/>
    </row>
    <row r="606" spans="6:8" x14ac:dyDescent="0.25">
      <c r="F606" s="2"/>
      <c r="G606" s="3"/>
      <c r="H606" s="3"/>
    </row>
    <row r="607" spans="6:8" x14ac:dyDescent="0.25">
      <c r="F607" s="2"/>
      <c r="G607" s="3"/>
      <c r="H607" s="3"/>
    </row>
    <row r="608" spans="6:8" x14ac:dyDescent="0.25">
      <c r="F608" s="2"/>
      <c r="G608" s="3"/>
      <c r="H608" s="3"/>
    </row>
    <row r="609" spans="6:8" x14ac:dyDescent="0.25">
      <c r="F609" s="2"/>
      <c r="G609" s="3"/>
      <c r="H609" s="3"/>
    </row>
    <row r="610" spans="6:8" x14ac:dyDescent="0.25">
      <c r="F610" s="2"/>
      <c r="G610" s="3"/>
      <c r="H610" s="3"/>
    </row>
    <row r="611" spans="6:8" x14ac:dyDescent="0.25">
      <c r="F611" s="2"/>
      <c r="G611" s="3"/>
      <c r="H611" s="3"/>
    </row>
    <row r="612" spans="6:8" x14ac:dyDescent="0.25">
      <c r="F612" s="2"/>
      <c r="G612" s="3"/>
      <c r="H612" s="3"/>
    </row>
    <row r="613" spans="6:8" x14ac:dyDescent="0.25">
      <c r="F613" s="2"/>
      <c r="G613" s="3"/>
      <c r="H613" s="3"/>
    </row>
    <row r="614" spans="6:8" x14ac:dyDescent="0.25">
      <c r="F614" s="2"/>
      <c r="G614" s="3"/>
      <c r="H614" s="3"/>
    </row>
    <row r="615" spans="6:8" x14ac:dyDescent="0.25">
      <c r="F615" s="2"/>
      <c r="G615" s="3"/>
      <c r="H615" s="3"/>
    </row>
    <row r="616" spans="6:8" x14ac:dyDescent="0.25">
      <c r="F616" s="2"/>
      <c r="G616" s="3"/>
      <c r="H616" s="3"/>
    </row>
    <row r="617" spans="6:8" x14ac:dyDescent="0.25">
      <c r="F617" s="2"/>
      <c r="G617" s="3"/>
      <c r="H617" s="3"/>
    </row>
    <row r="618" spans="6:8" x14ac:dyDescent="0.25">
      <c r="F618" s="2"/>
      <c r="G618" s="3"/>
      <c r="H618" s="3"/>
    </row>
    <row r="619" spans="6:8" x14ac:dyDescent="0.25">
      <c r="F619" s="2"/>
      <c r="G619" s="3"/>
      <c r="H619" s="3"/>
    </row>
    <row r="620" spans="6:8" x14ac:dyDescent="0.25">
      <c r="F620" s="2"/>
      <c r="G620" s="3"/>
      <c r="H620" s="3"/>
    </row>
    <row r="621" spans="6:8" x14ac:dyDescent="0.25">
      <c r="F621" s="2"/>
      <c r="G621" s="3"/>
      <c r="H621" s="3"/>
    </row>
    <row r="622" spans="6:8" x14ac:dyDescent="0.25">
      <c r="F622" s="2"/>
      <c r="G622" s="3"/>
      <c r="H622" s="3"/>
    </row>
    <row r="623" spans="6:8" x14ac:dyDescent="0.25">
      <c r="F623" s="2"/>
      <c r="G623" s="3"/>
      <c r="H623" s="3"/>
    </row>
    <row r="624" spans="6:8" x14ac:dyDescent="0.25">
      <c r="F624" s="2"/>
      <c r="G624" s="3"/>
      <c r="H624" s="3"/>
    </row>
    <row r="625" spans="6:8" x14ac:dyDescent="0.25">
      <c r="F625" s="2"/>
      <c r="G625" s="3"/>
      <c r="H625" s="3"/>
    </row>
    <row r="626" spans="6:8" x14ac:dyDescent="0.25">
      <c r="F626" s="2"/>
      <c r="G626" s="3"/>
      <c r="H626" s="3"/>
    </row>
    <row r="627" spans="6:8" x14ac:dyDescent="0.25">
      <c r="F627" s="2"/>
      <c r="G627" s="3"/>
      <c r="H627" s="3"/>
    </row>
    <row r="628" spans="6:8" x14ac:dyDescent="0.25">
      <c r="F628" s="2"/>
      <c r="G628" s="3"/>
      <c r="H628" s="3"/>
    </row>
    <row r="629" spans="6:8" x14ac:dyDescent="0.25">
      <c r="F629" s="2"/>
      <c r="G629" s="3"/>
      <c r="H629" s="3"/>
    </row>
    <row r="630" spans="6:8" x14ac:dyDescent="0.25">
      <c r="F630" s="2"/>
      <c r="G630" s="3"/>
      <c r="H630" s="3"/>
    </row>
    <row r="631" spans="6:8" x14ac:dyDescent="0.25">
      <c r="F631" s="2"/>
      <c r="G631" s="3"/>
      <c r="H631" s="3"/>
    </row>
    <row r="632" spans="6:8" x14ac:dyDescent="0.25">
      <c r="F632" s="2"/>
      <c r="G632" s="3"/>
      <c r="H632" s="3"/>
    </row>
    <row r="633" spans="6:8" x14ac:dyDescent="0.25">
      <c r="F633" s="2"/>
      <c r="G633" s="3"/>
      <c r="H633" s="3"/>
    </row>
    <row r="634" spans="6:8" x14ac:dyDescent="0.25">
      <c r="F634" s="2"/>
      <c r="G634" s="3"/>
      <c r="H634" s="3"/>
    </row>
    <row r="635" spans="6:8" x14ac:dyDescent="0.25">
      <c r="F635" s="2"/>
      <c r="G635" s="3"/>
      <c r="H635" s="3"/>
    </row>
    <row r="636" spans="6:8" x14ac:dyDescent="0.25">
      <c r="F636" s="2"/>
      <c r="G636" s="3"/>
      <c r="H636" s="3"/>
    </row>
    <row r="637" spans="6:8" x14ac:dyDescent="0.25">
      <c r="F637" s="2"/>
      <c r="G637" s="3"/>
      <c r="H637" s="3"/>
    </row>
    <row r="638" spans="6:8" x14ac:dyDescent="0.25">
      <c r="F638" s="2"/>
      <c r="G638" s="3"/>
      <c r="H638" s="3"/>
    </row>
    <row r="639" spans="6:8" x14ac:dyDescent="0.25">
      <c r="F639" s="2"/>
      <c r="G639" s="3"/>
      <c r="H639" s="3"/>
    </row>
    <row r="640" spans="6:8" x14ac:dyDescent="0.25">
      <c r="F640" s="2"/>
      <c r="G640" s="3"/>
      <c r="H640" s="3"/>
    </row>
    <row r="641" spans="6:8" x14ac:dyDescent="0.25">
      <c r="F641" s="2"/>
      <c r="G641" s="3"/>
      <c r="H641" s="3"/>
    </row>
    <row r="642" spans="6:8" x14ac:dyDescent="0.25">
      <c r="F642" s="2"/>
      <c r="G642" s="3"/>
      <c r="H642" s="3"/>
    </row>
    <row r="643" spans="6:8" x14ac:dyDescent="0.25">
      <c r="F643" s="2"/>
      <c r="G643" s="3"/>
      <c r="H643" s="3"/>
    </row>
    <row r="644" spans="6:8" x14ac:dyDescent="0.25">
      <c r="F644" s="2"/>
      <c r="G644" s="3"/>
      <c r="H644" s="3"/>
    </row>
    <row r="645" spans="6:8" x14ac:dyDescent="0.25">
      <c r="F645" s="2"/>
      <c r="G645" s="3"/>
      <c r="H645" s="3"/>
    </row>
    <row r="646" spans="6:8" x14ac:dyDescent="0.25">
      <c r="F646" s="2"/>
      <c r="G646" s="3"/>
      <c r="H646" s="3"/>
    </row>
    <row r="647" spans="6:8" x14ac:dyDescent="0.25">
      <c r="F647" s="2"/>
      <c r="G647" s="3"/>
      <c r="H647" s="3"/>
    </row>
    <row r="648" spans="6:8" x14ac:dyDescent="0.25">
      <c r="F648" s="2"/>
      <c r="G648" s="3"/>
      <c r="H648" s="3"/>
    </row>
    <row r="649" spans="6:8" x14ac:dyDescent="0.25">
      <c r="F649" s="2"/>
      <c r="G649" s="3"/>
      <c r="H649" s="3"/>
    </row>
    <row r="650" spans="6:8" x14ac:dyDescent="0.25">
      <c r="F650" s="2"/>
      <c r="G650" s="3"/>
      <c r="H650" s="3"/>
    </row>
    <row r="651" spans="6:8" x14ac:dyDescent="0.25">
      <c r="F651" s="2"/>
      <c r="G651" s="3"/>
      <c r="H651" s="3"/>
    </row>
    <row r="652" spans="6:8" x14ac:dyDescent="0.25">
      <c r="F652" s="2"/>
      <c r="G652" s="3"/>
      <c r="H652" s="3"/>
    </row>
    <row r="653" spans="6:8" x14ac:dyDescent="0.25">
      <c r="F653" s="2"/>
      <c r="G653" s="3"/>
      <c r="H653" s="3"/>
    </row>
    <row r="654" spans="6:8" x14ac:dyDescent="0.25">
      <c r="F654" s="2"/>
      <c r="G654" s="3"/>
      <c r="H654" s="3"/>
    </row>
    <row r="655" spans="6:8" x14ac:dyDescent="0.25">
      <c r="F655" s="2"/>
      <c r="G655" s="3"/>
      <c r="H655" s="3"/>
    </row>
    <row r="656" spans="6:8" x14ac:dyDescent="0.25">
      <c r="F656" s="2"/>
      <c r="G656" s="3"/>
      <c r="H656" s="3"/>
    </row>
    <row r="657" spans="6:8" x14ac:dyDescent="0.25">
      <c r="F657" s="2"/>
      <c r="G657" s="3"/>
      <c r="H657" s="3"/>
    </row>
  </sheetData>
  <phoneticPr fontId="4" type="noConversion"/>
  <pageMargins left="0.7" right="0.7" top="0.75" bottom="0.75" header="0.3" footer="0.3"/>
  <pageSetup paperSize="9" orientation="portrait" r:id="rId1"/>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77AAF-E314-4B24-9D1D-FEF2C0C7AE55}">
  <dimension ref="A1:V29"/>
  <sheetViews>
    <sheetView showGridLines="0" workbookViewId="0">
      <selection activeCell="D6" sqref="D6:E6"/>
    </sheetView>
  </sheetViews>
  <sheetFormatPr defaultRowHeight="15" x14ac:dyDescent="0.25"/>
  <cols>
    <col min="1" max="1" width="7.140625" customWidth="1"/>
    <col min="2" max="2" width="16" customWidth="1"/>
    <col min="3" max="3" width="2.42578125" customWidth="1"/>
    <col min="4" max="4" width="11.42578125" customWidth="1"/>
    <col min="5" max="5" width="13.7109375" bestFit="1" customWidth="1"/>
    <col min="6" max="6" width="10.85546875" customWidth="1"/>
    <col min="12" max="12" width="15.140625" customWidth="1"/>
    <col min="15" max="15" width="7.85546875" customWidth="1"/>
    <col min="17" max="17" width="8.5703125" customWidth="1"/>
    <col min="18" max="18" width="12.5703125" hidden="1" customWidth="1"/>
    <col min="19" max="19" width="10.7109375" hidden="1" customWidth="1"/>
    <col min="20" max="20" width="27.5703125" hidden="1" customWidth="1"/>
    <col min="21" max="21" width="19.85546875" customWidth="1"/>
    <col min="22" max="22" width="15.140625" customWidth="1"/>
    <col min="23" max="23" width="18.42578125" customWidth="1"/>
  </cols>
  <sheetData>
    <row r="1" spans="1:21" s="78" customFormat="1" ht="40.5" x14ac:dyDescent="0.25">
      <c r="A1" s="73"/>
      <c r="B1" s="74">
        <v>9</v>
      </c>
      <c r="C1" s="75" t="s">
        <v>46</v>
      </c>
      <c r="D1" s="73"/>
      <c r="E1" s="73"/>
      <c r="F1" s="73"/>
      <c r="G1" s="73"/>
      <c r="H1" s="73"/>
      <c r="I1" s="73"/>
      <c r="J1" s="73"/>
      <c r="K1" s="73"/>
      <c r="L1" s="73"/>
      <c r="M1" s="73"/>
      <c r="N1" s="73"/>
      <c r="O1" s="73"/>
      <c r="P1" s="73"/>
      <c r="Q1" s="73"/>
      <c r="R1" s="73"/>
    </row>
    <row r="2" spans="1:21" s="24" customFormat="1" ht="40.5" x14ac:dyDescent="0.25">
      <c r="B2" s="92"/>
      <c r="C2" s="94"/>
    </row>
    <row r="3" spans="1:21" s="78" customFormat="1" x14ac:dyDescent="0.25">
      <c r="B3" s="90" t="s">
        <v>98</v>
      </c>
      <c r="C3" s="90"/>
      <c r="D3" s="90"/>
      <c r="E3" s="90"/>
      <c r="F3" s="90"/>
      <c r="G3" s="90"/>
      <c r="H3" s="90"/>
      <c r="I3" s="90"/>
      <c r="J3" s="90"/>
      <c r="K3" s="90"/>
    </row>
    <row r="4" spans="1:21" x14ac:dyDescent="0.25">
      <c r="B4" s="90" t="s">
        <v>99</v>
      </c>
      <c r="C4" s="90"/>
      <c r="D4" s="90"/>
      <c r="E4" s="90"/>
      <c r="F4" s="90"/>
      <c r="G4" s="90"/>
      <c r="H4" s="90"/>
      <c r="I4" s="90"/>
      <c r="J4" s="90"/>
      <c r="K4" s="90"/>
    </row>
    <row r="6" spans="1:21" ht="15.75" x14ac:dyDescent="0.25">
      <c r="B6" s="95" t="s">
        <v>71</v>
      </c>
      <c r="D6" s="76" t="s">
        <v>38</v>
      </c>
      <c r="E6" s="76"/>
    </row>
    <row r="7" spans="1:21" x14ac:dyDescent="0.25">
      <c r="R7" s="10" t="s">
        <v>38</v>
      </c>
      <c r="S7" s="28"/>
      <c r="T7" s="10" t="s">
        <v>7</v>
      </c>
      <c r="U7" s="28"/>
    </row>
    <row r="8" spans="1:21" x14ac:dyDescent="0.25">
      <c r="R8" s="10" t="s">
        <v>37</v>
      </c>
      <c r="S8" s="28"/>
      <c r="T8" s="10" t="s">
        <v>5</v>
      </c>
      <c r="U8" s="28"/>
    </row>
    <row r="9" spans="1:21" x14ac:dyDescent="0.25">
      <c r="B9" s="77" t="s">
        <v>72</v>
      </c>
      <c r="C9" s="77"/>
      <c r="D9" s="77"/>
      <c r="E9" s="77"/>
      <c r="F9" s="77"/>
      <c r="H9" s="77" t="s">
        <v>77</v>
      </c>
      <c r="I9" s="77"/>
      <c r="J9" s="77"/>
      <c r="K9" s="77"/>
      <c r="L9" s="77"/>
      <c r="M9" s="77"/>
      <c r="N9" s="77"/>
      <c r="O9" s="77"/>
      <c r="R9" s="10" t="s">
        <v>39</v>
      </c>
      <c r="S9" s="28"/>
      <c r="T9" s="10" t="s">
        <v>41</v>
      </c>
      <c r="U9" s="28"/>
    </row>
    <row r="10" spans="1:21" x14ac:dyDescent="0.25">
      <c r="R10" s="10" t="s">
        <v>35</v>
      </c>
      <c r="S10" s="28"/>
      <c r="T10" s="10" t="s">
        <v>3</v>
      </c>
      <c r="U10" s="28"/>
    </row>
    <row r="11" spans="1:21" x14ac:dyDescent="0.25">
      <c r="C11" s="45" t="s">
        <v>73</v>
      </c>
      <c r="D11" s="45"/>
      <c r="E11" s="45"/>
      <c r="F11" s="45">
        <f>COUNTIFS(data[Geography],$D$6)</f>
        <v>46</v>
      </c>
      <c r="G11" s="23"/>
      <c r="H11" s="23"/>
      <c r="I11" s="35"/>
      <c r="J11" s="35"/>
      <c r="K11" s="35"/>
      <c r="L11" s="36" t="s">
        <v>1</v>
      </c>
      <c r="M11" s="37"/>
      <c r="N11" s="36" t="s">
        <v>49</v>
      </c>
      <c r="O11" s="35"/>
      <c r="P11" s="23"/>
      <c r="R11" s="10" t="s">
        <v>34</v>
      </c>
      <c r="S11" s="28"/>
      <c r="T11" s="10" t="s">
        <v>10</v>
      </c>
      <c r="U11" s="28"/>
    </row>
    <row r="12" spans="1:21" x14ac:dyDescent="0.25">
      <c r="C12" s="23"/>
      <c r="D12" s="23"/>
      <c r="E12" s="23"/>
      <c r="F12" s="23"/>
      <c r="G12" s="23"/>
      <c r="H12" s="23"/>
      <c r="I12" s="38" t="s">
        <v>7</v>
      </c>
      <c r="J12" s="34"/>
      <c r="K12" s="34"/>
      <c r="L12" s="46">
        <f>SUMIFS(data[Amount],data[Sales Person],I12,data[Geography],$D$6)</f>
        <v>18865</v>
      </c>
      <c r="M12" s="34"/>
      <c r="N12" s="34">
        <f>SUMIFS(data[Units],data[Sales Person],T7,data[Geography],$D$6)</f>
        <v>915</v>
      </c>
      <c r="O12" s="39">
        <f>L12</f>
        <v>18865</v>
      </c>
      <c r="P12" s="23"/>
      <c r="R12" s="10" t="s">
        <v>36</v>
      </c>
      <c r="S12" s="28"/>
      <c r="T12" s="10" t="s">
        <v>2</v>
      </c>
      <c r="U12" s="28"/>
    </row>
    <row r="13" spans="1:21" x14ac:dyDescent="0.25">
      <c r="C13" s="44"/>
      <c r="D13" s="44"/>
      <c r="E13" s="48" t="s">
        <v>76</v>
      </c>
      <c r="F13" s="48" t="s">
        <v>55</v>
      </c>
      <c r="G13" s="23"/>
      <c r="H13" s="23"/>
      <c r="I13" s="38" t="s">
        <v>5</v>
      </c>
      <c r="J13" s="34"/>
      <c r="K13" s="34"/>
      <c r="L13" s="46">
        <f>SUMIFS(data[Amount],data[Sales Person],I13,data[Geography],$D$6)</f>
        <v>25221</v>
      </c>
      <c r="M13" s="34"/>
      <c r="N13" s="34">
        <f>SUMIFS(data[Units],data[Sales Person],T8,data[Geography],$D$6)</f>
        <v>288</v>
      </c>
      <c r="O13" s="39">
        <f t="shared" ref="O13:O21" si="0">L13</f>
        <v>25221</v>
      </c>
      <c r="P13" s="23"/>
      <c r="R13" s="28"/>
      <c r="S13" s="28"/>
      <c r="T13" s="10" t="s">
        <v>40</v>
      </c>
      <c r="U13" s="28"/>
    </row>
    <row r="14" spans="1:21" x14ac:dyDescent="0.25">
      <c r="C14" s="34" t="s">
        <v>74</v>
      </c>
      <c r="D14" s="34"/>
      <c r="E14" s="40">
        <f>SUMIFS(data[Amount],data[Geography],D6)</f>
        <v>168679</v>
      </c>
      <c r="F14" s="40">
        <f>AVERAGEIFS(data[Amount],data[Geography],$D$6)</f>
        <v>3666.9347826086955</v>
      </c>
      <c r="G14" s="23"/>
      <c r="H14" s="23"/>
      <c r="I14" s="38" t="s">
        <v>41</v>
      </c>
      <c r="J14" s="34"/>
      <c r="K14" s="34"/>
      <c r="L14" s="46">
        <f>SUMIFS(data[Amount],data[Sales Person],I14,data[Geography],$D$6)</f>
        <v>6069</v>
      </c>
      <c r="M14" s="34"/>
      <c r="N14" s="34">
        <f>SUMIFS(data[Units],data[Sales Person],T9,data[Geography],$D$6)</f>
        <v>24</v>
      </c>
      <c r="O14" s="39">
        <f t="shared" si="0"/>
        <v>6069</v>
      </c>
      <c r="P14" s="23"/>
      <c r="R14" s="28"/>
      <c r="S14" s="28"/>
      <c r="T14" s="10" t="s">
        <v>8</v>
      </c>
      <c r="U14" s="28"/>
    </row>
    <row r="15" spans="1:21" x14ac:dyDescent="0.25">
      <c r="C15" s="34" t="s">
        <v>69</v>
      </c>
      <c r="D15" s="34"/>
      <c r="E15" s="40">
        <f>SUMIFS(data[Cost],data[Geography],D6)</f>
        <v>60684.720000000008</v>
      </c>
      <c r="F15" s="40">
        <f>AVERAGEIFS(data[Cost],data[Geography],$D$6)</f>
        <v>1319.2330434782612</v>
      </c>
      <c r="G15" s="23"/>
      <c r="H15" s="23"/>
      <c r="I15" s="38" t="s">
        <v>3</v>
      </c>
      <c r="J15" s="34"/>
      <c r="K15" s="34"/>
      <c r="L15" s="46">
        <f>SUMIFS(data[Amount],data[Sales Person],I15,data[Geography],$D$6)</f>
        <v>8841</v>
      </c>
      <c r="M15" s="34"/>
      <c r="N15" s="34">
        <f>SUMIFS(data[Units],data[Sales Person],T10,data[Geography],$D$6)</f>
        <v>303</v>
      </c>
      <c r="O15" s="39">
        <f t="shared" si="0"/>
        <v>8841</v>
      </c>
      <c r="P15" s="23"/>
      <c r="R15" s="28"/>
      <c r="S15" s="28"/>
      <c r="T15" s="10" t="s">
        <v>6</v>
      </c>
      <c r="U15" s="28"/>
    </row>
    <row r="16" spans="1:21" x14ac:dyDescent="0.25">
      <c r="C16" s="34" t="s">
        <v>70</v>
      </c>
      <c r="D16" s="34"/>
      <c r="E16" s="40">
        <f>SUMIFS(data[Profit],data[Geography],D6)</f>
        <v>107994.27999999998</v>
      </c>
      <c r="F16" s="40">
        <f>AVERAGEIFS(data[Profit],data[Geography],$D$6)</f>
        <v>2347.7017391304344</v>
      </c>
      <c r="G16" s="23"/>
      <c r="H16" s="23"/>
      <c r="I16" s="38" t="s">
        <v>10</v>
      </c>
      <c r="J16" s="34"/>
      <c r="K16" s="34"/>
      <c r="L16" s="46">
        <f>SUMIFS(data[Amount],data[Sales Person],I16,data[Geography],$D$6)</f>
        <v>14714</v>
      </c>
      <c r="M16" s="34"/>
      <c r="N16" s="34">
        <f>SUMIFS(data[Units],data[Sales Person],T11,data[Geography],$D$6)</f>
        <v>915</v>
      </c>
      <c r="O16" s="39">
        <f t="shared" si="0"/>
        <v>14714</v>
      </c>
      <c r="P16" s="23"/>
      <c r="R16" s="28"/>
      <c r="S16" s="28"/>
      <c r="T16" s="10" t="s">
        <v>9</v>
      </c>
      <c r="U16" s="28"/>
    </row>
    <row r="17" spans="3:18" x14ac:dyDescent="0.25">
      <c r="C17" s="34" t="s">
        <v>75</v>
      </c>
      <c r="D17" s="34"/>
      <c r="E17" s="40">
        <f>SUMIFS(data[Units],data[Geography],D6)</f>
        <v>6264</v>
      </c>
      <c r="F17" s="47">
        <f>AVERAGEIFS(data[Units],data[Geography],$D$6)</f>
        <v>136.17391304347825</v>
      </c>
      <c r="G17" s="23"/>
      <c r="H17" s="23"/>
      <c r="I17" s="38" t="s">
        <v>2</v>
      </c>
      <c r="J17" s="34"/>
      <c r="K17" s="34"/>
      <c r="L17" s="46">
        <f>SUMIFS(data[Amount],data[Sales Person],I17,data[Geography],$D$6)</f>
        <v>18928</v>
      </c>
      <c r="M17" s="34"/>
      <c r="N17" s="34">
        <f>SUMIFS(data[Units],data[Sales Person],T12,data[Geography],$D$6)</f>
        <v>738</v>
      </c>
      <c r="O17" s="39">
        <f t="shared" si="0"/>
        <v>18928</v>
      </c>
      <c r="P17" s="23"/>
    </row>
    <row r="18" spans="3:18" x14ac:dyDescent="0.25">
      <c r="C18" s="23"/>
      <c r="D18" s="23"/>
      <c r="E18" s="23"/>
      <c r="F18" s="23"/>
      <c r="G18" s="23"/>
      <c r="H18" s="23"/>
      <c r="I18" s="38" t="s">
        <v>40</v>
      </c>
      <c r="J18" s="34"/>
      <c r="K18" s="34"/>
      <c r="L18" s="46">
        <f>SUMIFS(data[Amount],data[Sales Person],I18,data[Geography],$D$6)</f>
        <v>20097</v>
      </c>
      <c r="M18" s="34"/>
      <c r="N18" s="34">
        <f>SUMIFS(data[Units],data[Sales Person],T13,data[Geography],$D$6)</f>
        <v>711</v>
      </c>
      <c r="O18" s="39">
        <f t="shared" si="0"/>
        <v>20097</v>
      </c>
      <c r="P18" s="23"/>
    </row>
    <row r="19" spans="3:18" x14ac:dyDescent="0.25">
      <c r="C19" s="23"/>
      <c r="D19" s="23"/>
      <c r="E19" s="23"/>
      <c r="F19" s="23"/>
      <c r="G19" s="23"/>
      <c r="H19" s="23"/>
      <c r="I19" s="38" t="s">
        <v>8</v>
      </c>
      <c r="J19" s="34"/>
      <c r="K19" s="34"/>
      <c r="L19" s="46">
        <f>SUMIFS(data[Amount],data[Sales Person],I19,data[Geography],$D$6)</f>
        <v>15141</v>
      </c>
      <c r="M19" s="34"/>
      <c r="N19" s="34">
        <f>SUMIFS(data[Units],data[Sales Person],T14,data[Geography],$D$6)</f>
        <v>1182</v>
      </c>
      <c r="O19" s="39">
        <f t="shared" si="0"/>
        <v>15141</v>
      </c>
      <c r="P19" s="23"/>
    </row>
    <row r="20" spans="3:18" x14ac:dyDescent="0.25">
      <c r="C20" s="23"/>
      <c r="D20" s="23"/>
      <c r="E20" s="23"/>
      <c r="F20" s="23"/>
      <c r="G20" s="23"/>
      <c r="H20" s="23"/>
      <c r="I20" s="38" t="s">
        <v>6</v>
      </c>
      <c r="J20" s="34"/>
      <c r="K20" s="34"/>
      <c r="L20" s="46">
        <f>SUMIFS(data[Amount],data[Sales Person],I20,data[Geography],$D$6)</f>
        <v>15820</v>
      </c>
      <c r="M20" s="34"/>
      <c r="N20" s="34">
        <f>SUMIFS(data[Units],data[Sales Person],T15,data[Geography],$D$6)</f>
        <v>711</v>
      </c>
      <c r="O20" s="39">
        <f t="shared" si="0"/>
        <v>15820</v>
      </c>
      <c r="P20" s="23"/>
    </row>
    <row r="21" spans="3:18" x14ac:dyDescent="0.25">
      <c r="C21" s="23"/>
      <c r="D21" s="23"/>
      <c r="E21" s="23"/>
      <c r="F21" s="23"/>
      <c r="G21" s="23"/>
      <c r="H21" s="23"/>
      <c r="I21" s="41" t="s">
        <v>9</v>
      </c>
      <c r="J21" s="42"/>
      <c r="K21" s="42"/>
      <c r="L21" s="46">
        <f>SUMIFS(data[Amount],data[Sales Person],I21,data[Geography],$D$6)</f>
        <v>24983</v>
      </c>
      <c r="M21" s="42"/>
      <c r="N21" s="42">
        <f>SUMIFS(data[Units],data[Sales Person],T16,data[Geography],$D$6)</f>
        <v>477</v>
      </c>
      <c r="O21" s="43">
        <f t="shared" si="0"/>
        <v>24983</v>
      </c>
    </row>
    <row r="22" spans="3:18" x14ac:dyDescent="0.25">
      <c r="C22" s="23"/>
      <c r="D22" s="23"/>
      <c r="E22" s="23"/>
      <c r="F22" s="23"/>
      <c r="G22" s="23"/>
      <c r="H22" s="23"/>
      <c r="I22" s="23"/>
      <c r="J22" s="23"/>
      <c r="K22" s="23"/>
      <c r="L22" s="23"/>
      <c r="M22" s="23"/>
      <c r="N22" s="23"/>
      <c r="O22" s="23"/>
      <c r="P22" s="23"/>
    </row>
    <row r="24" spans="3:18" x14ac:dyDescent="0.25">
      <c r="R24" t="s">
        <v>78</v>
      </c>
    </row>
    <row r="25" spans="3:18" x14ac:dyDescent="0.25">
      <c r="R25">
        <v>20</v>
      </c>
    </row>
    <row r="26" spans="3:18" x14ac:dyDescent="0.25">
      <c r="R26">
        <v>55</v>
      </c>
    </row>
    <row r="27" spans="3:18" x14ac:dyDescent="0.25">
      <c r="R27">
        <v>40</v>
      </c>
    </row>
    <row r="28" spans="3:18" x14ac:dyDescent="0.25">
      <c r="R28">
        <v>60</v>
      </c>
    </row>
    <row r="29" spans="3:18" x14ac:dyDescent="0.25">
      <c r="R29">
        <v>20</v>
      </c>
    </row>
  </sheetData>
  <sortState xmlns:xlrd2="http://schemas.microsoft.com/office/spreadsheetml/2017/richdata2" ref="L12:L21">
    <sortCondition descending="1" ref="L12:L21"/>
  </sortState>
  <mergeCells count="5">
    <mergeCell ref="D6:E6"/>
    <mergeCell ref="H9:O9"/>
    <mergeCell ref="B9:F9"/>
    <mergeCell ref="B3:K3"/>
    <mergeCell ref="B4:K4"/>
  </mergeCells>
  <conditionalFormatting sqref="L12:L21">
    <cfRule type="dataBar" priority="1">
      <dataBar>
        <cfvo type="min"/>
        <cfvo type="max"/>
        <color theme="4" tint="0.59999389629810485"/>
      </dataBar>
      <extLst>
        <ext xmlns:x14="http://schemas.microsoft.com/office/spreadsheetml/2009/9/main" uri="{B025F937-C7B1-47D3-B67F-A62EFF666E3E}">
          <x14:id>{C262B9AC-4A38-4FC7-B2C8-4DF214034F2F}</x14:id>
        </ext>
      </extLst>
    </cfRule>
  </conditionalFormatting>
  <dataValidations count="1">
    <dataValidation type="list" allowBlank="1" showInputMessage="1" showErrorMessage="1" sqref="D6" xr:uid="{6E9F0A73-9B65-45A2-93E7-03674F011F9B}">
      <formula1>$R$7:$R$12</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C262B9AC-4A38-4FC7-B2C8-4DF214034F2F}">
            <x14:dataBar minLength="0" maxLength="100" gradient="0">
              <x14:cfvo type="autoMin"/>
              <x14:cfvo type="autoMax"/>
              <x14:negativeFillColor rgb="FFFF0000"/>
              <x14:axisColor rgb="FF000000"/>
            </x14:dataBar>
          </x14:cfRule>
          <xm:sqref>L12:L21</xm:sqref>
        </x14:conditionalFormatting>
        <x14:conditionalFormatting xmlns:xm="http://schemas.microsoft.com/office/excel/2006/main">
          <x14:cfRule type="iconSet" priority="2" id="{A89C6E60-95B6-4F8B-A0E7-2EFAAD074157}">
            <x14:iconSet iconSet="3Symbols" showValue="0" custom="1">
              <x14:cfvo type="percent">
                <xm:f>0</xm:f>
              </x14:cfvo>
              <x14:cfvo type="num" gte="0">
                <xm:f>0</xm:f>
              </x14:cfvo>
              <x14:cfvo type="num">
                <xm:f>12000</xm:f>
              </x14:cfvo>
              <x14:cfIcon iconSet="3Symbols" iconId="0"/>
              <x14:cfIcon iconSet="3Symbols" iconId="0"/>
              <x14:cfIcon iconSet="3Symbols" iconId="2"/>
            </x14:iconSet>
          </x14:cfRule>
          <xm:sqref>O12:O21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E7E65-35FC-439F-AAF4-93C9F8BE318E}">
  <dimension ref="B1:K25"/>
  <sheetViews>
    <sheetView workbookViewId="0">
      <selection activeCell="L15" sqref="L15"/>
    </sheetView>
  </sheetViews>
  <sheetFormatPr defaultRowHeight="15" x14ac:dyDescent="0.25"/>
  <cols>
    <col min="6" max="6" width="20.28515625" bestFit="1" customWidth="1"/>
    <col min="7" max="7" width="14.85546875" bestFit="1" customWidth="1"/>
    <col min="8" max="8" width="12.28515625" bestFit="1" customWidth="1"/>
    <col min="9" max="9" width="9.42578125" bestFit="1" customWidth="1"/>
    <col min="10" max="10" width="8" bestFit="1" customWidth="1"/>
  </cols>
  <sheetData>
    <row r="1" spans="2:11" s="73" customFormat="1" ht="40.5" x14ac:dyDescent="0.25">
      <c r="B1" s="74">
        <v>10</v>
      </c>
      <c r="C1" s="75" t="s">
        <v>47</v>
      </c>
    </row>
    <row r="3" spans="2:11" x14ac:dyDescent="0.25">
      <c r="F3" s="90" t="s">
        <v>100</v>
      </c>
      <c r="G3" s="90"/>
      <c r="H3" s="90"/>
      <c r="I3" s="90"/>
      <c r="J3" s="90"/>
      <c r="K3" s="90"/>
    </row>
    <row r="6" spans="2:11" x14ac:dyDescent="0.25">
      <c r="F6" s="17" t="s">
        <v>59</v>
      </c>
      <c r="G6" t="s">
        <v>60</v>
      </c>
      <c r="H6" t="s">
        <v>62</v>
      </c>
      <c r="I6" t="s">
        <v>70</v>
      </c>
      <c r="J6" t="s">
        <v>79</v>
      </c>
    </row>
    <row r="7" spans="2:11" x14ac:dyDescent="0.25">
      <c r="F7" s="18" t="s">
        <v>4</v>
      </c>
      <c r="G7" s="50">
        <v>3549</v>
      </c>
      <c r="H7" s="50">
        <v>3</v>
      </c>
      <c r="I7" s="51">
        <v>3513.36</v>
      </c>
      <c r="J7" s="52">
        <v>0.9899577345731192</v>
      </c>
    </row>
    <row r="8" spans="2:11" x14ac:dyDescent="0.25">
      <c r="F8" s="18" t="s">
        <v>14</v>
      </c>
      <c r="G8" s="50">
        <v>1057</v>
      </c>
      <c r="H8" s="50">
        <v>54</v>
      </c>
      <c r="I8" s="51">
        <v>425.20000000000005</v>
      </c>
      <c r="J8" s="52">
        <v>0.40227057710501424</v>
      </c>
    </row>
    <row r="9" spans="2:11" x14ac:dyDescent="0.25">
      <c r="F9" s="18" t="s">
        <v>29</v>
      </c>
      <c r="G9" s="50">
        <v>8211</v>
      </c>
      <c r="H9" s="50">
        <v>75</v>
      </c>
      <c r="I9" s="51">
        <v>7674</v>
      </c>
      <c r="J9" s="52">
        <v>0.93459992692729266</v>
      </c>
    </row>
    <row r="10" spans="2:11" x14ac:dyDescent="0.25">
      <c r="F10" s="18" t="s">
        <v>15</v>
      </c>
      <c r="G10" s="50">
        <v>7665</v>
      </c>
      <c r="H10" s="50">
        <v>78</v>
      </c>
      <c r="I10" s="51">
        <v>6750.0599999999995</v>
      </c>
      <c r="J10" s="52">
        <v>0.88063405088062618</v>
      </c>
    </row>
    <row r="11" spans="2:11" x14ac:dyDescent="0.25">
      <c r="F11" s="18" t="s">
        <v>13</v>
      </c>
      <c r="G11" s="50">
        <v>308</v>
      </c>
      <c r="H11" s="50">
        <v>105</v>
      </c>
      <c r="I11" s="51">
        <v>-671.65</v>
      </c>
      <c r="J11" s="52">
        <v>-2.1806818181818182</v>
      </c>
    </row>
    <row r="12" spans="2:11" x14ac:dyDescent="0.25">
      <c r="F12" s="18" t="s">
        <v>33</v>
      </c>
      <c r="G12" s="50">
        <v>4018</v>
      </c>
      <c r="H12" s="50">
        <v>126</v>
      </c>
      <c r="I12" s="51">
        <v>2459.38</v>
      </c>
      <c r="J12" s="52">
        <v>0.61209059233449481</v>
      </c>
    </row>
    <row r="13" spans="2:11" x14ac:dyDescent="0.25">
      <c r="F13" s="18" t="s">
        <v>16</v>
      </c>
      <c r="G13" s="50">
        <v>13433</v>
      </c>
      <c r="H13" s="50">
        <v>138</v>
      </c>
      <c r="I13" s="51">
        <v>12219.98</v>
      </c>
      <c r="J13" s="52">
        <v>0.90969850368495497</v>
      </c>
    </row>
    <row r="14" spans="2:11" x14ac:dyDescent="0.25">
      <c r="F14" s="18" t="s">
        <v>18</v>
      </c>
      <c r="G14" s="50">
        <v>11571</v>
      </c>
      <c r="H14" s="50">
        <v>138</v>
      </c>
      <c r="I14" s="51">
        <v>10678.14</v>
      </c>
      <c r="J14" s="52">
        <v>0.922836401348198</v>
      </c>
    </row>
    <row r="15" spans="2:11" x14ac:dyDescent="0.25">
      <c r="F15" s="18" t="s">
        <v>22</v>
      </c>
      <c r="G15" s="50">
        <v>1568</v>
      </c>
      <c r="H15" s="50">
        <v>141</v>
      </c>
      <c r="I15" s="51">
        <v>190.43000000000006</v>
      </c>
      <c r="J15" s="52">
        <v>0.12144770408163269</v>
      </c>
    </row>
    <row r="16" spans="2:11" x14ac:dyDescent="0.25">
      <c r="F16" s="18" t="s">
        <v>19</v>
      </c>
      <c r="G16" s="50">
        <v>8302</v>
      </c>
      <c r="H16" s="50">
        <v>153</v>
      </c>
      <c r="I16" s="51">
        <v>7133.08</v>
      </c>
      <c r="J16" s="52">
        <v>0.85920019272464465</v>
      </c>
    </row>
    <row r="17" spans="6:10" x14ac:dyDescent="0.25">
      <c r="F17" s="18" t="s">
        <v>20</v>
      </c>
      <c r="G17" s="50">
        <v>9443</v>
      </c>
      <c r="H17" s="50">
        <v>162</v>
      </c>
      <c r="I17" s="51">
        <v>7722.56</v>
      </c>
      <c r="J17" s="52">
        <v>0.81780790003176962</v>
      </c>
    </row>
    <row r="18" spans="6:10" x14ac:dyDescent="0.25">
      <c r="F18" s="18" t="s">
        <v>23</v>
      </c>
      <c r="G18" s="50">
        <v>5047</v>
      </c>
      <c r="H18" s="50">
        <v>189</v>
      </c>
      <c r="I18" s="51">
        <v>3820.39</v>
      </c>
      <c r="J18" s="52">
        <v>0.75696255201109564</v>
      </c>
    </row>
    <row r="19" spans="6:10" x14ac:dyDescent="0.25">
      <c r="F19" s="18" t="s">
        <v>21</v>
      </c>
      <c r="G19" s="50">
        <v>7651</v>
      </c>
      <c r="H19" s="50">
        <v>213</v>
      </c>
      <c r="I19" s="51">
        <v>5734</v>
      </c>
      <c r="J19" s="52">
        <v>0.74944451705659387</v>
      </c>
    </row>
    <row r="20" spans="6:10" x14ac:dyDescent="0.25">
      <c r="F20" s="18" t="s">
        <v>28</v>
      </c>
      <c r="G20" s="50">
        <v>12607</v>
      </c>
      <c r="H20" s="50">
        <v>327</v>
      </c>
      <c r="I20" s="51">
        <v>9212.74</v>
      </c>
      <c r="J20" s="52">
        <v>0.73076386134687077</v>
      </c>
    </row>
    <row r="21" spans="6:10" x14ac:dyDescent="0.25">
      <c r="F21" s="18" t="s">
        <v>25</v>
      </c>
      <c r="G21" s="50">
        <v>1785</v>
      </c>
      <c r="H21" s="50">
        <v>462</v>
      </c>
      <c r="I21" s="51">
        <v>-4290.3</v>
      </c>
      <c r="J21" s="52">
        <v>-2.4035294117647061</v>
      </c>
    </row>
    <row r="22" spans="6:10" x14ac:dyDescent="0.25">
      <c r="F22" s="18" t="s">
        <v>17</v>
      </c>
      <c r="G22" s="50">
        <v>11704</v>
      </c>
      <c r="H22" s="50">
        <v>552</v>
      </c>
      <c r="I22" s="51">
        <v>9987.2800000000007</v>
      </c>
      <c r="J22" s="52">
        <v>0.85332194121667815</v>
      </c>
    </row>
    <row r="23" spans="6:10" x14ac:dyDescent="0.25">
      <c r="F23" s="18" t="s">
        <v>31</v>
      </c>
      <c r="G23" s="50">
        <v>7420</v>
      </c>
      <c r="H23" s="50">
        <v>594</v>
      </c>
      <c r="I23" s="51">
        <v>3980.74</v>
      </c>
      <c r="J23" s="52">
        <v>0.53648787061994607</v>
      </c>
    </row>
    <row r="24" spans="6:10" x14ac:dyDescent="0.25">
      <c r="F24" s="18" t="s">
        <v>27</v>
      </c>
      <c r="G24" s="50">
        <v>8610</v>
      </c>
      <c r="H24" s="50">
        <v>600</v>
      </c>
      <c r="I24" s="51">
        <v>-1428</v>
      </c>
      <c r="J24" s="52">
        <v>-0.16585365853658537</v>
      </c>
    </row>
    <row r="25" spans="6:10" x14ac:dyDescent="0.25">
      <c r="F25" s="18" t="s">
        <v>61</v>
      </c>
      <c r="G25" s="49">
        <v>123949</v>
      </c>
      <c r="H25" s="49">
        <v>4110</v>
      </c>
      <c r="I25" s="49">
        <v>85111.39</v>
      </c>
      <c r="J25" s="52">
        <v>0.6866645959225165</v>
      </c>
    </row>
  </sheetData>
  <mergeCells count="1">
    <mergeCell ref="F3:K3"/>
  </mergeCells>
  <conditionalFormatting pivot="1" sqref="J7:J24">
    <cfRule type="colorScale" priority="1">
      <colorScale>
        <cfvo type="min"/>
        <cfvo type="percentile" val="50"/>
        <cfvo type="max"/>
        <color rgb="FFF8696B"/>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BB19C5-2AD4-46B1-BF75-CB4DDCB72CF4}">
  <dimension ref="B1:D11"/>
  <sheetViews>
    <sheetView zoomScaleNormal="100" workbookViewId="0">
      <selection activeCell="F10" sqref="F10"/>
    </sheetView>
  </sheetViews>
  <sheetFormatPr defaultColWidth="11.42578125" defaultRowHeight="15" x14ac:dyDescent="0.25"/>
  <cols>
    <col min="2" max="2" width="23.140625" bestFit="1" customWidth="1"/>
  </cols>
  <sheetData>
    <row r="1" spans="2:4" s="58" customFormat="1" ht="30" customHeight="1" x14ac:dyDescent="0.25">
      <c r="B1" s="59">
        <v>1</v>
      </c>
      <c r="C1" s="60" t="s">
        <v>43</v>
      </c>
    </row>
    <row r="2" spans="2:4" s="24" customFormat="1" x14ac:dyDescent="0.25">
      <c r="B2" s="57"/>
    </row>
    <row r="4" spans="2:4" ht="18.75" x14ac:dyDescent="0.25">
      <c r="C4" s="70" t="s">
        <v>1</v>
      </c>
      <c r="D4" s="70" t="s">
        <v>49</v>
      </c>
    </row>
    <row r="5" spans="2:4" x14ac:dyDescent="0.25">
      <c r="B5" s="55" t="s">
        <v>55</v>
      </c>
      <c r="C5" s="54">
        <f>AVERAGE(data[Amount])</f>
        <v>4136.2299999999996</v>
      </c>
      <c r="D5" s="54">
        <f>AVERAGE(data[Units])</f>
        <v>152.19999999999999</v>
      </c>
    </row>
    <row r="6" spans="2:4" x14ac:dyDescent="0.25">
      <c r="B6" s="55" t="s">
        <v>81</v>
      </c>
      <c r="C6" s="54">
        <f>MEDIAN(data[Amount])</f>
        <v>3437</v>
      </c>
      <c r="D6" s="54">
        <f>MEDIAN(data[Units])</f>
        <v>124.5</v>
      </c>
    </row>
    <row r="7" spans="2:4" x14ac:dyDescent="0.25">
      <c r="B7" s="55" t="s">
        <v>56</v>
      </c>
      <c r="C7" s="54">
        <f>MIN(data[Amount])</f>
        <v>0</v>
      </c>
      <c r="D7" s="54">
        <f>MIN(data[Units])</f>
        <v>0</v>
      </c>
    </row>
    <row r="8" spans="2:4" x14ac:dyDescent="0.25">
      <c r="B8" s="55" t="s">
        <v>57</v>
      </c>
      <c r="C8" s="54">
        <f>MAX(data[Amount])</f>
        <v>16184</v>
      </c>
      <c r="D8" s="54">
        <f>MAX(data[Units])</f>
        <v>525</v>
      </c>
    </row>
    <row r="9" spans="2:4" x14ac:dyDescent="0.25">
      <c r="B9" s="55" t="s">
        <v>58</v>
      </c>
      <c r="C9" s="54">
        <f>C8-C7</f>
        <v>16184</v>
      </c>
      <c r="D9" s="54">
        <f>D8-D7</f>
        <v>525</v>
      </c>
    </row>
    <row r="10" spans="2:4" x14ac:dyDescent="0.25">
      <c r="B10" s="55" t="s">
        <v>82</v>
      </c>
      <c r="C10" s="54">
        <f>_xlfn.PERCENTILE.EXC(data[Amount],0.25)</f>
        <v>1652</v>
      </c>
      <c r="D10" s="54">
        <f>_xlfn.PERCENTILE.EXC(data[Units],0.2)</f>
        <v>45</v>
      </c>
    </row>
    <row r="11" spans="2:4" x14ac:dyDescent="0.25">
      <c r="B11" s="55" t="s">
        <v>83</v>
      </c>
      <c r="C11" s="54">
        <f>_xlfn.PERCENTILE.EXC(data[Amount],0.75)</f>
        <v>6245.75</v>
      </c>
      <c r="D11" s="54">
        <f>_xlfn.PERCENTILE.EXC(data[Units],0.75)</f>
        <v>223.5</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B49EC-63D9-4E57-8088-4DC0AA23FC95}">
  <dimension ref="B1:G306"/>
  <sheetViews>
    <sheetView topLeftCell="A7" zoomScaleNormal="100" workbookViewId="0">
      <selection activeCell="I5" sqref="I5"/>
    </sheetView>
  </sheetViews>
  <sheetFormatPr defaultRowHeight="15" x14ac:dyDescent="0.25"/>
  <cols>
    <col min="3" max="3" width="16" bestFit="1" customWidth="1"/>
    <col min="4" max="4" width="13" bestFit="1" customWidth="1"/>
    <col min="5" max="5" width="21.85546875" bestFit="1" customWidth="1"/>
    <col min="6" max="6" width="14.5703125" customWidth="1"/>
    <col min="7" max="7" width="18.42578125" customWidth="1"/>
  </cols>
  <sheetData>
    <row r="1" spans="2:7" s="58" customFormat="1" ht="40.5" x14ac:dyDescent="0.25">
      <c r="B1" s="59">
        <v>2</v>
      </c>
      <c r="C1" s="60" t="s">
        <v>84</v>
      </c>
    </row>
    <row r="4" spans="2:7" x14ac:dyDescent="0.25">
      <c r="C4" s="53" t="s">
        <v>85</v>
      </c>
      <c r="D4" s="53"/>
      <c r="E4" s="53"/>
      <c r="F4" s="53">
        <v>4136.2299999999996</v>
      </c>
      <c r="G4" s="56"/>
    </row>
    <row r="6" spans="2:7" x14ac:dyDescent="0.25">
      <c r="C6" s="4" t="s">
        <v>11</v>
      </c>
      <c r="D6" s="4" t="s">
        <v>12</v>
      </c>
      <c r="E6" s="4" t="s">
        <v>0</v>
      </c>
      <c r="F6" s="8" t="s">
        <v>1</v>
      </c>
      <c r="G6" s="8" t="s">
        <v>49</v>
      </c>
    </row>
    <row r="7" spans="2:7" x14ac:dyDescent="0.25">
      <c r="C7" t="s">
        <v>10</v>
      </c>
      <c r="D7" t="s">
        <v>38</v>
      </c>
      <c r="E7" t="s">
        <v>14</v>
      </c>
      <c r="F7" s="2">
        <v>5586</v>
      </c>
      <c r="G7" s="3">
        <v>525</v>
      </c>
    </row>
    <row r="8" spans="2:7" x14ac:dyDescent="0.25">
      <c r="C8" t="s">
        <v>2</v>
      </c>
      <c r="D8" t="s">
        <v>36</v>
      </c>
      <c r="E8" t="s">
        <v>27</v>
      </c>
      <c r="F8" s="2">
        <v>798</v>
      </c>
      <c r="G8" s="3">
        <v>519</v>
      </c>
    </row>
    <row r="9" spans="2:7" x14ac:dyDescent="0.25">
      <c r="C9" t="s">
        <v>8</v>
      </c>
      <c r="D9" t="s">
        <v>38</v>
      </c>
      <c r="E9" t="s">
        <v>13</v>
      </c>
      <c r="F9" s="2">
        <v>819</v>
      </c>
      <c r="G9" s="3">
        <v>510</v>
      </c>
    </row>
    <row r="10" spans="2:7" x14ac:dyDescent="0.25">
      <c r="C10" t="s">
        <v>3</v>
      </c>
      <c r="D10" t="s">
        <v>34</v>
      </c>
      <c r="E10" t="s">
        <v>32</v>
      </c>
      <c r="F10" s="2">
        <v>7777</v>
      </c>
      <c r="G10" s="3">
        <v>504</v>
      </c>
    </row>
    <row r="11" spans="2:7" x14ac:dyDescent="0.25">
      <c r="C11" t="s">
        <v>9</v>
      </c>
      <c r="D11" t="s">
        <v>34</v>
      </c>
      <c r="E11" t="s">
        <v>20</v>
      </c>
      <c r="F11" s="2">
        <v>8463</v>
      </c>
      <c r="G11" s="3">
        <v>492</v>
      </c>
    </row>
    <row r="12" spans="2:7" x14ac:dyDescent="0.25">
      <c r="C12" t="s">
        <v>2</v>
      </c>
      <c r="D12" t="s">
        <v>39</v>
      </c>
      <c r="E12" t="s">
        <v>25</v>
      </c>
      <c r="F12" s="2">
        <v>1785</v>
      </c>
      <c r="G12" s="3">
        <v>462</v>
      </c>
    </row>
    <row r="13" spans="2:7" x14ac:dyDescent="0.25">
      <c r="C13" t="s">
        <v>8</v>
      </c>
      <c r="D13" t="s">
        <v>35</v>
      </c>
      <c r="E13" t="s">
        <v>32</v>
      </c>
      <c r="F13" s="2">
        <v>6706</v>
      </c>
      <c r="G13" s="3">
        <v>459</v>
      </c>
    </row>
    <row r="14" spans="2:7" x14ac:dyDescent="0.25">
      <c r="C14" t="s">
        <v>6</v>
      </c>
      <c r="D14" t="s">
        <v>37</v>
      </c>
      <c r="E14" t="s">
        <v>28</v>
      </c>
      <c r="F14" s="2">
        <v>3556</v>
      </c>
      <c r="G14" s="3">
        <v>459</v>
      </c>
    </row>
    <row r="15" spans="2:7" x14ac:dyDescent="0.25">
      <c r="C15" t="s">
        <v>6</v>
      </c>
      <c r="D15" t="s">
        <v>34</v>
      </c>
      <c r="E15" t="s">
        <v>26</v>
      </c>
      <c r="F15" s="2">
        <v>8008</v>
      </c>
      <c r="G15" s="3">
        <v>456</v>
      </c>
    </row>
    <row r="16" spans="2:7" x14ac:dyDescent="0.25">
      <c r="C16" t="s">
        <v>40</v>
      </c>
      <c r="D16" t="s">
        <v>35</v>
      </c>
      <c r="E16" t="s">
        <v>30</v>
      </c>
      <c r="F16" s="2">
        <v>2275</v>
      </c>
      <c r="G16" s="3">
        <v>447</v>
      </c>
    </row>
    <row r="17" spans="3:7" x14ac:dyDescent="0.25">
      <c r="C17" t="s">
        <v>40</v>
      </c>
      <c r="D17" t="s">
        <v>35</v>
      </c>
      <c r="E17" t="s">
        <v>33</v>
      </c>
      <c r="F17" s="2">
        <v>8869</v>
      </c>
      <c r="G17" s="3">
        <v>432</v>
      </c>
    </row>
    <row r="18" spans="3:7" x14ac:dyDescent="0.25">
      <c r="C18" t="s">
        <v>6</v>
      </c>
      <c r="D18" t="s">
        <v>39</v>
      </c>
      <c r="E18" t="s">
        <v>25</v>
      </c>
      <c r="F18" s="2">
        <v>2100</v>
      </c>
      <c r="G18" s="3">
        <v>414</v>
      </c>
    </row>
    <row r="19" spans="3:7" x14ac:dyDescent="0.25">
      <c r="C19" t="s">
        <v>6</v>
      </c>
      <c r="D19" t="s">
        <v>37</v>
      </c>
      <c r="E19" t="s">
        <v>16</v>
      </c>
      <c r="F19" s="2">
        <v>1904</v>
      </c>
      <c r="G19" s="3">
        <v>405</v>
      </c>
    </row>
    <row r="20" spans="3:7" x14ac:dyDescent="0.25">
      <c r="C20" t="s">
        <v>6</v>
      </c>
      <c r="D20" t="s">
        <v>35</v>
      </c>
      <c r="E20" t="s">
        <v>4</v>
      </c>
      <c r="F20" s="2">
        <v>1302</v>
      </c>
      <c r="G20" s="3">
        <v>402</v>
      </c>
    </row>
    <row r="21" spans="3:7" x14ac:dyDescent="0.25">
      <c r="C21" t="s">
        <v>6</v>
      </c>
      <c r="D21" t="s">
        <v>39</v>
      </c>
      <c r="E21" t="s">
        <v>29</v>
      </c>
      <c r="F21" s="2">
        <v>3052</v>
      </c>
      <c r="G21" s="3">
        <v>378</v>
      </c>
    </row>
    <row r="22" spans="3:7" x14ac:dyDescent="0.25">
      <c r="C22" t="s">
        <v>40</v>
      </c>
      <c r="D22" t="s">
        <v>35</v>
      </c>
      <c r="E22" t="s">
        <v>22</v>
      </c>
      <c r="F22" s="2">
        <v>6853</v>
      </c>
      <c r="G22" s="3">
        <v>372</v>
      </c>
    </row>
    <row r="23" spans="3:7" x14ac:dyDescent="0.25">
      <c r="C23" t="s">
        <v>7</v>
      </c>
      <c r="D23" t="s">
        <v>34</v>
      </c>
      <c r="E23" t="s">
        <v>14</v>
      </c>
      <c r="F23" s="2">
        <v>1932</v>
      </c>
      <c r="G23" s="3">
        <v>369</v>
      </c>
    </row>
    <row r="24" spans="3:7" x14ac:dyDescent="0.25">
      <c r="C24" t="s">
        <v>6</v>
      </c>
      <c r="D24" t="s">
        <v>34</v>
      </c>
      <c r="E24" t="s">
        <v>30</v>
      </c>
      <c r="F24" s="2">
        <v>3402</v>
      </c>
      <c r="G24" s="3">
        <v>366</v>
      </c>
    </row>
    <row r="25" spans="3:7" x14ac:dyDescent="0.25">
      <c r="C25" t="s">
        <v>3</v>
      </c>
      <c r="D25" t="s">
        <v>37</v>
      </c>
      <c r="E25" t="s">
        <v>4</v>
      </c>
      <c r="F25" s="2">
        <v>938</v>
      </c>
      <c r="G25" s="3">
        <v>366</v>
      </c>
    </row>
    <row r="26" spans="3:7" x14ac:dyDescent="0.25">
      <c r="C26" t="s">
        <v>8</v>
      </c>
      <c r="D26" t="s">
        <v>35</v>
      </c>
      <c r="E26" t="s">
        <v>20</v>
      </c>
      <c r="F26" s="2">
        <v>2702</v>
      </c>
      <c r="G26" s="3">
        <v>363</v>
      </c>
    </row>
    <row r="27" spans="3:7" x14ac:dyDescent="0.25">
      <c r="C27" t="s">
        <v>5</v>
      </c>
      <c r="D27" t="s">
        <v>35</v>
      </c>
      <c r="E27" t="s">
        <v>29</v>
      </c>
      <c r="F27" s="2">
        <v>4480</v>
      </c>
      <c r="G27" s="3">
        <v>357</v>
      </c>
    </row>
    <row r="28" spans="3:7" x14ac:dyDescent="0.25">
      <c r="C28" t="s">
        <v>2</v>
      </c>
      <c r="D28" t="s">
        <v>38</v>
      </c>
      <c r="E28" t="s">
        <v>31</v>
      </c>
      <c r="F28" s="2">
        <v>4326</v>
      </c>
      <c r="G28" s="3">
        <v>348</v>
      </c>
    </row>
    <row r="29" spans="3:7" x14ac:dyDescent="0.25">
      <c r="C29" t="s">
        <v>5</v>
      </c>
      <c r="D29" t="s">
        <v>36</v>
      </c>
      <c r="E29" t="s">
        <v>17</v>
      </c>
      <c r="F29" s="2">
        <v>3339</v>
      </c>
      <c r="G29" s="3">
        <v>348</v>
      </c>
    </row>
    <row r="30" spans="3:7" x14ac:dyDescent="0.25">
      <c r="C30" t="s">
        <v>10</v>
      </c>
      <c r="D30" t="s">
        <v>36</v>
      </c>
      <c r="E30" t="s">
        <v>29</v>
      </c>
      <c r="F30" s="2">
        <v>2471</v>
      </c>
      <c r="G30" s="3">
        <v>342</v>
      </c>
    </row>
    <row r="31" spans="3:7" x14ac:dyDescent="0.25">
      <c r="C31" t="s">
        <v>5</v>
      </c>
      <c r="D31" t="s">
        <v>34</v>
      </c>
      <c r="E31" t="s">
        <v>20</v>
      </c>
      <c r="F31" s="2">
        <v>15610</v>
      </c>
      <c r="G31" s="3">
        <v>339</v>
      </c>
    </row>
    <row r="32" spans="3:7" x14ac:dyDescent="0.25">
      <c r="C32" t="s">
        <v>7</v>
      </c>
      <c r="D32" t="s">
        <v>37</v>
      </c>
      <c r="E32" t="s">
        <v>16</v>
      </c>
      <c r="F32" s="2">
        <v>4487</v>
      </c>
      <c r="G32" s="3">
        <v>333</v>
      </c>
    </row>
    <row r="33" spans="3:7" x14ac:dyDescent="0.25">
      <c r="C33" t="s">
        <v>3</v>
      </c>
      <c r="D33" t="s">
        <v>37</v>
      </c>
      <c r="E33" t="s">
        <v>28</v>
      </c>
      <c r="F33" s="2">
        <v>7308</v>
      </c>
      <c r="G33" s="3">
        <v>327</v>
      </c>
    </row>
    <row r="34" spans="3:7" x14ac:dyDescent="0.25">
      <c r="C34" t="s">
        <v>3</v>
      </c>
      <c r="D34" t="s">
        <v>37</v>
      </c>
      <c r="E34" t="s">
        <v>29</v>
      </c>
      <c r="F34" s="2">
        <v>4592</v>
      </c>
      <c r="G34" s="3">
        <v>324</v>
      </c>
    </row>
    <row r="35" spans="3:7" x14ac:dyDescent="0.25">
      <c r="C35" t="s">
        <v>7</v>
      </c>
      <c r="D35" t="s">
        <v>38</v>
      </c>
      <c r="E35" t="s">
        <v>30</v>
      </c>
      <c r="F35" s="2">
        <v>10129</v>
      </c>
      <c r="G35" s="3">
        <v>312</v>
      </c>
    </row>
    <row r="36" spans="3:7" x14ac:dyDescent="0.25">
      <c r="C36" t="s">
        <v>3</v>
      </c>
      <c r="D36" t="s">
        <v>34</v>
      </c>
      <c r="E36" t="s">
        <v>28</v>
      </c>
      <c r="F36" s="2">
        <v>3689</v>
      </c>
      <c r="G36" s="3">
        <v>312</v>
      </c>
    </row>
    <row r="37" spans="3:7" x14ac:dyDescent="0.25">
      <c r="C37" t="s">
        <v>41</v>
      </c>
      <c r="D37" t="s">
        <v>36</v>
      </c>
      <c r="E37" t="s">
        <v>28</v>
      </c>
      <c r="F37" s="2">
        <v>854</v>
      </c>
      <c r="G37" s="3">
        <v>309</v>
      </c>
    </row>
    <row r="38" spans="3:7" x14ac:dyDescent="0.25">
      <c r="C38" t="s">
        <v>9</v>
      </c>
      <c r="D38" t="s">
        <v>39</v>
      </c>
      <c r="E38" t="s">
        <v>24</v>
      </c>
      <c r="F38" s="2">
        <v>3920</v>
      </c>
      <c r="G38" s="3">
        <v>306</v>
      </c>
    </row>
    <row r="39" spans="3:7" x14ac:dyDescent="0.25">
      <c r="C39" t="s">
        <v>40</v>
      </c>
      <c r="D39" t="s">
        <v>36</v>
      </c>
      <c r="E39" t="s">
        <v>27</v>
      </c>
      <c r="F39" s="2">
        <v>3164</v>
      </c>
      <c r="G39" s="3">
        <v>306</v>
      </c>
    </row>
    <row r="40" spans="3:7" x14ac:dyDescent="0.25">
      <c r="C40" t="s">
        <v>3</v>
      </c>
      <c r="D40" t="s">
        <v>35</v>
      </c>
      <c r="E40" t="s">
        <v>33</v>
      </c>
      <c r="F40" s="2">
        <v>819</v>
      </c>
      <c r="G40" s="3">
        <v>306</v>
      </c>
    </row>
    <row r="41" spans="3:7" x14ac:dyDescent="0.25">
      <c r="C41" t="s">
        <v>3</v>
      </c>
      <c r="D41" t="s">
        <v>38</v>
      </c>
      <c r="E41" t="s">
        <v>26</v>
      </c>
      <c r="F41" s="2">
        <v>8841</v>
      </c>
      <c r="G41" s="3">
        <v>303</v>
      </c>
    </row>
    <row r="42" spans="3:7" x14ac:dyDescent="0.25">
      <c r="C42" t="s">
        <v>10</v>
      </c>
      <c r="D42" t="s">
        <v>36</v>
      </c>
      <c r="E42" t="s">
        <v>32</v>
      </c>
      <c r="F42" s="2">
        <v>6657</v>
      </c>
      <c r="G42" s="3">
        <v>303</v>
      </c>
    </row>
    <row r="43" spans="3:7" x14ac:dyDescent="0.25">
      <c r="C43" t="s">
        <v>2</v>
      </c>
      <c r="D43" t="s">
        <v>35</v>
      </c>
      <c r="E43" t="s">
        <v>17</v>
      </c>
      <c r="F43" s="2">
        <v>1589</v>
      </c>
      <c r="G43" s="3">
        <v>303</v>
      </c>
    </row>
    <row r="44" spans="3:7" x14ac:dyDescent="0.25">
      <c r="C44" t="s">
        <v>8</v>
      </c>
      <c r="D44" t="s">
        <v>35</v>
      </c>
      <c r="E44" t="s">
        <v>27</v>
      </c>
      <c r="F44" s="2">
        <v>4753</v>
      </c>
      <c r="G44" s="3">
        <v>300</v>
      </c>
    </row>
    <row r="45" spans="3:7" x14ac:dyDescent="0.25">
      <c r="C45" t="s">
        <v>7</v>
      </c>
      <c r="D45" t="s">
        <v>36</v>
      </c>
      <c r="E45" t="s">
        <v>19</v>
      </c>
      <c r="F45" s="2">
        <v>2870</v>
      </c>
      <c r="G45" s="3">
        <v>300</v>
      </c>
    </row>
    <row r="46" spans="3:7" x14ac:dyDescent="0.25">
      <c r="C46" t="s">
        <v>40</v>
      </c>
      <c r="D46" t="s">
        <v>38</v>
      </c>
      <c r="E46" t="s">
        <v>13</v>
      </c>
      <c r="F46" s="2">
        <v>5670</v>
      </c>
      <c r="G46" s="3">
        <v>297</v>
      </c>
    </row>
    <row r="47" spans="3:7" x14ac:dyDescent="0.25">
      <c r="C47" t="s">
        <v>41</v>
      </c>
      <c r="D47" t="s">
        <v>36</v>
      </c>
      <c r="E47" t="s">
        <v>18</v>
      </c>
      <c r="F47" s="2">
        <v>9632</v>
      </c>
      <c r="G47" s="3">
        <v>288</v>
      </c>
    </row>
    <row r="48" spans="3:7" x14ac:dyDescent="0.25">
      <c r="C48" t="s">
        <v>7</v>
      </c>
      <c r="D48" t="s">
        <v>35</v>
      </c>
      <c r="E48" t="s">
        <v>28</v>
      </c>
      <c r="F48" s="2">
        <v>5194</v>
      </c>
      <c r="G48" s="3">
        <v>288</v>
      </c>
    </row>
    <row r="49" spans="3:7" x14ac:dyDescent="0.25">
      <c r="C49" t="s">
        <v>8</v>
      </c>
      <c r="D49" t="s">
        <v>34</v>
      </c>
      <c r="E49" t="s">
        <v>31</v>
      </c>
      <c r="F49" s="2">
        <v>3507</v>
      </c>
      <c r="G49" s="3">
        <v>288</v>
      </c>
    </row>
    <row r="50" spans="3:7" x14ac:dyDescent="0.25">
      <c r="C50" t="s">
        <v>10</v>
      </c>
      <c r="D50" t="s">
        <v>37</v>
      </c>
      <c r="E50" t="s">
        <v>21</v>
      </c>
      <c r="F50" s="2">
        <v>245</v>
      </c>
      <c r="G50" s="3">
        <v>288</v>
      </c>
    </row>
    <row r="51" spans="3:7" x14ac:dyDescent="0.25">
      <c r="C51" t="s">
        <v>6</v>
      </c>
      <c r="D51" t="s">
        <v>38</v>
      </c>
      <c r="E51" t="s">
        <v>27</v>
      </c>
      <c r="F51" s="2">
        <v>1134</v>
      </c>
      <c r="G51" s="3">
        <v>282</v>
      </c>
    </row>
    <row r="52" spans="3:7" x14ac:dyDescent="0.25">
      <c r="C52" t="s">
        <v>10</v>
      </c>
      <c r="D52" t="s">
        <v>39</v>
      </c>
      <c r="E52" t="s">
        <v>21</v>
      </c>
      <c r="F52" s="2">
        <v>4858</v>
      </c>
      <c r="G52" s="3">
        <v>279</v>
      </c>
    </row>
    <row r="53" spans="3:7" x14ac:dyDescent="0.25">
      <c r="C53" t="s">
        <v>10</v>
      </c>
      <c r="D53" t="s">
        <v>35</v>
      </c>
      <c r="E53" t="s">
        <v>18</v>
      </c>
      <c r="F53" s="2">
        <v>3808</v>
      </c>
      <c r="G53" s="3">
        <v>279</v>
      </c>
    </row>
    <row r="54" spans="3:7" x14ac:dyDescent="0.25">
      <c r="C54" t="s">
        <v>3</v>
      </c>
      <c r="D54" t="s">
        <v>34</v>
      </c>
      <c r="E54" t="s">
        <v>14</v>
      </c>
      <c r="F54" s="2">
        <v>7259</v>
      </c>
      <c r="G54" s="3">
        <v>276</v>
      </c>
    </row>
    <row r="55" spans="3:7" x14ac:dyDescent="0.25">
      <c r="C55" t="s">
        <v>3</v>
      </c>
      <c r="D55" t="s">
        <v>35</v>
      </c>
      <c r="E55" t="s">
        <v>15</v>
      </c>
      <c r="F55" s="2">
        <v>6657</v>
      </c>
      <c r="G55" s="3">
        <v>276</v>
      </c>
    </row>
    <row r="56" spans="3:7" x14ac:dyDescent="0.25">
      <c r="C56" t="s">
        <v>9</v>
      </c>
      <c r="D56" t="s">
        <v>37</v>
      </c>
      <c r="E56" t="s">
        <v>29</v>
      </c>
      <c r="F56" s="2">
        <v>1085</v>
      </c>
      <c r="G56" s="3">
        <v>273</v>
      </c>
    </row>
    <row r="57" spans="3:7" x14ac:dyDescent="0.25">
      <c r="C57" t="s">
        <v>7</v>
      </c>
      <c r="D57" t="s">
        <v>38</v>
      </c>
      <c r="E57" t="s">
        <v>18</v>
      </c>
      <c r="F57" s="2">
        <v>1778</v>
      </c>
      <c r="G57" s="3">
        <v>270</v>
      </c>
    </row>
    <row r="58" spans="3:7" x14ac:dyDescent="0.25">
      <c r="C58" t="s">
        <v>6</v>
      </c>
      <c r="D58" t="s">
        <v>35</v>
      </c>
      <c r="E58" t="s">
        <v>20</v>
      </c>
      <c r="F58" s="2">
        <v>1071</v>
      </c>
      <c r="G58" s="3">
        <v>270</v>
      </c>
    </row>
    <row r="59" spans="3:7" x14ac:dyDescent="0.25">
      <c r="C59" t="s">
        <v>10</v>
      </c>
      <c r="D59" t="s">
        <v>36</v>
      </c>
      <c r="E59" t="s">
        <v>23</v>
      </c>
      <c r="F59" s="2">
        <v>2317</v>
      </c>
      <c r="G59" s="3">
        <v>261</v>
      </c>
    </row>
    <row r="60" spans="3:7" x14ac:dyDescent="0.25">
      <c r="C60" t="s">
        <v>7</v>
      </c>
      <c r="D60" t="s">
        <v>38</v>
      </c>
      <c r="E60" t="s">
        <v>28</v>
      </c>
      <c r="F60" s="2">
        <v>5677</v>
      </c>
      <c r="G60" s="3">
        <v>258</v>
      </c>
    </row>
    <row r="61" spans="3:7" x14ac:dyDescent="0.25">
      <c r="C61" t="s">
        <v>3</v>
      </c>
      <c r="D61" t="s">
        <v>35</v>
      </c>
      <c r="E61" t="s">
        <v>14</v>
      </c>
      <c r="F61" s="2">
        <v>2415</v>
      </c>
      <c r="G61" s="3">
        <v>255</v>
      </c>
    </row>
    <row r="62" spans="3:7" x14ac:dyDescent="0.25">
      <c r="C62" t="s">
        <v>7</v>
      </c>
      <c r="D62" t="s">
        <v>35</v>
      </c>
      <c r="E62" t="s">
        <v>30</v>
      </c>
      <c r="F62" s="2">
        <v>6755</v>
      </c>
      <c r="G62" s="3">
        <v>252</v>
      </c>
    </row>
    <row r="63" spans="3:7" x14ac:dyDescent="0.25">
      <c r="C63" t="s">
        <v>7</v>
      </c>
      <c r="D63" t="s">
        <v>36</v>
      </c>
      <c r="E63" t="s">
        <v>29</v>
      </c>
      <c r="F63" s="2">
        <v>5551</v>
      </c>
      <c r="G63" s="3">
        <v>252</v>
      </c>
    </row>
    <row r="64" spans="3:7" x14ac:dyDescent="0.25">
      <c r="C64" t="s">
        <v>5</v>
      </c>
      <c r="D64" t="s">
        <v>39</v>
      </c>
      <c r="E64" t="s">
        <v>18</v>
      </c>
      <c r="F64" s="2">
        <v>385</v>
      </c>
      <c r="G64" s="3">
        <v>249</v>
      </c>
    </row>
    <row r="65" spans="3:7" x14ac:dyDescent="0.25">
      <c r="C65" t="s">
        <v>5</v>
      </c>
      <c r="D65" t="s">
        <v>35</v>
      </c>
      <c r="E65" t="s">
        <v>31</v>
      </c>
      <c r="F65" s="2">
        <v>4753</v>
      </c>
      <c r="G65" s="3">
        <v>246</v>
      </c>
    </row>
    <row r="66" spans="3:7" x14ac:dyDescent="0.25">
      <c r="C66" t="s">
        <v>7</v>
      </c>
      <c r="D66" t="s">
        <v>39</v>
      </c>
      <c r="E66" t="s">
        <v>17</v>
      </c>
      <c r="F66" s="2">
        <v>4438</v>
      </c>
      <c r="G66" s="3">
        <v>246</v>
      </c>
    </row>
    <row r="67" spans="3:7" x14ac:dyDescent="0.25">
      <c r="C67" t="s">
        <v>2</v>
      </c>
      <c r="D67" t="s">
        <v>36</v>
      </c>
      <c r="E67" t="s">
        <v>31</v>
      </c>
      <c r="F67" s="2">
        <v>3094</v>
      </c>
      <c r="G67" s="3">
        <v>246</v>
      </c>
    </row>
    <row r="68" spans="3:7" x14ac:dyDescent="0.25">
      <c r="C68" t="s">
        <v>9</v>
      </c>
      <c r="D68" t="s">
        <v>37</v>
      </c>
      <c r="E68" t="s">
        <v>26</v>
      </c>
      <c r="F68" s="2">
        <v>2856</v>
      </c>
      <c r="G68" s="3">
        <v>246</v>
      </c>
    </row>
    <row r="69" spans="3:7" x14ac:dyDescent="0.25">
      <c r="C69" t="s">
        <v>9</v>
      </c>
      <c r="D69" t="s">
        <v>35</v>
      </c>
      <c r="E69" t="s">
        <v>15</v>
      </c>
      <c r="F69" s="2">
        <v>7833</v>
      </c>
      <c r="G69" s="3">
        <v>243</v>
      </c>
    </row>
    <row r="70" spans="3:7" x14ac:dyDescent="0.25">
      <c r="C70" t="s">
        <v>7</v>
      </c>
      <c r="D70" t="s">
        <v>35</v>
      </c>
      <c r="E70" t="s">
        <v>19</v>
      </c>
      <c r="F70" s="2">
        <v>4585</v>
      </c>
      <c r="G70" s="3">
        <v>240</v>
      </c>
    </row>
    <row r="71" spans="3:7" x14ac:dyDescent="0.25">
      <c r="C71" t="s">
        <v>41</v>
      </c>
      <c r="D71" t="s">
        <v>37</v>
      </c>
      <c r="E71" t="s">
        <v>30</v>
      </c>
      <c r="F71" s="2">
        <v>1526</v>
      </c>
      <c r="G71" s="3">
        <v>240</v>
      </c>
    </row>
    <row r="72" spans="3:7" x14ac:dyDescent="0.25">
      <c r="C72" t="s">
        <v>5</v>
      </c>
      <c r="D72" t="s">
        <v>34</v>
      </c>
      <c r="E72" t="s">
        <v>22</v>
      </c>
      <c r="F72" s="2">
        <v>6279</v>
      </c>
      <c r="G72" s="3">
        <v>237</v>
      </c>
    </row>
    <row r="73" spans="3:7" x14ac:dyDescent="0.25">
      <c r="C73" t="s">
        <v>40</v>
      </c>
      <c r="D73" t="s">
        <v>35</v>
      </c>
      <c r="E73" t="s">
        <v>32</v>
      </c>
      <c r="F73" s="2">
        <v>12348</v>
      </c>
      <c r="G73" s="3">
        <v>234</v>
      </c>
    </row>
    <row r="74" spans="3:7" x14ac:dyDescent="0.25">
      <c r="C74" t="s">
        <v>3</v>
      </c>
      <c r="D74" t="s">
        <v>35</v>
      </c>
      <c r="E74" t="s">
        <v>25</v>
      </c>
      <c r="F74" s="2">
        <v>2464</v>
      </c>
      <c r="G74" s="3">
        <v>234</v>
      </c>
    </row>
    <row r="75" spans="3:7" x14ac:dyDescent="0.25">
      <c r="C75" t="s">
        <v>8</v>
      </c>
      <c r="D75" t="s">
        <v>38</v>
      </c>
      <c r="E75" t="s">
        <v>23</v>
      </c>
      <c r="F75" s="2">
        <v>1701</v>
      </c>
      <c r="G75" s="3">
        <v>234</v>
      </c>
    </row>
    <row r="76" spans="3:7" x14ac:dyDescent="0.25">
      <c r="C76" t="s">
        <v>41</v>
      </c>
      <c r="D76" t="s">
        <v>36</v>
      </c>
      <c r="E76" t="s">
        <v>13</v>
      </c>
      <c r="F76" s="2">
        <v>10311</v>
      </c>
      <c r="G76" s="3">
        <v>231</v>
      </c>
    </row>
    <row r="77" spans="3:7" x14ac:dyDescent="0.25">
      <c r="C77" t="s">
        <v>41</v>
      </c>
      <c r="D77" t="s">
        <v>37</v>
      </c>
      <c r="E77" t="s">
        <v>15</v>
      </c>
      <c r="F77" s="2">
        <v>714</v>
      </c>
      <c r="G77" s="3">
        <v>231</v>
      </c>
    </row>
    <row r="78" spans="3:7" x14ac:dyDescent="0.25">
      <c r="C78" t="s">
        <v>10</v>
      </c>
      <c r="D78" t="s">
        <v>35</v>
      </c>
      <c r="E78" t="s">
        <v>21</v>
      </c>
      <c r="F78" s="2">
        <v>567</v>
      </c>
      <c r="G78" s="3">
        <v>228</v>
      </c>
    </row>
    <row r="79" spans="3:7" x14ac:dyDescent="0.25">
      <c r="C79" t="s">
        <v>7</v>
      </c>
      <c r="D79" t="s">
        <v>37</v>
      </c>
      <c r="E79" t="s">
        <v>14</v>
      </c>
      <c r="F79" s="2">
        <v>6608</v>
      </c>
      <c r="G79" s="3">
        <v>225</v>
      </c>
    </row>
    <row r="80" spans="3:7" x14ac:dyDescent="0.25">
      <c r="C80" t="s">
        <v>40</v>
      </c>
      <c r="D80" t="s">
        <v>39</v>
      </c>
      <c r="E80" t="s">
        <v>28</v>
      </c>
      <c r="F80" s="2">
        <v>3101</v>
      </c>
      <c r="G80" s="3">
        <v>225</v>
      </c>
    </row>
    <row r="81" spans="3:7" x14ac:dyDescent="0.25">
      <c r="C81" t="s">
        <v>41</v>
      </c>
      <c r="D81" t="s">
        <v>34</v>
      </c>
      <c r="E81" t="s">
        <v>16</v>
      </c>
      <c r="F81" s="2">
        <v>1274</v>
      </c>
      <c r="G81" s="3">
        <v>225</v>
      </c>
    </row>
    <row r="82" spans="3:7" x14ac:dyDescent="0.25">
      <c r="C82" t="s">
        <v>8</v>
      </c>
      <c r="D82" t="s">
        <v>34</v>
      </c>
      <c r="E82" t="s">
        <v>16</v>
      </c>
      <c r="F82" s="2">
        <v>2009</v>
      </c>
      <c r="G82" s="3">
        <v>219</v>
      </c>
    </row>
    <row r="83" spans="3:7" x14ac:dyDescent="0.25">
      <c r="C83" t="s">
        <v>41</v>
      </c>
      <c r="D83" t="s">
        <v>35</v>
      </c>
      <c r="E83" t="s">
        <v>28</v>
      </c>
      <c r="F83" s="2">
        <v>7455</v>
      </c>
      <c r="G83" s="3">
        <v>216</v>
      </c>
    </row>
    <row r="84" spans="3:7" x14ac:dyDescent="0.25">
      <c r="C84" t="s">
        <v>2</v>
      </c>
      <c r="D84" t="s">
        <v>39</v>
      </c>
      <c r="E84" t="s">
        <v>21</v>
      </c>
      <c r="F84" s="2">
        <v>7651</v>
      </c>
      <c r="G84" s="3">
        <v>213</v>
      </c>
    </row>
    <row r="85" spans="3:7" x14ac:dyDescent="0.25">
      <c r="C85" t="s">
        <v>8</v>
      </c>
      <c r="D85" t="s">
        <v>38</v>
      </c>
      <c r="E85" t="s">
        <v>32</v>
      </c>
      <c r="F85" s="2">
        <v>3752</v>
      </c>
      <c r="G85" s="3">
        <v>213</v>
      </c>
    </row>
    <row r="86" spans="3:7" x14ac:dyDescent="0.25">
      <c r="C86" t="s">
        <v>8</v>
      </c>
      <c r="D86" t="s">
        <v>39</v>
      </c>
      <c r="E86" t="s">
        <v>31</v>
      </c>
      <c r="F86" s="2">
        <v>8890</v>
      </c>
      <c r="G86" s="3">
        <v>210</v>
      </c>
    </row>
    <row r="87" spans="3:7" x14ac:dyDescent="0.25">
      <c r="C87" t="s">
        <v>8</v>
      </c>
      <c r="D87" t="s">
        <v>35</v>
      </c>
      <c r="E87" t="s">
        <v>22</v>
      </c>
      <c r="F87" s="2">
        <v>5012</v>
      </c>
      <c r="G87" s="3">
        <v>210</v>
      </c>
    </row>
    <row r="88" spans="3:7" x14ac:dyDescent="0.25">
      <c r="C88" t="s">
        <v>7</v>
      </c>
      <c r="D88" t="s">
        <v>37</v>
      </c>
      <c r="E88" t="s">
        <v>22</v>
      </c>
      <c r="F88" s="2">
        <v>9835</v>
      </c>
      <c r="G88" s="3">
        <v>207</v>
      </c>
    </row>
    <row r="89" spans="3:7" x14ac:dyDescent="0.25">
      <c r="C89" t="s">
        <v>6</v>
      </c>
      <c r="D89" t="s">
        <v>34</v>
      </c>
      <c r="E89" t="s">
        <v>27</v>
      </c>
      <c r="F89" s="2">
        <v>4242</v>
      </c>
      <c r="G89" s="3">
        <v>207</v>
      </c>
    </row>
    <row r="90" spans="3:7" x14ac:dyDescent="0.25">
      <c r="C90" t="s">
        <v>9</v>
      </c>
      <c r="D90" t="s">
        <v>37</v>
      </c>
      <c r="E90" t="s">
        <v>4</v>
      </c>
      <c r="F90" s="2">
        <v>259</v>
      </c>
      <c r="G90" s="3">
        <v>207</v>
      </c>
    </row>
    <row r="91" spans="3:7" x14ac:dyDescent="0.25">
      <c r="C91" t="s">
        <v>9</v>
      </c>
      <c r="D91" t="s">
        <v>36</v>
      </c>
      <c r="E91" t="s">
        <v>27</v>
      </c>
      <c r="F91" s="2">
        <v>11522</v>
      </c>
      <c r="G91" s="3">
        <v>204</v>
      </c>
    </row>
    <row r="92" spans="3:7" x14ac:dyDescent="0.25">
      <c r="C92" t="s">
        <v>10</v>
      </c>
      <c r="D92" t="s">
        <v>34</v>
      </c>
      <c r="E92" t="s">
        <v>19</v>
      </c>
      <c r="F92" s="2">
        <v>5355</v>
      </c>
      <c r="G92" s="3">
        <v>204</v>
      </c>
    </row>
    <row r="93" spans="3:7" x14ac:dyDescent="0.25">
      <c r="C93" t="s">
        <v>9</v>
      </c>
      <c r="D93" t="s">
        <v>39</v>
      </c>
      <c r="E93" t="s">
        <v>18</v>
      </c>
      <c r="F93" s="2">
        <v>2639</v>
      </c>
      <c r="G93" s="3">
        <v>204</v>
      </c>
    </row>
    <row r="94" spans="3:7" x14ac:dyDescent="0.25">
      <c r="C94" t="s">
        <v>8</v>
      </c>
      <c r="D94" t="s">
        <v>37</v>
      </c>
      <c r="E94" t="s">
        <v>19</v>
      </c>
      <c r="F94" s="2">
        <v>1771</v>
      </c>
      <c r="G94" s="3">
        <v>204</v>
      </c>
    </row>
    <row r="95" spans="3:7" x14ac:dyDescent="0.25">
      <c r="C95" t="s">
        <v>41</v>
      </c>
      <c r="D95" t="s">
        <v>36</v>
      </c>
      <c r="E95" t="s">
        <v>26</v>
      </c>
      <c r="F95" s="2">
        <v>98</v>
      </c>
      <c r="G95" s="3">
        <v>204</v>
      </c>
    </row>
    <row r="96" spans="3:7" x14ac:dyDescent="0.25">
      <c r="C96" t="s">
        <v>5</v>
      </c>
      <c r="D96" t="s">
        <v>35</v>
      </c>
      <c r="E96" t="s">
        <v>15</v>
      </c>
      <c r="F96" s="2">
        <v>13391</v>
      </c>
      <c r="G96" s="3">
        <v>201</v>
      </c>
    </row>
    <row r="97" spans="3:7" x14ac:dyDescent="0.25">
      <c r="C97" t="s">
        <v>2</v>
      </c>
      <c r="D97" t="s">
        <v>37</v>
      </c>
      <c r="E97" t="s">
        <v>17</v>
      </c>
      <c r="F97" s="2">
        <v>9926</v>
      </c>
      <c r="G97" s="3">
        <v>201</v>
      </c>
    </row>
    <row r="98" spans="3:7" x14ac:dyDescent="0.25">
      <c r="C98" t="s">
        <v>5</v>
      </c>
      <c r="D98" t="s">
        <v>34</v>
      </c>
      <c r="E98" t="s">
        <v>15</v>
      </c>
      <c r="F98" s="2">
        <v>7280</v>
      </c>
      <c r="G98" s="3">
        <v>201</v>
      </c>
    </row>
    <row r="99" spans="3:7" x14ac:dyDescent="0.25">
      <c r="C99" t="s">
        <v>40</v>
      </c>
      <c r="D99" t="s">
        <v>36</v>
      </c>
      <c r="E99" t="s">
        <v>13</v>
      </c>
      <c r="F99" s="2">
        <v>4424</v>
      </c>
      <c r="G99" s="3">
        <v>201</v>
      </c>
    </row>
    <row r="100" spans="3:7" x14ac:dyDescent="0.25">
      <c r="C100" t="s">
        <v>7</v>
      </c>
      <c r="D100" t="s">
        <v>39</v>
      </c>
      <c r="E100" t="s">
        <v>27</v>
      </c>
      <c r="F100" s="2">
        <v>966</v>
      </c>
      <c r="G100" s="3">
        <v>198</v>
      </c>
    </row>
    <row r="101" spans="3:7" x14ac:dyDescent="0.25">
      <c r="C101" t="s">
        <v>10</v>
      </c>
      <c r="D101" t="s">
        <v>35</v>
      </c>
      <c r="E101" t="s">
        <v>20</v>
      </c>
      <c r="F101" s="2">
        <v>1974</v>
      </c>
      <c r="G101" s="3">
        <v>195</v>
      </c>
    </row>
    <row r="102" spans="3:7" x14ac:dyDescent="0.25">
      <c r="C102" t="s">
        <v>8</v>
      </c>
      <c r="D102" t="s">
        <v>37</v>
      </c>
      <c r="E102" t="s">
        <v>22</v>
      </c>
      <c r="F102" s="2">
        <v>1890</v>
      </c>
      <c r="G102" s="3">
        <v>195</v>
      </c>
    </row>
    <row r="103" spans="3:7" x14ac:dyDescent="0.25">
      <c r="C103" t="s">
        <v>5</v>
      </c>
      <c r="D103" t="s">
        <v>34</v>
      </c>
      <c r="E103" t="s">
        <v>19</v>
      </c>
      <c r="F103" s="2">
        <v>861</v>
      </c>
      <c r="G103" s="3">
        <v>195</v>
      </c>
    </row>
    <row r="104" spans="3:7" x14ac:dyDescent="0.25">
      <c r="C104" t="s">
        <v>41</v>
      </c>
      <c r="D104" t="s">
        <v>36</v>
      </c>
      <c r="E104" t="s">
        <v>19</v>
      </c>
      <c r="F104" s="2">
        <v>1925</v>
      </c>
      <c r="G104" s="3">
        <v>192</v>
      </c>
    </row>
    <row r="105" spans="3:7" x14ac:dyDescent="0.25">
      <c r="C105" t="s">
        <v>7</v>
      </c>
      <c r="D105" t="s">
        <v>34</v>
      </c>
      <c r="E105" t="s">
        <v>24</v>
      </c>
      <c r="F105" s="2">
        <v>8862</v>
      </c>
      <c r="G105" s="3">
        <v>189</v>
      </c>
    </row>
    <row r="106" spans="3:7" x14ac:dyDescent="0.25">
      <c r="C106" t="s">
        <v>6</v>
      </c>
      <c r="D106" t="s">
        <v>37</v>
      </c>
      <c r="E106" t="s">
        <v>23</v>
      </c>
      <c r="F106" s="2">
        <v>4949</v>
      </c>
      <c r="G106" s="3">
        <v>189</v>
      </c>
    </row>
    <row r="107" spans="3:7" x14ac:dyDescent="0.25">
      <c r="C107" t="s">
        <v>9</v>
      </c>
      <c r="D107" t="s">
        <v>36</v>
      </c>
      <c r="E107" t="s">
        <v>32</v>
      </c>
      <c r="F107" s="2">
        <v>2954</v>
      </c>
      <c r="G107" s="3">
        <v>189</v>
      </c>
    </row>
    <row r="108" spans="3:7" x14ac:dyDescent="0.25">
      <c r="C108" t="s">
        <v>9</v>
      </c>
      <c r="D108" t="s">
        <v>34</v>
      </c>
      <c r="E108" t="s">
        <v>16</v>
      </c>
      <c r="F108" s="2">
        <v>938</v>
      </c>
      <c r="G108" s="3">
        <v>189</v>
      </c>
    </row>
    <row r="109" spans="3:7" x14ac:dyDescent="0.25">
      <c r="C109" t="s">
        <v>41</v>
      </c>
      <c r="D109" t="s">
        <v>35</v>
      </c>
      <c r="E109" t="s">
        <v>15</v>
      </c>
      <c r="F109" s="2">
        <v>2114</v>
      </c>
      <c r="G109" s="3">
        <v>186</v>
      </c>
    </row>
    <row r="110" spans="3:7" x14ac:dyDescent="0.25">
      <c r="C110" t="s">
        <v>8</v>
      </c>
      <c r="D110" t="s">
        <v>39</v>
      </c>
      <c r="E110" t="s">
        <v>30</v>
      </c>
      <c r="F110" s="2">
        <v>7021</v>
      </c>
      <c r="G110" s="3">
        <v>183</v>
      </c>
    </row>
    <row r="111" spans="3:7" x14ac:dyDescent="0.25">
      <c r="C111" t="s">
        <v>2</v>
      </c>
      <c r="D111" t="s">
        <v>38</v>
      </c>
      <c r="E111" t="s">
        <v>28</v>
      </c>
      <c r="F111" s="2">
        <v>6580</v>
      </c>
      <c r="G111" s="3">
        <v>183</v>
      </c>
    </row>
    <row r="112" spans="3:7" x14ac:dyDescent="0.25">
      <c r="C112" t="s">
        <v>6</v>
      </c>
      <c r="D112" t="s">
        <v>35</v>
      </c>
      <c r="E112" t="s">
        <v>27</v>
      </c>
      <c r="F112" s="2">
        <v>3864</v>
      </c>
      <c r="G112" s="3">
        <v>177</v>
      </c>
    </row>
    <row r="113" spans="3:7" x14ac:dyDescent="0.25">
      <c r="C113" t="s">
        <v>7</v>
      </c>
      <c r="D113" t="s">
        <v>36</v>
      </c>
      <c r="E113" t="s">
        <v>18</v>
      </c>
      <c r="F113" s="2">
        <v>2646</v>
      </c>
      <c r="G113" s="3">
        <v>177</v>
      </c>
    </row>
    <row r="114" spans="3:7" x14ac:dyDescent="0.25">
      <c r="C114" t="s">
        <v>41</v>
      </c>
      <c r="D114" t="s">
        <v>37</v>
      </c>
      <c r="E114" t="s">
        <v>26</v>
      </c>
      <c r="F114" s="2">
        <v>2324</v>
      </c>
      <c r="G114" s="3">
        <v>177</v>
      </c>
    </row>
    <row r="115" spans="3:7" x14ac:dyDescent="0.25">
      <c r="C115" t="s">
        <v>41</v>
      </c>
      <c r="D115" t="s">
        <v>34</v>
      </c>
      <c r="E115" t="s">
        <v>33</v>
      </c>
      <c r="F115" s="2">
        <v>7847</v>
      </c>
      <c r="G115" s="3">
        <v>174</v>
      </c>
    </row>
    <row r="116" spans="3:7" x14ac:dyDescent="0.25">
      <c r="C116" t="s">
        <v>41</v>
      </c>
      <c r="D116" t="s">
        <v>36</v>
      </c>
      <c r="E116" t="s">
        <v>30</v>
      </c>
      <c r="F116" s="2">
        <v>6118</v>
      </c>
      <c r="G116" s="3">
        <v>174</v>
      </c>
    </row>
    <row r="117" spans="3:7" x14ac:dyDescent="0.25">
      <c r="C117" t="s">
        <v>40</v>
      </c>
      <c r="D117" t="s">
        <v>35</v>
      </c>
      <c r="E117" t="s">
        <v>16</v>
      </c>
      <c r="F117" s="2">
        <v>4725</v>
      </c>
      <c r="G117" s="3">
        <v>174</v>
      </c>
    </row>
    <row r="118" spans="3:7" x14ac:dyDescent="0.25">
      <c r="C118" t="s">
        <v>9</v>
      </c>
      <c r="D118" t="s">
        <v>34</v>
      </c>
      <c r="E118" t="s">
        <v>17</v>
      </c>
      <c r="F118" s="2">
        <v>707</v>
      </c>
      <c r="G118" s="3">
        <v>174</v>
      </c>
    </row>
    <row r="119" spans="3:7" x14ac:dyDescent="0.25">
      <c r="C119" t="s">
        <v>3</v>
      </c>
      <c r="D119" t="s">
        <v>39</v>
      </c>
      <c r="E119" t="s">
        <v>26</v>
      </c>
      <c r="F119" s="2">
        <v>4956</v>
      </c>
      <c r="G119" s="3">
        <v>171</v>
      </c>
    </row>
    <row r="120" spans="3:7" x14ac:dyDescent="0.25">
      <c r="C120" t="s">
        <v>5</v>
      </c>
      <c r="D120" t="s">
        <v>39</v>
      </c>
      <c r="E120" t="s">
        <v>24</v>
      </c>
      <c r="F120" s="2">
        <v>4018</v>
      </c>
      <c r="G120" s="3">
        <v>171</v>
      </c>
    </row>
    <row r="121" spans="3:7" x14ac:dyDescent="0.25">
      <c r="C121" t="s">
        <v>5</v>
      </c>
      <c r="D121" t="s">
        <v>38</v>
      </c>
      <c r="E121" t="s">
        <v>19</v>
      </c>
      <c r="F121" s="2">
        <v>5474</v>
      </c>
      <c r="G121" s="3">
        <v>168</v>
      </c>
    </row>
    <row r="122" spans="3:7" x14ac:dyDescent="0.25">
      <c r="C122" t="s">
        <v>8</v>
      </c>
      <c r="D122" t="s">
        <v>35</v>
      </c>
      <c r="E122" t="s">
        <v>29</v>
      </c>
      <c r="F122" s="2">
        <v>2023</v>
      </c>
      <c r="G122" s="3">
        <v>168</v>
      </c>
    </row>
    <row r="123" spans="3:7" x14ac:dyDescent="0.25">
      <c r="C123" t="s">
        <v>3</v>
      </c>
      <c r="D123" t="s">
        <v>39</v>
      </c>
      <c r="E123" t="s">
        <v>16</v>
      </c>
      <c r="F123" s="2">
        <v>21</v>
      </c>
      <c r="G123" s="3">
        <v>168</v>
      </c>
    </row>
    <row r="124" spans="3:7" x14ac:dyDescent="0.25">
      <c r="C124" t="s">
        <v>3</v>
      </c>
      <c r="D124" t="s">
        <v>36</v>
      </c>
      <c r="E124" t="s">
        <v>23</v>
      </c>
      <c r="F124" s="2">
        <v>3773</v>
      </c>
      <c r="G124" s="3">
        <v>165</v>
      </c>
    </row>
    <row r="125" spans="3:7" x14ac:dyDescent="0.25">
      <c r="C125" t="s">
        <v>2</v>
      </c>
      <c r="D125" t="s">
        <v>39</v>
      </c>
      <c r="E125" t="s">
        <v>20</v>
      </c>
      <c r="F125" s="2">
        <v>9443</v>
      </c>
      <c r="G125" s="3">
        <v>162</v>
      </c>
    </row>
    <row r="126" spans="3:7" x14ac:dyDescent="0.25">
      <c r="C126" t="s">
        <v>40</v>
      </c>
      <c r="D126" t="s">
        <v>34</v>
      </c>
      <c r="E126" t="s">
        <v>19</v>
      </c>
      <c r="F126" s="2">
        <v>4018</v>
      </c>
      <c r="G126" s="3">
        <v>162</v>
      </c>
    </row>
    <row r="127" spans="3:7" x14ac:dyDescent="0.25">
      <c r="C127" t="s">
        <v>3</v>
      </c>
      <c r="D127" t="s">
        <v>36</v>
      </c>
      <c r="E127" t="s">
        <v>28</v>
      </c>
      <c r="F127" s="2">
        <v>973</v>
      </c>
      <c r="G127" s="3">
        <v>162</v>
      </c>
    </row>
    <row r="128" spans="3:7" x14ac:dyDescent="0.25">
      <c r="C128" t="s">
        <v>40</v>
      </c>
      <c r="D128" t="s">
        <v>34</v>
      </c>
      <c r="E128" t="s">
        <v>33</v>
      </c>
      <c r="F128" s="2">
        <v>3794</v>
      </c>
      <c r="G128" s="3">
        <v>159</v>
      </c>
    </row>
    <row r="129" spans="3:7" x14ac:dyDescent="0.25">
      <c r="C129" t="s">
        <v>9</v>
      </c>
      <c r="D129" t="s">
        <v>35</v>
      </c>
      <c r="E129" t="s">
        <v>26</v>
      </c>
      <c r="F129" s="2">
        <v>98</v>
      </c>
      <c r="G129" s="3">
        <v>159</v>
      </c>
    </row>
    <row r="130" spans="3:7" x14ac:dyDescent="0.25">
      <c r="C130" t="s">
        <v>40</v>
      </c>
      <c r="D130" t="s">
        <v>34</v>
      </c>
      <c r="E130" t="s">
        <v>17</v>
      </c>
      <c r="F130" s="2">
        <v>5019</v>
      </c>
      <c r="G130" s="3">
        <v>156</v>
      </c>
    </row>
    <row r="131" spans="3:7" x14ac:dyDescent="0.25">
      <c r="C131" t="s">
        <v>6</v>
      </c>
      <c r="D131" t="s">
        <v>36</v>
      </c>
      <c r="E131" t="s">
        <v>17</v>
      </c>
      <c r="F131" s="2">
        <v>4970</v>
      </c>
      <c r="G131" s="3">
        <v>156</v>
      </c>
    </row>
    <row r="132" spans="3:7" x14ac:dyDescent="0.25">
      <c r="C132" t="s">
        <v>9</v>
      </c>
      <c r="D132" t="s">
        <v>37</v>
      </c>
      <c r="E132" t="s">
        <v>25</v>
      </c>
      <c r="F132" s="2">
        <v>4305</v>
      </c>
      <c r="G132" s="3">
        <v>156</v>
      </c>
    </row>
    <row r="133" spans="3:7" x14ac:dyDescent="0.25">
      <c r="C133" t="s">
        <v>2</v>
      </c>
      <c r="D133" t="s">
        <v>38</v>
      </c>
      <c r="E133" t="s">
        <v>23</v>
      </c>
      <c r="F133" s="2">
        <v>4417</v>
      </c>
      <c r="G133" s="3">
        <v>153</v>
      </c>
    </row>
    <row r="134" spans="3:7" x14ac:dyDescent="0.25">
      <c r="C134" t="s">
        <v>9</v>
      </c>
      <c r="D134" t="s">
        <v>34</v>
      </c>
      <c r="E134" t="s">
        <v>28</v>
      </c>
      <c r="F134" s="2">
        <v>14329</v>
      </c>
      <c r="G134" s="3">
        <v>150</v>
      </c>
    </row>
    <row r="135" spans="3:7" x14ac:dyDescent="0.25">
      <c r="C135" t="s">
        <v>8</v>
      </c>
      <c r="D135" t="s">
        <v>36</v>
      </c>
      <c r="E135" t="s">
        <v>23</v>
      </c>
      <c r="F135" s="2">
        <v>5019</v>
      </c>
      <c r="G135" s="3">
        <v>150</v>
      </c>
    </row>
    <row r="136" spans="3:7" x14ac:dyDescent="0.25">
      <c r="C136" t="s">
        <v>6</v>
      </c>
      <c r="D136" t="s">
        <v>34</v>
      </c>
      <c r="E136" t="s">
        <v>17</v>
      </c>
      <c r="F136" s="2">
        <v>3759</v>
      </c>
      <c r="G136" s="3">
        <v>150</v>
      </c>
    </row>
    <row r="137" spans="3:7" x14ac:dyDescent="0.25">
      <c r="C137" t="s">
        <v>8</v>
      </c>
      <c r="D137" t="s">
        <v>37</v>
      </c>
      <c r="E137" t="s">
        <v>30</v>
      </c>
      <c r="F137" s="2">
        <v>42</v>
      </c>
      <c r="G137" s="3">
        <v>150</v>
      </c>
    </row>
    <row r="138" spans="3:7" x14ac:dyDescent="0.25">
      <c r="C138" t="s">
        <v>9</v>
      </c>
      <c r="D138" t="s">
        <v>35</v>
      </c>
      <c r="E138" t="s">
        <v>4</v>
      </c>
      <c r="F138" s="2">
        <v>959</v>
      </c>
      <c r="G138" s="3">
        <v>147</v>
      </c>
    </row>
    <row r="139" spans="3:7" x14ac:dyDescent="0.25">
      <c r="C139" t="s">
        <v>2</v>
      </c>
      <c r="D139" t="s">
        <v>39</v>
      </c>
      <c r="E139" t="s">
        <v>28</v>
      </c>
      <c r="F139" s="2">
        <v>6027</v>
      </c>
      <c r="G139" s="3">
        <v>144</v>
      </c>
    </row>
    <row r="140" spans="3:7" x14ac:dyDescent="0.25">
      <c r="C140" t="s">
        <v>3</v>
      </c>
      <c r="D140" t="s">
        <v>37</v>
      </c>
      <c r="E140" t="s">
        <v>17</v>
      </c>
      <c r="F140" s="2">
        <v>3983</v>
      </c>
      <c r="G140" s="3">
        <v>144</v>
      </c>
    </row>
    <row r="141" spans="3:7" x14ac:dyDescent="0.25">
      <c r="C141" t="s">
        <v>9</v>
      </c>
      <c r="D141" t="s">
        <v>35</v>
      </c>
      <c r="E141" t="s">
        <v>27</v>
      </c>
      <c r="F141" s="2">
        <v>2429</v>
      </c>
      <c r="G141" s="3">
        <v>144</v>
      </c>
    </row>
    <row r="142" spans="3:7" x14ac:dyDescent="0.25">
      <c r="C142" t="s">
        <v>41</v>
      </c>
      <c r="D142" t="s">
        <v>34</v>
      </c>
      <c r="E142" t="s">
        <v>22</v>
      </c>
      <c r="F142" s="2">
        <v>336</v>
      </c>
      <c r="G142" s="3">
        <v>144</v>
      </c>
    </row>
    <row r="143" spans="3:7" x14ac:dyDescent="0.25">
      <c r="C143" t="s">
        <v>10</v>
      </c>
      <c r="D143" t="s">
        <v>38</v>
      </c>
      <c r="E143" t="s">
        <v>22</v>
      </c>
      <c r="F143" s="2">
        <v>2205</v>
      </c>
      <c r="G143" s="3">
        <v>141</v>
      </c>
    </row>
    <row r="144" spans="3:7" x14ac:dyDescent="0.25">
      <c r="C144" t="s">
        <v>2</v>
      </c>
      <c r="D144" t="s">
        <v>39</v>
      </c>
      <c r="E144" t="s">
        <v>22</v>
      </c>
      <c r="F144" s="2">
        <v>1568</v>
      </c>
      <c r="G144" s="3">
        <v>141</v>
      </c>
    </row>
    <row r="145" spans="3:7" x14ac:dyDescent="0.25">
      <c r="C145" t="s">
        <v>2</v>
      </c>
      <c r="D145" t="s">
        <v>37</v>
      </c>
      <c r="E145" t="s">
        <v>18</v>
      </c>
      <c r="F145" s="2">
        <v>11571</v>
      </c>
      <c r="G145" s="3">
        <v>138</v>
      </c>
    </row>
    <row r="146" spans="3:7" x14ac:dyDescent="0.25">
      <c r="C146" t="s">
        <v>7</v>
      </c>
      <c r="D146" t="s">
        <v>34</v>
      </c>
      <c r="E146" t="s">
        <v>20</v>
      </c>
      <c r="F146" s="2">
        <v>2205</v>
      </c>
      <c r="G146" s="3">
        <v>138</v>
      </c>
    </row>
    <row r="147" spans="3:7" x14ac:dyDescent="0.25">
      <c r="C147" t="s">
        <v>40</v>
      </c>
      <c r="D147" t="s">
        <v>34</v>
      </c>
      <c r="E147" t="s">
        <v>27</v>
      </c>
      <c r="F147" s="2">
        <v>2289</v>
      </c>
      <c r="G147" s="3">
        <v>135</v>
      </c>
    </row>
    <row r="148" spans="3:7" x14ac:dyDescent="0.25">
      <c r="C148" t="s">
        <v>6</v>
      </c>
      <c r="D148" t="s">
        <v>36</v>
      </c>
      <c r="E148" t="s">
        <v>29</v>
      </c>
      <c r="F148" s="2">
        <v>1400</v>
      </c>
      <c r="G148" s="3">
        <v>135</v>
      </c>
    </row>
    <row r="149" spans="3:7" x14ac:dyDescent="0.25">
      <c r="C149" t="s">
        <v>6</v>
      </c>
      <c r="D149" t="s">
        <v>38</v>
      </c>
      <c r="E149" t="s">
        <v>33</v>
      </c>
      <c r="F149" s="2">
        <v>959</v>
      </c>
      <c r="G149" s="3">
        <v>135</v>
      </c>
    </row>
    <row r="150" spans="3:7" x14ac:dyDescent="0.25">
      <c r="C150" t="s">
        <v>40</v>
      </c>
      <c r="D150" t="s">
        <v>39</v>
      </c>
      <c r="E150" t="s">
        <v>29</v>
      </c>
      <c r="F150" s="2">
        <v>0</v>
      </c>
      <c r="G150" s="3">
        <v>135</v>
      </c>
    </row>
    <row r="151" spans="3:7" x14ac:dyDescent="0.25">
      <c r="C151" t="s">
        <v>41</v>
      </c>
      <c r="D151" t="s">
        <v>35</v>
      </c>
      <c r="E151" t="s">
        <v>27</v>
      </c>
      <c r="F151" s="2">
        <v>847</v>
      </c>
      <c r="G151" s="3">
        <v>129</v>
      </c>
    </row>
    <row r="152" spans="3:7" x14ac:dyDescent="0.25">
      <c r="C152" t="s">
        <v>10</v>
      </c>
      <c r="D152" t="s">
        <v>38</v>
      </c>
      <c r="E152" t="s">
        <v>4</v>
      </c>
      <c r="F152" s="2">
        <v>6860</v>
      </c>
      <c r="G152" s="3">
        <v>126</v>
      </c>
    </row>
    <row r="153" spans="3:7" x14ac:dyDescent="0.25">
      <c r="C153" t="s">
        <v>41</v>
      </c>
      <c r="D153" t="s">
        <v>34</v>
      </c>
      <c r="E153" t="s">
        <v>23</v>
      </c>
      <c r="F153" s="2">
        <v>4935</v>
      </c>
      <c r="G153" s="3">
        <v>126</v>
      </c>
    </row>
    <row r="154" spans="3:7" x14ac:dyDescent="0.25">
      <c r="C154" t="s">
        <v>2</v>
      </c>
      <c r="D154" t="s">
        <v>39</v>
      </c>
      <c r="E154" t="s">
        <v>33</v>
      </c>
      <c r="F154" s="2">
        <v>4018</v>
      </c>
      <c r="G154" s="3">
        <v>126</v>
      </c>
    </row>
    <row r="155" spans="3:7" x14ac:dyDescent="0.25">
      <c r="C155" t="s">
        <v>40</v>
      </c>
      <c r="D155" t="s">
        <v>35</v>
      </c>
      <c r="E155" t="s">
        <v>29</v>
      </c>
      <c r="F155" s="2">
        <v>1617</v>
      </c>
      <c r="G155" s="3">
        <v>126</v>
      </c>
    </row>
    <row r="156" spans="3:7" x14ac:dyDescent="0.25">
      <c r="C156" t="s">
        <v>8</v>
      </c>
      <c r="D156" t="s">
        <v>35</v>
      </c>
      <c r="E156" t="s">
        <v>33</v>
      </c>
      <c r="F156" s="2">
        <v>357</v>
      </c>
      <c r="G156" s="3">
        <v>126</v>
      </c>
    </row>
    <row r="157" spans="3:7" x14ac:dyDescent="0.25">
      <c r="C157" t="s">
        <v>6</v>
      </c>
      <c r="D157" t="s">
        <v>34</v>
      </c>
      <c r="E157" t="s">
        <v>32</v>
      </c>
      <c r="F157" s="2">
        <v>6734</v>
      </c>
      <c r="G157" s="3">
        <v>123</v>
      </c>
    </row>
    <row r="158" spans="3:7" x14ac:dyDescent="0.25">
      <c r="C158" t="s">
        <v>6</v>
      </c>
      <c r="D158" t="s">
        <v>35</v>
      </c>
      <c r="E158" t="s">
        <v>30</v>
      </c>
      <c r="F158" s="2">
        <v>4781</v>
      </c>
      <c r="G158" s="3">
        <v>123</v>
      </c>
    </row>
    <row r="159" spans="3:7" x14ac:dyDescent="0.25">
      <c r="C159" t="s">
        <v>41</v>
      </c>
      <c r="D159" t="s">
        <v>37</v>
      </c>
      <c r="E159" t="s">
        <v>20</v>
      </c>
      <c r="F159" s="2">
        <v>3388</v>
      </c>
      <c r="G159" s="3">
        <v>123</v>
      </c>
    </row>
    <row r="160" spans="3:7" x14ac:dyDescent="0.25">
      <c r="C160" t="s">
        <v>6</v>
      </c>
      <c r="D160" t="s">
        <v>38</v>
      </c>
      <c r="E160" t="s">
        <v>13</v>
      </c>
      <c r="F160" s="2">
        <v>2317</v>
      </c>
      <c r="G160" s="3">
        <v>123</v>
      </c>
    </row>
    <row r="161" spans="3:7" x14ac:dyDescent="0.25">
      <c r="C161" t="s">
        <v>10</v>
      </c>
      <c r="D161" t="s">
        <v>38</v>
      </c>
      <c r="E161" t="s">
        <v>13</v>
      </c>
      <c r="F161" s="2">
        <v>63</v>
      </c>
      <c r="G161" s="3">
        <v>123</v>
      </c>
    </row>
    <row r="162" spans="3:7" x14ac:dyDescent="0.25">
      <c r="C162" t="s">
        <v>6</v>
      </c>
      <c r="D162" t="s">
        <v>36</v>
      </c>
      <c r="E162" t="s">
        <v>4</v>
      </c>
      <c r="F162" s="2">
        <v>10073</v>
      </c>
      <c r="G162" s="3">
        <v>120</v>
      </c>
    </row>
    <row r="163" spans="3:7" x14ac:dyDescent="0.25">
      <c r="C163" t="s">
        <v>2</v>
      </c>
      <c r="D163" t="s">
        <v>34</v>
      </c>
      <c r="E163" t="s">
        <v>19</v>
      </c>
      <c r="F163" s="2">
        <v>7511</v>
      </c>
      <c r="G163" s="3">
        <v>120</v>
      </c>
    </row>
    <row r="164" spans="3:7" x14ac:dyDescent="0.25">
      <c r="C164" t="s">
        <v>9</v>
      </c>
      <c r="D164" t="s">
        <v>38</v>
      </c>
      <c r="E164" t="s">
        <v>16</v>
      </c>
      <c r="F164" s="2">
        <v>2646</v>
      </c>
      <c r="G164" s="3">
        <v>120</v>
      </c>
    </row>
    <row r="165" spans="3:7" x14ac:dyDescent="0.25">
      <c r="C165" t="s">
        <v>3</v>
      </c>
      <c r="D165" t="s">
        <v>34</v>
      </c>
      <c r="E165" t="s">
        <v>23</v>
      </c>
      <c r="F165" s="2">
        <v>2212</v>
      </c>
      <c r="G165" s="3">
        <v>117</v>
      </c>
    </row>
    <row r="166" spans="3:7" x14ac:dyDescent="0.25">
      <c r="C166" t="s">
        <v>7</v>
      </c>
      <c r="D166" t="s">
        <v>36</v>
      </c>
      <c r="E166" t="s">
        <v>31</v>
      </c>
      <c r="F166" s="2">
        <v>2149</v>
      </c>
      <c r="G166" s="3">
        <v>117</v>
      </c>
    </row>
    <row r="167" spans="3:7" x14ac:dyDescent="0.25">
      <c r="C167" t="s">
        <v>2</v>
      </c>
      <c r="D167" t="s">
        <v>39</v>
      </c>
      <c r="E167" t="s">
        <v>16</v>
      </c>
      <c r="F167" s="2">
        <v>2016</v>
      </c>
      <c r="G167" s="3">
        <v>117</v>
      </c>
    </row>
    <row r="168" spans="3:7" x14ac:dyDescent="0.25">
      <c r="C168" t="s">
        <v>7</v>
      </c>
      <c r="D168" t="s">
        <v>35</v>
      </c>
      <c r="E168" t="s">
        <v>24</v>
      </c>
      <c r="F168" s="2">
        <v>2793</v>
      </c>
      <c r="G168" s="3">
        <v>114</v>
      </c>
    </row>
    <row r="169" spans="3:7" x14ac:dyDescent="0.25">
      <c r="C169" t="s">
        <v>9</v>
      </c>
      <c r="D169" t="s">
        <v>36</v>
      </c>
      <c r="E169" t="s">
        <v>25</v>
      </c>
      <c r="F169" s="2">
        <v>2142</v>
      </c>
      <c r="G169" s="3">
        <v>114</v>
      </c>
    </row>
    <row r="170" spans="3:7" x14ac:dyDescent="0.25">
      <c r="C170" t="s">
        <v>40</v>
      </c>
      <c r="D170" t="s">
        <v>37</v>
      </c>
      <c r="E170" t="s">
        <v>30</v>
      </c>
      <c r="F170" s="2">
        <v>1624</v>
      </c>
      <c r="G170" s="3">
        <v>114</v>
      </c>
    </row>
    <row r="171" spans="3:7" x14ac:dyDescent="0.25">
      <c r="C171" t="s">
        <v>7</v>
      </c>
      <c r="D171" t="s">
        <v>37</v>
      </c>
      <c r="E171" t="s">
        <v>17</v>
      </c>
      <c r="F171" s="2">
        <v>4487</v>
      </c>
      <c r="G171" s="3">
        <v>111</v>
      </c>
    </row>
    <row r="172" spans="3:7" x14ac:dyDescent="0.25">
      <c r="C172" t="s">
        <v>5</v>
      </c>
      <c r="D172" t="s">
        <v>36</v>
      </c>
      <c r="E172" t="s">
        <v>30</v>
      </c>
      <c r="F172" s="2">
        <v>1526</v>
      </c>
      <c r="G172" s="3">
        <v>105</v>
      </c>
    </row>
    <row r="173" spans="3:7" x14ac:dyDescent="0.25">
      <c r="C173" t="s">
        <v>41</v>
      </c>
      <c r="D173" t="s">
        <v>37</v>
      </c>
      <c r="E173" t="s">
        <v>24</v>
      </c>
      <c r="F173" s="2">
        <v>6398</v>
      </c>
      <c r="G173" s="3">
        <v>102</v>
      </c>
    </row>
    <row r="174" spans="3:7" x14ac:dyDescent="0.25">
      <c r="C174" t="s">
        <v>40</v>
      </c>
      <c r="D174" t="s">
        <v>38</v>
      </c>
      <c r="E174" t="s">
        <v>4</v>
      </c>
      <c r="F174" s="2">
        <v>6125</v>
      </c>
      <c r="G174" s="3">
        <v>102</v>
      </c>
    </row>
    <row r="175" spans="3:7" x14ac:dyDescent="0.25">
      <c r="C175" t="s">
        <v>9</v>
      </c>
      <c r="D175" t="s">
        <v>38</v>
      </c>
      <c r="E175" t="s">
        <v>25</v>
      </c>
      <c r="F175" s="2">
        <v>3850</v>
      </c>
      <c r="G175" s="3">
        <v>102</v>
      </c>
    </row>
    <row r="176" spans="3:7" x14ac:dyDescent="0.25">
      <c r="C176" t="s">
        <v>5</v>
      </c>
      <c r="D176" t="s">
        <v>34</v>
      </c>
      <c r="E176" t="s">
        <v>29</v>
      </c>
      <c r="F176" s="2">
        <v>2891</v>
      </c>
      <c r="G176" s="3">
        <v>102</v>
      </c>
    </row>
    <row r="177" spans="3:7" x14ac:dyDescent="0.25">
      <c r="C177" t="s">
        <v>3</v>
      </c>
      <c r="D177" t="s">
        <v>39</v>
      </c>
      <c r="E177" t="s">
        <v>28</v>
      </c>
      <c r="F177" s="2">
        <v>1652</v>
      </c>
      <c r="G177" s="3">
        <v>102</v>
      </c>
    </row>
    <row r="178" spans="3:7" x14ac:dyDescent="0.25">
      <c r="C178" t="s">
        <v>6</v>
      </c>
      <c r="D178" t="s">
        <v>37</v>
      </c>
      <c r="E178" t="s">
        <v>18</v>
      </c>
      <c r="F178" s="2">
        <v>1505</v>
      </c>
      <c r="G178" s="3">
        <v>102</v>
      </c>
    </row>
    <row r="179" spans="3:7" x14ac:dyDescent="0.25">
      <c r="C179" t="s">
        <v>9</v>
      </c>
      <c r="D179" t="s">
        <v>38</v>
      </c>
      <c r="E179" t="s">
        <v>26</v>
      </c>
      <c r="F179" s="2">
        <v>2436</v>
      </c>
      <c r="G179" s="3">
        <v>99</v>
      </c>
    </row>
    <row r="180" spans="3:7" x14ac:dyDescent="0.25">
      <c r="C180" t="s">
        <v>41</v>
      </c>
      <c r="D180" t="s">
        <v>35</v>
      </c>
      <c r="E180" t="s">
        <v>19</v>
      </c>
      <c r="F180" s="2">
        <v>609</v>
      </c>
      <c r="G180" s="3">
        <v>99</v>
      </c>
    </row>
    <row r="181" spans="3:7" x14ac:dyDescent="0.25">
      <c r="C181" t="s">
        <v>9</v>
      </c>
      <c r="D181" t="s">
        <v>37</v>
      </c>
      <c r="E181" t="s">
        <v>20</v>
      </c>
      <c r="F181" s="2">
        <v>7273</v>
      </c>
      <c r="G181" s="3">
        <v>96</v>
      </c>
    </row>
    <row r="182" spans="3:7" x14ac:dyDescent="0.25">
      <c r="C182" t="s">
        <v>10</v>
      </c>
      <c r="D182" t="s">
        <v>35</v>
      </c>
      <c r="E182" t="s">
        <v>14</v>
      </c>
      <c r="F182" s="2">
        <v>3472</v>
      </c>
      <c r="G182" s="3">
        <v>96</v>
      </c>
    </row>
    <row r="183" spans="3:7" x14ac:dyDescent="0.25">
      <c r="C183" t="s">
        <v>7</v>
      </c>
      <c r="D183" t="s">
        <v>34</v>
      </c>
      <c r="E183" t="s">
        <v>25</v>
      </c>
      <c r="F183" s="2">
        <v>1568</v>
      </c>
      <c r="G183" s="3">
        <v>96</v>
      </c>
    </row>
    <row r="184" spans="3:7" x14ac:dyDescent="0.25">
      <c r="C184" t="s">
        <v>40</v>
      </c>
      <c r="D184" t="s">
        <v>37</v>
      </c>
      <c r="E184" t="s">
        <v>27</v>
      </c>
      <c r="F184" s="2">
        <v>6132</v>
      </c>
      <c r="G184" s="3">
        <v>93</v>
      </c>
    </row>
    <row r="185" spans="3:7" x14ac:dyDescent="0.25">
      <c r="C185" t="s">
        <v>3</v>
      </c>
      <c r="D185" t="s">
        <v>34</v>
      </c>
      <c r="E185" t="s">
        <v>17</v>
      </c>
      <c r="F185" s="2">
        <v>2919</v>
      </c>
      <c r="G185" s="3">
        <v>93</v>
      </c>
    </row>
    <row r="186" spans="3:7" x14ac:dyDescent="0.25">
      <c r="C186" t="s">
        <v>9</v>
      </c>
      <c r="D186" t="s">
        <v>37</v>
      </c>
      <c r="E186" t="s">
        <v>23</v>
      </c>
      <c r="F186" s="2">
        <v>2737</v>
      </c>
      <c r="G186" s="3">
        <v>93</v>
      </c>
    </row>
    <row r="187" spans="3:7" x14ac:dyDescent="0.25">
      <c r="C187" t="s">
        <v>5</v>
      </c>
      <c r="D187" t="s">
        <v>34</v>
      </c>
      <c r="E187" t="s">
        <v>33</v>
      </c>
      <c r="F187" s="2">
        <v>1652</v>
      </c>
      <c r="G187" s="3">
        <v>93</v>
      </c>
    </row>
    <row r="188" spans="3:7" x14ac:dyDescent="0.25">
      <c r="C188" t="s">
        <v>10</v>
      </c>
      <c r="D188" t="s">
        <v>34</v>
      </c>
      <c r="E188" t="s">
        <v>25</v>
      </c>
      <c r="F188" s="2">
        <v>1428</v>
      </c>
      <c r="G188" s="3">
        <v>93</v>
      </c>
    </row>
    <row r="189" spans="3:7" x14ac:dyDescent="0.25">
      <c r="C189" t="s">
        <v>40</v>
      </c>
      <c r="D189" t="s">
        <v>36</v>
      </c>
      <c r="E189" t="s">
        <v>33</v>
      </c>
      <c r="F189" s="2">
        <v>9772</v>
      </c>
      <c r="G189" s="3">
        <v>90</v>
      </c>
    </row>
    <row r="190" spans="3:7" x14ac:dyDescent="0.25">
      <c r="C190" t="s">
        <v>9</v>
      </c>
      <c r="D190" t="s">
        <v>34</v>
      </c>
      <c r="E190" t="s">
        <v>23</v>
      </c>
      <c r="F190" s="2">
        <v>8155</v>
      </c>
      <c r="G190" s="3">
        <v>90</v>
      </c>
    </row>
    <row r="191" spans="3:7" x14ac:dyDescent="0.25">
      <c r="C191" t="s">
        <v>40</v>
      </c>
      <c r="D191" t="s">
        <v>38</v>
      </c>
      <c r="E191" t="s">
        <v>25</v>
      </c>
      <c r="F191" s="2">
        <v>2541</v>
      </c>
      <c r="G191" s="3">
        <v>90</v>
      </c>
    </row>
    <row r="192" spans="3:7" x14ac:dyDescent="0.25">
      <c r="C192" t="s">
        <v>9</v>
      </c>
      <c r="D192" t="s">
        <v>38</v>
      </c>
      <c r="E192" t="s">
        <v>33</v>
      </c>
      <c r="F192" s="2">
        <v>9506</v>
      </c>
      <c r="G192" s="3">
        <v>87</v>
      </c>
    </row>
    <row r="193" spans="3:7" x14ac:dyDescent="0.25">
      <c r="C193" t="s">
        <v>6</v>
      </c>
      <c r="D193" t="s">
        <v>37</v>
      </c>
      <c r="E193" t="s">
        <v>31</v>
      </c>
      <c r="F193" s="2">
        <v>7693</v>
      </c>
      <c r="G193" s="3">
        <v>87</v>
      </c>
    </row>
    <row r="194" spans="3:7" x14ac:dyDescent="0.25">
      <c r="C194" t="s">
        <v>10</v>
      </c>
      <c r="D194" t="s">
        <v>34</v>
      </c>
      <c r="E194" t="s">
        <v>17</v>
      </c>
      <c r="F194" s="2">
        <v>700</v>
      </c>
      <c r="G194" s="3">
        <v>87</v>
      </c>
    </row>
    <row r="195" spans="3:7" x14ac:dyDescent="0.25">
      <c r="C195" t="s">
        <v>40</v>
      </c>
      <c r="D195" t="s">
        <v>38</v>
      </c>
      <c r="E195" t="s">
        <v>26</v>
      </c>
      <c r="F195" s="2">
        <v>609</v>
      </c>
      <c r="G195" s="3">
        <v>87</v>
      </c>
    </row>
    <row r="196" spans="3:7" x14ac:dyDescent="0.25">
      <c r="C196" t="s">
        <v>8</v>
      </c>
      <c r="D196" t="s">
        <v>37</v>
      </c>
      <c r="E196" t="s">
        <v>21</v>
      </c>
      <c r="F196" s="2">
        <v>434</v>
      </c>
      <c r="G196" s="3">
        <v>87</v>
      </c>
    </row>
    <row r="197" spans="3:7" x14ac:dyDescent="0.25">
      <c r="C197" t="s">
        <v>7</v>
      </c>
      <c r="D197" t="s">
        <v>36</v>
      </c>
      <c r="E197" t="s">
        <v>32</v>
      </c>
      <c r="F197" s="2">
        <v>280</v>
      </c>
      <c r="G197" s="3">
        <v>87</v>
      </c>
    </row>
    <row r="198" spans="3:7" x14ac:dyDescent="0.25">
      <c r="C198" t="s">
        <v>41</v>
      </c>
      <c r="D198" t="s">
        <v>36</v>
      </c>
      <c r="E198" t="s">
        <v>32</v>
      </c>
      <c r="F198" s="2">
        <v>10304</v>
      </c>
      <c r="G198" s="3">
        <v>84</v>
      </c>
    </row>
    <row r="199" spans="3:7" x14ac:dyDescent="0.25">
      <c r="C199" t="s">
        <v>5</v>
      </c>
      <c r="D199" t="s">
        <v>35</v>
      </c>
      <c r="E199" t="s">
        <v>22</v>
      </c>
      <c r="F199" s="2">
        <v>490</v>
      </c>
      <c r="G199" s="3">
        <v>84</v>
      </c>
    </row>
    <row r="200" spans="3:7" x14ac:dyDescent="0.25">
      <c r="C200" t="s">
        <v>8</v>
      </c>
      <c r="D200" t="s">
        <v>38</v>
      </c>
      <c r="E200" t="s">
        <v>22</v>
      </c>
      <c r="F200" s="2">
        <v>168</v>
      </c>
      <c r="G200" s="3">
        <v>84</v>
      </c>
    </row>
    <row r="201" spans="3:7" x14ac:dyDescent="0.25">
      <c r="C201" t="s">
        <v>2</v>
      </c>
      <c r="D201" t="s">
        <v>39</v>
      </c>
      <c r="E201" t="s">
        <v>27</v>
      </c>
      <c r="F201" s="2">
        <v>7812</v>
      </c>
      <c r="G201" s="3">
        <v>81</v>
      </c>
    </row>
    <row r="202" spans="3:7" x14ac:dyDescent="0.25">
      <c r="C202" t="s">
        <v>5</v>
      </c>
      <c r="D202" t="s">
        <v>39</v>
      </c>
      <c r="E202" t="s">
        <v>22</v>
      </c>
      <c r="F202" s="2">
        <v>6909</v>
      </c>
      <c r="G202" s="3">
        <v>81</v>
      </c>
    </row>
    <row r="203" spans="3:7" x14ac:dyDescent="0.25">
      <c r="C203" t="s">
        <v>8</v>
      </c>
      <c r="D203" t="s">
        <v>35</v>
      </c>
      <c r="E203" t="s">
        <v>30</v>
      </c>
      <c r="F203" s="2">
        <v>3598</v>
      </c>
      <c r="G203" s="3">
        <v>81</v>
      </c>
    </row>
    <row r="204" spans="3:7" x14ac:dyDescent="0.25">
      <c r="C204" t="s">
        <v>6</v>
      </c>
      <c r="D204" t="s">
        <v>37</v>
      </c>
      <c r="E204" t="s">
        <v>30</v>
      </c>
      <c r="F204" s="2">
        <v>560</v>
      </c>
      <c r="G204" s="3">
        <v>81</v>
      </c>
    </row>
    <row r="205" spans="3:7" x14ac:dyDescent="0.25">
      <c r="C205" t="s">
        <v>8</v>
      </c>
      <c r="D205" t="s">
        <v>38</v>
      </c>
      <c r="E205" t="s">
        <v>21</v>
      </c>
      <c r="F205" s="2">
        <v>6433</v>
      </c>
      <c r="G205" s="3">
        <v>78</v>
      </c>
    </row>
    <row r="206" spans="3:7" x14ac:dyDescent="0.25">
      <c r="C206" t="s">
        <v>3</v>
      </c>
      <c r="D206" t="s">
        <v>35</v>
      </c>
      <c r="E206" t="s">
        <v>23</v>
      </c>
      <c r="F206" s="2">
        <v>2023</v>
      </c>
      <c r="G206" s="3">
        <v>78</v>
      </c>
    </row>
    <row r="207" spans="3:7" x14ac:dyDescent="0.25">
      <c r="C207" t="s">
        <v>2</v>
      </c>
      <c r="D207" t="s">
        <v>36</v>
      </c>
      <c r="E207" t="s">
        <v>29</v>
      </c>
      <c r="F207" s="2">
        <v>8211</v>
      </c>
      <c r="G207" s="3">
        <v>75</v>
      </c>
    </row>
    <row r="208" spans="3:7" x14ac:dyDescent="0.25">
      <c r="C208" t="s">
        <v>6</v>
      </c>
      <c r="D208" t="s">
        <v>34</v>
      </c>
      <c r="E208" t="s">
        <v>29</v>
      </c>
      <c r="F208" s="2">
        <v>3339</v>
      </c>
      <c r="G208" s="3">
        <v>75</v>
      </c>
    </row>
    <row r="209" spans="3:7" x14ac:dyDescent="0.25">
      <c r="C209" t="s">
        <v>7</v>
      </c>
      <c r="D209" t="s">
        <v>34</v>
      </c>
      <c r="E209" t="s">
        <v>32</v>
      </c>
      <c r="F209" s="2">
        <v>3262</v>
      </c>
      <c r="G209" s="3">
        <v>75</v>
      </c>
    </row>
    <row r="210" spans="3:7" x14ac:dyDescent="0.25">
      <c r="C210" t="s">
        <v>40</v>
      </c>
      <c r="D210" t="s">
        <v>34</v>
      </c>
      <c r="E210" t="s">
        <v>23</v>
      </c>
      <c r="F210" s="2">
        <v>2779</v>
      </c>
      <c r="G210" s="3">
        <v>75</v>
      </c>
    </row>
    <row r="211" spans="3:7" x14ac:dyDescent="0.25">
      <c r="C211" t="s">
        <v>6</v>
      </c>
      <c r="D211" t="s">
        <v>34</v>
      </c>
      <c r="E211" t="s">
        <v>16</v>
      </c>
      <c r="F211" s="2">
        <v>2219</v>
      </c>
      <c r="G211" s="3">
        <v>75</v>
      </c>
    </row>
    <row r="212" spans="3:7" x14ac:dyDescent="0.25">
      <c r="C212" t="s">
        <v>7</v>
      </c>
      <c r="D212" t="s">
        <v>38</v>
      </c>
      <c r="E212" t="s">
        <v>14</v>
      </c>
      <c r="F212" s="2">
        <v>1281</v>
      </c>
      <c r="G212" s="3">
        <v>75</v>
      </c>
    </row>
    <row r="213" spans="3:7" x14ac:dyDescent="0.25">
      <c r="C213" t="s">
        <v>10</v>
      </c>
      <c r="D213" t="s">
        <v>36</v>
      </c>
      <c r="E213" t="s">
        <v>13</v>
      </c>
      <c r="F213" s="2">
        <v>945</v>
      </c>
      <c r="G213" s="3">
        <v>75</v>
      </c>
    </row>
    <row r="214" spans="3:7" x14ac:dyDescent="0.25">
      <c r="C214" t="s">
        <v>5</v>
      </c>
      <c r="D214" t="s">
        <v>37</v>
      </c>
      <c r="E214" t="s">
        <v>22</v>
      </c>
      <c r="F214" s="2">
        <v>518</v>
      </c>
      <c r="G214" s="3">
        <v>75</v>
      </c>
    </row>
    <row r="215" spans="3:7" x14ac:dyDescent="0.25">
      <c r="C215" t="s">
        <v>6</v>
      </c>
      <c r="D215" t="s">
        <v>38</v>
      </c>
      <c r="E215" t="s">
        <v>25</v>
      </c>
      <c r="F215" s="2">
        <v>469</v>
      </c>
      <c r="G215" s="3">
        <v>75</v>
      </c>
    </row>
    <row r="216" spans="3:7" x14ac:dyDescent="0.25">
      <c r="C216" t="s">
        <v>40</v>
      </c>
      <c r="D216" t="s">
        <v>37</v>
      </c>
      <c r="E216" t="s">
        <v>29</v>
      </c>
      <c r="F216" s="2">
        <v>9002</v>
      </c>
      <c r="G216" s="3">
        <v>72</v>
      </c>
    </row>
    <row r="217" spans="3:7" x14ac:dyDescent="0.25">
      <c r="C217" t="s">
        <v>41</v>
      </c>
      <c r="D217" t="s">
        <v>39</v>
      </c>
      <c r="E217" t="s">
        <v>14</v>
      </c>
      <c r="F217" s="2">
        <v>3976</v>
      </c>
      <c r="G217" s="3">
        <v>72</v>
      </c>
    </row>
    <row r="218" spans="3:7" x14ac:dyDescent="0.25">
      <c r="C218" t="s">
        <v>9</v>
      </c>
      <c r="D218" t="s">
        <v>39</v>
      </c>
      <c r="E218" t="s">
        <v>25</v>
      </c>
      <c r="F218" s="2">
        <v>3192</v>
      </c>
      <c r="G218" s="3">
        <v>72</v>
      </c>
    </row>
    <row r="219" spans="3:7" x14ac:dyDescent="0.25">
      <c r="C219" t="s">
        <v>10</v>
      </c>
      <c r="D219" t="s">
        <v>36</v>
      </c>
      <c r="E219" t="s">
        <v>27</v>
      </c>
      <c r="F219" s="2">
        <v>1407</v>
      </c>
      <c r="G219" s="3">
        <v>72</v>
      </c>
    </row>
    <row r="220" spans="3:7" x14ac:dyDescent="0.25">
      <c r="C220" t="s">
        <v>41</v>
      </c>
      <c r="D220" t="s">
        <v>35</v>
      </c>
      <c r="E220" t="s">
        <v>13</v>
      </c>
      <c r="F220" s="2">
        <v>4760</v>
      </c>
      <c r="G220" s="3">
        <v>69</v>
      </c>
    </row>
    <row r="221" spans="3:7" x14ac:dyDescent="0.25">
      <c r="C221" t="s">
        <v>3</v>
      </c>
      <c r="D221" t="s">
        <v>35</v>
      </c>
      <c r="E221" t="s">
        <v>29</v>
      </c>
      <c r="F221" s="2">
        <v>2114</v>
      </c>
      <c r="G221" s="3">
        <v>66</v>
      </c>
    </row>
    <row r="222" spans="3:7" x14ac:dyDescent="0.25">
      <c r="C222" t="s">
        <v>5</v>
      </c>
      <c r="D222" t="s">
        <v>36</v>
      </c>
      <c r="E222" t="s">
        <v>13</v>
      </c>
      <c r="F222" s="2">
        <v>6146</v>
      </c>
      <c r="G222" s="3">
        <v>63</v>
      </c>
    </row>
    <row r="223" spans="3:7" x14ac:dyDescent="0.25">
      <c r="C223" t="s">
        <v>7</v>
      </c>
      <c r="D223" t="s">
        <v>35</v>
      </c>
      <c r="E223" t="s">
        <v>14</v>
      </c>
      <c r="F223" s="2">
        <v>4606</v>
      </c>
      <c r="G223" s="3">
        <v>63</v>
      </c>
    </row>
    <row r="224" spans="3:7" x14ac:dyDescent="0.25">
      <c r="C224" t="s">
        <v>8</v>
      </c>
      <c r="D224" t="s">
        <v>38</v>
      </c>
      <c r="E224" t="s">
        <v>27</v>
      </c>
      <c r="F224" s="2">
        <v>2268</v>
      </c>
      <c r="G224" s="3">
        <v>63</v>
      </c>
    </row>
    <row r="225" spans="3:7" x14ac:dyDescent="0.25">
      <c r="C225" t="s">
        <v>6</v>
      </c>
      <c r="D225" t="s">
        <v>39</v>
      </c>
      <c r="E225" t="s">
        <v>30</v>
      </c>
      <c r="F225" s="2">
        <v>1638</v>
      </c>
      <c r="G225" s="3">
        <v>63</v>
      </c>
    </row>
    <row r="226" spans="3:7" x14ac:dyDescent="0.25">
      <c r="C226" t="s">
        <v>6</v>
      </c>
      <c r="D226" t="s">
        <v>36</v>
      </c>
      <c r="E226" t="s">
        <v>21</v>
      </c>
      <c r="F226" s="2">
        <v>497</v>
      </c>
      <c r="G226" s="3">
        <v>63</v>
      </c>
    </row>
    <row r="227" spans="3:7" x14ac:dyDescent="0.25">
      <c r="C227" t="s">
        <v>9</v>
      </c>
      <c r="D227" t="s">
        <v>38</v>
      </c>
      <c r="E227" t="s">
        <v>24</v>
      </c>
      <c r="F227" s="2">
        <v>4137</v>
      </c>
      <c r="G227" s="3">
        <v>60</v>
      </c>
    </row>
    <row r="228" spans="3:7" x14ac:dyDescent="0.25">
      <c r="C228" t="s">
        <v>9</v>
      </c>
      <c r="D228" t="s">
        <v>36</v>
      </c>
      <c r="E228" t="s">
        <v>30</v>
      </c>
      <c r="F228" s="2">
        <v>9051</v>
      </c>
      <c r="G228" s="3">
        <v>57</v>
      </c>
    </row>
    <row r="229" spans="3:7" x14ac:dyDescent="0.25">
      <c r="C229" t="s">
        <v>5</v>
      </c>
      <c r="D229" t="s">
        <v>38</v>
      </c>
      <c r="E229" t="s">
        <v>13</v>
      </c>
      <c r="F229" s="2">
        <v>7189</v>
      </c>
      <c r="G229" s="3">
        <v>54</v>
      </c>
    </row>
    <row r="230" spans="3:7" x14ac:dyDescent="0.25">
      <c r="C230" t="s">
        <v>7</v>
      </c>
      <c r="D230" t="s">
        <v>37</v>
      </c>
      <c r="E230" t="s">
        <v>30</v>
      </c>
      <c r="F230" s="2">
        <v>6454</v>
      </c>
      <c r="G230" s="3">
        <v>54</v>
      </c>
    </row>
    <row r="231" spans="3:7" x14ac:dyDescent="0.25">
      <c r="C231" t="s">
        <v>3</v>
      </c>
      <c r="D231" t="s">
        <v>34</v>
      </c>
      <c r="E231" t="s">
        <v>26</v>
      </c>
      <c r="F231" s="2">
        <v>3108</v>
      </c>
      <c r="G231" s="3">
        <v>54</v>
      </c>
    </row>
    <row r="232" spans="3:7" x14ac:dyDescent="0.25">
      <c r="C232" t="s">
        <v>6</v>
      </c>
      <c r="D232" t="s">
        <v>38</v>
      </c>
      <c r="E232" t="s">
        <v>31</v>
      </c>
      <c r="F232" s="2">
        <v>2681</v>
      </c>
      <c r="G232" s="3">
        <v>54</v>
      </c>
    </row>
    <row r="233" spans="3:7" x14ac:dyDescent="0.25">
      <c r="C233" t="s">
        <v>2</v>
      </c>
      <c r="D233" t="s">
        <v>37</v>
      </c>
      <c r="E233" t="s">
        <v>14</v>
      </c>
      <c r="F233" s="2">
        <v>1057</v>
      </c>
      <c r="G233" s="3">
        <v>54</v>
      </c>
    </row>
    <row r="234" spans="3:7" x14ac:dyDescent="0.25">
      <c r="C234" t="s">
        <v>2</v>
      </c>
      <c r="D234" t="s">
        <v>34</v>
      </c>
      <c r="E234" t="s">
        <v>13</v>
      </c>
      <c r="F234" s="2">
        <v>252</v>
      </c>
      <c r="G234" s="3">
        <v>54</v>
      </c>
    </row>
    <row r="235" spans="3:7" x14ac:dyDescent="0.25">
      <c r="C235" t="s">
        <v>5</v>
      </c>
      <c r="D235" t="s">
        <v>39</v>
      </c>
      <c r="E235" t="s">
        <v>26</v>
      </c>
      <c r="F235" s="2">
        <v>5236</v>
      </c>
      <c r="G235" s="3">
        <v>51</v>
      </c>
    </row>
    <row r="236" spans="3:7" x14ac:dyDescent="0.25">
      <c r="C236" t="s">
        <v>3</v>
      </c>
      <c r="D236" t="s">
        <v>39</v>
      </c>
      <c r="E236" t="s">
        <v>29</v>
      </c>
      <c r="F236" s="2">
        <v>3640</v>
      </c>
      <c r="G236" s="3">
        <v>51</v>
      </c>
    </row>
    <row r="237" spans="3:7" x14ac:dyDescent="0.25">
      <c r="C237" t="s">
        <v>40</v>
      </c>
      <c r="D237" t="s">
        <v>38</v>
      </c>
      <c r="E237" t="s">
        <v>24</v>
      </c>
      <c r="F237" s="2">
        <v>623</v>
      </c>
      <c r="G237" s="3">
        <v>51</v>
      </c>
    </row>
    <row r="238" spans="3:7" x14ac:dyDescent="0.25">
      <c r="C238" t="s">
        <v>2</v>
      </c>
      <c r="D238" t="s">
        <v>38</v>
      </c>
      <c r="E238" t="s">
        <v>13</v>
      </c>
      <c r="F238" s="2">
        <v>56</v>
      </c>
      <c r="G238" s="3">
        <v>51</v>
      </c>
    </row>
    <row r="239" spans="3:7" x14ac:dyDescent="0.25">
      <c r="C239" t="s">
        <v>40</v>
      </c>
      <c r="D239" t="s">
        <v>34</v>
      </c>
      <c r="E239" t="s">
        <v>26</v>
      </c>
      <c r="F239" s="2">
        <v>6748</v>
      </c>
      <c r="G239" s="3">
        <v>48</v>
      </c>
    </row>
    <row r="240" spans="3:7" x14ac:dyDescent="0.25">
      <c r="C240" t="s">
        <v>7</v>
      </c>
      <c r="D240" t="s">
        <v>37</v>
      </c>
      <c r="E240" t="s">
        <v>33</v>
      </c>
      <c r="F240" s="2">
        <v>6391</v>
      </c>
      <c r="G240" s="3">
        <v>48</v>
      </c>
    </row>
    <row r="241" spans="3:7" x14ac:dyDescent="0.25">
      <c r="C241" t="s">
        <v>7</v>
      </c>
      <c r="D241" t="s">
        <v>34</v>
      </c>
      <c r="E241" t="s">
        <v>33</v>
      </c>
      <c r="F241" s="2">
        <v>2226</v>
      </c>
      <c r="G241" s="3">
        <v>48</v>
      </c>
    </row>
    <row r="242" spans="3:7" x14ac:dyDescent="0.25">
      <c r="C242" t="s">
        <v>40</v>
      </c>
      <c r="D242" t="s">
        <v>35</v>
      </c>
      <c r="E242" t="s">
        <v>24</v>
      </c>
      <c r="F242" s="2">
        <v>1638</v>
      </c>
      <c r="G242" s="3">
        <v>48</v>
      </c>
    </row>
    <row r="243" spans="3:7" x14ac:dyDescent="0.25">
      <c r="C243" t="s">
        <v>6</v>
      </c>
      <c r="D243" t="s">
        <v>34</v>
      </c>
      <c r="E243" t="s">
        <v>4</v>
      </c>
      <c r="F243" s="2">
        <v>525</v>
      </c>
      <c r="G243" s="3">
        <v>48</v>
      </c>
    </row>
    <row r="244" spans="3:7" x14ac:dyDescent="0.25">
      <c r="C244" t="s">
        <v>2</v>
      </c>
      <c r="D244" t="s">
        <v>36</v>
      </c>
      <c r="E244" t="s">
        <v>17</v>
      </c>
      <c r="F244" s="2">
        <v>189</v>
      </c>
      <c r="G244" s="3">
        <v>48</v>
      </c>
    </row>
    <row r="245" spans="3:7" x14ac:dyDescent="0.25">
      <c r="C245" t="s">
        <v>5</v>
      </c>
      <c r="D245" t="s">
        <v>37</v>
      </c>
      <c r="E245" t="s">
        <v>31</v>
      </c>
      <c r="F245" s="2">
        <v>182</v>
      </c>
      <c r="G245" s="3">
        <v>48</v>
      </c>
    </row>
    <row r="246" spans="3:7" x14ac:dyDescent="0.25">
      <c r="C246" t="s">
        <v>5</v>
      </c>
      <c r="D246" t="s">
        <v>38</v>
      </c>
      <c r="E246" t="s">
        <v>25</v>
      </c>
      <c r="F246" s="2">
        <v>7483</v>
      </c>
      <c r="G246" s="3">
        <v>45</v>
      </c>
    </row>
    <row r="247" spans="3:7" x14ac:dyDescent="0.25">
      <c r="C247" t="s">
        <v>8</v>
      </c>
      <c r="D247" t="s">
        <v>37</v>
      </c>
      <c r="E247" t="s">
        <v>26</v>
      </c>
      <c r="F247" s="2">
        <v>6279</v>
      </c>
      <c r="G247" s="3">
        <v>45</v>
      </c>
    </row>
    <row r="248" spans="3:7" x14ac:dyDescent="0.25">
      <c r="C248" t="s">
        <v>9</v>
      </c>
      <c r="D248" t="s">
        <v>37</v>
      </c>
      <c r="E248" t="s">
        <v>28</v>
      </c>
      <c r="F248" s="2">
        <v>2919</v>
      </c>
      <c r="G248" s="3">
        <v>45</v>
      </c>
    </row>
    <row r="249" spans="3:7" x14ac:dyDescent="0.25">
      <c r="C249" t="s">
        <v>40</v>
      </c>
      <c r="D249" t="s">
        <v>38</v>
      </c>
      <c r="E249" t="s">
        <v>29</v>
      </c>
      <c r="F249" s="2">
        <v>2541</v>
      </c>
      <c r="G249" s="3">
        <v>45</v>
      </c>
    </row>
    <row r="250" spans="3:7" x14ac:dyDescent="0.25">
      <c r="C250" t="s">
        <v>7</v>
      </c>
      <c r="D250" t="s">
        <v>36</v>
      </c>
      <c r="E250" t="s">
        <v>22</v>
      </c>
      <c r="F250" s="2">
        <v>8435</v>
      </c>
      <c r="G250" s="3">
        <v>42</v>
      </c>
    </row>
    <row r="251" spans="3:7" x14ac:dyDescent="0.25">
      <c r="C251" t="s">
        <v>3</v>
      </c>
      <c r="D251" t="s">
        <v>34</v>
      </c>
      <c r="E251" t="s">
        <v>25</v>
      </c>
      <c r="F251" s="2">
        <v>6300</v>
      </c>
      <c r="G251" s="3">
        <v>42</v>
      </c>
    </row>
    <row r="252" spans="3:7" x14ac:dyDescent="0.25">
      <c r="C252" t="s">
        <v>40</v>
      </c>
      <c r="D252" t="s">
        <v>39</v>
      </c>
      <c r="E252" t="s">
        <v>15</v>
      </c>
      <c r="F252" s="2">
        <v>5775</v>
      </c>
      <c r="G252" s="3">
        <v>42</v>
      </c>
    </row>
    <row r="253" spans="3:7" x14ac:dyDescent="0.25">
      <c r="C253" t="s">
        <v>2</v>
      </c>
      <c r="D253" t="s">
        <v>37</v>
      </c>
      <c r="E253" t="s">
        <v>15</v>
      </c>
      <c r="F253" s="2">
        <v>2863</v>
      </c>
      <c r="G253" s="3">
        <v>42</v>
      </c>
    </row>
    <row r="254" spans="3:7" x14ac:dyDescent="0.25">
      <c r="C254" t="s">
        <v>5</v>
      </c>
      <c r="D254" t="s">
        <v>36</v>
      </c>
      <c r="E254" t="s">
        <v>16</v>
      </c>
      <c r="F254" s="2">
        <v>16184</v>
      </c>
      <c r="G254" s="3">
        <v>39</v>
      </c>
    </row>
    <row r="255" spans="3:7" x14ac:dyDescent="0.25">
      <c r="C255" t="s">
        <v>7</v>
      </c>
      <c r="D255" t="s">
        <v>34</v>
      </c>
      <c r="E255" t="s">
        <v>17</v>
      </c>
      <c r="F255" s="2">
        <v>7777</v>
      </c>
      <c r="G255" s="3">
        <v>39</v>
      </c>
    </row>
    <row r="256" spans="3:7" x14ac:dyDescent="0.25">
      <c r="C256" t="s">
        <v>3</v>
      </c>
      <c r="D256" t="s">
        <v>36</v>
      </c>
      <c r="E256" t="s">
        <v>25</v>
      </c>
      <c r="F256" s="2">
        <v>3339</v>
      </c>
      <c r="G256" s="3">
        <v>39</v>
      </c>
    </row>
    <row r="257" spans="3:7" x14ac:dyDescent="0.25">
      <c r="C257" t="s">
        <v>40</v>
      </c>
      <c r="D257" t="s">
        <v>38</v>
      </c>
      <c r="E257" t="s">
        <v>31</v>
      </c>
      <c r="F257" s="2">
        <v>1988</v>
      </c>
      <c r="G257" s="3">
        <v>39</v>
      </c>
    </row>
    <row r="258" spans="3:7" x14ac:dyDescent="0.25">
      <c r="C258" t="s">
        <v>41</v>
      </c>
      <c r="D258" t="s">
        <v>34</v>
      </c>
      <c r="E258" t="s">
        <v>17</v>
      </c>
      <c r="F258" s="2">
        <v>1463</v>
      </c>
      <c r="G258" s="3">
        <v>39</v>
      </c>
    </row>
    <row r="259" spans="3:7" x14ac:dyDescent="0.25">
      <c r="C259" t="s">
        <v>3</v>
      </c>
      <c r="D259" t="s">
        <v>36</v>
      </c>
      <c r="E259" t="s">
        <v>16</v>
      </c>
      <c r="F259" s="2">
        <v>9198</v>
      </c>
      <c r="G259" s="3">
        <v>36</v>
      </c>
    </row>
    <row r="260" spans="3:7" x14ac:dyDescent="0.25">
      <c r="C260" t="s">
        <v>6</v>
      </c>
      <c r="D260" t="s">
        <v>38</v>
      </c>
      <c r="E260" t="s">
        <v>21</v>
      </c>
      <c r="F260" s="2">
        <v>7322</v>
      </c>
      <c r="G260" s="3">
        <v>36</v>
      </c>
    </row>
    <row r="261" spans="3:7" x14ac:dyDescent="0.25">
      <c r="C261" t="s">
        <v>2</v>
      </c>
      <c r="D261" t="s">
        <v>39</v>
      </c>
      <c r="E261" t="s">
        <v>15</v>
      </c>
      <c r="F261" s="2">
        <v>4802</v>
      </c>
      <c r="G261" s="3">
        <v>36</v>
      </c>
    </row>
    <row r="262" spans="3:7" x14ac:dyDescent="0.25">
      <c r="C262" t="s">
        <v>2</v>
      </c>
      <c r="D262" t="s">
        <v>39</v>
      </c>
      <c r="E262" t="s">
        <v>23</v>
      </c>
      <c r="F262" s="2">
        <v>630</v>
      </c>
      <c r="G262" s="3">
        <v>36</v>
      </c>
    </row>
    <row r="263" spans="3:7" x14ac:dyDescent="0.25">
      <c r="C263" t="s">
        <v>40</v>
      </c>
      <c r="D263" t="s">
        <v>36</v>
      </c>
      <c r="E263" t="s">
        <v>4</v>
      </c>
      <c r="F263" s="2">
        <v>217</v>
      </c>
      <c r="G263" s="3">
        <v>36</v>
      </c>
    </row>
    <row r="264" spans="3:7" x14ac:dyDescent="0.25">
      <c r="C264" t="s">
        <v>10</v>
      </c>
      <c r="D264" t="s">
        <v>39</v>
      </c>
      <c r="E264" t="s">
        <v>33</v>
      </c>
      <c r="F264" s="2">
        <v>12950</v>
      </c>
      <c r="G264" s="3">
        <v>30</v>
      </c>
    </row>
    <row r="265" spans="3:7" x14ac:dyDescent="0.25">
      <c r="C265" t="s">
        <v>8</v>
      </c>
      <c r="D265" t="s">
        <v>37</v>
      </c>
      <c r="E265" t="s">
        <v>15</v>
      </c>
      <c r="F265" s="2">
        <v>9709</v>
      </c>
      <c r="G265" s="3">
        <v>30</v>
      </c>
    </row>
    <row r="266" spans="3:7" x14ac:dyDescent="0.25">
      <c r="C266" t="s">
        <v>40</v>
      </c>
      <c r="D266" t="s">
        <v>39</v>
      </c>
      <c r="E266" t="s">
        <v>27</v>
      </c>
      <c r="F266" s="2">
        <v>6370</v>
      </c>
      <c r="G266" s="3">
        <v>30</v>
      </c>
    </row>
    <row r="267" spans="3:7" x14ac:dyDescent="0.25">
      <c r="C267" t="s">
        <v>40</v>
      </c>
      <c r="D267" t="s">
        <v>36</v>
      </c>
      <c r="E267" t="s">
        <v>25</v>
      </c>
      <c r="F267" s="2">
        <v>5439</v>
      </c>
      <c r="G267" s="3">
        <v>30</v>
      </c>
    </row>
    <row r="268" spans="3:7" x14ac:dyDescent="0.25">
      <c r="C268" t="s">
        <v>10</v>
      </c>
      <c r="D268" t="s">
        <v>37</v>
      </c>
      <c r="E268" t="s">
        <v>23</v>
      </c>
      <c r="F268" s="2">
        <v>4683</v>
      </c>
      <c r="G268" s="3">
        <v>30</v>
      </c>
    </row>
    <row r="269" spans="3:7" x14ac:dyDescent="0.25">
      <c r="C269" t="s">
        <v>6</v>
      </c>
      <c r="D269" t="s">
        <v>36</v>
      </c>
      <c r="E269" t="s">
        <v>13</v>
      </c>
      <c r="F269" s="2">
        <v>4319</v>
      </c>
      <c r="G269" s="3">
        <v>30</v>
      </c>
    </row>
    <row r="270" spans="3:7" x14ac:dyDescent="0.25">
      <c r="C270" t="s">
        <v>8</v>
      </c>
      <c r="D270" t="s">
        <v>39</v>
      </c>
      <c r="E270" t="s">
        <v>18</v>
      </c>
      <c r="F270" s="2">
        <v>9660</v>
      </c>
      <c r="G270" s="3">
        <v>27</v>
      </c>
    </row>
    <row r="271" spans="3:7" x14ac:dyDescent="0.25">
      <c r="C271" t="s">
        <v>9</v>
      </c>
      <c r="D271" t="s">
        <v>34</v>
      </c>
      <c r="E271" t="s">
        <v>21</v>
      </c>
      <c r="F271" s="2">
        <v>6832</v>
      </c>
      <c r="G271" s="3">
        <v>27</v>
      </c>
    </row>
    <row r="272" spans="3:7" x14ac:dyDescent="0.25">
      <c r="C272" t="s">
        <v>6</v>
      </c>
      <c r="D272" t="s">
        <v>39</v>
      </c>
      <c r="E272" t="s">
        <v>17</v>
      </c>
      <c r="F272" s="2">
        <v>6048</v>
      </c>
      <c r="G272" s="3">
        <v>27</v>
      </c>
    </row>
    <row r="273" spans="3:7" x14ac:dyDescent="0.25">
      <c r="C273" t="s">
        <v>10</v>
      </c>
      <c r="D273" t="s">
        <v>37</v>
      </c>
      <c r="E273" t="s">
        <v>28</v>
      </c>
      <c r="F273" s="2">
        <v>3059</v>
      </c>
      <c r="G273" s="3">
        <v>27</v>
      </c>
    </row>
    <row r="274" spans="3:7" x14ac:dyDescent="0.25">
      <c r="C274" t="s">
        <v>7</v>
      </c>
      <c r="D274" t="s">
        <v>35</v>
      </c>
      <c r="E274" t="s">
        <v>16</v>
      </c>
      <c r="F274" s="2">
        <v>2135</v>
      </c>
      <c r="G274" s="3">
        <v>27</v>
      </c>
    </row>
    <row r="275" spans="3:7" x14ac:dyDescent="0.25">
      <c r="C275" t="s">
        <v>8</v>
      </c>
      <c r="D275" t="s">
        <v>39</v>
      </c>
      <c r="E275" t="s">
        <v>26</v>
      </c>
      <c r="F275" s="2">
        <v>1561</v>
      </c>
      <c r="G275" s="3">
        <v>27</v>
      </c>
    </row>
    <row r="276" spans="3:7" x14ac:dyDescent="0.25">
      <c r="C276" t="s">
        <v>10</v>
      </c>
      <c r="D276" t="s">
        <v>34</v>
      </c>
      <c r="E276" t="s">
        <v>22</v>
      </c>
      <c r="F276" s="2">
        <v>4053</v>
      </c>
      <c r="G276" s="3">
        <v>24</v>
      </c>
    </row>
    <row r="277" spans="3:7" x14ac:dyDescent="0.25">
      <c r="C277" t="s">
        <v>7</v>
      </c>
      <c r="D277" t="s">
        <v>34</v>
      </c>
      <c r="E277" t="s">
        <v>15</v>
      </c>
      <c r="F277" s="2">
        <v>3829</v>
      </c>
      <c r="G277" s="3">
        <v>24</v>
      </c>
    </row>
    <row r="278" spans="3:7" x14ac:dyDescent="0.25">
      <c r="C278" t="s">
        <v>2</v>
      </c>
      <c r="D278" t="s">
        <v>36</v>
      </c>
      <c r="E278" t="s">
        <v>16</v>
      </c>
      <c r="F278" s="2">
        <v>11417</v>
      </c>
      <c r="G278" s="3">
        <v>21</v>
      </c>
    </row>
    <row r="279" spans="3:7" x14ac:dyDescent="0.25">
      <c r="C279" t="s">
        <v>5</v>
      </c>
      <c r="D279" t="s">
        <v>37</v>
      </c>
      <c r="E279" t="s">
        <v>25</v>
      </c>
      <c r="F279" s="2">
        <v>8813</v>
      </c>
      <c r="G279" s="3">
        <v>21</v>
      </c>
    </row>
    <row r="280" spans="3:7" x14ac:dyDescent="0.25">
      <c r="C280" t="s">
        <v>40</v>
      </c>
      <c r="D280" t="s">
        <v>37</v>
      </c>
      <c r="E280" t="s">
        <v>19</v>
      </c>
      <c r="F280" s="2">
        <v>7693</v>
      </c>
      <c r="G280" s="3">
        <v>21</v>
      </c>
    </row>
    <row r="281" spans="3:7" x14ac:dyDescent="0.25">
      <c r="C281" t="s">
        <v>5</v>
      </c>
      <c r="D281" t="s">
        <v>34</v>
      </c>
      <c r="E281" t="s">
        <v>27</v>
      </c>
      <c r="F281" s="2">
        <v>6986</v>
      </c>
      <c r="G281" s="3">
        <v>21</v>
      </c>
    </row>
    <row r="282" spans="3:7" x14ac:dyDescent="0.25">
      <c r="C282" t="s">
        <v>5</v>
      </c>
      <c r="D282" t="s">
        <v>38</v>
      </c>
      <c r="E282" t="s">
        <v>32</v>
      </c>
      <c r="F282" s="2">
        <v>5075</v>
      </c>
      <c r="G282" s="3">
        <v>21</v>
      </c>
    </row>
    <row r="283" spans="3:7" x14ac:dyDescent="0.25">
      <c r="C283" t="s">
        <v>7</v>
      </c>
      <c r="D283" t="s">
        <v>35</v>
      </c>
      <c r="E283" t="s">
        <v>27</v>
      </c>
      <c r="F283" s="2">
        <v>2478</v>
      </c>
      <c r="G283" s="3">
        <v>21</v>
      </c>
    </row>
    <row r="284" spans="3:7" x14ac:dyDescent="0.25">
      <c r="C284" t="s">
        <v>41</v>
      </c>
      <c r="D284" t="s">
        <v>38</v>
      </c>
      <c r="E284" t="s">
        <v>25</v>
      </c>
      <c r="F284" s="2">
        <v>154</v>
      </c>
      <c r="G284" s="3">
        <v>21</v>
      </c>
    </row>
    <row r="285" spans="3:7" x14ac:dyDescent="0.25">
      <c r="C285" t="s">
        <v>3</v>
      </c>
      <c r="D285" t="s">
        <v>34</v>
      </c>
      <c r="E285" t="s">
        <v>20</v>
      </c>
      <c r="F285" s="2">
        <v>2583</v>
      </c>
      <c r="G285" s="3">
        <v>18</v>
      </c>
    </row>
    <row r="286" spans="3:7" x14ac:dyDescent="0.25">
      <c r="C286" t="s">
        <v>3</v>
      </c>
      <c r="D286" t="s">
        <v>36</v>
      </c>
      <c r="E286" t="s">
        <v>19</v>
      </c>
      <c r="F286" s="2">
        <v>1281</v>
      </c>
      <c r="G286" s="3">
        <v>18</v>
      </c>
    </row>
    <row r="287" spans="3:7" x14ac:dyDescent="0.25">
      <c r="C287" t="s">
        <v>2</v>
      </c>
      <c r="D287" t="s">
        <v>37</v>
      </c>
      <c r="E287" t="s">
        <v>19</v>
      </c>
      <c r="F287" s="2">
        <v>238</v>
      </c>
      <c r="G287" s="3">
        <v>18</v>
      </c>
    </row>
    <row r="288" spans="3:7" x14ac:dyDescent="0.25">
      <c r="C288" t="s">
        <v>5</v>
      </c>
      <c r="D288" t="s">
        <v>36</v>
      </c>
      <c r="E288" t="s">
        <v>23</v>
      </c>
      <c r="F288" s="2">
        <v>6314</v>
      </c>
      <c r="G288" s="3">
        <v>15</v>
      </c>
    </row>
    <row r="289" spans="3:7" x14ac:dyDescent="0.25">
      <c r="C289" t="s">
        <v>5</v>
      </c>
      <c r="D289" t="s">
        <v>35</v>
      </c>
      <c r="E289" t="s">
        <v>18</v>
      </c>
      <c r="F289" s="2">
        <v>2415</v>
      </c>
      <c r="G289" s="3">
        <v>15</v>
      </c>
    </row>
    <row r="290" spans="3:7" x14ac:dyDescent="0.25">
      <c r="C290" t="s">
        <v>6</v>
      </c>
      <c r="D290" t="s">
        <v>34</v>
      </c>
      <c r="E290" t="s">
        <v>15</v>
      </c>
      <c r="F290" s="2">
        <v>1442</v>
      </c>
      <c r="G290" s="3">
        <v>15</v>
      </c>
    </row>
    <row r="291" spans="3:7" x14ac:dyDescent="0.25">
      <c r="C291" t="s">
        <v>2</v>
      </c>
      <c r="D291" t="s">
        <v>35</v>
      </c>
      <c r="E291" t="s">
        <v>19</v>
      </c>
      <c r="F291" s="2">
        <v>553</v>
      </c>
      <c r="G291" s="3">
        <v>15</v>
      </c>
    </row>
    <row r="292" spans="3:7" x14ac:dyDescent="0.25">
      <c r="C292" t="s">
        <v>40</v>
      </c>
      <c r="D292" t="s">
        <v>39</v>
      </c>
      <c r="E292" t="s">
        <v>22</v>
      </c>
      <c r="F292" s="2">
        <v>5817</v>
      </c>
      <c r="G292" s="3">
        <v>12</v>
      </c>
    </row>
    <row r="293" spans="3:7" x14ac:dyDescent="0.25">
      <c r="C293" t="s">
        <v>5</v>
      </c>
      <c r="D293" t="s">
        <v>37</v>
      </c>
      <c r="E293" t="s">
        <v>14</v>
      </c>
      <c r="F293" s="2">
        <v>4991</v>
      </c>
      <c r="G293" s="3">
        <v>12</v>
      </c>
    </row>
    <row r="294" spans="3:7" x14ac:dyDescent="0.25">
      <c r="C294" t="s">
        <v>6</v>
      </c>
      <c r="D294" t="s">
        <v>36</v>
      </c>
      <c r="E294" t="s">
        <v>32</v>
      </c>
      <c r="F294" s="2">
        <v>6118</v>
      </c>
      <c r="G294" s="3">
        <v>9</v>
      </c>
    </row>
    <row r="295" spans="3:7" x14ac:dyDescent="0.25">
      <c r="C295" t="s">
        <v>10</v>
      </c>
      <c r="D295" t="s">
        <v>34</v>
      </c>
      <c r="E295" t="s">
        <v>26</v>
      </c>
      <c r="F295" s="2">
        <v>4991</v>
      </c>
      <c r="G295" s="3">
        <v>9</v>
      </c>
    </row>
    <row r="296" spans="3:7" x14ac:dyDescent="0.25">
      <c r="C296" t="s">
        <v>41</v>
      </c>
      <c r="D296" t="s">
        <v>37</v>
      </c>
      <c r="E296" t="s">
        <v>21</v>
      </c>
      <c r="F296" s="2">
        <v>2933</v>
      </c>
      <c r="G296" s="3">
        <v>9</v>
      </c>
    </row>
    <row r="297" spans="3:7" x14ac:dyDescent="0.25">
      <c r="C297" t="s">
        <v>5</v>
      </c>
      <c r="D297" t="s">
        <v>35</v>
      </c>
      <c r="E297" t="s">
        <v>4</v>
      </c>
      <c r="F297" s="2">
        <v>2744</v>
      </c>
      <c r="G297" s="3">
        <v>9</v>
      </c>
    </row>
    <row r="298" spans="3:7" x14ac:dyDescent="0.25">
      <c r="C298" t="s">
        <v>9</v>
      </c>
      <c r="D298" t="s">
        <v>38</v>
      </c>
      <c r="E298" t="s">
        <v>17</v>
      </c>
      <c r="F298" s="2">
        <v>2408</v>
      </c>
      <c r="G298" s="3">
        <v>9</v>
      </c>
    </row>
    <row r="299" spans="3:7" x14ac:dyDescent="0.25">
      <c r="C299" t="s">
        <v>6</v>
      </c>
      <c r="D299" t="s">
        <v>37</v>
      </c>
      <c r="E299" t="s">
        <v>26</v>
      </c>
      <c r="F299" s="2">
        <v>6818</v>
      </c>
      <c r="G299" s="3">
        <v>6</v>
      </c>
    </row>
    <row r="300" spans="3:7" x14ac:dyDescent="0.25">
      <c r="C300" t="s">
        <v>10</v>
      </c>
      <c r="D300" t="s">
        <v>35</v>
      </c>
      <c r="E300" t="s">
        <v>15</v>
      </c>
      <c r="F300" s="2">
        <v>2562</v>
      </c>
      <c r="G300" s="3">
        <v>6</v>
      </c>
    </row>
    <row r="301" spans="3:7" x14ac:dyDescent="0.25">
      <c r="C301" t="s">
        <v>6</v>
      </c>
      <c r="D301" t="s">
        <v>38</v>
      </c>
      <c r="E301" t="s">
        <v>16</v>
      </c>
      <c r="F301" s="2">
        <v>938</v>
      </c>
      <c r="G301" s="3">
        <v>6</v>
      </c>
    </row>
    <row r="302" spans="3:7" x14ac:dyDescent="0.25">
      <c r="C302" t="s">
        <v>5</v>
      </c>
      <c r="D302" t="s">
        <v>36</v>
      </c>
      <c r="E302" t="s">
        <v>18</v>
      </c>
      <c r="F302" s="2">
        <v>6111</v>
      </c>
      <c r="G302" s="3">
        <v>3</v>
      </c>
    </row>
    <row r="303" spans="3:7" x14ac:dyDescent="0.25">
      <c r="C303" t="s">
        <v>41</v>
      </c>
      <c r="D303" t="s">
        <v>38</v>
      </c>
      <c r="E303" t="s">
        <v>22</v>
      </c>
      <c r="F303" s="2">
        <v>5915</v>
      </c>
      <c r="G303" s="3">
        <v>3</v>
      </c>
    </row>
    <row r="304" spans="3:7" x14ac:dyDescent="0.25">
      <c r="C304" t="s">
        <v>2</v>
      </c>
      <c r="D304" t="s">
        <v>38</v>
      </c>
      <c r="E304" t="s">
        <v>4</v>
      </c>
      <c r="F304" s="2">
        <v>3549</v>
      </c>
      <c r="G304" s="3">
        <v>3</v>
      </c>
    </row>
    <row r="305" spans="3:7" x14ac:dyDescent="0.25">
      <c r="C305" t="s">
        <v>6</v>
      </c>
      <c r="D305" t="s">
        <v>39</v>
      </c>
      <c r="E305" t="s">
        <v>24</v>
      </c>
      <c r="F305" s="2">
        <v>2989</v>
      </c>
      <c r="G305" s="3">
        <v>3</v>
      </c>
    </row>
    <row r="306" spans="3:7" x14ac:dyDescent="0.25">
      <c r="C306" t="s">
        <v>7</v>
      </c>
      <c r="D306" t="s">
        <v>37</v>
      </c>
      <c r="E306" t="s">
        <v>26</v>
      </c>
      <c r="F306" s="2">
        <v>5306</v>
      </c>
      <c r="G306" s="3">
        <v>0</v>
      </c>
    </row>
  </sheetData>
  <conditionalFormatting sqref="F1:F1048576">
    <cfRule type="aboveAverage" dxfId="1" priority="2"/>
  </conditionalFormatting>
  <conditionalFormatting sqref="C4">
    <cfRule type="aboveAverage" dxfId="0"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BB094-216F-45CA-B929-0ED0BFD9FA55}">
  <dimension ref="B1:N10"/>
  <sheetViews>
    <sheetView workbookViewId="0">
      <selection activeCell="M17" sqref="M17"/>
    </sheetView>
  </sheetViews>
  <sheetFormatPr defaultRowHeight="15" x14ac:dyDescent="0.25"/>
  <cols>
    <col min="3" max="4" width="12.5703125" bestFit="1" customWidth="1"/>
    <col min="5" max="5" width="12.140625" customWidth="1"/>
    <col min="10" max="10" width="9.28515625" customWidth="1"/>
    <col min="11" max="13" width="11.28515625" customWidth="1"/>
    <col min="14" max="14" width="12.5703125" customWidth="1"/>
  </cols>
  <sheetData>
    <row r="1" spans="2:14" s="58" customFormat="1" ht="30.75" customHeight="1" x14ac:dyDescent="0.25">
      <c r="B1" s="59">
        <v>3</v>
      </c>
      <c r="C1" s="60" t="s">
        <v>86</v>
      </c>
    </row>
    <row r="3" spans="2:14" x14ac:dyDescent="0.25">
      <c r="C3" s="12" t="s">
        <v>63</v>
      </c>
      <c r="D3" s="12" t="s">
        <v>1</v>
      </c>
      <c r="E3" s="11"/>
      <c r="F3" s="12" t="s">
        <v>49</v>
      </c>
      <c r="K3" s="93"/>
      <c r="L3" s="93"/>
      <c r="M3" s="93"/>
      <c r="N3" s="93"/>
    </row>
    <row r="4" spans="2:14" x14ac:dyDescent="0.25">
      <c r="C4" s="13" t="s">
        <v>34</v>
      </c>
      <c r="D4" s="14">
        <f>SUMIFS(data[Amount],data[Geography],C4)</f>
        <v>252469</v>
      </c>
      <c r="E4" s="15">
        <f>D4</f>
        <v>252469</v>
      </c>
      <c r="F4" s="16">
        <f>SUMIFS(data[Units],data[Geography],C4)</f>
        <v>8760</v>
      </c>
      <c r="K4" s="93"/>
      <c r="L4" s="93"/>
      <c r="M4" s="93"/>
      <c r="N4" s="93"/>
    </row>
    <row r="5" spans="2:14" x14ac:dyDescent="0.25">
      <c r="C5" s="13" t="s">
        <v>36</v>
      </c>
      <c r="D5" s="14">
        <f>SUMIFS(data[Amount],data[Geography],C5)</f>
        <v>237944</v>
      </c>
      <c r="E5" s="15">
        <f t="shared" ref="E5:E9" si="0">D5</f>
        <v>237944</v>
      </c>
      <c r="F5" s="16">
        <f>SUMIFS(data[Units],data[Geography],C5)</f>
        <v>7302</v>
      </c>
      <c r="K5" s="93"/>
      <c r="L5" s="93"/>
      <c r="M5" s="93"/>
      <c r="N5" s="93"/>
    </row>
    <row r="6" spans="2:14" x14ac:dyDescent="0.25">
      <c r="C6" s="13" t="s">
        <v>37</v>
      </c>
      <c r="D6" s="14">
        <f>SUMIFS(data[Amount],data[Geography],C6)</f>
        <v>218813</v>
      </c>
      <c r="E6" s="15">
        <f t="shared" si="0"/>
        <v>218813</v>
      </c>
      <c r="F6" s="16">
        <f>SUMIFS(data[Units],data[Geography],C6)</f>
        <v>7431</v>
      </c>
      <c r="K6" s="93"/>
      <c r="L6" s="93"/>
      <c r="M6" s="93"/>
      <c r="N6" s="93"/>
    </row>
    <row r="7" spans="2:14" x14ac:dyDescent="0.25">
      <c r="C7" s="13" t="s">
        <v>35</v>
      </c>
      <c r="D7" s="14">
        <f>SUMIFS(data[Amount],data[Geography],C7)</f>
        <v>189434</v>
      </c>
      <c r="E7" s="15">
        <f t="shared" si="0"/>
        <v>189434</v>
      </c>
      <c r="F7" s="16">
        <f>SUMIFS(data[Units],data[Geography],C7)</f>
        <v>10158</v>
      </c>
      <c r="K7" s="93"/>
      <c r="L7" s="93"/>
      <c r="M7" s="93"/>
      <c r="N7" s="93"/>
    </row>
    <row r="8" spans="2:14" x14ac:dyDescent="0.25">
      <c r="C8" s="13" t="s">
        <v>39</v>
      </c>
      <c r="D8" s="14">
        <f>SUMIFS(data[Amount],data[Geography],C8)</f>
        <v>173530</v>
      </c>
      <c r="E8" s="15">
        <f t="shared" si="0"/>
        <v>173530</v>
      </c>
      <c r="F8" s="16">
        <f>SUMIFS(data[Units],data[Geography],C8)</f>
        <v>5745</v>
      </c>
      <c r="K8" s="93"/>
      <c r="L8" s="93"/>
      <c r="M8" s="93"/>
      <c r="N8" s="93"/>
    </row>
    <row r="9" spans="2:14" x14ac:dyDescent="0.25">
      <c r="C9" s="13" t="s">
        <v>38</v>
      </c>
      <c r="D9" s="14">
        <f>SUMIFS(data[Amount],data[Geography],C9)</f>
        <v>168679</v>
      </c>
      <c r="E9" s="15">
        <f t="shared" si="0"/>
        <v>168679</v>
      </c>
      <c r="F9" s="16">
        <f>SUMIFS(data[Units],data[Geography],C9)</f>
        <v>6264</v>
      </c>
      <c r="K9" s="93"/>
      <c r="L9" s="93"/>
      <c r="M9" s="93"/>
      <c r="N9" s="93"/>
    </row>
    <row r="10" spans="2:14" x14ac:dyDescent="0.25">
      <c r="K10" s="93"/>
      <c r="L10" s="93"/>
      <c r="M10" s="93"/>
      <c r="N10" s="93"/>
    </row>
  </sheetData>
  <conditionalFormatting sqref="E4:E9">
    <cfRule type="dataBar" priority="3">
      <dataBar showValue="0">
        <cfvo type="min"/>
        <cfvo type="max"/>
        <color theme="4" tint="0.79998168889431442"/>
      </dataBar>
      <extLst>
        <ext xmlns:x14="http://schemas.microsoft.com/office/spreadsheetml/2009/9/main" uri="{B025F937-C7B1-47D3-B67F-A62EFF666E3E}">
          <x14:id>{0EF2C7FF-FEF7-4B27-94A4-69E443D3C590}</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EF2C7FF-FEF7-4B27-94A4-69E443D3C590}">
            <x14:dataBar minLength="0" maxLength="100" gradient="0">
              <x14:cfvo type="autoMin"/>
              <x14:cfvo type="autoMax"/>
              <x14:negativeFillColor rgb="FFFF0000"/>
              <x14:axisColor rgb="FF000000"/>
            </x14:dataBar>
          </x14:cfRule>
          <xm:sqref>E4:E9</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06A22-8DDF-4B4C-9B09-2DFD152906D7}">
  <dimension ref="B1:I12"/>
  <sheetViews>
    <sheetView zoomScale="110" zoomScaleNormal="110" workbookViewId="0">
      <selection activeCell="F16" sqref="F16"/>
    </sheetView>
  </sheetViews>
  <sheetFormatPr defaultRowHeight="15" x14ac:dyDescent="0.25"/>
  <cols>
    <col min="2" max="2" width="13.140625" bestFit="1" customWidth="1"/>
    <col min="3" max="3" width="14.85546875" bestFit="1" customWidth="1"/>
    <col min="4" max="4" width="8.7109375" bestFit="1" customWidth="1"/>
    <col min="5" max="5" width="12.140625" bestFit="1" customWidth="1"/>
    <col min="6" max="6" width="15.7109375" bestFit="1" customWidth="1"/>
    <col min="7" max="7" width="11.140625" bestFit="1" customWidth="1"/>
    <col min="8" max="8" width="14" bestFit="1" customWidth="1"/>
    <col min="9" max="9" width="18.85546875" bestFit="1" customWidth="1"/>
    <col min="10" max="10" width="19.7109375" bestFit="1" customWidth="1"/>
    <col min="11" max="11" width="21.85546875" bestFit="1" customWidth="1"/>
    <col min="12" max="12" width="13.28515625" bestFit="1" customWidth="1"/>
    <col min="13" max="13" width="6.5703125" bestFit="1" customWidth="1"/>
    <col min="14" max="14" width="15.140625" bestFit="1" customWidth="1"/>
    <col min="15" max="15" width="20.42578125" bestFit="1" customWidth="1"/>
    <col min="17" max="17" width="15.7109375" bestFit="1" customWidth="1"/>
    <col min="18" max="18" width="13.42578125" bestFit="1" customWidth="1"/>
    <col min="19" max="19" width="19.28515625" bestFit="1" customWidth="1"/>
    <col min="20" max="20" width="19.42578125" bestFit="1" customWidth="1"/>
    <col min="21" max="21" width="15.85546875" bestFit="1" customWidth="1"/>
    <col min="22" max="22" width="17.42578125" bestFit="1" customWidth="1"/>
    <col min="23" max="23" width="17.7109375" bestFit="1" customWidth="1"/>
    <col min="24" max="25" width="11.28515625" bestFit="1" customWidth="1"/>
  </cols>
  <sheetData>
    <row r="1" spans="2:9" s="58" customFormat="1" ht="32.25" customHeight="1" x14ac:dyDescent="0.25">
      <c r="B1" s="59">
        <v>4</v>
      </c>
      <c r="C1" s="60" t="s">
        <v>87</v>
      </c>
    </row>
    <row r="3" spans="2:9" s="93" customFormat="1" x14ac:dyDescent="0.25"/>
    <row r="4" spans="2:9" s="93" customFormat="1" x14ac:dyDescent="0.25">
      <c r="B4" s="53" t="s">
        <v>101</v>
      </c>
      <c r="C4" s="53"/>
      <c r="D4" s="53"/>
      <c r="E4" s="53"/>
      <c r="F4" s="53"/>
      <c r="G4" s="53"/>
      <c r="H4" s="53"/>
      <c r="I4" s="53"/>
    </row>
    <row r="5" spans="2:9" s="93" customFormat="1" x14ac:dyDescent="0.25"/>
    <row r="6" spans="2:9" x14ac:dyDescent="0.25">
      <c r="B6" s="63" t="s">
        <v>59</v>
      </c>
      <c r="C6" s="61" t="s">
        <v>60</v>
      </c>
      <c r="D6" s="61" t="s">
        <v>64</v>
      </c>
      <c r="E6" s="61" t="s">
        <v>62</v>
      </c>
    </row>
    <row r="7" spans="2:9" x14ac:dyDescent="0.25">
      <c r="B7" s="64" t="s">
        <v>34</v>
      </c>
      <c r="C7" s="62">
        <v>252469</v>
      </c>
      <c r="D7" s="65">
        <v>252469</v>
      </c>
      <c r="E7" s="65">
        <v>8760</v>
      </c>
    </row>
    <row r="8" spans="2:9" x14ac:dyDescent="0.25">
      <c r="B8" s="64" t="s">
        <v>36</v>
      </c>
      <c r="C8" s="62">
        <v>237944</v>
      </c>
      <c r="D8" s="65">
        <v>237944</v>
      </c>
      <c r="E8" s="65">
        <v>7302</v>
      </c>
    </row>
    <row r="9" spans="2:9" x14ac:dyDescent="0.25">
      <c r="B9" s="64" t="s">
        <v>37</v>
      </c>
      <c r="C9" s="62">
        <v>218813</v>
      </c>
      <c r="D9" s="65">
        <v>218813</v>
      </c>
      <c r="E9" s="65">
        <v>7431</v>
      </c>
    </row>
    <row r="10" spans="2:9" x14ac:dyDescent="0.25">
      <c r="B10" s="64" t="s">
        <v>35</v>
      </c>
      <c r="C10" s="62">
        <v>189434</v>
      </c>
      <c r="D10" s="65">
        <v>189434</v>
      </c>
      <c r="E10" s="65">
        <v>10158</v>
      </c>
    </row>
    <row r="11" spans="2:9" x14ac:dyDescent="0.25">
      <c r="B11" s="64" t="s">
        <v>39</v>
      </c>
      <c r="C11" s="62">
        <v>173530</v>
      </c>
      <c r="D11" s="65">
        <v>173530</v>
      </c>
      <c r="E11" s="65">
        <v>5745</v>
      </c>
    </row>
    <row r="12" spans="2:9" x14ac:dyDescent="0.25">
      <c r="B12" s="64" t="s">
        <v>38</v>
      </c>
      <c r="C12" s="62">
        <v>168679</v>
      </c>
      <c r="D12" s="65">
        <v>168679</v>
      </c>
      <c r="E12" s="65">
        <v>6264</v>
      </c>
    </row>
  </sheetData>
  <conditionalFormatting pivot="1" sqref="D7:D12">
    <cfRule type="dataBar" priority="1">
      <dataBar showValue="0">
        <cfvo type="min"/>
        <cfvo type="max"/>
        <color theme="4" tint="0.59999389629810485"/>
      </dataBar>
      <extLst>
        <ext xmlns:x14="http://schemas.microsoft.com/office/spreadsheetml/2009/9/main" uri="{B025F937-C7B1-47D3-B67F-A62EFF666E3E}">
          <x14:id>{9795437C-46DB-4686-B01F-5BCB92816040}</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9795437C-46DB-4686-B01F-5BCB92816040}">
            <x14:dataBar minLength="0" maxLength="100" gradient="0">
              <x14:cfvo type="autoMin"/>
              <x14:cfvo type="autoMax"/>
              <x14:negativeFillColor rgb="FFFF0000"/>
              <x14:axisColor rgb="FF000000"/>
            </x14:dataBar>
          </x14:cfRule>
          <xm:sqref>D7:D12</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08936-212E-4668-AAF4-C204353BDE2C}">
  <dimension ref="B1:K10"/>
  <sheetViews>
    <sheetView workbookViewId="0">
      <selection activeCell="F5" sqref="F5"/>
    </sheetView>
  </sheetViews>
  <sheetFormatPr defaultRowHeight="15" x14ac:dyDescent="0.25"/>
  <cols>
    <col min="3" max="3" width="19.42578125" bestFit="1" customWidth="1"/>
    <col min="4" max="4" width="12.28515625" bestFit="1" customWidth="1"/>
    <col min="5" max="5" width="14.85546875" bestFit="1" customWidth="1"/>
    <col min="6" max="6" width="13.140625" bestFit="1" customWidth="1"/>
  </cols>
  <sheetData>
    <row r="1" spans="2:11" s="58" customFormat="1" ht="40.5" x14ac:dyDescent="0.25">
      <c r="B1" s="59">
        <v>5</v>
      </c>
      <c r="C1" s="60" t="s">
        <v>53</v>
      </c>
    </row>
    <row r="2" spans="2:11" x14ac:dyDescent="0.25">
      <c r="C2" s="97" t="s">
        <v>89</v>
      </c>
      <c r="D2" s="97"/>
      <c r="E2" s="97"/>
      <c r="F2" s="97"/>
      <c r="G2" s="97"/>
      <c r="H2" s="97"/>
      <c r="I2" s="97"/>
      <c r="J2" s="97"/>
      <c r="K2" s="97"/>
    </row>
    <row r="3" spans="2:11" x14ac:dyDescent="0.25">
      <c r="C3" s="96" t="s">
        <v>88</v>
      </c>
      <c r="D3" s="96"/>
      <c r="E3" s="96"/>
      <c r="F3" s="96"/>
      <c r="G3" s="96"/>
      <c r="H3" s="96"/>
      <c r="I3" s="96"/>
      <c r="J3" s="96"/>
      <c r="K3" s="96"/>
    </row>
    <row r="5" spans="2:11" x14ac:dyDescent="0.25">
      <c r="C5" s="67" t="s">
        <v>59</v>
      </c>
      <c r="D5" s="66" t="s">
        <v>62</v>
      </c>
      <c r="E5" s="66" t="s">
        <v>60</v>
      </c>
      <c r="F5" s="66" t="s">
        <v>65</v>
      </c>
    </row>
    <row r="6" spans="2:11" x14ac:dyDescent="0.25">
      <c r="C6" s="68" t="s">
        <v>24</v>
      </c>
      <c r="D6" s="69">
        <v>1044</v>
      </c>
      <c r="E6" s="69">
        <v>35378</v>
      </c>
      <c r="F6" s="21">
        <v>33.88697318007663</v>
      </c>
    </row>
    <row r="7" spans="2:11" x14ac:dyDescent="0.25">
      <c r="C7" s="68" t="s">
        <v>22</v>
      </c>
      <c r="D7" s="69">
        <v>2052</v>
      </c>
      <c r="E7" s="69">
        <v>66283</v>
      </c>
      <c r="F7" s="21">
        <v>32.301656920077974</v>
      </c>
    </row>
    <row r="8" spans="2:11" x14ac:dyDescent="0.25">
      <c r="C8" s="68" t="s">
        <v>26</v>
      </c>
      <c r="D8" s="69">
        <v>2142</v>
      </c>
      <c r="E8" s="69">
        <v>70273</v>
      </c>
      <c r="F8" s="21">
        <v>32.807189542483663</v>
      </c>
    </row>
    <row r="9" spans="2:11" x14ac:dyDescent="0.25">
      <c r="C9" s="68" t="s">
        <v>33</v>
      </c>
      <c r="D9" s="69">
        <v>1854</v>
      </c>
      <c r="E9" s="69">
        <v>69160</v>
      </c>
      <c r="F9" s="21">
        <v>37.303128371089535</v>
      </c>
    </row>
    <row r="10" spans="2:11" x14ac:dyDescent="0.25">
      <c r="C10" s="68" t="s">
        <v>15</v>
      </c>
      <c r="D10" s="69">
        <v>1533</v>
      </c>
      <c r="E10" s="69">
        <v>68971</v>
      </c>
      <c r="F10" s="21">
        <v>44.990867579908674</v>
      </c>
    </row>
  </sheetData>
  <mergeCells count="1">
    <mergeCell ref="C2:K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37F8D-1BCF-4E0E-B4C5-824D6D743D42}">
  <dimension ref="A1:T304"/>
  <sheetViews>
    <sheetView topLeftCell="A7" zoomScale="115" zoomScaleNormal="115" workbookViewId="0">
      <selection activeCell="B1" sqref="B1"/>
    </sheetView>
  </sheetViews>
  <sheetFormatPr defaultRowHeight="15" x14ac:dyDescent="0.25"/>
  <cols>
    <col min="12" max="12" width="16" bestFit="1" customWidth="1"/>
    <col min="13" max="13" width="13" bestFit="1" customWidth="1"/>
    <col min="14" max="14" width="21.85546875" bestFit="1" customWidth="1"/>
    <col min="15" max="15" width="10.85546875" customWidth="1"/>
    <col min="16" max="16" width="16.28515625" customWidth="1"/>
  </cols>
  <sheetData>
    <row r="1" spans="1:20" ht="40.5" x14ac:dyDescent="0.25">
      <c r="A1" s="73"/>
      <c r="B1" s="74">
        <v>6</v>
      </c>
      <c r="C1" s="75" t="s">
        <v>54</v>
      </c>
      <c r="D1" s="73"/>
      <c r="E1" s="73"/>
      <c r="F1" s="73"/>
      <c r="G1" s="73"/>
      <c r="H1" s="73"/>
      <c r="I1" s="73"/>
      <c r="J1" s="73"/>
      <c r="K1" s="73"/>
      <c r="L1" s="73"/>
      <c r="M1" s="73"/>
      <c r="N1" s="73"/>
      <c r="O1" s="73"/>
      <c r="P1" s="73"/>
      <c r="Q1" s="73"/>
      <c r="R1" s="73"/>
      <c r="S1" s="73"/>
      <c r="T1" s="73"/>
    </row>
    <row r="4" spans="1:20" x14ac:dyDescent="0.25">
      <c r="L4" s="22" t="s">
        <v>11</v>
      </c>
      <c r="M4" s="22" t="s">
        <v>12</v>
      </c>
      <c r="N4" s="22" t="s">
        <v>0</v>
      </c>
      <c r="O4" s="22" t="s">
        <v>1</v>
      </c>
      <c r="P4" s="22" t="s">
        <v>49</v>
      </c>
    </row>
    <row r="5" spans="1:20" x14ac:dyDescent="0.25">
      <c r="L5" t="s">
        <v>40</v>
      </c>
      <c r="M5" t="s">
        <v>37</v>
      </c>
      <c r="N5" t="s">
        <v>30</v>
      </c>
      <c r="O5" s="2">
        <v>1624</v>
      </c>
      <c r="P5" s="3">
        <v>114</v>
      </c>
    </row>
    <row r="6" spans="1:20" x14ac:dyDescent="0.25">
      <c r="L6" t="s">
        <v>8</v>
      </c>
      <c r="M6" t="s">
        <v>35</v>
      </c>
      <c r="N6" t="s">
        <v>32</v>
      </c>
      <c r="O6" s="2">
        <v>6706</v>
      </c>
      <c r="P6" s="3">
        <v>459</v>
      </c>
    </row>
    <row r="7" spans="1:20" x14ac:dyDescent="0.25">
      <c r="L7" t="s">
        <v>9</v>
      </c>
      <c r="M7" t="s">
        <v>35</v>
      </c>
      <c r="N7" t="s">
        <v>4</v>
      </c>
      <c r="O7" s="2">
        <v>959</v>
      </c>
      <c r="P7" s="3">
        <v>147</v>
      </c>
    </row>
    <row r="8" spans="1:20" x14ac:dyDescent="0.25">
      <c r="L8" t="s">
        <v>41</v>
      </c>
      <c r="M8" t="s">
        <v>36</v>
      </c>
      <c r="N8" t="s">
        <v>18</v>
      </c>
      <c r="O8" s="2">
        <v>9632</v>
      </c>
      <c r="P8" s="3">
        <v>288</v>
      </c>
    </row>
    <row r="9" spans="1:20" x14ac:dyDescent="0.25">
      <c r="L9" t="s">
        <v>6</v>
      </c>
      <c r="M9" t="s">
        <v>39</v>
      </c>
      <c r="N9" t="s">
        <v>25</v>
      </c>
      <c r="O9" s="2">
        <v>2100</v>
      </c>
      <c r="P9" s="3">
        <v>414</v>
      </c>
    </row>
    <row r="10" spans="1:20" x14ac:dyDescent="0.25">
      <c r="L10" t="s">
        <v>40</v>
      </c>
      <c r="M10" t="s">
        <v>35</v>
      </c>
      <c r="N10" t="s">
        <v>33</v>
      </c>
      <c r="O10" s="2">
        <v>8869</v>
      </c>
      <c r="P10" s="3">
        <v>432</v>
      </c>
    </row>
    <row r="11" spans="1:20" x14ac:dyDescent="0.25">
      <c r="L11" t="s">
        <v>6</v>
      </c>
      <c r="M11" t="s">
        <v>38</v>
      </c>
      <c r="N11" t="s">
        <v>31</v>
      </c>
      <c r="O11" s="2">
        <v>2681</v>
      </c>
      <c r="P11" s="3">
        <v>54</v>
      </c>
    </row>
    <row r="12" spans="1:20" x14ac:dyDescent="0.25">
      <c r="L12" t="s">
        <v>8</v>
      </c>
      <c r="M12" t="s">
        <v>35</v>
      </c>
      <c r="N12" t="s">
        <v>22</v>
      </c>
      <c r="O12" s="2">
        <v>5012</v>
      </c>
      <c r="P12" s="3">
        <v>210</v>
      </c>
    </row>
    <row r="13" spans="1:20" x14ac:dyDescent="0.25">
      <c r="L13" t="s">
        <v>7</v>
      </c>
      <c r="M13" t="s">
        <v>38</v>
      </c>
      <c r="N13" t="s">
        <v>14</v>
      </c>
      <c r="O13" s="2">
        <v>1281</v>
      </c>
      <c r="P13" s="3">
        <v>75</v>
      </c>
    </row>
    <row r="14" spans="1:20" x14ac:dyDescent="0.25">
      <c r="L14" t="s">
        <v>5</v>
      </c>
      <c r="M14" t="s">
        <v>37</v>
      </c>
      <c r="N14" t="s">
        <v>14</v>
      </c>
      <c r="O14" s="2">
        <v>4991</v>
      </c>
      <c r="P14" s="3">
        <v>12</v>
      </c>
    </row>
    <row r="15" spans="1:20" x14ac:dyDescent="0.25">
      <c r="L15" t="s">
        <v>2</v>
      </c>
      <c r="M15" t="s">
        <v>39</v>
      </c>
      <c r="N15" t="s">
        <v>25</v>
      </c>
      <c r="O15" s="2">
        <v>1785</v>
      </c>
      <c r="P15" s="3">
        <v>462</v>
      </c>
    </row>
    <row r="16" spans="1:20" x14ac:dyDescent="0.25">
      <c r="L16" t="s">
        <v>3</v>
      </c>
      <c r="M16" t="s">
        <v>37</v>
      </c>
      <c r="N16" t="s">
        <v>17</v>
      </c>
      <c r="O16" s="2">
        <v>3983</v>
      </c>
      <c r="P16" s="3">
        <v>144</v>
      </c>
    </row>
    <row r="17" spans="12:16" x14ac:dyDescent="0.25">
      <c r="L17" t="s">
        <v>9</v>
      </c>
      <c r="M17" t="s">
        <v>38</v>
      </c>
      <c r="N17" t="s">
        <v>16</v>
      </c>
      <c r="O17" s="2">
        <v>2646</v>
      </c>
      <c r="P17" s="3">
        <v>120</v>
      </c>
    </row>
    <row r="18" spans="12:16" x14ac:dyDescent="0.25">
      <c r="L18" t="s">
        <v>2</v>
      </c>
      <c r="M18" t="s">
        <v>34</v>
      </c>
      <c r="N18" t="s">
        <v>13</v>
      </c>
      <c r="O18" s="2">
        <v>252</v>
      </c>
      <c r="P18" s="3">
        <v>54</v>
      </c>
    </row>
    <row r="19" spans="12:16" x14ac:dyDescent="0.25">
      <c r="L19" t="s">
        <v>3</v>
      </c>
      <c r="M19" t="s">
        <v>35</v>
      </c>
      <c r="N19" t="s">
        <v>25</v>
      </c>
      <c r="O19" s="2">
        <v>2464</v>
      </c>
      <c r="P19" s="3">
        <v>234</v>
      </c>
    </row>
    <row r="20" spans="12:16" x14ac:dyDescent="0.25">
      <c r="L20" t="s">
        <v>3</v>
      </c>
      <c r="M20" t="s">
        <v>35</v>
      </c>
      <c r="N20" t="s">
        <v>29</v>
      </c>
      <c r="O20" s="2">
        <v>2114</v>
      </c>
      <c r="P20" s="3">
        <v>66</v>
      </c>
    </row>
    <row r="21" spans="12:16" x14ac:dyDescent="0.25">
      <c r="L21" t="s">
        <v>6</v>
      </c>
      <c r="M21" t="s">
        <v>37</v>
      </c>
      <c r="N21" t="s">
        <v>31</v>
      </c>
      <c r="O21" s="2">
        <v>7693</v>
      </c>
      <c r="P21" s="3">
        <v>87</v>
      </c>
    </row>
    <row r="22" spans="12:16" x14ac:dyDescent="0.25">
      <c r="L22" t="s">
        <v>5</v>
      </c>
      <c r="M22" t="s">
        <v>34</v>
      </c>
      <c r="N22" t="s">
        <v>20</v>
      </c>
      <c r="O22" s="2">
        <v>15610</v>
      </c>
      <c r="P22" s="3">
        <v>339</v>
      </c>
    </row>
    <row r="23" spans="12:16" x14ac:dyDescent="0.25">
      <c r="L23" t="s">
        <v>41</v>
      </c>
      <c r="M23" t="s">
        <v>34</v>
      </c>
      <c r="N23" t="s">
        <v>22</v>
      </c>
      <c r="O23" s="2">
        <v>336</v>
      </c>
      <c r="P23" s="3">
        <v>144</v>
      </c>
    </row>
    <row r="24" spans="12:16" x14ac:dyDescent="0.25">
      <c r="L24" t="s">
        <v>2</v>
      </c>
      <c r="M24" t="s">
        <v>39</v>
      </c>
      <c r="N24" t="s">
        <v>20</v>
      </c>
      <c r="O24" s="2">
        <v>9443</v>
      </c>
      <c r="P24" s="3">
        <v>162</v>
      </c>
    </row>
    <row r="25" spans="12:16" x14ac:dyDescent="0.25">
      <c r="L25" t="s">
        <v>9</v>
      </c>
      <c r="M25" t="s">
        <v>34</v>
      </c>
      <c r="N25" t="s">
        <v>23</v>
      </c>
      <c r="O25" s="2">
        <v>8155</v>
      </c>
      <c r="P25" s="3">
        <v>90</v>
      </c>
    </row>
    <row r="26" spans="12:16" x14ac:dyDescent="0.25">
      <c r="L26" t="s">
        <v>8</v>
      </c>
      <c r="M26" t="s">
        <v>38</v>
      </c>
      <c r="N26" t="s">
        <v>23</v>
      </c>
      <c r="O26" s="2">
        <v>1701</v>
      </c>
      <c r="P26" s="3">
        <v>234</v>
      </c>
    </row>
    <row r="27" spans="12:16" x14ac:dyDescent="0.25">
      <c r="L27" t="s">
        <v>10</v>
      </c>
      <c r="M27" t="s">
        <v>38</v>
      </c>
      <c r="N27" t="s">
        <v>22</v>
      </c>
      <c r="O27" s="2">
        <v>2205</v>
      </c>
      <c r="P27" s="3">
        <v>141</v>
      </c>
    </row>
    <row r="28" spans="12:16" x14ac:dyDescent="0.25">
      <c r="L28" t="s">
        <v>8</v>
      </c>
      <c r="M28" t="s">
        <v>37</v>
      </c>
      <c r="N28" t="s">
        <v>19</v>
      </c>
      <c r="O28" s="2">
        <v>1771</v>
      </c>
      <c r="P28" s="3">
        <v>204</v>
      </c>
    </row>
    <row r="29" spans="12:16" x14ac:dyDescent="0.25">
      <c r="L29" t="s">
        <v>41</v>
      </c>
      <c r="M29" t="s">
        <v>35</v>
      </c>
      <c r="N29" t="s">
        <v>15</v>
      </c>
      <c r="O29" s="2">
        <v>2114</v>
      </c>
      <c r="P29" s="3">
        <v>186</v>
      </c>
    </row>
    <row r="30" spans="12:16" x14ac:dyDescent="0.25">
      <c r="L30" t="s">
        <v>41</v>
      </c>
      <c r="M30" t="s">
        <v>36</v>
      </c>
      <c r="N30" t="s">
        <v>13</v>
      </c>
      <c r="O30" s="2">
        <v>10311</v>
      </c>
      <c r="P30" s="3">
        <v>231</v>
      </c>
    </row>
    <row r="31" spans="12:16" x14ac:dyDescent="0.25">
      <c r="L31" t="s">
        <v>3</v>
      </c>
      <c r="M31" t="s">
        <v>39</v>
      </c>
      <c r="N31" t="s">
        <v>16</v>
      </c>
      <c r="O31" s="2">
        <v>21</v>
      </c>
      <c r="P31" s="3">
        <v>168</v>
      </c>
    </row>
    <row r="32" spans="12:16" x14ac:dyDescent="0.25">
      <c r="L32" t="s">
        <v>10</v>
      </c>
      <c r="M32" t="s">
        <v>35</v>
      </c>
      <c r="N32" t="s">
        <v>20</v>
      </c>
      <c r="O32" s="2">
        <v>1974</v>
      </c>
      <c r="P32" s="3">
        <v>195</v>
      </c>
    </row>
    <row r="33" spans="12:16" x14ac:dyDescent="0.25">
      <c r="L33" t="s">
        <v>5</v>
      </c>
      <c r="M33" t="s">
        <v>36</v>
      </c>
      <c r="N33" t="s">
        <v>23</v>
      </c>
      <c r="O33" s="2">
        <v>6314</v>
      </c>
      <c r="P33" s="3">
        <v>15</v>
      </c>
    </row>
    <row r="34" spans="12:16" x14ac:dyDescent="0.25">
      <c r="L34" t="s">
        <v>10</v>
      </c>
      <c r="M34" t="s">
        <v>37</v>
      </c>
      <c r="N34" t="s">
        <v>23</v>
      </c>
      <c r="O34" s="2">
        <v>4683</v>
      </c>
      <c r="P34" s="3">
        <v>30</v>
      </c>
    </row>
    <row r="35" spans="12:16" x14ac:dyDescent="0.25">
      <c r="L35" t="s">
        <v>41</v>
      </c>
      <c r="M35" t="s">
        <v>37</v>
      </c>
      <c r="N35" t="s">
        <v>24</v>
      </c>
      <c r="O35" s="2">
        <v>6398</v>
      </c>
      <c r="P35" s="3">
        <v>102</v>
      </c>
    </row>
    <row r="36" spans="12:16" x14ac:dyDescent="0.25">
      <c r="L36" t="s">
        <v>2</v>
      </c>
      <c r="M36" t="s">
        <v>35</v>
      </c>
      <c r="N36" t="s">
        <v>19</v>
      </c>
      <c r="O36" s="2">
        <v>553</v>
      </c>
      <c r="P36" s="3">
        <v>15</v>
      </c>
    </row>
    <row r="37" spans="12:16" x14ac:dyDescent="0.25">
      <c r="L37" t="s">
        <v>8</v>
      </c>
      <c r="M37" t="s">
        <v>39</v>
      </c>
      <c r="N37" t="s">
        <v>30</v>
      </c>
      <c r="O37" s="2">
        <v>7021</v>
      </c>
      <c r="P37" s="3">
        <v>183</v>
      </c>
    </row>
    <row r="38" spans="12:16" x14ac:dyDescent="0.25">
      <c r="L38" t="s">
        <v>40</v>
      </c>
      <c r="M38" t="s">
        <v>39</v>
      </c>
      <c r="N38" t="s">
        <v>22</v>
      </c>
      <c r="O38" s="2">
        <v>5817</v>
      </c>
      <c r="P38" s="3">
        <v>12</v>
      </c>
    </row>
    <row r="39" spans="12:16" x14ac:dyDescent="0.25">
      <c r="L39" t="s">
        <v>41</v>
      </c>
      <c r="M39" t="s">
        <v>39</v>
      </c>
      <c r="N39" t="s">
        <v>14</v>
      </c>
      <c r="O39" s="2">
        <v>3976</v>
      </c>
      <c r="P39" s="3">
        <v>72</v>
      </c>
    </row>
    <row r="40" spans="12:16" x14ac:dyDescent="0.25">
      <c r="L40" t="s">
        <v>6</v>
      </c>
      <c r="M40" t="s">
        <v>38</v>
      </c>
      <c r="N40" t="s">
        <v>27</v>
      </c>
      <c r="O40" s="2">
        <v>1134</v>
      </c>
      <c r="P40" s="3">
        <v>282</v>
      </c>
    </row>
    <row r="41" spans="12:16" x14ac:dyDescent="0.25">
      <c r="L41" t="s">
        <v>2</v>
      </c>
      <c r="M41" t="s">
        <v>39</v>
      </c>
      <c r="N41" t="s">
        <v>28</v>
      </c>
      <c r="O41" s="2">
        <v>6027</v>
      </c>
      <c r="P41" s="3">
        <v>144</v>
      </c>
    </row>
    <row r="42" spans="12:16" x14ac:dyDescent="0.25">
      <c r="L42" t="s">
        <v>6</v>
      </c>
      <c r="M42" t="s">
        <v>37</v>
      </c>
      <c r="N42" t="s">
        <v>16</v>
      </c>
      <c r="O42" s="2">
        <v>1904</v>
      </c>
      <c r="P42" s="3">
        <v>405</v>
      </c>
    </row>
    <row r="43" spans="12:16" x14ac:dyDescent="0.25">
      <c r="L43" t="s">
        <v>7</v>
      </c>
      <c r="M43" t="s">
        <v>34</v>
      </c>
      <c r="N43" t="s">
        <v>32</v>
      </c>
      <c r="O43" s="2">
        <v>3262</v>
      </c>
      <c r="P43" s="3">
        <v>75</v>
      </c>
    </row>
    <row r="44" spans="12:16" x14ac:dyDescent="0.25">
      <c r="L44" t="s">
        <v>40</v>
      </c>
      <c r="M44" t="s">
        <v>34</v>
      </c>
      <c r="N44" t="s">
        <v>27</v>
      </c>
      <c r="O44" s="2">
        <v>2289</v>
      </c>
      <c r="P44" s="3">
        <v>135</v>
      </c>
    </row>
    <row r="45" spans="12:16" x14ac:dyDescent="0.25">
      <c r="L45" t="s">
        <v>5</v>
      </c>
      <c r="M45" t="s">
        <v>34</v>
      </c>
      <c r="N45" t="s">
        <v>27</v>
      </c>
      <c r="O45" s="2">
        <v>6986</v>
      </c>
      <c r="P45" s="3">
        <v>21</v>
      </c>
    </row>
    <row r="46" spans="12:16" x14ac:dyDescent="0.25">
      <c r="L46" t="s">
        <v>2</v>
      </c>
      <c r="M46" t="s">
        <v>38</v>
      </c>
      <c r="N46" t="s">
        <v>23</v>
      </c>
      <c r="O46" s="2">
        <v>4417</v>
      </c>
      <c r="P46" s="3">
        <v>153</v>
      </c>
    </row>
    <row r="47" spans="12:16" x14ac:dyDescent="0.25">
      <c r="L47" t="s">
        <v>6</v>
      </c>
      <c r="M47" t="s">
        <v>34</v>
      </c>
      <c r="N47" t="s">
        <v>15</v>
      </c>
      <c r="O47" s="2">
        <v>1442</v>
      </c>
      <c r="P47" s="3">
        <v>15</v>
      </c>
    </row>
    <row r="48" spans="12:16" x14ac:dyDescent="0.25">
      <c r="L48" t="s">
        <v>3</v>
      </c>
      <c r="M48" t="s">
        <v>35</v>
      </c>
      <c r="N48" t="s">
        <v>14</v>
      </c>
      <c r="O48" s="2">
        <v>2415</v>
      </c>
      <c r="P48" s="3">
        <v>255</v>
      </c>
    </row>
    <row r="49" spans="12:16" x14ac:dyDescent="0.25">
      <c r="L49" t="s">
        <v>2</v>
      </c>
      <c r="M49" t="s">
        <v>37</v>
      </c>
      <c r="N49" t="s">
        <v>19</v>
      </c>
      <c r="O49" s="2">
        <v>238</v>
      </c>
      <c r="P49" s="3">
        <v>18</v>
      </c>
    </row>
    <row r="50" spans="12:16" x14ac:dyDescent="0.25">
      <c r="L50" t="s">
        <v>6</v>
      </c>
      <c r="M50" t="s">
        <v>37</v>
      </c>
      <c r="N50" t="s">
        <v>23</v>
      </c>
      <c r="O50" s="2">
        <v>4949</v>
      </c>
      <c r="P50" s="3">
        <v>189</v>
      </c>
    </row>
    <row r="51" spans="12:16" x14ac:dyDescent="0.25">
      <c r="L51" t="s">
        <v>5</v>
      </c>
      <c r="M51" t="s">
        <v>38</v>
      </c>
      <c r="N51" t="s">
        <v>32</v>
      </c>
      <c r="O51" s="2">
        <v>5075</v>
      </c>
      <c r="P51" s="3">
        <v>21</v>
      </c>
    </row>
    <row r="52" spans="12:16" x14ac:dyDescent="0.25">
      <c r="L52" t="s">
        <v>3</v>
      </c>
      <c r="M52" t="s">
        <v>36</v>
      </c>
      <c r="N52" t="s">
        <v>16</v>
      </c>
      <c r="O52" s="2">
        <v>9198</v>
      </c>
      <c r="P52" s="3">
        <v>36</v>
      </c>
    </row>
    <row r="53" spans="12:16" x14ac:dyDescent="0.25">
      <c r="L53" t="s">
        <v>6</v>
      </c>
      <c r="M53" t="s">
        <v>34</v>
      </c>
      <c r="N53" t="s">
        <v>29</v>
      </c>
      <c r="O53" s="2">
        <v>3339</v>
      </c>
      <c r="P53" s="3">
        <v>75</v>
      </c>
    </row>
    <row r="54" spans="12:16" x14ac:dyDescent="0.25">
      <c r="L54" t="s">
        <v>40</v>
      </c>
      <c r="M54" t="s">
        <v>34</v>
      </c>
      <c r="N54" t="s">
        <v>17</v>
      </c>
      <c r="O54" s="2">
        <v>5019</v>
      </c>
      <c r="P54" s="3">
        <v>156</v>
      </c>
    </row>
    <row r="55" spans="12:16" x14ac:dyDescent="0.25">
      <c r="L55" t="s">
        <v>5</v>
      </c>
      <c r="M55" t="s">
        <v>36</v>
      </c>
      <c r="N55" t="s">
        <v>16</v>
      </c>
      <c r="O55" s="2">
        <v>16184</v>
      </c>
      <c r="P55" s="3">
        <v>39</v>
      </c>
    </row>
    <row r="56" spans="12:16" x14ac:dyDescent="0.25">
      <c r="L56" t="s">
        <v>6</v>
      </c>
      <c r="M56" t="s">
        <v>36</v>
      </c>
      <c r="N56" t="s">
        <v>21</v>
      </c>
      <c r="O56" s="2">
        <v>497</v>
      </c>
      <c r="P56" s="3">
        <v>63</v>
      </c>
    </row>
    <row r="57" spans="12:16" x14ac:dyDescent="0.25">
      <c r="L57" t="s">
        <v>2</v>
      </c>
      <c r="M57" t="s">
        <v>36</v>
      </c>
      <c r="N57" t="s">
        <v>29</v>
      </c>
      <c r="O57" s="2">
        <v>8211</v>
      </c>
      <c r="P57" s="3">
        <v>75</v>
      </c>
    </row>
    <row r="58" spans="12:16" x14ac:dyDescent="0.25">
      <c r="L58" t="s">
        <v>2</v>
      </c>
      <c r="M58" t="s">
        <v>38</v>
      </c>
      <c r="N58" t="s">
        <v>28</v>
      </c>
      <c r="O58" s="2">
        <v>6580</v>
      </c>
      <c r="P58" s="3">
        <v>183</v>
      </c>
    </row>
    <row r="59" spans="12:16" x14ac:dyDescent="0.25">
      <c r="L59" t="s">
        <v>41</v>
      </c>
      <c r="M59" t="s">
        <v>35</v>
      </c>
      <c r="N59" t="s">
        <v>13</v>
      </c>
      <c r="O59" s="2">
        <v>4760</v>
      </c>
      <c r="P59" s="3">
        <v>69</v>
      </c>
    </row>
    <row r="60" spans="12:16" x14ac:dyDescent="0.25">
      <c r="L60" t="s">
        <v>40</v>
      </c>
      <c r="M60" t="s">
        <v>36</v>
      </c>
      <c r="N60" t="s">
        <v>25</v>
      </c>
      <c r="O60" s="2">
        <v>5439</v>
      </c>
      <c r="P60" s="3">
        <v>30</v>
      </c>
    </row>
    <row r="61" spans="12:16" x14ac:dyDescent="0.25">
      <c r="L61" t="s">
        <v>41</v>
      </c>
      <c r="M61" t="s">
        <v>34</v>
      </c>
      <c r="N61" t="s">
        <v>17</v>
      </c>
      <c r="O61" s="2">
        <v>1463</v>
      </c>
      <c r="P61" s="3">
        <v>39</v>
      </c>
    </row>
    <row r="62" spans="12:16" x14ac:dyDescent="0.25">
      <c r="L62" t="s">
        <v>3</v>
      </c>
      <c r="M62" t="s">
        <v>34</v>
      </c>
      <c r="N62" t="s">
        <v>32</v>
      </c>
      <c r="O62" s="2">
        <v>7777</v>
      </c>
      <c r="P62" s="3">
        <v>504</v>
      </c>
    </row>
    <row r="63" spans="12:16" x14ac:dyDescent="0.25">
      <c r="L63" t="s">
        <v>9</v>
      </c>
      <c r="M63" t="s">
        <v>37</v>
      </c>
      <c r="N63" t="s">
        <v>29</v>
      </c>
      <c r="O63" s="2">
        <v>1085</v>
      </c>
      <c r="P63" s="3">
        <v>273</v>
      </c>
    </row>
    <row r="64" spans="12:16" x14ac:dyDescent="0.25">
      <c r="L64" t="s">
        <v>5</v>
      </c>
      <c r="M64" t="s">
        <v>37</v>
      </c>
      <c r="N64" t="s">
        <v>31</v>
      </c>
      <c r="O64" s="2">
        <v>182</v>
      </c>
      <c r="P64" s="3">
        <v>48</v>
      </c>
    </row>
    <row r="65" spans="12:16" x14ac:dyDescent="0.25">
      <c r="L65" t="s">
        <v>6</v>
      </c>
      <c r="M65" t="s">
        <v>34</v>
      </c>
      <c r="N65" t="s">
        <v>27</v>
      </c>
      <c r="O65" s="2">
        <v>4242</v>
      </c>
      <c r="P65" s="3">
        <v>207</v>
      </c>
    </row>
    <row r="66" spans="12:16" x14ac:dyDescent="0.25">
      <c r="L66" t="s">
        <v>6</v>
      </c>
      <c r="M66" t="s">
        <v>36</v>
      </c>
      <c r="N66" t="s">
        <v>32</v>
      </c>
      <c r="O66" s="2">
        <v>6118</v>
      </c>
      <c r="P66" s="3">
        <v>9</v>
      </c>
    </row>
    <row r="67" spans="12:16" x14ac:dyDescent="0.25">
      <c r="L67" t="s">
        <v>10</v>
      </c>
      <c r="M67" t="s">
        <v>36</v>
      </c>
      <c r="N67" t="s">
        <v>23</v>
      </c>
      <c r="O67" s="2">
        <v>2317</v>
      </c>
      <c r="P67" s="3">
        <v>261</v>
      </c>
    </row>
    <row r="68" spans="12:16" x14ac:dyDescent="0.25">
      <c r="L68" t="s">
        <v>6</v>
      </c>
      <c r="M68" t="s">
        <v>38</v>
      </c>
      <c r="N68" t="s">
        <v>16</v>
      </c>
      <c r="O68" s="2">
        <v>938</v>
      </c>
      <c r="P68" s="3">
        <v>6</v>
      </c>
    </row>
    <row r="69" spans="12:16" x14ac:dyDescent="0.25">
      <c r="L69" t="s">
        <v>8</v>
      </c>
      <c r="M69" t="s">
        <v>37</v>
      </c>
      <c r="N69" t="s">
        <v>15</v>
      </c>
      <c r="O69" s="2">
        <v>9709</v>
      </c>
      <c r="P69" s="3">
        <v>30</v>
      </c>
    </row>
    <row r="70" spans="12:16" x14ac:dyDescent="0.25">
      <c r="L70" t="s">
        <v>7</v>
      </c>
      <c r="M70" t="s">
        <v>34</v>
      </c>
      <c r="N70" t="s">
        <v>20</v>
      </c>
      <c r="O70" s="2">
        <v>2205</v>
      </c>
      <c r="P70" s="3">
        <v>138</v>
      </c>
    </row>
    <row r="71" spans="12:16" x14ac:dyDescent="0.25">
      <c r="L71" t="s">
        <v>7</v>
      </c>
      <c r="M71" t="s">
        <v>37</v>
      </c>
      <c r="N71" t="s">
        <v>17</v>
      </c>
      <c r="O71" s="2">
        <v>4487</v>
      </c>
      <c r="P71" s="3">
        <v>111</v>
      </c>
    </row>
    <row r="72" spans="12:16" x14ac:dyDescent="0.25">
      <c r="L72" t="s">
        <v>5</v>
      </c>
      <c r="M72" t="s">
        <v>35</v>
      </c>
      <c r="N72" t="s">
        <v>18</v>
      </c>
      <c r="O72" s="2">
        <v>2415</v>
      </c>
      <c r="P72" s="3">
        <v>15</v>
      </c>
    </row>
    <row r="73" spans="12:16" x14ac:dyDescent="0.25">
      <c r="L73" t="s">
        <v>40</v>
      </c>
      <c r="M73" t="s">
        <v>34</v>
      </c>
      <c r="N73" t="s">
        <v>19</v>
      </c>
      <c r="O73" s="2">
        <v>4018</v>
      </c>
      <c r="P73" s="3">
        <v>162</v>
      </c>
    </row>
    <row r="74" spans="12:16" x14ac:dyDescent="0.25">
      <c r="L74" t="s">
        <v>5</v>
      </c>
      <c r="M74" t="s">
        <v>34</v>
      </c>
      <c r="N74" t="s">
        <v>19</v>
      </c>
      <c r="O74" s="2">
        <v>861</v>
      </c>
      <c r="P74" s="3">
        <v>195</v>
      </c>
    </row>
    <row r="75" spans="12:16" x14ac:dyDescent="0.25">
      <c r="L75" t="s">
        <v>10</v>
      </c>
      <c r="M75" t="s">
        <v>38</v>
      </c>
      <c r="N75" t="s">
        <v>14</v>
      </c>
      <c r="O75" s="2">
        <v>5586</v>
      </c>
      <c r="P75" s="3">
        <v>525</v>
      </c>
    </row>
    <row r="76" spans="12:16" x14ac:dyDescent="0.25">
      <c r="L76" t="s">
        <v>7</v>
      </c>
      <c r="M76" t="s">
        <v>34</v>
      </c>
      <c r="N76" t="s">
        <v>33</v>
      </c>
      <c r="O76" s="2">
        <v>2226</v>
      </c>
      <c r="P76" s="3">
        <v>48</v>
      </c>
    </row>
    <row r="77" spans="12:16" x14ac:dyDescent="0.25">
      <c r="L77" t="s">
        <v>9</v>
      </c>
      <c r="M77" t="s">
        <v>34</v>
      </c>
      <c r="N77" t="s">
        <v>28</v>
      </c>
      <c r="O77" s="2">
        <v>14329</v>
      </c>
      <c r="P77" s="3">
        <v>150</v>
      </c>
    </row>
    <row r="78" spans="12:16" x14ac:dyDescent="0.25">
      <c r="L78" t="s">
        <v>9</v>
      </c>
      <c r="M78" t="s">
        <v>34</v>
      </c>
      <c r="N78" t="s">
        <v>20</v>
      </c>
      <c r="O78" s="2">
        <v>8463</v>
      </c>
      <c r="P78" s="3">
        <v>492</v>
      </c>
    </row>
    <row r="79" spans="12:16" x14ac:dyDescent="0.25">
      <c r="L79" t="s">
        <v>5</v>
      </c>
      <c r="M79" t="s">
        <v>34</v>
      </c>
      <c r="N79" t="s">
        <v>29</v>
      </c>
      <c r="O79" s="2">
        <v>2891</v>
      </c>
      <c r="P79" s="3">
        <v>102</v>
      </c>
    </row>
    <row r="80" spans="12:16" x14ac:dyDescent="0.25">
      <c r="L80" t="s">
        <v>3</v>
      </c>
      <c r="M80" t="s">
        <v>36</v>
      </c>
      <c r="N80" t="s">
        <v>23</v>
      </c>
      <c r="O80" s="2">
        <v>3773</v>
      </c>
      <c r="P80" s="3">
        <v>165</v>
      </c>
    </row>
    <row r="81" spans="12:16" x14ac:dyDescent="0.25">
      <c r="L81" t="s">
        <v>41</v>
      </c>
      <c r="M81" t="s">
        <v>36</v>
      </c>
      <c r="N81" t="s">
        <v>28</v>
      </c>
      <c r="O81" s="2">
        <v>854</v>
      </c>
      <c r="P81" s="3">
        <v>309</v>
      </c>
    </row>
    <row r="82" spans="12:16" x14ac:dyDescent="0.25">
      <c r="L82" t="s">
        <v>6</v>
      </c>
      <c r="M82" t="s">
        <v>36</v>
      </c>
      <c r="N82" t="s">
        <v>17</v>
      </c>
      <c r="O82" s="2">
        <v>4970</v>
      </c>
      <c r="P82" s="3">
        <v>156</v>
      </c>
    </row>
    <row r="83" spans="12:16" x14ac:dyDescent="0.25">
      <c r="L83" t="s">
        <v>9</v>
      </c>
      <c r="M83" t="s">
        <v>35</v>
      </c>
      <c r="N83" t="s">
        <v>26</v>
      </c>
      <c r="O83" s="2">
        <v>98</v>
      </c>
      <c r="P83" s="3">
        <v>159</v>
      </c>
    </row>
    <row r="84" spans="12:16" x14ac:dyDescent="0.25">
      <c r="L84" t="s">
        <v>5</v>
      </c>
      <c r="M84" t="s">
        <v>35</v>
      </c>
      <c r="N84" t="s">
        <v>15</v>
      </c>
      <c r="O84" s="2">
        <v>13391</v>
      </c>
      <c r="P84" s="3">
        <v>201</v>
      </c>
    </row>
    <row r="85" spans="12:16" x14ac:dyDescent="0.25">
      <c r="L85" t="s">
        <v>8</v>
      </c>
      <c r="M85" t="s">
        <v>39</v>
      </c>
      <c r="N85" t="s">
        <v>31</v>
      </c>
      <c r="O85" s="2">
        <v>8890</v>
      </c>
      <c r="P85" s="3">
        <v>210</v>
      </c>
    </row>
    <row r="86" spans="12:16" x14ac:dyDescent="0.25">
      <c r="L86" t="s">
        <v>2</v>
      </c>
      <c r="M86" t="s">
        <v>38</v>
      </c>
      <c r="N86" t="s">
        <v>13</v>
      </c>
      <c r="O86" s="2">
        <v>56</v>
      </c>
      <c r="P86" s="3">
        <v>51</v>
      </c>
    </row>
    <row r="87" spans="12:16" x14ac:dyDescent="0.25">
      <c r="L87" t="s">
        <v>3</v>
      </c>
      <c r="M87" t="s">
        <v>36</v>
      </c>
      <c r="N87" t="s">
        <v>25</v>
      </c>
      <c r="O87" s="2">
        <v>3339</v>
      </c>
      <c r="P87" s="3">
        <v>39</v>
      </c>
    </row>
    <row r="88" spans="12:16" x14ac:dyDescent="0.25">
      <c r="L88" t="s">
        <v>10</v>
      </c>
      <c r="M88" t="s">
        <v>35</v>
      </c>
      <c r="N88" t="s">
        <v>18</v>
      </c>
      <c r="O88" s="2">
        <v>3808</v>
      </c>
      <c r="P88" s="3">
        <v>279</v>
      </c>
    </row>
    <row r="89" spans="12:16" x14ac:dyDescent="0.25">
      <c r="L89" t="s">
        <v>10</v>
      </c>
      <c r="M89" t="s">
        <v>38</v>
      </c>
      <c r="N89" t="s">
        <v>13</v>
      </c>
      <c r="O89" s="2">
        <v>63</v>
      </c>
      <c r="P89" s="3">
        <v>123</v>
      </c>
    </row>
    <row r="90" spans="12:16" x14ac:dyDescent="0.25">
      <c r="L90" t="s">
        <v>2</v>
      </c>
      <c r="M90" t="s">
        <v>39</v>
      </c>
      <c r="N90" t="s">
        <v>27</v>
      </c>
      <c r="O90" s="2">
        <v>7812</v>
      </c>
      <c r="P90" s="3">
        <v>81</v>
      </c>
    </row>
    <row r="91" spans="12:16" x14ac:dyDescent="0.25">
      <c r="L91" t="s">
        <v>40</v>
      </c>
      <c r="M91" t="s">
        <v>37</v>
      </c>
      <c r="N91" t="s">
        <v>19</v>
      </c>
      <c r="O91" s="2">
        <v>7693</v>
      </c>
      <c r="P91" s="3">
        <v>21</v>
      </c>
    </row>
    <row r="92" spans="12:16" x14ac:dyDescent="0.25">
      <c r="L92" t="s">
        <v>3</v>
      </c>
      <c r="M92" t="s">
        <v>36</v>
      </c>
      <c r="N92" t="s">
        <v>28</v>
      </c>
      <c r="O92" s="2">
        <v>973</v>
      </c>
      <c r="P92" s="3">
        <v>162</v>
      </c>
    </row>
    <row r="93" spans="12:16" x14ac:dyDescent="0.25">
      <c r="L93" t="s">
        <v>10</v>
      </c>
      <c r="M93" t="s">
        <v>35</v>
      </c>
      <c r="N93" t="s">
        <v>21</v>
      </c>
      <c r="O93" s="2">
        <v>567</v>
      </c>
      <c r="P93" s="3">
        <v>228</v>
      </c>
    </row>
    <row r="94" spans="12:16" x14ac:dyDescent="0.25">
      <c r="L94" t="s">
        <v>10</v>
      </c>
      <c r="M94" t="s">
        <v>36</v>
      </c>
      <c r="N94" t="s">
        <v>29</v>
      </c>
      <c r="O94" s="2">
        <v>2471</v>
      </c>
      <c r="P94" s="3">
        <v>342</v>
      </c>
    </row>
    <row r="95" spans="12:16" x14ac:dyDescent="0.25">
      <c r="L95" t="s">
        <v>5</v>
      </c>
      <c r="M95" t="s">
        <v>38</v>
      </c>
      <c r="N95" t="s">
        <v>13</v>
      </c>
      <c r="O95" s="2">
        <v>7189</v>
      </c>
      <c r="P95" s="3">
        <v>54</v>
      </c>
    </row>
    <row r="96" spans="12:16" x14ac:dyDescent="0.25">
      <c r="L96" t="s">
        <v>41</v>
      </c>
      <c r="M96" t="s">
        <v>35</v>
      </c>
      <c r="N96" t="s">
        <v>28</v>
      </c>
      <c r="O96" s="2">
        <v>7455</v>
      </c>
      <c r="P96" s="3">
        <v>216</v>
      </c>
    </row>
    <row r="97" spans="12:16" x14ac:dyDescent="0.25">
      <c r="L97" t="s">
        <v>3</v>
      </c>
      <c r="M97" t="s">
        <v>34</v>
      </c>
      <c r="N97" t="s">
        <v>26</v>
      </c>
      <c r="O97" s="2">
        <v>3108</v>
      </c>
      <c r="P97" s="3">
        <v>54</v>
      </c>
    </row>
    <row r="98" spans="12:16" x14ac:dyDescent="0.25">
      <c r="L98" t="s">
        <v>6</v>
      </c>
      <c r="M98" t="s">
        <v>38</v>
      </c>
      <c r="N98" t="s">
        <v>25</v>
      </c>
      <c r="O98" s="2">
        <v>469</v>
      </c>
      <c r="P98" s="3">
        <v>75</v>
      </c>
    </row>
    <row r="99" spans="12:16" x14ac:dyDescent="0.25">
      <c r="L99" t="s">
        <v>9</v>
      </c>
      <c r="M99" t="s">
        <v>37</v>
      </c>
      <c r="N99" t="s">
        <v>23</v>
      </c>
      <c r="O99" s="2">
        <v>2737</v>
      </c>
      <c r="P99" s="3">
        <v>93</v>
      </c>
    </row>
    <row r="100" spans="12:16" x14ac:dyDescent="0.25">
      <c r="L100" t="s">
        <v>9</v>
      </c>
      <c r="M100" t="s">
        <v>37</v>
      </c>
      <c r="N100" t="s">
        <v>25</v>
      </c>
      <c r="O100" s="2">
        <v>4305</v>
      </c>
      <c r="P100" s="3">
        <v>156</v>
      </c>
    </row>
    <row r="101" spans="12:16" x14ac:dyDescent="0.25">
      <c r="L101" t="s">
        <v>9</v>
      </c>
      <c r="M101" t="s">
        <v>38</v>
      </c>
      <c r="N101" t="s">
        <v>17</v>
      </c>
      <c r="O101" s="2">
        <v>2408</v>
      </c>
      <c r="P101" s="3">
        <v>9</v>
      </c>
    </row>
    <row r="102" spans="12:16" x14ac:dyDescent="0.25">
      <c r="L102" t="s">
        <v>3</v>
      </c>
      <c r="M102" t="s">
        <v>36</v>
      </c>
      <c r="N102" t="s">
        <v>19</v>
      </c>
      <c r="O102" s="2">
        <v>1281</v>
      </c>
      <c r="P102" s="3">
        <v>18</v>
      </c>
    </row>
    <row r="103" spans="12:16" x14ac:dyDescent="0.25">
      <c r="L103" t="s">
        <v>40</v>
      </c>
      <c r="M103" t="s">
        <v>35</v>
      </c>
      <c r="N103" t="s">
        <v>32</v>
      </c>
      <c r="O103" s="2">
        <v>12348</v>
      </c>
      <c r="P103" s="3">
        <v>234</v>
      </c>
    </row>
    <row r="104" spans="12:16" x14ac:dyDescent="0.25">
      <c r="L104" t="s">
        <v>3</v>
      </c>
      <c r="M104" t="s">
        <v>34</v>
      </c>
      <c r="N104" t="s">
        <v>28</v>
      </c>
      <c r="O104" s="2">
        <v>3689</v>
      </c>
      <c r="P104" s="3">
        <v>312</v>
      </c>
    </row>
    <row r="105" spans="12:16" x14ac:dyDescent="0.25">
      <c r="L105" t="s">
        <v>7</v>
      </c>
      <c r="M105" t="s">
        <v>36</v>
      </c>
      <c r="N105" t="s">
        <v>19</v>
      </c>
      <c r="O105" s="2">
        <v>2870</v>
      </c>
      <c r="P105" s="3">
        <v>300</v>
      </c>
    </row>
    <row r="106" spans="12:16" x14ac:dyDescent="0.25">
      <c r="L106" t="s">
        <v>2</v>
      </c>
      <c r="M106" t="s">
        <v>36</v>
      </c>
      <c r="N106" t="s">
        <v>27</v>
      </c>
      <c r="O106" s="2">
        <v>798</v>
      </c>
      <c r="P106" s="3">
        <v>519</v>
      </c>
    </row>
    <row r="107" spans="12:16" x14ac:dyDescent="0.25">
      <c r="L107" t="s">
        <v>41</v>
      </c>
      <c r="M107" t="s">
        <v>37</v>
      </c>
      <c r="N107" t="s">
        <v>21</v>
      </c>
      <c r="O107" s="2">
        <v>2933</v>
      </c>
      <c r="P107" s="3">
        <v>9</v>
      </c>
    </row>
    <row r="108" spans="12:16" x14ac:dyDescent="0.25">
      <c r="L108" t="s">
        <v>5</v>
      </c>
      <c r="M108" t="s">
        <v>35</v>
      </c>
      <c r="N108" t="s">
        <v>4</v>
      </c>
      <c r="O108" s="2">
        <v>2744</v>
      </c>
      <c r="P108" s="3">
        <v>9</v>
      </c>
    </row>
    <row r="109" spans="12:16" x14ac:dyDescent="0.25">
      <c r="L109" t="s">
        <v>40</v>
      </c>
      <c r="M109" t="s">
        <v>36</v>
      </c>
      <c r="N109" t="s">
        <v>33</v>
      </c>
      <c r="O109" s="2">
        <v>9772</v>
      </c>
      <c r="P109" s="3">
        <v>90</v>
      </c>
    </row>
    <row r="110" spans="12:16" x14ac:dyDescent="0.25">
      <c r="L110" t="s">
        <v>7</v>
      </c>
      <c r="M110" t="s">
        <v>34</v>
      </c>
      <c r="N110" t="s">
        <v>25</v>
      </c>
      <c r="O110" s="2">
        <v>1568</v>
      </c>
      <c r="P110" s="3">
        <v>96</v>
      </c>
    </row>
    <row r="111" spans="12:16" x14ac:dyDescent="0.25">
      <c r="L111" t="s">
        <v>2</v>
      </c>
      <c r="M111" t="s">
        <v>36</v>
      </c>
      <c r="N111" t="s">
        <v>16</v>
      </c>
      <c r="O111" s="2">
        <v>11417</v>
      </c>
      <c r="P111" s="3">
        <v>21</v>
      </c>
    </row>
    <row r="112" spans="12:16" x14ac:dyDescent="0.25">
      <c r="L112" t="s">
        <v>40</v>
      </c>
      <c r="M112" t="s">
        <v>34</v>
      </c>
      <c r="N112" t="s">
        <v>26</v>
      </c>
      <c r="O112" s="2">
        <v>6748</v>
      </c>
      <c r="P112" s="3">
        <v>48</v>
      </c>
    </row>
    <row r="113" spans="12:16" x14ac:dyDescent="0.25">
      <c r="L113" t="s">
        <v>10</v>
      </c>
      <c r="M113" t="s">
        <v>36</v>
      </c>
      <c r="N113" t="s">
        <v>27</v>
      </c>
      <c r="O113" s="2">
        <v>1407</v>
      </c>
      <c r="P113" s="3">
        <v>72</v>
      </c>
    </row>
    <row r="114" spans="12:16" x14ac:dyDescent="0.25">
      <c r="L114" t="s">
        <v>8</v>
      </c>
      <c r="M114" t="s">
        <v>35</v>
      </c>
      <c r="N114" t="s">
        <v>29</v>
      </c>
      <c r="O114" s="2">
        <v>2023</v>
      </c>
      <c r="P114" s="3">
        <v>168</v>
      </c>
    </row>
    <row r="115" spans="12:16" x14ac:dyDescent="0.25">
      <c r="L115" t="s">
        <v>5</v>
      </c>
      <c r="M115" t="s">
        <v>39</v>
      </c>
      <c r="N115" t="s">
        <v>26</v>
      </c>
      <c r="O115" s="2">
        <v>5236</v>
      </c>
      <c r="P115" s="3">
        <v>51</v>
      </c>
    </row>
    <row r="116" spans="12:16" x14ac:dyDescent="0.25">
      <c r="L116" t="s">
        <v>41</v>
      </c>
      <c r="M116" t="s">
        <v>36</v>
      </c>
      <c r="N116" t="s">
        <v>19</v>
      </c>
      <c r="O116" s="2">
        <v>1925</v>
      </c>
      <c r="P116" s="3">
        <v>192</v>
      </c>
    </row>
    <row r="117" spans="12:16" x14ac:dyDescent="0.25">
      <c r="L117" t="s">
        <v>7</v>
      </c>
      <c r="M117" t="s">
        <v>37</v>
      </c>
      <c r="N117" t="s">
        <v>14</v>
      </c>
      <c r="O117" s="2">
        <v>6608</v>
      </c>
      <c r="P117" s="3">
        <v>225</v>
      </c>
    </row>
    <row r="118" spans="12:16" x14ac:dyDescent="0.25">
      <c r="L118" t="s">
        <v>6</v>
      </c>
      <c r="M118" t="s">
        <v>34</v>
      </c>
      <c r="N118" t="s">
        <v>26</v>
      </c>
      <c r="O118" s="2">
        <v>8008</v>
      </c>
      <c r="P118" s="3">
        <v>456</v>
      </c>
    </row>
    <row r="119" spans="12:16" x14ac:dyDescent="0.25">
      <c r="L119" t="s">
        <v>10</v>
      </c>
      <c r="M119" t="s">
        <v>34</v>
      </c>
      <c r="N119" t="s">
        <v>25</v>
      </c>
      <c r="O119" s="2">
        <v>1428</v>
      </c>
      <c r="P119" s="3">
        <v>93</v>
      </c>
    </row>
    <row r="120" spans="12:16" x14ac:dyDescent="0.25">
      <c r="L120" t="s">
        <v>6</v>
      </c>
      <c r="M120" t="s">
        <v>34</v>
      </c>
      <c r="N120" t="s">
        <v>4</v>
      </c>
      <c r="O120" s="2">
        <v>525</v>
      </c>
      <c r="P120" s="3">
        <v>48</v>
      </c>
    </row>
    <row r="121" spans="12:16" x14ac:dyDescent="0.25">
      <c r="L121" t="s">
        <v>6</v>
      </c>
      <c r="M121" t="s">
        <v>37</v>
      </c>
      <c r="N121" t="s">
        <v>18</v>
      </c>
      <c r="O121" s="2">
        <v>1505</v>
      </c>
      <c r="P121" s="3">
        <v>102</v>
      </c>
    </row>
    <row r="122" spans="12:16" x14ac:dyDescent="0.25">
      <c r="L122" t="s">
        <v>7</v>
      </c>
      <c r="M122" t="s">
        <v>35</v>
      </c>
      <c r="N122" t="s">
        <v>30</v>
      </c>
      <c r="O122" s="2">
        <v>6755</v>
      </c>
      <c r="P122" s="3">
        <v>252</v>
      </c>
    </row>
    <row r="123" spans="12:16" x14ac:dyDescent="0.25">
      <c r="L123" t="s">
        <v>2</v>
      </c>
      <c r="M123" t="s">
        <v>37</v>
      </c>
      <c r="N123" t="s">
        <v>18</v>
      </c>
      <c r="O123" s="2">
        <v>11571</v>
      </c>
      <c r="P123" s="3">
        <v>138</v>
      </c>
    </row>
    <row r="124" spans="12:16" x14ac:dyDescent="0.25">
      <c r="L124" t="s">
        <v>40</v>
      </c>
      <c r="M124" t="s">
        <v>38</v>
      </c>
      <c r="N124" t="s">
        <v>25</v>
      </c>
      <c r="O124" s="2">
        <v>2541</v>
      </c>
      <c r="P124" s="3">
        <v>90</v>
      </c>
    </row>
    <row r="125" spans="12:16" x14ac:dyDescent="0.25">
      <c r="L125" t="s">
        <v>41</v>
      </c>
      <c r="M125" t="s">
        <v>37</v>
      </c>
      <c r="N125" t="s">
        <v>30</v>
      </c>
      <c r="O125" s="2">
        <v>1526</v>
      </c>
      <c r="P125" s="3">
        <v>240</v>
      </c>
    </row>
    <row r="126" spans="12:16" x14ac:dyDescent="0.25">
      <c r="L126" t="s">
        <v>40</v>
      </c>
      <c r="M126" t="s">
        <v>38</v>
      </c>
      <c r="N126" t="s">
        <v>4</v>
      </c>
      <c r="O126" s="2">
        <v>6125</v>
      </c>
      <c r="P126" s="3">
        <v>102</v>
      </c>
    </row>
    <row r="127" spans="12:16" x14ac:dyDescent="0.25">
      <c r="L127" t="s">
        <v>41</v>
      </c>
      <c r="M127" t="s">
        <v>35</v>
      </c>
      <c r="N127" t="s">
        <v>27</v>
      </c>
      <c r="O127" s="2">
        <v>847</v>
      </c>
      <c r="P127" s="3">
        <v>129</v>
      </c>
    </row>
    <row r="128" spans="12:16" x14ac:dyDescent="0.25">
      <c r="L128" t="s">
        <v>8</v>
      </c>
      <c r="M128" t="s">
        <v>35</v>
      </c>
      <c r="N128" t="s">
        <v>27</v>
      </c>
      <c r="O128" s="2">
        <v>4753</v>
      </c>
      <c r="P128" s="3">
        <v>300</v>
      </c>
    </row>
    <row r="129" spans="12:16" x14ac:dyDescent="0.25">
      <c r="L129" t="s">
        <v>6</v>
      </c>
      <c r="M129" t="s">
        <v>38</v>
      </c>
      <c r="N129" t="s">
        <v>33</v>
      </c>
      <c r="O129" s="2">
        <v>959</v>
      </c>
      <c r="P129" s="3">
        <v>135</v>
      </c>
    </row>
    <row r="130" spans="12:16" x14ac:dyDescent="0.25">
      <c r="L130" t="s">
        <v>7</v>
      </c>
      <c r="M130" t="s">
        <v>35</v>
      </c>
      <c r="N130" t="s">
        <v>24</v>
      </c>
      <c r="O130" s="2">
        <v>2793</v>
      </c>
      <c r="P130" s="3">
        <v>114</v>
      </c>
    </row>
    <row r="131" spans="12:16" x14ac:dyDescent="0.25">
      <c r="L131" t="s">
        <v>7</v>
      </c>
      <c r="M131" t="s">
        <v>35</v>
      </c>
      <c r="N131" t="s">
        <v>14</v>
      </c>
      <c r="O131" s="2">
        <v>4606</v>
      </c>
      <c r="P131" s="3">
        <v>63</v>
      </c>
    </row>
    <row r="132" spans="12:16" x14ac:dyDescent="0.25">
      <c r="L132" t="s">
        <v>7</v>
      </c>
      <c r="M132" t="s">
        <v>36</v>
      </c>
      <c r="N132" t="s">
        <v>29</v>
      </c>
      <c r="O132" s="2">
        <v>5551</v>
      </c>
      <c r="P132" s="3">
        <v>252</v>
      </c>
    </row>
    <row r="133" spans="12:16" x14ac:dyDescent="0.25">
      <c r="L133" t="s">
        <v>10</v>
      </c>
      <c r="M133" t="s">
        <v>36</v>
      </c>
      <c r="N133" t="s">
        <v>32</v>
      </c>
      <c r="O133" s="2">
        <v>6657</v>
      </c>
      <c r="P133" s="3">
        <v>303</v>
      </c>
    </row>
    <row r="134" spans="12:16" x14ac:dyDescent="0.25">
      <c r="L134" t="s">
        <v>7</v>
      </c>
      <c r="M134" t="s">
        <v>39</v>
      </c>
      <c r="N134" t="s">
        <v>17</v>
      </c>
      <c r="O134" s="2">
        <v>4438</v>
      </c>
      <c r="P134" s="3">
        <v>246</v>
      </c>
    </row>
    <row r="135" spans="12:16" x14ac:dyDescent="0.25">
      <c r="L135" t="s">
        <v>8</v>
      </c>
      <c r="M135" t="s">
        <v>38</v>
      </c>
      <c r="N135" t="s">
        <v>22</v>
      </c>
      <c r="O135" s="2">
        <v>168</v>
      </c>
      <c r="P135" s="3">
        <v>84</v>
      </c>
    </row>
    <row r="136" spans="12:16" x14ac:dyDescent="0.25">
      <c r="L136" t="s">
        <v>7</v>
      </c>
      <c r="M136" t="s">
        <v>34</v>
      </c>
      <c r="N136" t="s">
        <v>17</v>
      </c>
      <c r="O136" s="2">
        <v>7777</v>
      </c>
      <c r="P136" s="3">
        <v>39</v>
      </c>
    </row>
    <row r="137" spans="12:16" x14ac:dyDescent="0.25">
      <c r="L137" t="s">
        <v>5</v>
      </c>
      <c r="M137" t="s">
        <v>36</v>
      </c>
      <c r="N137" t="s">
        <v>17</v>
      </c>
      <c r="O137" s="2">
        <v>3339</v>
      </c>
      <c r="P137" s="3">
        <v>348</v>
      </c>
    </row>
    <row r="138" spans="12:16" x14ac:dyDescent="0.25">
      <c r="L138" t="s">
        <v>7</v>
      </c>
      <c r="M138" t="s">
        <v>37</v>
      </c>
      <c r="N138" t="s">
        <v>33</v>
      </c>
      <c r="O138" s="2">
        <v>6391</v>
      </c>
      <c r="P138" s="3">
        <v>48</v>
      </c>
    </row>
    <row r="139" spans="12:16" x14ac:dyDescent="0.25">
      <c r="L139" t="s">
        <v>5</v>
      </c>
      <c r="M139" t="s">
        <v>37</v>
      </c>
      <c r="N139" t="s">
        <v>22</v>
      </c>
      <c r="O139" s="2">
        <v>518</v>
      </c>
      <c r="P139" s="3">
        <v>75</v>
      </c>
    </row>
    <row r="140" spans="12:16" x14ac:dyDescent="0.25">
      <c r="L140" t="s">
        <v>7</v>
      </c>
      <c r="M140" t="s">
        <v>38</v>
      </c>
      <c r="N140" t="s">
        <v>28</v>
      </c>
      <c r="O140" s="2">
        <v>5677</v>
      </c>
      <c r="P140" s="3">
        <v>258</v>
      </c>
    </row>
    <row r="141" spans="12:16" x14ac:dyDescent="0.25">
      <c r="L141" t="s">
        <v>6</v>
      </c>
      <c r="M141" t="s">
        <v>39</v>
      </c>
      <c r="N141" t="s">
        <v>17</v>
      </c>
      <c r="O141" s="2">
        <v>6048</v>
      </c>
      <c r="P141" s="3">
        <v>27</v>
      </c>
    </row>
    <row r="142" spans="12:16" x14ac:dyDescent="0.25">
      <c r="L142" t="s">
        <v>8</v>
      </c>
      <c r="M142" t="s">
        <v>38</v>
      </c>
      <c r="N142" t="s">
        <v>32</v>
      </c>
      <c r="O142" s="2">
        <v>3752</v>
      </c>
      <c r="P142" s="3">
        <v>213</v>
      </c>
    </row>
    <row r="143" spans="12:16" x14ac:dyDescent="0.25">
      <c r="L143" t="s">
        <v>5</v>
      </c>
      <c r="M143" t="s">
        <v>35</v>
      </c>
      <c r="N143" t="s">
        <v>29</v>
      </c>
      <c r="O143" s="2">
        <v>4480</v>
      </c>
      <c r="P143" s="3">
        <v>357</v>
      </c>
    </row>
    <row r="144" spans="12:16" x14ac:dyDescent="0.25">
      <c r="L144" t="s">
        <v>9</v>
      </c>
      <c r="M144" t="s">
        <v>37</v>
      </c>
      <c r="N144" t="s">
        <v>4</v>
      </c>
      <c r="O144" s="2">
        <v>259</v>
      </c>
      <c r="P144" s="3">
        <v>207</v>
      </c>
    </row>
    <row r="145" spans="12:16" x14ac:dyDescent="0.25">
      <c r="L145" t="s">
        <v>8</v>
      </c>
      <c r="M145" t="s">
        <v>37</v>
      </c>
      <c r="N145" t="s">
        <v>30</v>
      </c>
      <c r="O145" s="2">
        <v>42</v>
      </c>
      <c r="P145" s="3">
        <v>150</v>
      </c>
    </row>
    <row r="146" spans="12:16" x14ac:dyDescent="0.25">
      <c r="L146" t="s">
        <v>41</v>
      </c>
      <c r="M146" t="s">
        <v>36</v>
      </c>
      <c r="N146" t="s">
        <v>26</v>
      </c>
      <c r="O146" s="2">
        <v>98</v>
      </c>
      <c r="P146" s="3">
        <v>204</v>
      </c>
    </row>
    <row r="147" spans="12:16" x14ac:dyDescent="0.25">
      <c r="L147" t="s">
        <v>7</v>
      </c>
      <c r="M147" t="s">
        <v>35</v>
      </c>
      <c r="N147" t="s">
        <v>27</v>
      </c>
      <c r="O147" s="2">
        <v>2478</v>
      </c>
      <c r="P147" s="3">
        <v>21</v>
      </c>
    </row>
    <row r="148" spans="12:16" x14ac:dyDescent="0.25">
      <c r="L148" t="s">
        <v>41</v>
      </c>
      <c r="M148" t="s">
        <v>34</v>
      </c>
      <c r="N148" t="s">
        <v>33</v>
      </c>
      <c r="O148" s="2">
        <v>7847</v>
      </c>
      <c r="P148" s="3">
        <v>174</v>
      </c>
    </row>
    <row r="149" spans="12:16" x14ac:dyDescent="0.25">
      <c r="L149" t="s">
        <v>2</v>
      </c>
      <c r="M149" t="s">
        <v>37</v>
      </c>
      <c r="N149" t="s">
        <v>17</v>
      </c>
      <c r="O149" s="2">
        <v>9926</v>
      </c>
      <c r="P149" s="3">
        <v>201</v>
      </c>
    </row>
    <row r="150" spans="12:16" x14ac:dyDescent="0.25">
      <c r="L150" t="s">
        <v>8</v>
      </c>
      <c r="M150" t="s">
        <v>38</v>
      </c>
      <c r="N150" t="s">
        <v>13</v>
      </c>
      <c r="O150" s="2">
        <v>819</v>
      </c>
      <c r="P150" s="3">
        <v>510</v>
      </c>
    </row>
    <row r="151" spans="12:16" x14ac:dyDescent="0.25">
      <c r="L151" t="s">
        <v>6</v>
      </c>
      <c r="M151" t="s">
        <v>39</v>
      </c>
      <c r="N151" t="s">
        <v>29</v>
      </c>
      <c r="O151" s="2">
        <v>3052</v>
      </c>
      <c r="P151" s="3">
        <v>378</v>
      </c>
    </row>
    <row r="152" spans="12:16" x14ac:dyDescent="0.25">
      <c r="L152" t="s">
        <v>9</v>
      </c>
      <c r="M152" t="s">
        <v>34</v>
      </c>
      <c r="N152" t="s">
        <v>21</v>
      </c>
      <c r="O152" s="2">
        <v>6832</v>
      </c>
      <c r="P152" s="3">
        <v>27</v>
      </c>
    </row>
    <row r="153" spans="12:16" x14ac:dyDescent="0.25">
      <c r="L153" t="s">
        <v>2</v>
      </c>
      <c r="M153" t="s">
        <v>39</v>
      </c>
      <c r="N153" t="s">
        <v>16</v>
      </c>
      <c r="O153" s="2">
        <v>2016</v>
      </c>
      <c r="P153" s="3">
        <v>117</v>
      </c>
    </row>
    <row r="154" spans="12:16" x14ac:dyDescent="0.25">
      <c r="L154" t="s">
        <v>6</v>
      </c>
      <c r="M154" t="s">
        <v>38</v>
      </c>
      <c r="N154" t="s">
        <v>21</v>
      </c>
      <c r="O154" s="2">
        <v>7322</v>
      </c>
      <c r="P154" s="3">
        <v>36</v>
      </c>
    </row>
    <row r="155" spans="12:16" x14ac:dyDescent="0.25">
      <c r="L155" t="s">
        <v>8</v>
      </c>
      <c r="M155" t="s">
        <v>35</v>
      </c>
      <c r="N155" t="s">
        <v>33</v>
      </c>
      <c r="O155" s="2">
        <v>357</v>
      </c>
      <c r="P155" s="3">
        <v>126</v>
      </c>
    </row>
    <row r="156" spans="12:16" x14ac:dyDescent="0.25">
      <c r="L156" t="s">
        <v>9</v>
      </c>
      <c r="M156" t="s">
        <v>39</v>
      </c>
      <c r="N156" t="s">
        <v>25</v>
      </c>
      <c r="O156" s="2">
        <v>3192</v>
      </c>
      <c r="P156" s="3">
        <v>72</v>
      </c>
    </row>
    <row r="157" spans="12:16" x14ac:dyDescent="0.25">
      <c r="L157" t="s">
        <v>7</v>
      </c>
      <c r="M157" t="s">
        <v>36</v>
      </c>
      <c r="N157" t="s">
        <v>22</v>
      </c>
      <c r="O157" s="2">
        <v>8435</v>
      </c>
      <c r="P157" s="3">
        <v>42</v>
      </c>
    </row>
    <row r="158" spans="12:16" x14ac:dyDescent="0.25">
      <c r="L158" t="s">
        <v>40</v>
      </c>
      <c r="M158" t="s">
        <v>39</v>
      </c>
      <c r="N158" t="s">
        <v>29</v>
      </c>
      <c r="O158" s="2">
        <v>0</v>
      </c>
      <c r="P158" s="3">
        <v>135</v>
      </c>
    </row>
    <row r="159" spans="12:16" x14ac:dyDescent="0.25">
      <c r="L159" t="s">
        <v>7</v>
      </c>
      <c r="M159" t="s">
        <v>34</v>
      </c>
      <c r="N159" t="s">
        <v>24</v>
      </c>
      <c r="O159" s="2">
        <v>8862</v>
      </c>
      <c r="P159" s="3">
        <v>189</v>
      </c>
    </row>
    <row r="160" spans="12:16" x14ac:dyDescent="0.25">
      <c r="L160" t="s">
        <v>6</v>
      </c>
      <c r="M160" t="s">
        <v>37</v>
      </c>
      <c r="N160" t="s">
        <v>28</v>
      </c>
      <c r="O160" s="2">
        <v>3556</v>
      </c>
      <c r="P160" s="3">
        <v>459</v>
      </c>
    </row>
    <row r="161" spans="12:16" x14ac:dyDescent="0.25">
      <c r="L161" t="s">
        <v>5</v>
      </c>
      <c r="M161" t="s">
        <v>34</v>
      </c>
      <c r="N161" t="s">
        <v>15</v>
      </c>
      <c r="O161" s="2">
        <v>7280</v>
      </c>
      <c r="P161" s="3">
        <v>201</v>
      </c>
    </row>
    <row r="162" spans="12:16" x14ac:dyDescent="0.25">
      <c r="L162" t="s">
        <v>6</v>
      </c>
      <c r="M162" t="s">
        <v>34</v>
      </c>
      <c r="N162" t="s">
        <v>30</v>
      </c>
      <c r="O162" s="2">
        <v>3402</v>
      </c>
      <c r="P162" s="3">
        <v>366</v>
      </c>
    </row>
    <row r="163" spans="12:16" x14ac:dyDescent="0.25">
      <c r="L163" t="s">
        <v>3</v>
      </c>
      <c r="M163" t="s">
        <v>37</v>
      </c>
      <c r="N163" t="s">
        <v>29</v>
      </c>
      <c r="O163" s="2">
        <v>4592</v>
      </c>
      <c r="P163" s="3">
        <v>324</v>
      </c>
    </row>
    <row r="164" spans="12:16" x14ac:dyDescent="0.25">
      <c r="L164" t="s">
        <v>9</v>
      </c>
      <c r="M164" t="s">
        <v>35</v>
      </c>
      <c r="N164" t="s">
        <v>15</v>
      </c>
      <c r="O164" s="2">
        <v>7833</v>
      </c>
      <c r="P164" s="3">
        <v>243</v>
      </c>
    </row>
    <row r="165" spans="12:16" x14ac:dyDescent="0.25">
      <c r="L165" t="s">
        <v>2</v>
      </c>
      <c r="M165" t="s">
        <v>39</v>
      </c>
      <c r="N165" t="s">
        <v>21</v>
      </c>
      <c r="O165" s="2">
        <v>7651</v>
      </c>
      <c r="P165" s="3">
        <v>213</v>
      </c>
    </row>
    <row r="166" spans="12:16" x14ac:dyDescent="0.25">
      <c r="L166" t="s">
        <v>40</v>
      </c>
      <c r="M166" t="s">
        <v>35</v>
      </c>
      <c r="N166" t="s">
        <v>30</v>
      </c>
      <c r="O166" s="2">
        <v>2275</v>
      </c>
      <c r="P166" s="3">
        <v>447</v>
      </c>
    </row>
    <row r="167" spans="12:16" x14ac:dyDescent="0.25">
      <c r="L167" t="s">
        <v>40</v>
      </c>
      <c r="M167" t="s">
        <v>38</v>
      </c>
      <c r="N167" t="s">
        <v>13</v>
      </c>
      <c r="O167" s="2">
        <v>5670</v>
      </c>
      <c r="P167" s="3">
        <v>297</v>
      </c>
    </row>
    <row r="168" spans="12:16" x14ac:dyDescent="0.25">
      <c r="L168" t="s">
        <v>7</v>
      </c>
      <c r="M168" t="s">
        <v>35</v>
      </c>
      <c r="N168" t="s">
        <v>16</v>
      </c>
      <c r="O168" s="2">
        <v>2135</v>
      </c>
      <c r="P168" s="3">
        <v>27</v>
      </c>
    </row>
    <row r="169" spans="12:16" x14ac:dyDescent="0.25">
      <c r="L169" t="s">
        <v>40</v>
      </c>
      <c r="M169" t="s">
        <v>34</v>
      </c>
      <c r="N169" t="s">
        <v>23</v>
      </c>
      <c r="O169" s="2">
        <v>2779</v>
      </c>
      <c r="P169" s="3">
        <v>75</v>
      </c>
    </row>
    <row r="170" spans="12:16" x14ac:dyDescent="0.25">
      <c r="L170" t="s">
        <v>10</v>
      </c>
      <c r="M170" t="s">
        <v>39</v>
      </c>
      <c r="N170" t="s">
        <v>33</v>
      </c>
      <c r="O170" s="2">
        <v>12950</v>
      </c>
      <c r="P170" s="3">
        <v>30</v>
      </c>
    </row>
    <row r="171" spans="12:16" x14ac:dyDescent="0.25">
      <c r="L171" t="s">
        <v>7</v>
      </c>
      <c r="M171" t="s">
        <v>36</v>
      </c>
      <c r="N171" t="s">
        <v>18</v>
      </c>
      <c r="O171" s="2">
        <v>2646</v>
      </c>
      <c r="P171" s="3">
        <v>177</v>
      </c>
    </row>
    <row r="172" spans="12:16" x14ac:dyDescent="0.25">
      <c r="L172" t="s">
        <v>40</v>
      </c>
      <c r="M172" t="s">
        <v>34</v>
      </c>
      <c r="N172" t="s">
        <v>33</v>
      </c>
      <c r="O172" s="2">
        <v>3794</v>
      </c>
      <c r="P172" s="3">
        <v>159</v>
      </c>
    </row>
    <row r="173" spans="12:16" x14ac:dyDescent="0.25">
      <c r="L173" t="s">
        <v>3</v>
      </c>
      <c r="M173" t="s">
        <v>35</v>
      </c>
      <c r="N173" t="s">
        <v>33</v>
      </c>
      <c r="O173" s="2">
        <v>819</v>
      </c>
      <c r="P173" s="3">
        <v>306</v>
      </c>
    </row>
    <row r="174" spans="12:16" x14ac:dyDescent="0.25">
      <c r="L174" t="s">
        <v>3</v>
      </c>
      <c r="M174" t="s">
        <v>34</v>
      </c>
      <c r="N174" t="s">
        <v>20</v>
      </c>
      <c r="O174" s="2">
        <v>2583</v>
      </c>
      <c r="P174" s="3">
        <v>18</v>
      </c>
    </row>
    <row r="175" spans="12:16" x14ac:dyDescent="0.25">
      <c r="L175" t="s">
        <v>7</v>
      </c>
      <c r="M175" t="s">
        <v>35</v>
      </c>
      <c r="N175" t="s">
        <v>19</v>
      </c>
      <c r="O175" s="2">
        <v>4585</v>
      </c>
      <c r="P175" s="3">
        <v>240</v>
      </c>
    </row>
    <row r="176" spans="12:16" x14ac:dyDescent="0.25">
      <c r="L176" t="s">
        <v>5</v>
      </c>
      <c r="M176" t="s">
        <v>34</v>
      </c>
      <c r="N176" t="s">
        <v>33</v>
      </c>
      <c r="O176" s="2">
        <v>1652</v>
      </c>
      <c r="P176" s="3">
        <v>93</v>
      </c>
    </row>
    <row r="177" spans="12:16" x14ac:dyDescent="0.25">
      <c r="L177" t="s">
        <v>10</v>
      </c>
      <c r="M177" t="s">
        <v>34</v>
      </c>
      <c r="N177" t="s">
        <v>26</v>
      </c>
      <c r="O177" s="2">
        <v>4991</v>
      </c>
      <c r="P177" s="3">
        <v>9</v>
      </c>
    </row>
    <row r="178" spans="12:16" x14ac:dyDescent="0.25">
      <c r="L178" t="s">
        <v>8</v>
      </c>
      <c r="M178" t="s">
        <v>34</v>
      </c>
      <c r="N178" t="s">
        <v>16</v>
      </c>
      <c r="O178" s="2">
        <v>2009</v>
      </c>
      <c r="P178" s="3">
        <v>219</v>
      </c>
    </row>
    <row r="179" spans="12:16" x14ac:dyDescent="0.25">
      <c r="L179" t="s">
        <v>2</v>
      </c>
      <c r="M179" t="s">
        <v>39</v>
      </c>
      <c r="N179" t="s">
        <v>22</v>
      </c>
      <c r="O179" s="2">
        <v>1568</v>
      </c>
      <c r="P179" s="3">
        <v>141</v>
      </c>
    </row>
    <row r="180" spans="12:16" x14ac:dyDescent="0.25">
      <c r="L180" t="s">
        <v>41</v>
      </c>
      <c r="M180" t="s">
        <v>37</v>
      </c>
      <c r="N180" t="s">
        <v>20</v>
      </c>
      <c r="O180" s="2">
        <v>3388</v>
      </c>
      <c r="P180" s="3">
        <v>123</v>
      </c>
    </row>
    <row r="181" spans="12:16" x14ac:dyDescent="0.25">
      <c r="L181" t="s">
        <v>40</v>
      </c>
      <c r="M181" t="s">
        <v>38</v>
      </c>
      <c r="N181" t="s">
        <v>24</v>
      </c>
      <c r="O181" s="2">
        <v>623</v>
      </c>
      <c r="P181" s="3">
        <v>51</v>
      </c>
    </row>
    <row r="182" spans="12:16" x14ac:dyDescent="0.25">
      <c r="L182" t="s">
        <v>6</v>
      </c>
      <c r="M182" t="s">
        <v>36</v>
      </c>
      <c r="N182" t="s">
        <v>4</v>
      </c>
      <c r="O182" s="2">
        <v>10073</v>
      </c>
      <c r="P182" s="3">
        <v>120</v>
      </c>
    </row>
    <row r="183" spans="12:16" x14ac:dyDescent="0.25">
      <c r="L183" t="s">
        <v>8</v>
      </c>
      <c r="M183" t="s">
        <v>39</v>
      </c>
      <c r="N183" t="s">
        <v>26</v>
      </c>
      <c r="O183" s="2">
        <v>1561</v>
      </c>
      <c r="P183" s="3">
        <v>27</v>
      </c>
    </row>
    <row r="184" spans="12:16" x14ac:dyDescent="0.25">
      <c r="L184" t="s">
        <v>9</v>
      </c>
      <c r="M184" t="s">
        <v>36</v>
      </c>
      <c r="N184" t="s">
        <v>27</v>
      </c>
      <c r="O184" s="2">
        <v>11522</v>
      </c>
      <c r="P184" s="3">
        <v>204</v>
      </c>
    </row>
    <row r="185" spans="12:16" x14ac:dyDescent="0.25">
      <c r="L185" t="s">
        <v>6</v>
      </c>
      <c r="M185" t="s">
        <v>38</v>
      </c>
      <c r="N185" t="s">
        <v>13</v>
      </c>
      <c r="O185" s="2">
        <v>2317</v>
      </c>
      <c r="P185" s="3">
        <v>123</v>
      </c>
    </row>
    <row r="186" spans="12:16" x14ac:dyDescent="0.25">
      <c r="L186" t="s">
        <v>10</v>
      </c>
      <c r="M186" t="s">
        <v>37</v>
      </c>
      <c r="N186" t="s">
        <v>28</v>
      </c>
      <c r="O186" s="2">
        <v>3059</v>
      </c>
      <c r="P186" s="3">
        <v>27</v>
      </c>
    </row>
    <row r="187" spans="12:16" x14ac:dyDescent="0.25">
      <c r="L187" t="s">
        <v>41</v>
      </c>
      <c r="M187" t="s">
        <v>37</v>
      </c>
      <c r="N187" t="s">
        <v>26</v>
      </c>
      <c r="O187" s="2">
        <v>2324</v>
      </c>
      <c r="P187" s="3">
        <v>177</v>
      </c>
    </row>
    <row r="188" spans="12:16" x14ac:dyDescent="0.25">
      <c r="L188" t="s">
        <v>3</v>
      </c>
      <c r="M188" t="s">
        <v>39</v>
      </c>
      <c r="N188" t="s">
        <v>26</v>
      </c>
      <c r="O188" s="2">
        <v>4956</v>
      </c>
      <c r="P188" s="3">
        <v>171</v>
      </c>
    </row>
    <row r="189" spans="12:16" x14ac:dyDescent="0.25">
      <c r="L189" t="s">
        <v>10</v>
      </c>
      <c r="M189" t="s">
        <v>34</v>
      </c>
      <c r="N189" t="s">
        <v>19</v>
      </c>
      <c r="O189" s="2">
        <v>5355</v>
      </c>
      <c r="P189" s="3">
        <v>204</v>
      </c>
    </row>
    <row r="190" spans="12:16" x14ac:dyDescent="0.25">
      <c r="L190" t="s">
        <v>3</v>
      </c>
      <c r="M190" t="s">
        <v>34</v>
      </c>
      <c r="N190" t="s">
        <v>14</v>
      </c>
      <c r="O190" s="2">
        <v>7259</v>
      </c>
      <c r="P190" s="3">
        <v>276</v>
      </c>
    </row>
    <row r="191" spans="12:16" x14ac:dyDescent="0.25">
      <c r="L191" t="s">
        <v>8</v>
      </c>
      <c r="M191" t="s">
        <v>37</v>
      </c>
      <c r="N191" t="s">
        <v>26</v>
      </c>
      <c r="O191" s="2">
        <v>6279</v>
      </c>
      <c r="P191" s="3">
        <v>45</v>
      </c>
    </row>
    <row r="192" spans="12:16" x14ac:dyDescent="0.25">
      <c r="L192" t="s">
        <v>40</v>
      </c>
      <c r="M192" t="s">
        <v>38</v>
      </c>
      <c r="N192" t="s">
        <v>29</v>
      </c>
      <c r="O192" s="2">
        <v>2541</v>
      </c>
      <c r="P192" s="3">
        <v>45</v>
      </c>
    </row>
    <row r="193" spans="12:16" x14ac:dyDescent="0.25">
      <c r="L193" t="s">
        <v>6</v>
      </c>
      <c r="M193" t="s">
        <v>35</v>
      </c>
      <c r="N193" t="s">
        <v>27</v>
      </c>
      <c r="O193" s="2">
        <v>3864</v>
      </c>
      <c r="P193" s="3">
        <v>177</v>
      </c>
    </row>
    <row r="194" spans="12:16" x14ac:dyDescent="0.25">
      <c r="L194" t="s">
        <v>5</v>
      </c>
      <c r="M194" t="s">
        <v>36</v>
      </c>
      <c r="N194" t="s">
        <v>13</v>
      </c>
      <c r="O194" s="2">
        <v>6146</v>
      </c>
      <c r="P194" s="3">
        <v>63</v>
      </c>
    </row>
    <row r="195" spans="12:16" x14ac:dyDescent="0.25">
      <c r="L195" t="s">
        <v>9</v>
      </c>
      <c r="M195" t="s">
        <v>39</v>
      </c>
      <c r="N195" t="s">
        <v>18</v>
      </c>
      <c r="O195" s="2">
        <v>2639</v>
      </c>
      <c r="P195" s="3">
        <v>204</v>
      </c>
    </row>
    <row r="196" spans="12:16" x14ac:dyDescent="0.25">
      <c r="L196" t="s">
        <v>8</v>
      </c>
      <c r="M196" t="s">
        <v>37</v>
      </c>
      <c r="N196" t="s">
        <v>22</v>
      </c>
      <c r="O196" s="2">
        <v>1890</v>
      </c>
      <c r="P196" s="3">
        <v>195</v>
      </c>
    </row>
    <row r="197" spans="12:16" x14ac:dyDescent="0.25">
      <c r="L197" t="s">
        <v>7</v>
      </c>
      <c r="M197" t="s">
        <v>34</v>
      </c>
      <c r="N197" t="s">
        <v>14</v>
      </c>
      <c r="O197" s="2">
        <v>1932</v>
      </c>
      <c r="P197" s="3">
        <v>369</v>
      </c>
    </row>
    <row r="198" spans="12:16" x14ac:dyDescent="0.25">
      <c r="L198" t="s">
        <v>3</v>
      </c>
      <c r="M198" t="s">
        <v>34</v>
      </c>
      <c r="N198" t="s">
        <v>25</v>
      </c>
      <c r="O198" s="2">
        <v>6300</v>
      </c>
      <c r="P198" s="3">
        <v>42</v>
      </c>
    </row>
    <row r="199" spans="12:16" x14ac:dyDescent="0.25">
      <c r="L199" t="s">
        <v>6</v>
      </c>
      <c r="M199" t="s">
        <v>37</v>
      </c>
      <c r="N199" t="s">
        <v>30</v>
      </c>
      <c r="O199" s="2">
        <v>560</v>
      </c>
      <c r="P199" s="3">
        <v>81</v>
      </c>
    </row>
    <row r="200" spans="12:16" x14ac:dyDescent="0.25">
      <c r="L200" t="s">
        <v>9</v>
      </c>
      <c r="M200" t="s">
        <v>37</v>
      </c>
      <c r="N200" t="s">
        <v>26</v>
      </c>
      <c r="O200" s="2">
        <v>2856</v>
      </c>
      <c r="P200" s="3">
        <v>246</v>
      </c>
    </row>
    <row r="201" spans="12:16" x14ac:dyDescent="0.25">
      <c r="L201" t="s">
        <v>9</v>
      </c>
      <c r="M201" t="s">
        <v>34</v>
      </c>
      <c r="N201" t="s">
        <v>17</v>
      </c>
      <c r="O201" s="2">
        <v>707</v>
      </c>
      <c r="P201" s="3">
        <v>174</v>
      </c>
    </row>
    <row r="202" spans="12:16" x14ac:dyDescent="0.25">
      <c r="L202" t="s">
        <v>8</v>
      </c>
      <c r="M202" t="s">
        <v>35</v>
      </c>
      <c r="N202" t="s">
        <v>30</v>
      </c>
      <c r="O202" s="2">
        <v>3598</v>
      </c>
      <c r="P202" s="3">
        <v>81</v>
      </c>
    </row>
    <row r="203" spans="12:16" x14ac:dyDescent="0.25">
      <c r="L203" t="s">
        <v>40</v>
      </c>
      <c r="M203" t="s">
        <v>35</v>
      </c>
      <c r="N203" t="s">
        <v>22</v>
      </c>
      <c r="O203" s="2">
        <v>6853</v>
      </c>
      <c r="P203" s="3">
        <v>372</v>
      </c>
    </row>
    <row r="204" spans="12:16" x14ac:dyDescent="0.25">
      <c r="L204" t="s">
        <v>40</v>
      </c>
      <c r="M204" t="s">
        <v>35</v>
      </c>
      <c r="N204" t="s">
        <v>16</v>
      </c>
      <c r="O204" s="2">
        <v>4725</v>
      </c>
      <c r="P204" s="3">
        <v>174</v>
      </c>
    </row>
    <row r="205" spans="12:16" x14ac:dyDescent="0.25">
      <c r="L205" t="s">
        <v>41</v>
      </c>
      <c r="M205" t="s">
        <v>36</v>
      </c>
      <c r="N205" t="s">
        <v>32</v>
      </c>
      <c r="O205" s="2">
        <v>10304</v>
      </c>
      <c r="P205" s="3">
        <v>84</v>
      </c>
    </row>
    <row r="206" spans="12:16" x14ac:dyDescent="0.25">
      <c r="L206" t="s">
        <v>41</v>
      </c>
      <c r="M206" t="s">
        <v>34</v>
      </c>
      <c r="N206" t="s">
        <v>16</v>
      </c>
      <c r="O206" s="2">
        <v>1274</v>
      </c>
      <c r="P206" s="3">
        <v>225</v>
      </c>
    </row>
    <row r="207" spans="12:16" x14ac:dyDescent="0.25">
      <c r="L207" t="s">
        <v>5</v>
      </c>
      <c r="M207" t="s">
        <v>36</v>
      </c>
      <c r="N207" t="s">
        <v>30</v>
      </c>
      <c r="O207" s="2">
        <v>1526</v>
      </c>
      <c r="P207" s="3">
        <v>105</v>
      </c>
    </row>
    <row r="208" spans="12:16" x14ac:dyDescent="0.25">
      <c r="L208" t="s">
        <v>40</v>
      </c>
      <c r="M208" t="s">
        <v>39</v>
      </c>
      <c r="N208" t="s">
        <v>28</v>
      </c>
      <c r="O208" s="2">
        <v>3101</v>
      </c>
      <c r="P208" s="3">
        <v>225</v>
      </c>
    </row>
    <row r="209" spans="12:16" x14ac:dyDescent="0.25">
      <c r="L209" t="s">
        <v>2</v>
      </c>
      <c r="M209" t="s">
        <v>37</v>
      </c>
      <c r="N209" t="s">
        <v>14</v>
      </c>
      <c r="O209" s="2">
        <v>1057</v>
      </c>
      <c r="P209" s="3">
        <v>54</v>
      </c>
    </row>
    <row r="210" spans="12:16" x14ac:dyDescent="0.25">
      <c r="L210" t="s">
        <v>7</v>
      </c>
      <c r="M210" t="s">
        <v>37</v>
      </c>
      <c r="N210" t="s">
        <v>26</v>
      </c>
      <c r="O210" s="2">
        <v>5306</v>
      </c>
      <c r="P210" s="3">
        <v>0</v>
      </c>
    </row>
    <row r="211" spans="12:16" x14ac:dyDescent="0.25">
      <c r="L211" t="s">
        <v>5</v>
      </c>
      <c r="M211" t="s">
        <v>39</v>
      </c>
      <c r="N211" t="s">
        <v>24</v>
      </c>
      <c r="O211" s="2">
        <v>4018</v>
      </c>
      <c r="P211" s="3">
        <v>171</v>
      </c>
    </row>
    <row r="212" spans="12:16" x14ac:dyDescent="0.25">
      <c r="L212" t="s">
        <v>9</v>
      </c>
      <c r="M212" t="s">
        <v>34</v>
      </c>
      <c r="N212" t="s">
        <v>16</v>
      </c>
      <c r="O212" s="2">
        <v>938</v>
      </c>
      <c r="P212" s="3">
        <v>189</v>
      </c>
    </row>
    <row r="213" spans="12:16" x14ac:dyDescent="0.25">
      <c r="L213" t="s">
        <v>7</v>
      </c>
      <c r="M213" t="s">
        <v>38</v>
      </c>
      <c r="N213" t="s">
        <v>18</v>
      </c>
      <c r="O213" s="2">
        <v>1778</v>
      </c>
      <c r="P213" s="3">
        <v>270</v>
      </c>
    </row>
    <row r="214" spans="12:16" x14ac:dyDescent="0.25">
      <c r="L214" t="s">
        <v>6</v>
      </c>
      <c r="M214" t="s">
        <v>39</v>
      </c>
      <c r="N214" t="s">
        <v>30</v>
      </c>
      <c r="O214" s="2">
        <v>1638</v>
      </c>
      <c r="P214" s="3">
        <v>63</v>
      </c>
    </row>
    <row r="215" spans="12:16" x14ac:dyDescent="0.25">
      <c r="L215" t="s">
        <v>41</v>
      </c>
      <c r="M215" t="s">
        <v>38</v>
      </c>
      <c r="N215" t="s">
        <v>25</v>
      </c>
      <c r="O215" s="2">
        <v>154</v>
      </c>
      <c r="P215" s="3">
        <v>21</v>
      </c>
    </row>
    <row r="216" spans="12:16" x14ac:dyDescent="0.25">
      <c r="L216" t="s">
        <v>7</v>
      </c>
      <c r="M216" t="s">
        <v>37</v>
      </c>
      <c r="N216" t="s">
        <v>22</v>
      </c>
      <c r="O216" s="2">
        <v>9835</v>
      </c>
      <c r="P216" s="3">
        <v>207</v>
      </c>
    </row>
    <row r="217" spans="12:16" x14ac:dyDescent="0.25">
      <c r="L217" t="s">
        <v>9</v>
      </c>
      <c r="M217" t="s">
        <v>37</v>
      </c>
      <c r="N217" t="s">
        <v>20</v>
      </c>
      <c r="O217" s="2">
        <v>7273</v>
      </c>
      <c r="P217" s="3">
        <v>96</v>
      </c>
    </row>
    <row r="218" spans="12:16" x14ac:dyDescent="0.25">
      <c r="L218" t="s">
        <v>5</v>
      </c>
      <c r="M218" t="s">
        <v>39</v>
      </c>
      <c r="N218" t="s">
        <v>22</v>
      </c>
      <c r="O218" s="2">
        <v>6909</v>
      </c>
      <c r="P218" s="3">
        <v>81</v>
      </c>
    </row>
    <row r="219" spans="12:16" x14ac:dyDescent="0.25">
      <c r="L219" t="s">
        <v>9</v>
      </c>
      <c r="M219" t="s">
        <v>39</v>
      </c>
      <c r="N219" t="s">
        <v>24</v>
      </c>
      <c r="O219" s="2">
        <v>3920</v>
      </c>
      <c r="P219" s="3">
        <v>306</v>
      </c>
    </row>
    <row r="220" spans="12:16" x14ac:dyDescent="0.25">
      <c r="L220" t="s">
        <v>10</v>
      </c>
      <c r="M220" t="s">
        <v>39</v>
      </c>
      <c r="N220" t="s">
        <v>21</v>
      </c>
      <c r="O220" s="2">
        <v>4858</v>
      </c>
      <c r="P220" s="3">
        <v>279</v>
      </c>
    </row>
    <row r="221" spans="12:16" x14ac:dyDescent="0.25">
      <c r="L221" t="s">
        <v>2</v>
      </c>
      <c r="M221" t="s">
        <v>38</v>
      </c>
      <c r="N221" t="s">
        <v>4</v>
      </c>
      <c r="O221" s="2">
        <v>3549</v>
      </c>
      <c r="P221" s="3">
        <v>3</v>
      </c>
    </row>
    <row r="222" spans="12:16" x14ac:dyDescent="0.25">
      <c r="L222" t="s">
        <v>7</v>
      </c>
      <c r="M222" t="s">
        <v>39</v>
      </c>
      <c r="N222" t="s">
        <v>27</v>
      </c>
      <c r="O222" s="2">
        <v>966</v>
      </c>
      <c r="P222" s="3">
        <v>198</v>
      </c>
    </row>
    <row r="223" spans="12:16" x14ac:dyDescent="0.25">
      <c r="L223" t="s">
        <v>5</v>
      </c>
      <c r="M223" t="s">
        <v>39</v>
      </c>
      <c r="N223" t="s">
        <v>18</v>
      </c>
      <c r="O223" s="2">
        <v>385</v>
      </c>
      <c r="P223" s="3">
        <v>249</v>
      </c>
    </row>
    <row r="224" spans="12:16" x14ac:dyDescent="0.25">
      <c r="L224" t="s">
        <v>6</v>
      </c>
      <c r="M224" t="s">
        <v>34</v>
      </c>
      <c r="N224" t="s">
        <v>16</v>
      </c>
      <c r="O224" s="2">
        <v>2219</v>
      </c>
      <c r="P224" s="3">
        <v>75</v>
      </c>
    </row>
    <row r="225" spans="12:16" x14ac:dyDescent="0.25">
      <c r="L225" t="s">
        <v>9</v>
      </c>
      <c r="M225" t="s">
        <v>36</v>
      </c>
      <c r="N225" t="s">
        <v>32</v>
      </c>
      <c r="O225" s="2">
        <v>2954</v>
      </c>
      <c r="P225" s="3">
        <v>189</v>
      </c>
    </row>
    <row r="226" spans="12:16" x14ac:dyDescent="0.25">
      <c r="L226" t="s">
        <v>7</v>
      </c>
      <c r="M226" t="s">
        <v>36</v>
      </c>
      <c r="N226" t="s">
        <v>32</v>
      </c>
      <c r="O226" s="2">
        <v>280</v>
      </c>
      <c r="P226" s="3">
        <v>87</v>
      </c>
    </row>
    <row r="227" spans="12:16" x14ac:dyDescent="0.25">
      <c r="L227" t="s">
        <v>41</v>
      </c>
      <c r="M227" t="s">
        <v>36</v>
      </c>
      <c r="N227" t="s">
        <v>30</v>
      </c>
      <c r="O227" s="2">
        <v>6118</v>
      </c>
      <c r="P227" s="3">
        <v>174</v>
      </c>
    </row>
    <row r="228" spans="12:16" x14ac:dyDescent="0.25">
      <c r="L228" t="s">
        <v>2</v>
      </c>
      <c r="M228" t="s">
        <v>39</v>
      </c>
      <c r="N228" t="s">
        <v>15</v>
      </c>
      <c r="O228" s="2">
        <v>4802</v>
      </c>
      <c r="P228" s="3">
        <v>36</v>
      </c>
    </row>
    <row r="229" spans="12:16" x14ac:dyDescent="0.25">
      <c r="L229" t="s">
        <v>9</v>
      </c>
      <c r="M229" t="s">
        <v>38</v>
      </c>
      <c r="N229" t="s">
        <v>24</v>
      </c>
      <c r="O229" s="2">
        <v>4137</v>
      </c>
      <c r="P229" s="3">
        <v>60</v>
      </c>
    </row>
    <row r="230" spans="12:16" x14ac:dyDescent="0.25">
      <c r="L230" t="s">
        <v>3</v>
      </c>
      <c r="M230" t="s">
        <v>35</v>
      </c>
      <c r="N230" t="s">
        <v>23</v>
      </c>
      <c r="O230" s="2">
        <v>2023</v>
      </c>
      <c r="P230" s="3">
        <v>78</v>
      </c>
    </row>
    <row r="231" spans="12:16" x14ac:dyDescent="0.25">
      <c r="L231" t="s">
        <v>9</v>
      </c>
      <c r="M231" t="s">
        <v>36</v>
      </c>
      <c r="N231" t="s">
        <v>30</v>
      </c>
      <c r="O231" s="2">
        <v>9051</v>
      </c>
      <c r="P231" s="3">
        <v>57</v>
      </c>
    </row>
    <row r="232" spans="12:16" x14ac:dyDescent="0.25">
      <c r="L232" t="s">
        <v>9</v>
      </c>
      <c r="M232" t="s">
        <v>37</v>
      </c>
      <c r="N232" t="s">
        <v>28</v>
      </c>
      <c r="O232" s="2">
        <v>2919</v>
      </c>
      <c r="P232" s="3">
        <v>45</v>
      </c>
    </row>
    <row r="233" spans="12:16" x14ac:dyDescent="0.25">
      <c r="L233" t="s">
        <v>41</v>
      </c>
      <c r="M233" t="s">
        <v>38</v>
      </c>
      <c r="N233" t="s">
        <v>22</v>
      </c>
      <c r="O233" s="2">
        <v>5915</v>
      </c>
      <c r="P233" s="3">
        <v>3</v>
      </c>
    </row>
    <row r="234" spans="12:16" x14ac:dyDescent="0.25">
      <c r="L234" t="s">
        <v>10</v>
      </c>
      <c r="M234" t="s">
        <v>35</v>
      </c>
      <c r="N234" t="s">
        <v>15</v>
      </c>
      <c r="O234" s="2">
        <v>2562</v>
      </c>
      <c r="P234" s="3">
        <v>6</v>
      </c>
    </row>
    <row r="235" spans="12:16" x14ac:dyDescent="0.25">
      <c r="L235" t="s">
        <v>5</v>
      </c>
      <c r="M235" t="s">
        <v>37</v>
      </c>
      <c r="N235" t="s">
        <v>25</v>
      </c>
      <c r="O235" s="2">
        <v>8813</v>
      </c>
      <c r="P235" s="3">
        <v>21</v>
      </c>
    </row>
    <row r="236" spans="12:16" x14ac:dyDescent="0.25">
      <c r="L236" t="s">
        <v>5</v>
      </c>
      <c r="M236" t="s">
        <v>36</v>
      </c>
      <c r="N236" t="s">
        <v>18</v>
      </c>
      <c r="O236" s="2">
        <v>6111</v>
      </c>
      <c r="P236" s="3">
        <v>3</v>
      </c>
    </row>
    <row r="237" spans="12:16" x14ac:dyDescent="0.25">
      <c r="L237" t="s">
        <v>8</v>
      </c>
      <c r="M237" t="s">
        <v>34</v>
      </c>
      <c r="N237" t="s">
        <v>31</v>
      </c>
      <c r="O237" s="2">
        <v>3507</v>
      </c>
      <c r="P237" s="3">
        <v>288</v>
      </c>
    </row>
    <row r="238" spans="12:16" x14ac:dyDescent="0.25">
      <c r="L238" t="s">
        <v>6</v>
      </c>
      <c r="M238" t="s">
        <v>36</v>
      </c>
      <c r="N238" t="s">
        <v>13</v>
      </c>
      <c r="O238" s="2">
        <v>4319</v>
      </c>
      <c r="P238" s="3">
        <v>30</v>
      </c>
    </row>
    <row r="239" spans="12:16" x14ac:dyDescent="0.25">
      <c r="L239" t="s">
        <v>40</v>
      </c>
      <c r="M239" t="s">
        <v>38</v>
      </c>
      <c r="N239" t="s">
        <v>26</v>
      </c>
      <c r="O239" s="2">
        <v>609</v>
      </c>
      <c r="P239" s="3">
        <v>87</v>
      </c>
    </row>
    <row r="240" spans="12:16" x14ac:dyDescent="0.25">
      <c r="L240" t="s">
        <v>40</v>
      </c>
      <c r="M240" t="s">
        <v>39</v>
      </c>
      <c r="N240" t="s">
        <v>27</v>
      </c>
      <c r="O240" s="2">
        <v>6370</v>
      </c>
      <c r="P240" s="3">
        <v>30</v>
      </c>
    </row>
    <row r="241" spans="12:16" x14ac:dyDescent="0.25">
      <c r="L241" t="s">
        <v>5</v>
      </c>
      <c r="M241" t="s">
        <v>38</v>
      </c>
      <c r="N241" t="s">
        <v>19</v>
      </c>
      <c r="O241" s="2">
        <v>5474</v>
      </c>
      <c r="P241" s="3">
        <v>168</v>
      </c>
    </row>
    <row r="242" spans="12:16" x14ac:dyDescent="0.25">
      <c r="L242" t="s">
        <v>40</v>
      </c>
      <c r="M242" t="s">
        <v>36</v>
      </c>
      <c r="N242" t="s">
        <v>27</v>
      </c>
      <c r="O242" s="2">
        <v>3164</v>
      </c>
      <c r="P242" s="3">
        <v>306</v>
      </c>
    </row>
    <row r="243" spans="12:16" x14ac:dyDescent="0.25">
      <c r="L243" t="s">
        <v>6</v>
      </c>
      <c r="M243" t="s">
        <v>35</v>
      </c>
      <c r="N243" t="s">
        <v>4</v>
      </c>
      <c r="O243" s="2">
        <v>1302</v>
      </c>
      <c r="P243" s="3">
        <v>402</v>
      </c>
    </row>
    <row r="244" spans="12:16" x14ac:dyDescent="0.25">
      <c r="L244" t="s">
        <v>3</v>
      </c>
      <c r="M244" t="s">
        <v>37</v>
      </c>
      <c r="N244" t="s">
        <v>28</v>
      </c>
      <c r="O244" s="2">
        <v>7308</v>
      </c>
      <c r="P244" s="3">
        <v>327</v>
      </c>
    </row>
    <row r="245" spans="12:16" x14ac:dyDescent="0.25">
      <c r="L245" t="s">
        <v>40</v>
      </c>
      <c r="M245" t="s">
        <v>37</v>
      </c>
      <c r="N245" t="s">
        <v>27</v>
      </c>
      <c r="O245" s="2">
        <v>6132</v>
      </c>
      <c r="P245" s="3">
        <v>93</v>
      </c>
    </row>
    <row r="246" spans="12:16" x14ac:dyDescent="0.25">
      <c r="L246" t="s">
        <v>10</v>
      </c>
      <c r="M246" t="s">
        <v>35</v>
      </c>
      <c r="N246" t="s">
        <v>14</v>
      </c>
      <c r="O246" s="2">
        <v>3472</v>
      </c>
      <c r="P246" s="3">
        <v>96</v>
      </c>
    </row>
    <row r="247" spans="12:16" x14ac:dyDescent="0.25">
      <c r="L247" t="s">
        <v>8</v>
      </c>
      <c r="M247" t="s">
        <v>39</v>
      </c>
      <c r="N247" t="s">
        <v>18</v>
      </c>
      <c r="O247" s="2">
        <v>9660</v>
      </c>
      <c r="P247" s="3">
        <v>27</v>
      </c>
    </row>
    <row r="248" spans="12:16" x14ac:dyDescent="0.25">
      <c r="L248" t="s">
        <v>9</v>
      </c>
      <c r="M248" t="s">
        <v>38</v>
      </c>
      <c r="N248" t="s">
        <v>26</v>
      </c>
      <c r="O248" s="2">
        <v>2436</v>
      </c>
      <c r="P248" s="3">
        <v>99</v>
      </c>
    </row>
    <row r="249" spans="12:16" x14ac:dyDescent="0.25">
      <c r="L249" t="s">
        <v>9</v>
      </c>
      <c r="M249" t="s">
        <v>38</v>
      </c>
      <c r="N249" t="s">
        <v>33</v>
      </c>
      <c r="O249" s="2">
        <v>9506</v>
      </c>
      <c r="P249" s="3">
        <v>87</v>
      </c>
    </row>
    <row r="250" spans="12:16" x14ac:dyDescent="0.25">
      <c r="L250" t="s">
        <v>10</v>
      </c>
      <c r="M250" t="s">
        <v>37</v>
      </c>
      <c r="N250" t="s">
        <v>21</v>
      </c>
      <c r="O250" s="2">
        <v>245</v>
      </c>
      <c r="P250" s="3">
        <v>288</v>
      </c>
    </row>
    <row r="251" spans="12:16" x14ac:dyDescent="0.25">
      <c r="L251" t="s">
        <v>8</v>
      </c>
      <c r="M251" t="s">
        <v>35</v>
      </c>
      <c r="N251" t="s">
        <v>20</v>
      </c>
      <c r="O251" s="2">
        <v>2702</v>
      </c>
      <c r="P251" s="3">
        <v>363</v>
      </c>
    </row>
    <row r="252" spans="12:16" x14ac:dyDescent="0.25">
      <c r="L252" t="s">
        <v>10</v>
      </c>
      <c r="M252" t="s">
        <v>34</v>
      </c>
      <c r="N252" t="s">
        <v>17</v>
      </c>
      <c r="O252" s="2">
        <v>700</v>
      </c>
      <c r="P252" s="3">
        <v>87</v>
      </c>
    </row>
    <row r="253" spans="12:16" x14ac:dyDescent="0.25">
      <c r="L253" t="s">
        <v>6</v>
      </c>
      <c r="M253" t="s">
        <v>34</v>
      </c>
      <c r="N253" t="s">
        <v>17</v>
      </c>
      <c r="O253" s="2">
        <v>3759</v>
      </c>
      <c r="P253" s="3">
        <v>150</v>
      </c>
    </row>
    <row r="254" spans="12:16" x14ac:dyDescent="0.25">
      <c r="L254" t="s">
        <v>2</v>
      </c>
      <c r="M254" t="s">
        <v>35</v>
      </c>
      <c r="N254" t="s">
        <v>17</v>
      </c>
      <c r="O254" s="2">
        <v>1589</v>
      </c>
      <c r="P254" s="3">
        <v>303</v>
      </c>
    </row>
    <row r="255" spans="12:16" x14ac:dyDescent="0.25">
      <c r="L255" t="s">
        <v>7</v>
      </c>
      <c r="M255" t="s">
        <v>35</v>
      </c>
      <c r="N255" t="s">
        <v>28</v>
      </c>
      <c r="O255" s="2">
        <v>5194</v>
      </c>
      <c r="P255" s="3">
        <v>288</v>
      </c>
    </row>
    <row r="256" spans="12:16" x14ac:dyDescent="0.25">
      <c r="L256" t="s">
        <v>10</v>
      </c>
      <c r="M256" t="s">
        <v>36</v>
      </c>
      <c r="N256" t="s">
        <v>13</v>
      </c>
      <c r="O256" s="2">
        <v>945</v>
      </c>
      <c r="P256" s="3">
        <v>75</v>
      </c>
    </row>
    <row r="257" spans="12:16" x14ac:dyDescent="0.25">
      <c r="L257" t="s">
        <v>40</v>
      </c>
      <c r="M257" t="s">
        <v>38</v>
      </c>
      <c r="N257" t="s">
        <v>31</v>
      </c>
      <c r="O257" s="2">
        <v>1988</v>
      </c>
      <c r="P257" s="3">
        <v>39</v>
      </c>
    </row>
    <row r="258" spans="12:16" x14ac:dyDescent="0.25">
      <c r="L258" t="s">
        <v>6</v>
      </c>
      <c r="M258" t="s">
        <v>34</v>
      </c>
      <c r="N258" t="s">
        <v>32</v>
      </c>
      <c r="O258" s="2">
        <v>6734</v>
      </c>
      <c r="P258" s="3">
        <v>123</v>
      </c>
    </row>
    <row r="259" spans="12:16" x14ac:dyDescent="0.25">
      <c r="L259" t="s">
        <v>40</v>
      </c>
      <c r="M259" t="s">
        <v>36</v>
      </c>
      <c r="N259" t="s">
        <v>4</v>
      </c>
      <c r="O259" s="2">
        <v>217</v>
      </c>
      <c r="P259" s="3">
        <v>36</v>
      </c>
    </row>
    <row r="260" spans="12:16" x14ac:dyDescent="0.25">
      <c r="L260" t="s">
        <v>5</v>
      </c>
      <c r="M260" t="s">
        <v>34</v>
      </c>
      <c r="N260" t="s">
        <v>22</v>
      </c>
      <c r="O260" s="2">
        <v>6279</v>
      </c>
      <c r="P260" s="3">
        <v>237</v>
      </c>
    </row>
    <row r="261" spans="12:16" x14ac:dyDescent="0.25">
      <c r="L261" t="s">
        <v>40</v>
      </c>
      <c r="M261" t="s">
        <v>36</v>
      </c>
      <c r="N261" t="s">
        <v>13</v>
      </c>
      <c r="O261" s="2">
        <v>4424</v>
      </c>
      <c r="P261" s="3">
        <v>201</v>
      </c>
    </row>
    <row r="262" spans="12:16" x14ac:dyDescent="0.25">
      <c r="L262" t="s">
        <v>2</v>
      </c>
      <c r="M262" t="s">
        <v>36</v>
      </c>
      <c r="N262" t="s">
        <v>17</v>
      </c>
      <c r="O262" s="2">
        <v>189</v>
      </c>
      <c r="P262" s="3">
        <v>48</v>
      </c>
    </row>
    <row r="263" spans="12:16" x14ac:dyDescent="0.25">
      <c r="L263" t="s">
        <v>5</v>
      </c>
      <c r="M263" t="s">
        <v>35</v>
      </c>
      <c r="N263" t="s">
        <v>22</v>
      </c>
      <c r="O263" s="2">
        <v>490</v>
      </c>
      <c r="P263" s="3">
        <v>84</v>
      </c>
    </row>
    <row r="264" spans="12:16" x14ac:dyDescent="0.25">
      <c r="L264" t="s">
        <v>8</v>
      </c>
      <c r="M264" t="s">
        <v>37</v>
      </c>
      <c r="N264" t="s">
        <v>21</v>
      </c>
      <c r="O264" s="2">
        <v>434</v>
      </c>
      <c r="P264" s="3">
        <v>87</v>
      </c>
    </row>
    <row r="265" spans="12:16" x14ac:dyDescent="0.25">
      <c r="L265" t="s">
        <v>7</v>
      </c>
      <c r="M265" t="s">
        <v>38</v>
      </c>
      <c r="N265" t="s">
        <v>30</v>
      </c>
      <c r="O265" s="2">
        <v>10129</v>
      </c>
      <c r="P265" s="3">
        <v>312</v>
      </c>
    </row>
    <row r="266" spans="12:16" x14ac:dyDescent="0.25">
      <c r="L266" t="s">
        <v>3</v>
      </c>
      <c r="M266" t="s">
        <v>39</v>
      </c>
      <c r="N266" t="s">
        <v>28</v>
      </c>
      <c r="O266" s="2">
        <v>1652</v>
      </c>
      <c r="P266" s="3">
        <v>102</v>
      </c>
    </row>
    <row r="267" spans="12:16" x14ac:dyDescent="0.25">
      <c r="L267" t="s">
        <v>8</v>
      </c>
      <c r="M267" t="s">
        <v>38</v>
      </c>
      <c r="N267" t="s">
        <v>21</v>
      </c>
      <c r="O267" s="2">
        <v>6433</v>
      </c>
      <c r="P267" s="3">
        <v>78</v>
      </c>
    </row>
    <row r="268" spans="12:16" x14ac:dyDescent="0.25">
      <c r="L268" t="s">
        <v>3</v>
      </c>
      <c r="M268" t="s">
        <v>34</v>
      </c>
      <c r="N268" t="s">
        <v>23</v>
      </c>
      <c r="O268" s="2">
        <v>2212</v>
      </c>
      <c r="P268" s="3">
        <v>117</v>
      </c>
    </row>
    <row r="269" spans="12:16" x14ac:dyDescent="0.25">
      <c r="L269" t="s">
        <v>41</v>
      </c>
      <c r="M269" t="s">
        <v>35</v>
      </c>
      <c r="N269" t="s">
        <v>19</v>
      </c>
      <c r="O269" s="2">
        <v>609</v>
      </c>
      <c r="P269" s="3">
        <v>99</v>
      </c>
    </row>
    <row r="270" spans="12:16" x14ac:dyDescent="0.25">
      <c r="L270" t="s">
        <v>40</v>
      </c>
      <c r="M270" t="s">
        <v>35</v>
      </c>
      <c r="N270" t="s">
        <v>24</v>
      </c>
      <c r="O270" s="2">
        <v>1638</v>
      </c>
      <c r="P270" s="3">
        <v>48</v>
      </c>
    </row>
    <row r="271" spans="12:16" x14ac:dyDescent="0.25">
      <c r="L271" t="s">
        <v>7</v>
      </c>
      <c r="M271" t="s">
        <v>34</v>
      </c>
      <c r="N271" t="s">
        <v>15</v>
      </c>
      <c r="O271" s="2">
        <v>3829</v>
      </c>
      <c r="P271" s="3">
        <v>24</v>
      </c>
    </row>
    <row r="272" spans="12:16" x14ac:dyDescent="0.25">
      <c r="L272" t="s">
        <v>40</v>
      </c>
      <c r="M272" t="s">
        <v>39</v>
      </c>
      <c r="N272" t="s">
        <v>15</v>
      </c>
      <c r="O272" s="2">
        <v>5775</v>
      </c>
      <c r="P272" s="3">
        <v>42</v>
      </c>
    </row>
    <row r="273" spans="12:16" x14ac:dyDescent="0.25">
      <c r="L273" t="s">
        <v>6</v>
      </c>
      <c r="M273" t="s">
        <v>35</v>
      </c>
      <c r="N273" t="s">
        <v>20</v>
      </c>
      <c r="O273" s="2">
        <v>1071</v>
      </c>
      <c r="P273" s="3">
        <v>270</v>
      </c>
    </row>
    <row r="274" spans="12:16" x14ac:dyDescent="0.25">
      <c r="L274" t="s">
        <v>8</v>
      </c>
      <c r="M274" t="s">
        <v>36</v>
      </c>
      <c r="N274" t="s">
        <v>23</v>
      </c>
      <c r="O274" s="2">
        <v>5019</v>
      </c>
      <c r="P274" s="3">
        <v>150</v>
      </c>
    </row>
    <row r="275" spans="12:16" x14ac:dyDescent="0.25">
      <c r="L275" t="s">
        <v>2</v>
      </c>
      <c r="M275" t="s">
        <v>37</v>
      </c>
      <c r="N275" t="s">
        <v>15</v>
      </c>
      <c r="O275" s="2">
        <v>2863</v>
      </c>
      <c r="P275" s="3">
        <v>42</v>
      </c>
    </row>
    <row r="276" spans="12:16" x14ac:dyDescent="0.25">
      <c r="L276" t="s">
        <v>40</v>
      </c>
      <c r="M276" t="s">
        <v>35</v>
      </c>
      <c r="N276" t="s">
        <v>29</v>
      </c>
      <c r="O276" s="2">
        <v>1617</v>
      </c>
      <c r="P276" s="3">
        <v>126</v>
      </c>
    </row>
    <row r="277" spans="12:16" x14ac:dyDescent="0.25">
      <c r="L277" t="s">
        <v>6</v>
      </c>
      <c r="M277" t="s">
        <v>37</v>
      </c>
      <c r="N277" t="s">
        <v>26</v>
      </c>
      <c r="O277" s="2">
        <v>6818</v>
      </c>
      <c r="P277" s="3">
        <v>6</v>
      </c>
    </row>
    <row r="278" spans="12:16" x14ac:dyDescent="0.25">
      <c r="L278" t="s">
        <v>3</v>
      </c>
      <c r="M278" t="s">
        <v>35</v>
      </c>
      <c r="N278" t="s">
        <v>15</v>
      </c>
      <c r="O278" s="2">
        <v>6657</v>
      </c>
      <c r="P278" s="3">
        <v>276</v>
      </c>
    </row>
    <row r="279" spans="12:16" x14ac:dyDescent="0.25">
      <c r="L279" t="s">
        <v>3</v>
      </c>
      <c r="M279" t="s">
        <v>34</v>
      </c>
      <c r="N279" t="s">
        <v>17</v>
      </c>
      <c r="O279" s="2">
        <v>2919</v>
      </c>
      <c r="P279" s="3">
        <v>93</v>
      </c>
    </row>
    <row r="280" spans="12:16" x14ac:dyDescent="0.25">
      <c r="L280" t="s">
        <v>2</v>
      </c>
      <c r="M280" t="s">
        <v>36</v>
      </c>
      <c r="N280" t="s">
        <v>31</v>
      </c>
      <c r="O280" s="2">
        <v>3094</v>
      </c>
      <c r="P280" s="3">
        <v>246</v>
      </c>
    </row>
    <row r="281" spans="12:16" x14ac:dyDescent="0.25">
      <c r="L281" t="s">
        <v>6</v>
      </c>
      <c r="M281" t="s">
        <v>39</v>
      </c>
      <c r="N281" t="s">
        <v>24</v>
      </c>
      <c r="O281" s="2">
        <v>2989</v>
      </c>
      <c r="P281" s="3">
        <v>3</v>
      </c>
    </row>
    <row r="282" spans="12:16" x14ac:dyDescent="0.25">
      <c r="L282" t="s">
        <v>8</v>
      </c>
      <c r="M282" t="s">
        <v>38</v>
      </c>
      <c r="N282" t="s">
        <v>27</v>
      </c>
      <c r="O282" s="2">
        <v>2268</v>
      </c>
      <c r="P282" s="3">
        <v>63</v>
      </c>
    </row>
    <row r="283" spans="12:16" x14ac:dyDescent="0.25">
      <c r="L283" t="s">
        <v>5</v>
      </c>
      <c r="M283" t="s">
        <v>35</v>
      </c>
      <c r="N283" t="s">
        <v>31</v>
      </c>
      <c r="O283" s="2">
        <v>4753</v>
      </c>
      <c r="P283" s="3">
        <v>246</v>
      </c>
    </row>
    <row r="284" spans="12:16" x14ac:dyDescent="0.25">
      <c r="L284" t="s">
        <v>2</v>
      </c>
      <c r="M284" t="s">
        <v>34</v>
      </c>
      <c r="N284" t="s">
        <v>19</v>
      </c>
      <c r="O284" s="2">
        <v>7511</v>
      </c>
      <c r="P284" s="3">
        <v>120</v>
      </c>
    </row>
    <row r="285" spans="12:16" x14ac:dyDescent="0.25">
      <c r="L285" t="s">
        <v>2</v>
      </c>
      <c r="M285" t="s">
        <v>38</v>
      </c>
      <c r="N285" t="s">
        <v>31</v>
      </c>
      <c r="O285" s="2">
        <v>4326</v>
      </c>
      <c r="P285" s="3">
        <v>348</v>
      </c>
    </row>
    <row r="286" spans="12:16" x14ac:dyDescent="0.25">
      <c r="L286" t="s">
        <v>41</v>
      </c>
      <c r="M286" t="s">
        <v>34</v>
      </c>
      <c r="N286" t="s">
        <v>23</v>
      </c>
      <c r="O286" s="2">
        <v>4935</v>
      </c>
      <c r="P286" s="3">
        <v>126</v>
      </c>
    </row>
    <row r="287" spans="12:16" x14ac:dyDescent="0.25">
      <c r="L287" t="s">
        <v>6</v>
      </c>
      <c r="M287" t="s">
        <v>35</v>
      </c>
      <c r="N287" t="s">
        <v>30</v>
      </c>
      <c r="O287" s="2">
        <v>4781</v>
      </c>
      <c r="P287" s="3">
        <v>123</v>
      </c>
    </row>
    <row r="288" spans="12:16" x14ac:dyDescent="0.25">
      <c r="L288" t="s">
        <v>5</v>
      </c>
      <c r="M288" t="s">
        <v>38</v>
      </c>
      <c r="N288" t="s">
        <v>25</v>
      </c>
      <c r="O288" s="2">
        <v>7483</v>
      </c>
      <c r="P288" s="3">
        <v>45</v>
      </c>
    </row>
    <row r="289" spans="12:16" x14ac:dyDescent="0.25">
      <c r="L289" t="s">
        <v>10</v>
      </c>
      <c r="M289" t="s">
        <v>38</v>
      </c>
      <c r="N289" t="s">
        <v>4</v>
      </c>
      <c r="O289" s="2">
        <v>6860</v>
      </c>
      <c r="P289" s="3">
        <v>126</v>
      </c>
    </row>
    <row r="290" spans="12:16" x14ac:dyDescent="0.25">
      <c r="L290" t="s">
        <v>40</v>
      </c>
      <c r="M290" t="s">
        <v>37</v>
      </c>
      <c r="N290" t="s">
        <v>29</v>
      </c>
      <c r="O290" s="2">
        <v>9002</v>
      </c>
      <c r="P290" s="3">
        <v>72</v>
      </c>
    </row>
    <row r="291" spans="12:16" x14ac:dyDescent="0.25">
      <c r="L291" t="s">
        <v>6</v>
      </c>
      <c r="M291" t="s">
        <v>36</v>
      </c>
      <c r="N291" t="s">
        <v>29</v>
      </c>
      <c r="O291" s="2">
        <v>1400</v>
      </c>
      <c r="P291" s="3">
        <v>135</v>
      </c>
    </row>
    <row r="292" spans="12:16" x14ac:dyDescent="0.25">
      <c r="L292" t="s">
        <v>10</v>
      </c>
      <c r="M292" t="s">
        <v>34</v>
      </c>
      <c r="N292" t="s">
        <v>22</v>
      </c>
      <c r="O292" s="2">
        <v>4053</v>
      </c>
      <c r="P292" s="3">
        <v>24</v>
      </c>
    </row>
    <row r="293" spans="12:16" x14ac:dyDescent="0.25">
      <c r="L293" t="s">
        <v>7</v>
      </c>
      <c r="M293" t="s">
        <v>36</v>
      </c>
      <c r="N293" t="s">
        <v>31</v>
      </c>
      <c r="O293" s="2">
        <v>2149</v>
      </c>
      <c r="P293" s="3">
        <v>117</v>
      </c>
    </row>
    <row r="294" spans="12:16" x14ac:dyDescent="0.25">
      <c r="L294" t="s">
        <v>3</v>
      </c>
      <c r="M294" t="s">
        <v>39</v>
      </c>
      <c r="N294" t="s">
        <v>29</v>
      </c>
      <c r="O294" s="2">
        <v>3640</v>
      </c>
      <c r="P294" s="3">
        <v>51</v>
      </c>
    </row>
    <row r="295" spans="12:16" x14ac:dyDescent="0.25">
      <c r="L295" t="s">
        <v>2</v>
      </c>
      <c r="M295" t="s">
        <v>39</v>
      </c>
      <c r="N295" t="s">
        <v>23</v>
      </c>
      <c r="O295" s="2">
        <v>630</v>
      </c>
      <c r="P295" s="3">
        <v>36</v>
      </c>
    </row>
    <row r="296" spans="12:16" x14ac:dyDescent="0.25">
      <c r="L296" t="s">
        <v>9</v>
      </c>
      <c r="M296" t="s">
        <v>35</v>
      </c>
      <c r="N296" t="s">
        <v>27</v>
      </c>
      <c r="O296" s="2">
        <v>2429</v>
      </c>
      <c r="P296" s="3">
        <v>144</v>
      </c>
    </row>
    <row r="297" spans="12:16" x14ac:dyDescent="0.25">
      <c r="L297" t="s">
        <v>9</v>
      </c>
      <c r="M297" t="s">
        <v>36</v>
      </c>
      <c r="N297" t="s">
        <v>25</v>
      </c>
      <c r="O297" s="2">
        <v>2142</v>
      </c>
      <c r="P297" s="3">
        <v>114</v>
      </c>
    </row>
    <row r="298" spans="12:16" x14ac:dyDescent="0.25">
      <c r="L298" t="s">
        <v>7</v>
      </c>
      <c r="M298" t="s">
        <v>37</v>
      </c>
      <c r="N298" t="s">
        <v>30</v>
      </c>
      <c r="O298" s="2">
        <v>6454</v>
      </c>
      <c r="P298" s="3">
        <v>54</v>
      </c>
    </row>
    <row r="299" spans="12:16" x14ac:dyDescent="0.25">
      <c r="L299" t="s">
        <v>7</v>
      </c>
      <c r="M299" t="s">
        <v>37</v>
      </c>
      <c r="N299" t="s">
        <v>16</v>
      </c>
      <c r="O299" s="2">
        <v>4487</v>
      </c>
      <c r="P299" s="3">
        <v>333</v>
      </c>
    </row>
    <row r="300" spans="12:16" x14ac:dyDescent="0.25">
      <c r="L300" t="s">
        <v>3</v>
      </c>
      <c r="M300" t="s">
        <v>37</v>
      </c>
      <c r="N300" t="s">
        <v>4</v>
      </c>
      <c r="O300" s="2">
        <v>938</v>
      </c>
      <c r="P300" s="3">
        <v>366</v>
      </c>
    </row>
    <row r="301" spans="12:16" x14ac:dyDescent="0.25">
      <c r="L301" t="s">
        <v>3</v>
      </c>
      <c r="M301" t="s">
        <v>38</v>
      </c>
      <c r="N301" t="s">
        <v>26</v>
      </c>
      <c r="O301" s="2">
        <v>8841</v>
      </c>
      <c r="P301" s="3">
        <v>303</v>
      </c>
    </row>
    <row r="302" spans="12:16" x14ac:dyDescent="0.25">
      <c r="L302" t="s">
        <v>2</v>
      </c>
      <c r="M302" t="s">
        <v>39</v>
      </c>
      <c r="N302" t="s">
        <v>33</v>
      </c>
      <c r="O302" s="2">
        <v>4018</v>
      </c>
      <c r="P302" s="3">
        <v>126</v>
      </c>
    </row>
    <row r="303" spans="12:16" x14ac:dyDescent="0.25">
      <c r="L303" t="s">
        <v>41</v>
      </c>
      <c r="M303" t="s">
        <v>37</v>
      </c>
      <c r="N303" t="s">
        <v>15</v>
      </c>
      <c r="O303" s="2">
        <v>714</v>
      </c>
      <c r="P303" s="3">
        <v>231</v>
      </c>
    </row>
    <row r="304" spans="12:16" x14ac:dyDescent="0.25">
      <c r="L304" t="s">
        <v>9</v>
      </c>
      <c r="M304" t="s">
        <v>38</v>
      </c>
      <c r="N304" t="s">
        <v>25</v>
      </c>
      <c r="O304" s="2">
        <v>3850</v>
      </c>
      <c r="P304" s="3">
        <v>102</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DD7B5-C920-440F-B16E-7C8DE1EE8DCC}">
  <sheetPr filterMode="1"/>
  <dimension ref="A1:V321"/>
  <sheetViews>
    <sheetView topLeftCell="A4" zoomScaleNormal="100" workbookViewId="0">
      <selection activeCell="C9" sqref="C9"/>
    </sheetView>
  </sheetViews>
  <sheetFormatPr defaultRowHeight="15" x14ac:dyDescent="0.25"/>
  <cols>
    <col min="1" max="1" width="16.42578125" bestFit="1" customWidth="1"/>
    <col min="2" max="2" width="14.85546875" bestFit="1" customWidth="1"/>
    <col min="3" max="3" width="31.5703125" customWidth="1"/>
    <col min="4" max="4" width="18.5703125" customWidth="1"/>
    <col min="5" max="5" width="16.28515625" bestFit="1" customWidth="1"/>
    <col min="6" max="6" width="14.85546875" bestFit="1" customWidth="1"/>
    <col min="7" max="7" width="20.42578125" bestFit="1" customWidth="1"/>
    <col min="8" max="8" width="16.7109375" bestFit="1" customWidth="1"/>
    <col min="9" max="9" width="14.85546875" bestFit="1" customWidth="1"/>
    <col min="10" max="10" width="14" bestFit="1" customWidth="1"/>
    <col min="11" max="11" width="12.42578125" bestFit="1" customWidth="1"/>
    <col min="12" max="12" width="16.140625" bestFit="1" customWidth="1"/>
    <col min="13" max="13" width="12.140625" bestFit="1" customWidth="1"/>
    <col min="14" max="14" width="11" bestFit="1" customWidth="1"/>
    <col min="15" max="15" width="10.28515625" bestFit="1" customWidth="1"/>
    <col min="16" max="16" width="11.28515625" bestFit="1" customWidth="1"/>
  </cols>
  <sheetData>
    <row r="1" spans="1:9" ht="40.5" x14ac:dyDescent="0.25">
      <c r="A1" s="73"/>
      <c r="B1" s="74">
        <v>7</v>
      </c>
      <c r="C1" s="75" t="s">
        <v>48</v>
      </c>
      <c r="D1" s="73"/>
      <c r="E1" s="73"/>
      <c r="F1" s="73"/>
      <c r="G1" s="73"/>
      <c r="H1" s="73"/>
      <c r="I1" s="73"/>
    </row>
    <row r="3" spans="1:9" x14ac:dyDescent="0.25">
      <c r="A3" s="91" t="s">
        <v>94</v>
      </c>
      <c r="B3" s="91"/>
      <c r="E3" s="91" t="s">
        <v>95</v>
      </c>
      <c r="F3" s="91"/>
    </row>
    <row r="5" spans="1:9" x14ac:dyDescent="0.25">
      <c r="A5" s="79" t="s">
        <v>59</v>
      </c>
      <c r="B5" t="s">
        <v>60</v>
      </c>
      <c r="E5" s="17" t="s">
        <v>59</v>
      </c>
      <c r="F5" t="s">
        <v>60</v>
      </c>
    </row>
    <row r="6" spans="1:9" x14ac:dyDescent="0.25">
      <c r="A6" s="80" t="s">
        <v>38</v>
      </c>
      <c r="B6" s="81"/>
      <c r="E6" s="18" t="s">
        <v>38</v>
      </c>
      <c r="F6" s="20"/>
    </row>
    <row r="7" spans="1:9" x14ac:dyDescent="0.25">
      <c r="A7" s="82" t="s">
        <v>5</v>
      </c>
      <c r="B7" s="81">
        <v>25221</v>
      </c>
      <c r="E7" s="19" t="s">
        <v>41</v>
      </c>
      <c r="F7" s="20">
        <v>6069</v>
      </c>
    </row>
    <row r="8" spans="1:9" x14ac:dyDescent="0.25">
      <c r="A8" s="80" t="s">
        <v>36</v>
      </c>
      <c r="B8" s="81"/>
      <c r="E8" s="18" t="s">
        <v>36</v>
      </c>
      <c r="F8" s="20"/>
    </row>
    <row r="9" spans="1:9" x14ac:dyDescent="0.25">
      <c r="A9" s="82" t="s">
        <v>5</v>
      </c>
      <c r="B9" s="81">
        <v>39620</v>
      </c>
      <c r="E9" s="19" t="s">
        <v>8</v>
      </c>
      <c r="F9" s="20">
        <v>5019</v>
      </c>
    </row>
    <row r="10" spans="1:9" x14ac:dyDescent="0.25">
      <c r="A10" s="80" t="s">
        <v>34</v>
      </c>
      <c r="B10" s="81"/>
      <c r="E10" s="18" t="s">
        <v>34</v>
      </c>
      <c r="F10" s="20"/>
    </row>
    <row r="11" spans="1:9" x14ac:dyDescent="0.25">
      <c r="A11" s="82" t="s">
        <v>5</v>
      </c>
      <c r="B11" s="81">
        <v>41559</v>
      </c>
      <c r="E11" s="19" t="s">
        <v>8</v>
      </c>
      <c r="F11" s="20">
        <v>5516</v>
      </c>
    </row>
    <row r="12" spans="1:9" x14ac:dyDescent="0.25">
      <c r="A12" s="80" t="s">
        <v>37</v>
      </c>
      <c r="B12" s="81"/>
      <c r="E12" s="18" t="s">
        <v>37</v>
      </c>
      <c r="F12" s="20"/>
    </row>
    <row r="13" spans="1:9" x14ac:dyDescent="0.25">
      <c r="A13" s="82" t="s">
        <v>7</v>
      </c>
      <c r="B13" s="81">
        <v>43568</v>
      </c>
      <c r="E13" s="19" t="s">
        <v>10</v>
      </c>
      <c r="F13" s="20">
        <v>7987</v>
      </c>
    </row>
    <row r="14" spans="1:9" x14ac:dyDescent="0.25">
      <c r="A14" s="80" t="s">
        <v>39</v>
      </c>
      <c r="B14" s="81"/>
      <c r="E14" s="18" t="s">
        <v>39</v>
      </c>
      <c r="F14" s="20"/>
    </row>
    <row r="15" spans="1:9" x14ac:dyDescent="0.25">
      <c r="A15" s="82" t="s">
        <v>2</v>
      </c>
      <c r="B15" s="81">
        <v>45752</v>
      </c>
      <c r="E15" s="19" t="s">
        <v>41</v>
      </c>
      <c r="F15" s="20">
        <v>3976</v>
      </c>
    </row>
    <row r="16" spans="1:9" x14ac:dyDescent="0.25">
      <c r="A16" s="80" t="s">
        <v>35</v>
      </c>
      <c r="B16" s="81"/>
      <c r="E16" s="18" t="s">
        <v>35</v>
      </c>
      <c r="F16" s="20"/>
    </row>
    <row r="17" spans="1:22" x14ac:dyDescent="0.25">
      <c r="A17" s="82" t="s">
        <v>40</v>
      </c>
      <c r="B17" s="81">
        <v>38325</v>
      </c>
      <c r="E17" s="19" t="s">
        <v>2</v>
      </c>
      <c r="F17" s="20">
        <v>2142</v>
      </c>
    </row>
    <row r="18" spans="1:22" x14ac:dyDescent="0.25">
      <c r="A18" s="80" t="s">
        <v>61</v>
      </c>
      <c r="B18" s="81">
        <v>234045</v>
      </c>
      <c r="E18" s="18" t="s">
        <v>61</v>
      </c>
      <c r="F18" s="20">
        <v>30709</v>
      </c>
    </row>
    <row r="20" spans="1:22" x14ac:dyDescent="0.25">
      <c r="A20" s="91" t="s">
        <v>93</v>
      </c>
      <c r="B20" s="91"/>
      <c r="C20" s="91"/>
    </row>
    <row r="21" spans="1:22" ht="15.75" thickBot="1" x14ac:dyDescent="0.3"/>
    <row r="22" spans="1:22" ht="16.5" thickBot="1" x14ac:dyDescent="0.3">
      <c r="A22" s="87" t="s">
        <v>11</v>
      </c>
      <c r="B22" s="88" t="s">
        <v>63</v>
      </c>
      <c r="C22" s="89" t="s">
        <v>1</v>
      </c>
    </row>
    <row r="23" spans="1:22" hidden="1" x14ac:dyDescent="0.25">
      <c r="A23" s="27" t="s">
        <v>2</v>
      </c>
      <c r="B23" s="10" t="s">
        <v>38</v>
      </c>
      <c r="C23" s="28">
        <f>SUMIFS(data[Amount],data[Sales Person],A23,data[Geography],B23)</f>
        <v>18928</v>
      </c>
      <c r="D23" s="23"/>
      <c r="E23" s="23"/>
      <c r="F23" s="23"/>
    </row>
    <row r="24" spans="1:22" hidden="1" x14ac:dyDescent="0.25">
      <c r="A24" s="27" t="s">
        <v>8</v>
      </c>
      <c r="B24" s="10" t="s">
        <v>38</v>
      </c>
      <c r="C24" s="28">
        <f>SUMIFS(data[Amount],data[Sales Person],A24,data[Geography],B24)</f>
        <v>15141</v>
      </c>
      <c r="D24" s="10"/>
      <c r="E24" s="27"/>
      <c r="F24" s="27"/>
      <c r="G24" s="27"/>
      <c r="H24" s="27"/>
      <c r="I24" s="27"/>
      <c r="J24" s="27"/>
      <c r="K24" s="27"/>
      <c r="L24" s="27"/>
      <c r="M24" s="27"/>
      <c r="N24" s="27"/>
      <c r="O24" s="27"/>
      <c r="P24" s="27"/>
      <c r="Q24" s="27"/>
      <c r="R24" s="27"/>
      <c r="S24" s="27"/>
      <c r="T24" s="27"/>
      <c r="U24" s="23"/>
      <c r="V24" s="23"/>
    </row>
    <row r="25" spans="1:22" hidden="1" x14ac:dyDescent="0.25">
      <c r="A25" s="27" t="s">
        <v>41</v>
      </c>
      <c r="B25" s="10" t="s">
        <v>38</v>
      </c>
      <c r="C25" s="28">
        <f>SUMIFS(data[Amount],data[Sales Person],A25,data[Geography],B25)</f>
        <v>6069</v>
      </c>
      <c r="G25" s="25"/>
      <c r="H25" s="23"/>
      <c r="I25" s="23"/>
      <c r="J25" s="23"/>
      <c r="K25" s="28"/>
      <c r="L25" s="28"/>
      <c r="M25" s="28"/>
      <c r="N25" s="28"/>
      <c r="O25" s="28"/>
      <c r="P25" s="28"/>
      <c r="Q25" s="28"/>
      <c r="R25" s="28"/>
      <c r="S25" s="28"/>
      <c r="T25" s="28"/>
      <c r="U25" s="23"/>
      <c r="V25" s="23"/>
    </row>
    <row r="26" spans="1:22" hidden="1" x14ac:dyDescent="0.25">
      <c r="A26" s="27" t="s">
        <v>7</v>
      </c>
      <c r="B26" s="10" t="s">
        <v>38</v>
      </c>
      <c r="C26" s="28">
        <f>SUMIFS(data[Amount],data[Sales Person],A26,data[Geography],B26)</f>
        <v>18865</v>
      </c>
      <c r="G26" s="25"/>
      <c r="H26" s="27"/>
      <c r="I26" s="23"/>
      <c r="J26" s="23"/>
      <c r="K26" s="28"/>
      <c r="L26" s="28"/>
      <c r="M26" s="28"/>
      <c r="N26" s="28"/>
      <c r="O26" s="28"/>
      <c r="P26" s="28"/>
      <c r="Q26" s="28"/>
      <c r="R26" s="28"/>
      <c r="S26" s="28"/>
      <c r="T26" s="28"/>
      <c r="U26" s="23"/>
      <c r="V26" s="23"/>
    </row>
    <row r="27" spans="1:22" ht="15.75" thickBot="1" x14ac:dyDescent="0.3">
      <c r="A27" s="27" t="s">
        <v>2</v>
      </c>
      <c r="B27" s="10" t="s">
        <v>39</v>
      </c>
      <c r="C27" s="85">
        <f>SUMIFS(data[Amount],data[Sales Person],A27,data[Geography],B27)</f>
        <v>45752</v>
      </c>
      <c r="G27" s="25"/>
      <c r="H27" s="27"/>
      <c r="I27" s="23"/>
      <c r="J27" s="23"/>
      <c r="K27" s="28"/>
      <c r="L27" s="28"/>
      <c r="M27" s="28"/>
      <c r="N27" s="28"/>
      <c r="O27" s="28"/>
      <c r="P27" s="28"/>
      <c r="Q27" s="28"/>
      <c r="R27" s="28"/>
      <c r="S27" s="28"/>
      <c r="T27" s="28"/>
      <c r="U27" s="23"/>
      <c r="V27" s="23"/>
    </row>
    <row r="28" spans="1:22" hidden="1" x14ac:dyDescent="0.25">
      <c r="A28" s="27" t="s">
        <v>3</v>
      </c>
      <c r="B28" s="10" t="s">
        <v>38</v>
      </c>
      <c r="C28" s="28">
        <f>SUMIFS(data[Amount],data[Sales Person],A28,data[Geography],B28)</f>
        <v>8841</v>
      </c>
      <c r="G28" s="25"/>
      <c r="H28" s="27"/>
      <c r="I28" s="23"/>
      <c r="J28" s="23"/>
      <c r="K28" s="28"/>
      <c r="L28" s="28"/>
      <c r="M28" s="28"/>
      <c r="N28" s="28"/>
      <c r="O28" s="28"/>
      <c r="P28" s="28"/>
      <c r="Q28" s="28"/>
      <c r="R28" s="28"/>
      <c r="S28" s="28"/>
      <c r="T28" s="28"/>
      <c r="U28" s="23"/>
      <c r="V28" s="23"/>
    </row>
    <row r="29" spans="1:22" hidden="1" x14ac:dyDescent="0.25">
      <c r="A29" s="27" t="s">
        <v>9</v>
      </c>
      <c r="B29" s="10" t="s">
        <v>38</v>
      </c>
      <c r="C29" s="28">
        <f>SUMIFS(data[Amount],data[Sales Person],A29,data[Geography],B29)</f>
        <v>24983</v>
      </c>
      <c r="G29" s="25"/>
      <c r="H29" s="27"/>
      <c r="I29" s="23"/>
      <c r="J29" s="23"/>
      <c r="K29" s="28"/>
      <c r="L29" s="28"/>
      <c r="M29" s="28"/>
      <c r="N29" s="28"/>
      <c r="O29" s="28"/>
      <c r="P29" s="28"/>
      <c r="Q29" s="28"/>
      <c r="R29" s="28"/>
      <c r="S29" s="28"/>
      <c r="T29" s="28"/>
      <c r="U29" s="23"/>
      <c r="V29" s="23"/>
    </row>
    <row r="30" spans="1:22" hidden="1" x14ac:dyDescent="0.25">
      <c r="A30" s="27" t="s">
        <v>10</v>
      </c>
      <c r="B30" s="10" t="s">
        <v>38</v>
      </c>
      <c r="C30" s="28">
        <f>SUMIFS(data[Amount],data[Sales Person],A30,data[Geography],B30)</f>
        <v>14714</v>
      </c>
      <c r="G30" s="25"/>
      <c r="H30" s="27"/>
      <c r="I30" s="23"/>
      <c r="J30" s="23"/>
      <c r="K30" s="28"/>
      <c r="L30" s="28"/>
      <c r="M30" s="28"/>
      <c r="N30" s="28"/>
      <c r="O30" s="28"/>
      <c r="P30" s="28"/>
      <c r="Q30" s="28"/>
      <c r="R30" s="28"/>
      <c r="S30" s="28"/>
      <c r="T30" s="28"/>
      <c r="U30" s="23"/>
      <c r="V30" s="23"/>
    </row>
    <row r="31" spans="1:22" hidden="1" x14ac:dyDescent="0.25">
      <c r="A31" s="27" t="s">
        <v>40</v>
      </c>
      <c r="B31" s="10" t="s">
        <v>38</v>
      </c>
      <c r="C31" s="28">
        <f>SUMIFS(data[Amount],data[Sales Person],A31,data[Geography],B31)</f>
        <v>20097</v>
      </c>
      <c r="G31" s="25"/>
      <c r="H31" s="27"/>
      <c r="I31" s="23"/>
      <c r="J31" s="23"/>
      <c r="K31" s="28"/>
      <c r="L31" s="28"/>
      <c r="M31" s="28"/>
      <c r="N31" s="28"/>
      <c r="O31" s="28"/>
      <c r="P31" s="28"/>
      <c r="Q31" s="28"/>
      <c r="R31" s="28"/>
      <c r="S31" s="28"/>
      <c r="T31" s="28"/>
      <c r="U31" s="23"/>
      <c r="V31" s="23"/>
    </row>
    <row r="32" spans="1:22" hidden="1" x14ac:dyDescent="0.25">
      <c r="A32" s="27" t="s">
        <v>2</v>
      </c>
      <c r="B32" s="10" t="s">
        <v>36</v>
      </c>
      <c r="C32" s="28">
        <f>SUMIFS(data[Amount],data[Sales Person],A32,data[Geography],B32)</f>
        <v>23709</v>
      </c>
      <c r="G32" s="25"/>
      <c r="H32" s="27"/>
      <c r="I32" s="23"/>
      <c r="J32" s="23"/>
      <c r="K32" s="28"/>
      <c r="L32" s="28"/>
      <c r="M32" s="28"/>
      <c r="N32" s="28"/>
      <c r="O32" s="28"/>
      <c r="P32" s="28"/>
      <c r="Q32" s="28"/>
      <c r="R32" s="28"/>
      <c r="S32" s="28"/>
      <c r="T32" s="28"/>
      <c r="U32" s="23"/>
      <c r="V32" s="23"/>
    </row>
    <row r="33" spans="1:22" hidden="1" x14ac:dyDescent="0.25">
      <c r="A33" s="27" t="s">
        <v>8</v>
      </c>
      <c r="B33" s="10" t="s">
        <v>36</v>
      </c>
      <c r="C33" s="28">
        <f>SUMIFS(data[Amount],data[Sales Person],A33,data[Geography],B33)</f>
        <v>5019</v>
      </c>
      <c r="G33" s="25"/>
      <c r="H33" s="27"/>
      <c r="I33" s="23"/>
      <c r="J33" s="23"/>
      <c r="K33" s="28"/>
      <c r="L33" s="28"/>
      <c r="M33" s="28"/>
      <c r="N33" s="28"/>
      <c r="O33" s="28"/>
      <c r="P33" s="28"/>
      <c r="Q33" s="28"/>
      <c r="R33" s="28"/>
      <c r="S33" s="28"/>
      <c r="T33" s="28"/>
      <c r="U33" s="23"/>
      <c r="V33" s="23"/>
    </row>
    <row r="34" spans="1:22" hidden="1" x14ac:dyDescent="0.25">
      <c r="A34" s="27" t="s">
        <v>41</v>
      </c>
      <c r="B34" s="10" t="s">
        <v>36</v>
      </c>
      <c r="C34" s="28">
        <f>SUMIFS(data[Amount],data[Sales Person],A34,data[Geography],B34)</f>
        <v>39242</v>
      </c>
      <c r="G34" s="25"/>
      <c r="H34" s="27"/>
      <c r="I34" s="23"/>
      <c r="J34" s="23"/>
      <c r="K34" s="28"/>
      <c r="L34" s="28"/>
      <c r="M34" s="28"/>
      <c r="N34" s="28"/>
      <c r="O34" s="28"/>
      <c r="P34" s="28"/>
      <c r="Q34" s="28"/>
      <c r="R34" s="28"/>
      <c r="S34" s="28"/>
      <c r="T34" s="28"/>
      <c r="U34" s="23"/>
      <c r="V34" s="23"/>
    </row>
    <row r="35" spans="1:22" hidden="1" x14ac:dyDescent="0.25">
      <c r="A35" s="27" t="s">
        <v>7</v>
      </c>
      <c r="B35" s="10" t="s">
        <v>36</v>
      </c>
      <c r="C35" s="28">
        <f>SUMIFS(data[Amount],data[Sales Person],A35,data[Geography],B35)</f>
        <v>21931</v>
      </c>
      <c r="G35" s="25"/>
      <c r="H35" s="27"/>
      <c r="I35" s="23"/>
      <c r="J35" s="23"/>
      <c r="K35" s="28"/>
      <c r="L35" s="28"/>
      <c r="M35" s="28"/>
      <c r="N35" s="28"/>
      <c r="O35" s="28"/>
      <c r="P35" s="28"/>
      <c r="Q35" s="28"/>
      <c r="R35" s="28"/>
      <c r="S35" s="28"/>
      <c r="T35" s="28"/>
      <c r="U35" s="23"/>
      <c r="V35" s="23"/>
    </row>
    <row r="36" spans="1:22" ht="15.75" customHeight="1" thickBot="1" x14ac:dyDescent="0.3">
      <c r="A36" s="27" t="s">
        <v>7</v>
      </c>
      <c r="B36" s="10" t="s">
        <v>37</v>
      </c>
      <c r="C36" s="85">
        <f>SUMIFS(data[Amount],data[Sales Person],A36,data[Geography],B36)</f>
        <v>43568</v>
      </c>
      <c r="G36" s="25"/>
      <c r="H36" s="27"/>
      <c r="I36" s="23"/>
      <c r="J36" s="23"/>
      <c r="K36" s="28"/>
      <c r="L36" s="28"/>
      <c r="M36" s="28"/>
      <c r="N36" s="28"/>
      <c r="O36" s="28"/>
      <c r="P36" s="28"/>
      <c r="Q36" s="28"/>
      <c r="R36" s="28"/>
      <c r="S36" s="28"/>
      <c r="T36" s="28"/>
      <c r="U36" s="23"/>
      <c r="V36" s="23"/>
    </row>
    <row r="37" spans="1:22" hidden="1" x14ac:dyDescent="0.25">
      <c r="A37" s="27" t="s">
        <v>3</v>
      </c>
      <c r="B37" s="10" t="s">
        <v>36</v>
      </c>
      <c r="C37" s="28">
        <f>SUMIFS(data[Amount],data[Sales Person],A37,data[Geography],B37)</f>
        <v>18564</v>
      </c>
      <c r="G37" s="25"/>
      <c r="H37" s="27"/>
      <c r="I37" s="23"/>
      <c r="J37" s="23"/>
      <c r="K37" s="28"/>
      <c r="L37" s="28"/>
      <c r="M37" s="28"/>
      <c r="N37" s="28"/>
      <c r="O37" s="28"/>
      <c r="P37" s="28"/>
      <c r="Q37" s="28"/>
      <c r="R37" s="28"/>
      <c r="S37" s="28"/>
      <c r="T37" s="28"/>
      <c r="U37" s="23"/>
      <c r="V37" s="23"/>
    </row>
    <row r="38" spans="1:22" hidden="1" x14ac:dyDescent="0.25">
      <c r="A38" s="27" t="s">
        <v>9</v>
      </c>
      <c r="B38" s="10" t="s">
        <v>36</v>
      </c>
      <c r="C38" s="28">
        <f>SUMIFS(data[Amount],data[Sales Person],A38,data[Geography],B38)</f>
        <v>25669</v>
      </c>
      <c r="G38" s="25"/>
      <c r="H38" s="27"/>
      <c r="I38" s="23"/>
      <c r="J38" s="23"/>
      <c r="K38" s="28"/>
      <c r="L38" s="28"/>
      <c r="M38" s="28"/>
      <c r="N38" s="28"/>
      <c r="O38" s="28"/>
      <c r="P38" s="28"/>
      <c r="Q38" s="28"/>
      <c r="R38" s="28"/>
      <c r="S38" s="28"/>
      <c r="T38" s="28"/>
      <c r="U38" s="23"/>
      <c r="V38" s="23"/>
    </row>
    <row r="39" spans="1:22" hidden="1" x14ac:dyDescent="0.25">
      <c r="A39" s="27" t="s">
        <v>10</v>
      </c>
      <c r="B39" s="10" t="s">
        <v>36</v>
      </c>
      <c r="C39" s="28">
        <f>SUMIFS(data[Amount],data[Sales Person],A39,data[Geography],B39)</f>
        <v>13797</v>
      </c>
      <c r="G39" s="25"/>
      <c r="H39" s="27"/>
      <c r="I39" s="23"/>
      <c r="J39" s="23"/>
      <c r="K39" s="28"/>
      <c r="L39" s="28"/>
      <c r="M39" s="28"/>
      <c r="N39" s="28"/>
      <c r="O39" s="28"/>
      <c r="P39" s="28"/>
      <c r="Q39" s="28"/>
      <c r="R39" s="28"/>
      <c r="S39" s="28"/>
      <c r="T39" s="28"/>
      <c r="U39" s="23"/>
      <c r="V39" s="23"/>
    </row>
    <row r="40" spans="1:22" hidden="1" x14ac:dyDescent="0.25">
      <c r="A40" s="27" t="s">
        <v>40</v>
      </c>
      <c r="B40" s="10" t="s">
        <v>36</v>
      </c>
      <c r="C40" s="28">
        <f>SUMIFS(data[Amount],data[Sales Person],A40,data[Geography],B40)</f>
        <v>23016</v>
      </c>
      <c r="G40" s="25"/>
      <c r="H40" s="27"/>
      <c r="I40" s="23"/>
      <c r="J40" s="23"/>
      <c r="K40" s="28"/>
      <c r="L40" s="28"/>
      <c r="M40" s="28"/>
      <c r="N40" s="28"/>
      <c r="O40" s="28"/>
      <c r="P40" s="28"/>
      <c r="Q40" s="28"/>
      <c r="R40" s="28"/>
      <c r="S40" s="28"/>
      <c r="T40" s="28"/>
      <c r="U40" s="23"/>
      <c r="V40" s="23"/>
    </row>
    <row r="41" spans="1:22" hidden="1" x14ac:dyDescent="0.25">
      <c r="A41" s="27" t="s">
        <v>2</v>
      </c>
      <c r="B41" s="10" t="s">
        <v>34</v>
      </c>
      <c r="C41" s="28">
        <f>SUMIFS(data[Amount],data[Sales Person],A41,data[Geography],B41)</f>
        <v>7763</v>
      </c>
      <c r="G41" s="25"/>
      <c r="H41" s="27"/>
      <c r="I41" s="23"/>
      <c r="J41" s="23"/>
      <c r="K41" s="28"/>
      <c r="L41" s="28"/>
      <c r="M41" s="28"/>
      <c r="N41" s="28"/>
      <c r="O41" s="28"/>
      <c r="P41" s="28"/>
      <c r="Q41" s="28"/>
      <c r="R41" s="28"/>
      <c r="S41" s="28"/>
      <c r="T41" s="28"/>
      <c r="U41" s="23"/>
      <c r="V41" s="23"/>
    </row>
    <row r="42" spans="1:22" hidden="1" x14ac:dyDescent="0.25">
      <c r="A42" s="27" t="s">
        <v>8</v>
      </c>
      <c r="B42" s="10" t="s">
        <v>34</v>
      </c>
      <c r="C42" s="28">
        <f>SUMIFS(data[Amount],data[Sales Person],A42,data[Geography],B42)</f>
        <v>5516</v>
      </c>
      <c r="G42" s="25"/>
      <c r="H42" s="27"/>
      <c r="I42" s="23"/>
      <c r="J42" s="23"/>
      <c r="K42" s="28"/>
      <c r="L42" s="28"/>
      <c r="M42" s="28"/>
      <c r="N42" s="28"/>
      <c r="O42" s="28"/>
      <c r="P42" s="28"/>
      <c r="Q42" s="28"/>
      <c r="R42" s="28"/>
      <c r="S42" s="28"/>
      <c r="T42" s="28"/>
      <c r="U42" s="23"/>
      <c r="V42" s="23"/>
    </row>
    <row r="43" spans="1:22" hidden="1" x14ac:dyDescent="0.25">
      <c r="A43" s="27" t="s">
        <v>41</v>
      </c>
      <c r="B43" s="10" t="s">
        <v>34</v>
      </c>
      <c r="C43" s="28">
        <f>SUMIFS(data[Amount],data[Sales Person],A43,data[Geography],B43)</f>
        <v>15855</v>
      </c>
      <c r="G43" s="25"/>
      <c r="H43" s="27"/>
      <c r="I43" s="23"/>
      <c r="J43" s="28"/>
      <c r="K43" s="28"/>
      <c r="L43" s="28"/>
      <c r="M43" s="28"/>
      <c r="N43" s="28"/>
      <c r="O43" s="28"/>
      <c r="P43" s="28"/>
      <c r="Q43" s="28"/>
      <c r="R43" s="28"/>
      <c r="S43" s="28"/>
      <c r="T43" s="28"/>
      <c r="U43" s="23"/>
      <c r="V43" s="23"/>
    </row>
    <row r="44" spans="1:22" hidden="1" x14ac:dyDescent="0.25">
      <c r="A44" s="27" t="s">
        <v>7</v>
      </c>
      <c r="B44" s="10" t="s">
        <v>34</v>
      </c>
      <c r="C44" s="28">
        <f>SUMIFS(data[Amount],data[Sales Person],A44,data[Geography],B44)</f>
        <v>31661</v>
      </c>
      <c r="G44" s="25"/>
      <c r="H44" s="27"/>
      <c r="I44" s="23"/>
      <c r="J44" s="28"/>
      <c r="K44" s="28"/>
      <c r="L44" s="28"/>
      <c r="M44" s="28"/>
      <c r="N44" s="28"/>
      <c r="O44" s="28"/>
      <c r="P44" s="28"/>
      <c r="Q44" s="28"/>
      <c r="R44" s="28"/>
      <c r="S44" s="28"/>
      <c r="T44" s="28"/>
      <c r="U44" s="23"/>
      <c r="V44" s="23"/>
    </row>
    <row r="45" spans="1:22" ht="15.75" thickBot="1" x14ac:dyDescent="0.3">
      <c r="A45" s="27" t="s">
        <v>5</v>
      </c>
      <c r="B45" s="10" t="s">
        <v>34</v>
      </c>
      <c r="C45" s="85">
        <f>SUMIFS(data[Amount],data[Sales Person],A45,data[Geography],B45)</f>
        <v>41559</v>
      </c>
      <c r="G45" s="25"/>
      <c r="H45" s="27"/>
      <c r="I45" s="23"/>
      <c r="J45" s="28"/>
      <c r="K45" s="28"/>
      <c r="L45" s="28"/>
      <c r="M45" s="28"/>
      <c r="N45" s="28"/>
      <c r="O45" s="28"/>
      <c r="P45" s="28"/>
      <c r="Q45" s="28"/>
      <c r="R45" s="28"/>
      <c r="S45" s="28"/>
      <c r="T45" s="28"/>
      <c r="U45" s="23"/>
      <c r="V45" s="23"/>
    </row>
    <row r="46" spans="1:22" hidden="1" x14ac:dyDescent="0.25">
      <c r="A46" s="27" t="s">
        <v>3</v>
      </c>
      <c r="B46" s="10" t="s">
        <v>34</v>
      </c>
      <c r="C46" s="28">
        <f>SUMIFS(data[Amount],data[Sales Person],A46,data[Geography],B46)</f>
        <v>35847</v>
      </c>
      <c r="G46" s="25"/>
      <c r="H46" s="27"/>
      <c r="I46" s="23"/>
      <c r="J46" s="28"/>
      <c r="K46" s="28"/>
      <c r="L46" s="28"/>
      <c r="M46" s="28"/>
      <c r="N46" s="28"/>
      <c r="O46" s="28"/>
      <c r="P46" s="28"/>
      <c r="Q46" s="28"/>
      <c r="R46" s="28"/>
      <c r="S46" s="28"/>
      <c r="T46" s="28"/>
      <c r="U46" s="23"/>
      <c r="V46" s="23"/>
    </row>
    <row r="47" spans="1:22" hidden="1" x14ac:dyDescent="0.25">
      <c r="A47" s="27" t="s">
        <v>9</v>
      </c>
      <c r="B47" s="10" t="s">
        <v>34</v>
      </c>
      <c r="C47" s="28">
        <f>SUMIFS(data[Amount],data[Sales Person],A47,data[Geography],B47)</f>
        <v>39424</v>
      </c>
      <c r="G47" s="25"/>
      <c r="H47" s="27"/>
      <c r="I47" s="23"/>
      <c r="J47" s="28"/>
      <c r="K47" s="28"/>
      <c r="L47" s="28"/>
      <c r="M47" s="28"/>
      <c r="N47" s="28"/>
      <c r="O47" s="28"/>
      <c r="P47" s="28"/>
      <c r="Q47" s="28"/>
      <c r="R47" s="28"/>
      <c r="S47" s="28"/>
      <c r="T47" s="28"/>
      <c r="U47" s="23"/>
      <c r="V47" s="23"/>
    </row>
    <row r="48" spans="1:22" hidden="1" x14ac:dyDescent="0.25">
      <c r="A48" s="27" t="s">
        <v>10</v>
      </c>
      <c r="B48" s="10" t="s">
        <v>34</v>
      </c>
      <c r="C48" s="28">
        <f>SUMIFS(data[Amount],data[Sales Person],A48,data[Geography],B48)</f>
        <v>16527</v>
      </c>
      <c r="G48" s="25"/>
      <c r="H48" s="27"/>
      <c r="I48" s="23"/>
      <c r="J48" s="28"/>
      <c r="K48" s="28"/>
      <c r="L48" s="28"/>
      <c r="M48" s="28"/>
      <c r="N48" s="28"/>
      <c r="O48" s="28"/>
      <c r="P48" s="28"/>
      <c r="Q48" s="28"/>
      <c r="R48" s="28"/>
      <c r="S48" s="28"/>
      <c r="T48" s="28"/>
      <c r="U48" s="23"/>
      <c r="V48" s="23"/>
    </row>
    <row r="49" spans="1:22" hidden="1" x14ac:dyDescent="0.25">
      <c r="A49" s="27" t="s">
        <v>40</v>
      </c>
      <c r="B49" s="10" t="s">
        <v>34</v>
      </c>
      <c r="C49" s="28">
        <f>SUMIFS(data[Amount],data[Sales Person],A49,data[Geography],B49)</f>
        <v>24647</v>
      </c>
      <c r="G49" s="25"/>
      <c r="H49" s="27"/>
      <c r="I49" s="23"/>
      <c r="J49" s="28"/>
      <c r="K49" s="28"/>
      <c r="L49" s="28"/>
      <c r="M49" s="28"/>
      <c r="N49" s="28"/>
      <c r="O49" s="28"/>
      <c r="P49" s="28"/>
      <c r="Q49" s="28"/>
      <c r="R49" s="28"/>
      <c r="S49" s="28"/>
      <c r="T49" s="28"/>
      <c r="U49" s="23"/>
      <c r="V49" s="23"/>
    </row>
    <row r="50" spans="1:22" hidden="1" x14ac:dyDescent="0.25">
      <c r="A50" s="27" t="s">
        <v>2</v>
      </c>
      <c r="B50" s="10" t="s">
        <v>37</v>
      </c>
      <c r="C50" s="28">
        <f>SUMIFS(data[Amount],data[Sales Person],A50,data[Geography],B50)</f>
        <v>25655</v>
      </c>
      <c r="G50" s="25"/>
      <c r="H50" s="27"/>
      <c r="I50" s="23"/>
      <c r="J50" s="28"/>
      <c r="K50" s="28"/>
      <c r="L50" s="28"/>
      <c r="M50" s="28"/>
      <c r="N50" s="28"/>
      <c r="O50" s="28"/>
      <c r="P50" s="28"/>
      <c r="Q50" s="28"/>
      <c r="R50" s="28"/>
      <c r="S50" s="28"/>
      <c r="T50" s="28"/>
      <c r="U50" s="23"/>
      <c r="V50" s="23"/>
    </row>
    <row r="51" spans="1:22" hidden="1" x14ac:dyDescent="0.25">
      <c r="A51" s="27" t="s">
        <v>8</v>
      </c>
      <c r="B51" s="10" t="s">
        <v>37</v>
      </c>
      <c r="C51" s="28">
        <f>SUMIFS(data[Amount],data[Sales Person],A51,data[Geography],B51)</f>
        <v>20125</v>
      </c>
      <c r="G51" s="25"/>
      <c r="H51" s="27"/>
      <c r="I51" s="23"/>
      <c r="J51" s="28"/>
      <c r="K51" s="28"/>
      <c r="L51" s="28"/>
      <c r="M51" s="28"/>
      <c r="N51" s="28"/>
      <c r="O51" s="28"/>
      <c r="P51" s="28"/>
      <c r="Q51" s="28"/>
      <c r="R51" s="28"/>
      <c r="S51" s="28"/>
      <c r="T51" s="28"/>
      <c r="U51" s="23"/>
      <c r="V51" s="23"/>
    </row>
    <row r="52" spans="1:22" hidden="1" x14ac:dyDescent="0.25">
      <c r="A52" s="27" t="s">
        <v>41</v>
      </c>
      <c r="B52" s="10" t="s">
        <v>37</v>
      </c>
      <c r="C52" s="28">
        <f>SUMIFS(data[Amount],data[Sales Person],A52,data[Geography],B52)</f>
        <v>17283</v>
      </c>
      <c r="G52" s="25"/>
      <c r="H52" s="27"/>
      <c r="I52" s="23"/>
      <c r="J52" s="28"/>
      <c r="K52" s="28"/>
      <c r="L52" s="28"/>
      <c r="M52" s="28"/>
      <c r="N52" s="28"/>
      <c r="O52" s="28"/>
      <c r="P52" s="28"/>
      <c r="Q52" s="28"/>
      <c r="R52" s="28"/>
      <c r="S52" s="28"/>
      <c r="T52" s="28"/>
      <c r="U52" s="23"/>
      <c r="V52" s="23"/>
    </row>
    <row r="53" spans="1:22" ht="15.75" thickBot="1" x14ac:dyDescent="0.3">
      <c r="A53" s="27" t="s">
        <v>5</v>
      </c>
      <c r="B53" s="10" t="s">
        <v>36</v>
      </c>
      <c r="C53" s="85">
        <f>SUMIFS(data[Amount],data[Sales Person],A53,data[Geography],B53)</f>
        <v>39620</v>
      </c>
      <c r="G53" s="25"/>
      <c r="H53" s="27"/>
      <c r="I53" s="23"/>
      <c r="J53" s="28"/>
      <c r="K53" s="28"/>
      <c r="L53" s="28"/>
      <c r="M53" s="28"/>
      <c r="N53" s="28"/>
      <c r="O53" s="28"/>
      <c r="P53" s="28"/>
      <c r="Q53" s="28"/>
      <c r="R53" s="28"/>
      <c r="S53" s="28"/>
      <c r="T53" s="28"/>
      <c r="U53" s="23"/>
      <c r="V53" s="23"/>
    </row>
    <row r="54" spans="1:22" hidden="1" x14ac:dyDescent="0.25">
      <c r="A54" s="27" t="s">
        <v>5</v>
      </c>
      <c r="B54" s="10" t="s">
        <v>37</v>
      </c>
      <c r="C54" s="28">
        <f>SUMIFS(data[Amount],data[Sales Person],A54,data[Geography],B54)</f>
        <v>14504</v>
      </c>
      <c r="G54" s="25"/>
      <c r="H54" s="27"/>
      <c r="I54" s="23"/>
      <c r="J54" s="28"/>
      <c r="K54" s="28"/>
      <c r="L54" s="28"/>
      <c r="M54" s="28"/>
      <c r="N54" s="28"/>
      <c r="O54" s="28"/>
      <c r="P54" s="28"/>
      <c r="Q54" s="28"/>
      <c r="R54" s="28"/>
      <c r="S54" s="28"/>
      <c r="T54" s="28"/>
      <c r="U54" s="23"/>
      <c r="V54" s="23"/>
    </row>
    <row r="55" spans="1:22" hidden="1" x14ac:dyDescent="0.25">
      <c r="A55" s="27" t="s">
        <v>3</v>
      </c>
      <c r="B55" s="10" t="s">
        <v>37</v>
      </c>
      <c r="C55" s="28">
        <f>SUMIFS(data[Amount],data[Sales Person],A55,data[Geography],B55)</f>
        <v>16821</v>
      </c>
      <c r="G55" s="25"/>
      <c r="H55" s="27"/>
      <c r="I55" s="23"/>
      <c r="J55" s="28"/>
      <c r="K55" s="28"/>
      <c r="L55" s="28"/>
      <c r="M55" s="28"/>
      <c r="N55" s="28"/>
      <c r="O55" s="28"/>
      <c r="P55" s="28"/>
      <c r="Q55" s="28"/>
      <c r="R55" s="28"/>
      <c r="S55" s="28"/>
      <c r="T55" s="28"/>
      <c r="U55" s="23"/>
      <c r="V55" s="23"/>
    </row>
    <row r="56" spans="1:22" hidden="1" x14ac:dyDescent="0.25">
      <c r="A56" s="27" t="s">
        <v>9</v>
      </c>
      <c r="B56" s="10" t="s">
        <v>37</v>
      </c>
      <c r="C56" s="28">
        <f>SUMIFS(data[Amount],data[Sales Person],A56,data[Geography],B56)</f>
        <v>21434</v>
      </c>
      <c r="G56" s="25"/>
      <c r="H56" s="27"/>
      <c r="I56" s="23"/>
      <c r="J56" s="28"/>
      <c r="K56" s="28"/>
      <c r="L56" s="28"/>
      <c r="M56" s="28"/>
      <c r="N56" s="28"/>
      <c r="O56" s="28"/>
      <c r="P56" s="28"/>
      <c r="Q56" s="28"/>
      <c r="R56" s="28"/>
      <c r="S56" s="28"/>
      <c r="T56" s="28"/>
      <c r="U56" s="23"/>
      <c r="V56" s="23"/>
    </row>
    <row r="57" spans="1:22" hidden="1" x14ac:dyDescent="0.25">
      <c r="A57" s="27" t="s">
        <v>10</v>
      </c>
      <c r="B57" s="10" t="s">
        <v>37</v>
      </c>
      <c r="C57" s="28">
        <f>SUMIFS(data[Amount],data[Sales Person],A57,data[Geography],B57)</f>
        <v>7987</v>
      </c>
      <c r="G57" s="25"/>
      <c r="H57" s="27"/>
      <c r="I57" s="23"/>
      <c r="J57" s="28"/>
      <c r="K57" s="28"/>
      <c r="L57" s="28"/>
      <c r="M57" s="28"/>
      <c r="N57" s="28"/>
      <c r="O57" s="28"/>
      <c r="P57" s="28"/>
      <c r="Q57" s="28"/>
      <c r="R57" s="28"/>
      <c r="S57" s="28"/>
      <c r="T57" s="28"/>
      <c r="U57" s="23"/>
      <c r="V57" s="23"/>
    </row>
    <row r="58" spans="1:22" hidden="1" x14ac:dyDescent="0.25">
      <c r="A58" s="27" t="s">
        <v>40</v>
      </c>
      <c r="B58" s="10" t="s">
        <v>37</v>
      </c>
      <c r="C58" s="28">
        <f>SUMIFS(data[Amount],data[Sales Person],A58,data[Geography],B58)</f>
        <v>24451</v>
      </c>
      <c r="G58" s="25"/>
      <c r="H58" s="27"/>
      <c r="I58" s="23"/>
      <c r="J58" s="28"/>
      <c r="K58" s="28"/>
      <c r="L58" s="28"/>
      <c r="M58" s="28"/>
      <c r="N58" s="28"/>
      <c r="O58" s="28"/>
      <c r="P58" s="28"/>
      <c r="Q58" s="28"/>
      <c r="R58" s="28"/>
      <c r="S58" s="28"/>
      <c r="T58" s="28"/>
      <c r="U58" s="23"/>
      <c r="V58" s="23"/>
    </row>
    <row r="59" spans="1:22" ht="15.75" thickBot="1" x14ac:dyDescent="0.3">
      <c r="A59" s="27" t="s">
        <v>40</v>
      </c>
      <c r="B59" s="10" t="s">
        <v>35</v>
      </c>
      <c r="C59" s="85">
        <f>SUMIFS(data[Amount],data[Sales Person],A59,data[Geography],B59)</f>
        <v>38325</v>
      </c>
      <c r="G59" s="25"/>
      <c r="H59" s="27"/>
      <c r="I59" s="23"/>
      <c r="J59" s="28"/>
      <c r="K59" s="28"/>
      <c r="L59" s="28"/>
      <c r="M59" s="28"/>
      <c r="N59" s="28"/>
      <c r="O59" s="28"/>
      <c r="P59" s="28"/>
      <c r="Q59" s="28"/>
      <c r="R59" s="28"/>
      <c r="S59" s="28"/>
      <c r="T59" s="28"/>
      <c r="U59" s="23"/>
      <c r="V59" s="23"/>
    </row>
    <row r="60" spans="1:22" hidden="1" x14ac:dyDescent="0.25">
      <c r="A60" s="27" t="s">
        <v>8</v>
      </c>
      <c r="B60" s="10" t="s">
        <v>39</v>
      </c>
      <c r="C60" s="28">
        <f>SUMIFS(data[Amount],data[Sales Person],A60,data[Geography],B60)</f>
        <v>27132</v>
      </c>
      <c r="G60" s="25"/>
      <c r="H60" s="27"/>
      <c r="I60" s="23"/>
      <c r="J60" s="28"/>
      <c r="K60" s="28"/>
      <c r="L60" s="28"/>
      <c r="M60" s="28"/>
      <c r="N60" s="28"/>
      <c r="O60" s="28"/>
      <c r="P60" s="28"/>
      <c r="Q60" s="28"/>
      <c r="R60" s="28"/>
      <c r="S60" s="28"/>
      <c r="T60" s="28"/>
      <c r="U60" s="23"/>
      <c r="V60" s="23"/>
    </row>
    <row r="61" spans="1:22" hidden="1" x14ac:dyDescent="0.25">
      <c r="A61" s="27" t="s">
        <v>41</v>
      </c>
      <c r="B61" s="10" t="s">
        <v>39</v>
      </c>
      <c r="C61" s="28">
        <f>SUMIFS(data[Amount],data[Sales Person],A61,data[Geography],B61)</f>
        <v>3976</v>
      </c>
      <c r="G61" s="25"/>
      <c r="H61" s="27"/>
      <c r="I61" s="23"/>
      <c r="J61" s="28"/>
      <c r="K61" s="28"/>
      <c r="L61" s="28"/>
      <c r="M61" s="28"/>
      <c r="N61" s="28"/>
      <c r="O61" s="28"/>
      <c r="P61" s="28"/>
      <c r="Q61" s="28"/>
      <c r="R61" s="28"/>
      <c r="S61" s="28"/>
      <c r="T61" s="28"/>
      <c r="U61" s="23"/>
      <c r="V61" s="23"/>
    </row>
    <row r="62" spans="1:22" hidden="1" x14ac:dyDescent="0.25">
      <c r="A62" s="27" t="s">
        <v>7</v>
      </c>
      <c r="B62" s="10" t="s">
        <v>39</v>
      </c>
      <c r="C62" s="28">
        <f>SUMIFS(data[Amount],data[Sales Person],A62,data[Geography],B62)</f>
        <v>5404</v>
      </c>
      <c r="G62" s="25"/>
      <c r="H62" s="27"/>
      <c r="I62" s="23"/>
      <c r="J62" s="28"/>
      <c r="K62" s="28"/>
      <c r="L62" s="28"/>
      <c r="M62" s="28"/>
      <c r="N62" s="28"/>
      <c r="O62" s="28"/>
      <c r="P62" s="28"/>
      <c r="Q62" s="28"/>
      <c r="R62" s="28"/>
      <c r="S62" s="28"/>
      <c r="T62" s="28"/>
      <c r="U62" s="23"/>
      <c r="V62" s="23"/>
    </row>
    <row r="63" spans="1:22" hidden="1" x14ac:dyDescent="0.25">
      <c r="A63" s="27" t="s">
        <v>5</v>
      </c>
      <c r="B63" s="10" t="s">
        <v>39</v>
      </c>
      <c r="C63" s="28">
        <f>SUMIFS(data[Amount],data[Sales Person],A63,data[Geography],B63)</f>
        <v>16548</v>
      </c>
      <c r="G63" s="25"/>
      <c r="H63" s="27"/>
      <c r="I63" s="23"/>
      <c r="J63" s="28"/>
      <c r="K63" s="28"/>
      <c r="L63" s="28"/>
      <c r="M63" s="28"/>
      <c r="N63" s="28"/>
      <c r="O63" s="28"/>
      <c r="P63" s="28"/>
      <c r="Q63" s="28"/>
      <c r="R63" s="28"/>
      <c r="S63" s="28"/>
      <c r="T63" s="28"/>
      <c r="U63" s="23"/>
      <c r="V63" s="23"/>
    </row>
    <row r="64" spans="1:22" hidden="1" x14ac:dyDescent="0.25">
      <c r="A64" s="27" t="s">
        <v>3</v>
      </c>
      <c r="B64" s="10" t="s">
        <v>39</v>
      </c>
      <c r="C64" s="28">
        <f>SUMIFS(data[Amount],data[Sales Person],A64,data[Geography],B64)</f>
        <v>10269</v>
      </c>
      <c r="G64" s="25"/>
      <c r="H64" s="27"/>
      <c r="I64" s="23"/>
      <c r="J64" s="28"/>
      <c r="K64" s="28"/>
      <c r="L64" s="28"/>
      <c r="M64" s="28"/>
      <c r="N64" s="28"/>
      <c r="O64" s="28"/>
      <c r="P64" s="28"/>
      <c r="Q64" s="28"/>
      <c r="R64" s="28"/>
      <c r="S64" s="28"/>
      <c r="T64" s="28"/>
      <c r="U64" s="23"/>
      <c r="V64" s="23"/>
    </row>
    <row r="65" spans="1:22" hidden="1" x14ac:dyDescent="0.25">
      <c r="A65" s="27" t="s">
        <v>9</v>
      </c>
      <c r="B65" s="10" t="s">
        <v>39</v>
      </c>
      <c r="C65" s="28">
        <f>SUMIFS(data[Amount],data[Sales Person],A65,data[Geography],B65)</f>
        <v>9751</v>
      </c>
      <c r="G65" s="25"/>
      <c r="H65" s="27"/>
      <c r="I65" s="23"/>
      <c r="J65" s="28"/>
      <c r="K65" s="28"/>
      <c r="L65" s="28"/>
      <c r="M65" s="28"/>
      <c r="N65" s="28"/>
      <c r="O65" s="28"/>
      <c r="P65" s="28"/>
      <c r="Q65" s="28"/>
      <c r="R65" s="28"/>
      <c r="S65" s="28"/>
      <c r="T65" s="28"/>
      <c r="U65" s="23"/>
      <c r="V65" s="23"/>
    </row>
    <row r="66" spans="1:22" hidden="1" x14ac:dyDescent="0.25">
      <c r="A66" s="27" t="s">
        <v>10</v>
      </c>
      <c r="B66" s="10" t="s">
        <v>39</v>
      </c>
      <c r="C66" s="28">
        <f>SUMIFS(data[Amount],data[Sales Person],A66,data[Geography],B66)</f>
        <v>17808</v>
      </c>
      <c r="G66" s="25"/>
      <c r="H66" s="27"/>
      <c r="I66" s="23"/>
      <c r="J66" s="28"/>
      <c r="K66" s="28"/>
      <c r="L66" s="28"/>
      <c r="M66" s="28"/>
      <c r="N66" s="28"/>
      <c r="O66" s="28"/>
      <c r="P66" s="28"/>
      <c r="Q66" s="28"/>
      <c r="R66" s="28"/>
      <c r="S66" s="28"/>
      <c r="T66" s="28"/>
      <c r="U66" s="23"/>
      <c r="V66" s="23"/>
    </row>
    <row r="67" spans="1:22" hidden="1" x14ac:dyDescent="0.25">
      <c r="A67" s="27" t="s">
        <v>40</v>
      </c>
      <c r="B67" s="10" t="s">
        <v>39</v>
      </c>
      <c r="C67" s="28">
        <f>SUMIFS(data[Amount],data[Sales Person],A67,data[Geography],B67)</f>
        <v>21063</v>
      </c>
      <c r="G67" s="25"/>
      <c r="H67" s="27"/>
      <c r="I67" s="23"/>
      <c r="J67" s="28"/>
      <c r="K67" s="28"/>
      <c r="L67" s="28"/>
      <c r="M67" s="28"/>
      <c r="N67" s="28"/>
      <c r="O67" s="28"/>
      <c r="P67" s="28"/>
      <c r="Q67" s="28"/>
      <c r="R67" s="28"/>
      <c r="S67" s="28"/>
      <c r="T67" s="28"/>
      <c r="U67" s="23"/>
      <c r="V67" s="23"/>
    </row>
    <row r="68" spans="1:22" hidden="1" x14ac:dyDescent="0.25">
      <c r="A68" s="27" t="s">
        <v>2</v>
      </c>
      <c r="B68" s="10" t="s">
        <v>35</v>
      </c>
      <c r="C68" s="28">
        <f>SUMIFS(data[Amount],data[Sales Person],A68,data[Geography],B68)</f>
        <v>2142</v>
      </c>
      <c r="G68" s="25"/>
      <c r="H68" s="27"/>
      <c r="I68" s="23"/>
      <c r="J68" s="28"/>
      <c r="K68" s="28"/>
      <c r="L68" s="28"/>
      <c r="M68" s="28"/>
      <c r="N68" s="28"/>
      <c r="O68" s="28"/>
      <c r="P68" s="28"/>
      <c r="Q68" s="28"/>
      <c r="R68" s="28"/>
      <c r="S68" s="28"/>
      <c r="T68" s="28"/>
      <c r="U68" s="23"/>
      <c r="V68" s="23"/>
    </row>
    <row r="69" spans="1:22" hidden="1" x14ac:dyDescent="0.25">
      <c r="A69" s="27" t="s">
        <v>8</v>
      </c>
      <c r="B69" s="10" t="s">
        <v>35</v>
      </c>
      <c r="C69" s="28">
        <f>SUMIFS(data[Amount],data[Sales Person],A69,data[Geography],B69)</f>
        <v>25151</v>
      </c>
      <c r="G69" s="25"/>
      <c r="H69" s="27"/>
      <c r="I69" s="23"/>
      <c r="J69" s="28"/>
      <c r="K69" s="28"/>
      <c r="L69" s="28"/>
      <c r="M69" s="28"/>
      <c r="N69" s="28"/>
      <c r="O69" s="28"/>
      <c r="P69" s="28"/>
      <c r="Q69" s="28"/>
      <c r="R69" s="28"/>
      <c r="S69" s="28"/>
      <c r="T69" s="28"/>
      <c r="U69" s="23"/>
      <c r="V69" s="23"/>
    </row>
    <row r="70" spans="1:22" hidden="1" x14ac:dyDescent="0.25">
      <c r="A70" s="27" t="s">
        <v>41</v>
      </c>
      <c r="B70" s="10" t="s">
        <v>35</v>
      </c>
      <c r="C70" s="28">
        <f>SUMIFS(data[Amount],data[Sales Person],A70,data[Geography],B70)</f>
        <v>15785</v>
      </c>
      <c r="G70" s="25"/>
      <c r="H70" s="27"/>
      <c r="I70" s="23"/>
      <c r="J70" s="28"/>
      <c r="K70" s="28"/>
      <c r="L70" s="28"/>
      <c r="M70" s="28"/>
      <c r="N70" s="28"/>
      <c r="O70" s="28"/>
      <c r="P70" s="28"/>
      <c r="Q70" s="28"/>
      <c r="R70" s="28"/>
      <c r="S70" s="28"/>
      <c r="T70" s="28"/>
      <c r="U70" s="23"/>
      <c r="V70" s="23"/>
    </row>
    <row r="71" spans="1:22" hidden="1" x14ac:dyDescent="0.25">
      <c r="A71" s="27" t="s">
        <v>7</v>
      </c>
      <c r="B71" s="10" t="s">
        <v>35</v>
      </c>
      <c r="C71" s="28">
        <f>SUMIFS(data[Amount],data[Sales Person],A71,data[Geography],B71)</f>
        <v>28546</v>
      </c>
      <c r="G71" s="25"/>
      <c r="H71" s="27"/>
      <c r="I71" s="23"/>
      <c r="J71" s="28"/>
      <c r="K71" s="28"/>
      <c r="L71" s="28"/>
      <c r="M71" s="28"/>
      <c r="N71" s="28"/>
      <c r="O71" s="28"/>
      <c r="P71" s="28"/>
      <c r="Q71" s="28"/>
      <c r="R71" s="28"/>
      <c r="S71" s="28"/>
      <c r="T71" s="28"/>
      <c r="U71" s="23"/>
      <c r="V71" s="23"/>
    </row>
    <row r="72" spans="1:22" hidden="1" x14ac:dyDescent="0.25">
      <c r="A72" s="27" t="s">
        <v>5</v>
      </c>
      <c r="B72" s="10" t="s">
        <v>35</v>
      </c>
      <c r="C72" s="28">
        <f>SUMIFS(data[Amount],data[Sales Person],A72,data[Geography],B72)</f>
        <v>28273</v>
      </c>
      <c r="G72" s="25"/>
      <c r="H72" s="27"/>
      <c r="I72" s="23"/>
      <c r="J72" s="28"/>
      <c r="K72" s="28"/>
      <c r="L72" s="28"/>
      <c r="M72" s="28"/>
      <c r="N72" s="28"/>
      <c r="O72" s="28"/>
      <c r="P72" s="28"/>
      <c r="Q72" s="28"/>
      <c r="R72" s="28"/>
      <c r="S72" s="28"/>
      <c r="T72" s="28"/>
      <c r="U72" s="23"/>
      <c r="V72" s="23"/>
    </row>
    <row r="73" spans="1:22" hidden="1" x14ac:dyDescent="0.25">
      <c r="A73" s="27" t="s">
        <v>3</v>
      </c>
      <c r="B73" s="10" t="s">
        <v>35</v>
      </c>
      <c r="C73" s="28">
        <f>SUMIFS(data[Amount],data[Sales Person],A73,data[Geography],B73)</f>
        <v>16492</v>
      </c>
      <c r="G73" s="25"/>
      <c r="H73" s="27"/>
      <c r="I73" s="23"/>
      <c r="J73" s="28"/>
      <c r="K73" s="28"/>
      <c r="L73" s="28"/>
      <c r="M73" s="28"/>
      <c r="N73" s="28"/>
      <c r="O73" s="28"/>
      <c r="P73" s="28"/>
      <c r="Q73" s="28"/>
      <c r="R73" s="28"/>
      <c r="S73" s="28"/>
      <c r="T73" s="28"/>
      <c r="U73" s="23"/>
      <c r="V73" s="23"/>
    </row>
    <row r="74" spans="1:22" hidden="1" x14ac:dyDescent="0.25">
      <c r="A74" s="27" t="s">
        <v>9</v>
      </c>
      <c r="B74" s="10" t="s">
        <v>35</v>
      </c>
      <c r="C74" s="28">
        <f>SUMIFS(data[Amount],data[Sales Person],A74,data[Geography],B74)</f>
        <v>11319</v>
      </c>
      <c r="G74" s="25"/>
      <c r="H74" s="27"/>
      <c r="I74" s="23"/>
      <c r="J74" s="28"/>
      <c r="K74" s="28"/>
      <c r="L74" s="28"/>
      <c r="M74" s="28"/>
      <c r="N74" s="28"/>
      <c r="O74" s="28"/>
      <c r="P74" s="28"/>
      <c r="Q74" s="28"/>
      <c r="R74" s="28"/>
      <c r="S74" s="28"/>
      <c r="T74" s="28"/>
      <c r="U74" s="23"/>
      <c r="V74" s="23"/>
    </row>
    <row r="75" spans="1:22" hidden="1" x14ac:dyDescent="0.25">
      <c r="A75" s="27" t="s">
        <v>10</v>
      </c>
      <c r="B75" s="10" t="s">
        <v>35</v>
      </c>
      <c r="C75" s="28">
        <f>SUMIFS(data[Amount],data[Sales Person],A75,data[Geography],B75)</f>
        <v>12383</v>
      </c>
      <c r="G75" s="25"/>
      <c r="H75" s="27"/>
      <c r="I75" s="23"/>
      <c r="J75" s="28"/>
      <c r="K75" s="28"/>
      <c r="L75" s="28"/>
      <c r="M75" s="28"/>
      <c r="N75" s="28"/>
      <c r="O75" s="28"/>
      <c r="P75" s="28"/>
      <c r="Q75" s="28"/>
      <c r="R75" s="28"/>
      <c r="S75" s="28"/>
      <c r="T75" s="28"/>
      <c r="U75" s="23"/>
      <c r="V75" s="23"/>
    </row>
    <row r="76" spans="1:22" ht="15.75" thickBot="1" x14ac:dyDescent="0.3">
      <c r="A76" s="27" t="s">
        <v>5</v>
      </c>
      <c r="B76" s="10" t="s">
        <v>38</v>
      </c>
      <c r="C76" s="85">
        <f>SUMIFS(data[Amount],data[Sales Person],A76,data[Geography],B76)</f>
        <v>25221</v>
      </c>
      <c r="G76" s="25"/>
      <c r="H76" s="27"/>
      <c r="I76" s="23"/>
      <c r="J76" s="24"/>
      <c r="K76" s="24"/>
      <c r="L76" s="24"/>
      <c r="M76" s="24"/>
      <c r="N76" s="24"/>
      <c r="O76" s="24"/>
      <c r="P76" s="24"/>
      <c r="Q76" s="24"/>
      <c r="R76" s="24"/>
      <c r="S76" s="24"/>
      <c r="T76" s="24"/>
    </row>
    <row r="77" spans="1:22" ht="15.75" thickBot="1" x14ac:dyDescent="0.3">
      <c r="A77" s="83"/>
      <c r="B77" s="84"/>
      <c r="C77" s="86">
        <f>SUBTOTAL(9,C23:C76)</f>
        <v>234045</v>
      </c>
      <c r="G77" s="25"/>
      <c r="H77" s="27"/>
      <c r="I77" s="23"/>
      <c r="J77" s="24"/>
      <c r="K77" s="24"/>
      <c r="L77" s="24"/>
      <c r="M77" s="24"/>
      <c r="N77" s="24"/>
      <c r="O77" s="24"/>
      <c r="P77" s="24"/>
      <c r="Q77" s="24"/>
      <c r="R77" s="24"/>
      <c r="S77" s="24"/>
      <c r="T77" s="24"/>
    </row>
    <row r="78" spans="1:22" x14ac:dyDescent="0.25">
      <c r="G78" s="25"/>
      <c r="H78" s="27"/>
      <c r="I78" s="23"/>
      <c r="J78" s="24"/>
      <c r="K78" s="24"/>
      <c r="L78" s="24"/>
      <c r="M78" s="24"/>
      <c r="N78" s="24"/>
      <c r="O78" s="24"/>
      <c r="P78" s="24"/>
      <c r="Q78" s="24"/>
      <c r="R78" s="24"/>
      <c r="S78" s="24"/>
      <c r="T78" s="24"/>
    </row>
    <row r="79" spans="1:22" x14ac:dyDescent="0.25">
      <c r="G79" s="25"/>
      <c r="H79" s="27"/>
      <c r="I79" s="23"/>
      <c r="J79" s="24"/>
      <c r="K79" s="24"/>
      <c r="L79" s="24"/>
      <c r="M79" s="24"/>
      <c r="N79" s="24"/>
      <c r="O79" s="24"/>
      <c r="P79" s="24"/>
      <c r="Q79" s="24"/>
      <c r="R79" s="24"/>
      <c r="S79" s="24"/>
      <c r="T79" s="24"/>
    </row>
    <row r="80" spans="1:22" x14ac:dyDescent="0.25">
      <c r="G80" s="25"/>
      <c r="H80" s="23"/>
      <c r="I80" s="23"/>
      <c r="J80" s="24"/>
      <c r="K80" s="24"/>
      <c r="L80" s="24"/>
      <c r="M80" s="24"/>
      <c r="N80" s="24"/>
      <c r="O80" s="24"/>
      <c r="P80" s="24"/>
      <c r="Q80" s="24"/>
      <c r="R80" s="24"/>
      <c r="S80" s="24"/>
      <c r="T80" s="24"/>
    </row>
    <row r="81" spans="4:20" x14ac:dyDescent="0.25">
      <c r="D81" s="28"/>
      <c r="E81" s="28"/>
      <c r="F81" s="28"/>
      <c r="G81" s="25"/>
      <c r="H81" s="23"/>
      <c r="I81" s="23"/>
      <c r="J81" s="24"/>
      <c r="K81" s="24"/>
      <c r="L81" s="24"/>
      <c r="M81" s="24"/>
      <c r="N81" s="24"/>
      <c r="O81" s="24"/>
      <c r="P81" s="24"/>
      <c r="Q81" s="24"/>
      <c r="R81" s="24"/>
      <c r="S81" s="24"/>
      <c r="T81" s="24"/>
    </row>
    <row r="82" spans="4:20" x14ac:dyDescent="0.25">
      <c r="D82" s="28"/>
      <c r="E82" s="28"/>
      <c r="F82" s="28"/>
      <c r="G82" s="25"/>
      <c r="H82" s="23"/>
      <c r="I82" s="23"/>
      <c r="J82" s="24"/>
      <c r="K82" s="24"/>
      <c r="L82" s="24"/>
      <c r="M82" s="24"/>
      <c r="N82" s="24"/>
      <c r="O82" s="24"/>
      <c r="P82" s="24"/>
      <c r="Q82" s="24"/>
      <c r="R82" s="24"/>
      <c r="S82" s="24"/>
      <c r="T82" s="24"/>
    </row>
    <row r="83" spans="4:20" x14ac:dyDescent="0.25">
      <c r="D83" s="28"/>
      <c r="E83" s="28"/>
      <c r="F83" s="28"/>
      <c r="G83" s="25"/>
      <c r="H83" s="23"/>
      <c r="I83" s="23"/>
      <c r="J83" s="24"/>
      <c r="K83" s="24"/>
      <c r="L83" s="24"/>
      <c r="M83" s="24"/>
      <c r="N83" s="24"/>
      <c r="O83" s="24"/>
      <c r="P83" s="24"/>
      <c r="Q83" s="24"/>
      <c r="R83" s="24"/>
      <c r="S83" s="24"/>
      <c r="T83" s="24"/>
    </row>
    <row r="84" spans="4:20" x14ac:dyDescent="0.25">
      <c r="D84" s="28"/>
      <c r="E84" s="28"/>
      <c r="F84" s="28"/>
      <c r="G84" s="25"/>
      <c r="H84" s="23"/>
      <c r="I84" s="23"/>
      <c r="J84" s="24"/>
      <c r="K84" s="24"/>
      <c r="L84" s="24"/>
      <c r="M84" s="24"/>
      <c r="N84" s="24"/>
      <c r="O84" s="24"/>
      <c r="P84" s="24"/>
      <c r="Q84" s="24"/>
      <c r="R84" s="24"/>
      <c r="S84" s="24"/>
      <c r="T84" s="24"/>
    </row>
    <row r="85" spans="4:20" x14ac:dyDescent="0.25">
      <c r="D85" s="28"/>
      <c r="E85" s="28"/>
      <c r="F85" s="28"/>
      <c r="G85" s="25"/>
      <c r="H85" s="23"/>
      <c r="I85" s="23"/>
      <c r="J85" s="24"/>
      <c r="K85" s="24"/>
      <c r="L85" s="24"/>
      <c r="M85" s="24"/>
      <c r="N85" s="24"/>
      <c r="O85" s="24"/>
      <c r="P85" s="24"/>
      <c r="Q85" s="24"/>
      <c r="R85" s="24"/>
      <c r="S85" s="24"/>
      <c r="T85" s="24"/>
    </row>
    <row r="86" spans="4:20" x14ac:dyDescent="0.25">
      <c r="D86" s="28"/>
      <c r="E86" s="28"/>
      <c r="F86" s="28"/>
      <c r="G86" s="25"/>
      <c r="H86" s="23"/>
      <c r="I86" s="23"/>
      <c r="J86" s="24"/>
      <c r="K86" s="24"/>
      <c r="L86" s="24"/>
      <c r="M86" s="24"/>
      <c r="N86" s="24"/>
      <c r="O86" s="24"/>
      <c r="P86" s="24"/>
      <c r="Q86" s="24"/>
      <c r="R86" s="24"/>
      <c r="S86" s="24"/>
      <c r="T86" s="24"/>
    </row>
    <row r="87" spans="4:20" x14ac:dyDescent="0.25">
      <c r="D87" s="28"/>
      <c r="E87" s="28"/>
      <c r="F87" s="28"/>
      <c r="G87" s="25"/>
      <c r="H87" s="23"/>
      <c r="I87" s="23"/>
      <c r="J87" s="24"/>
      <c r="K87" s="24"/>
      <c r="L87" s="24"/>
      <c r="M87" s="24"/>
      <c r="N87" s="24"/>
      <c r="O87" s="24"/>
      <c r="P87" s="24"/>
      <c r="Q87" s="24"/>
      <c r="R87" s="24"/>
      <c r="S87" s="24"/>
      <c r="T87" s="24"/>
    </row>
    <row r="88" spans="4:20" x14ac:dyDescent="0.25">
      <c r="D88" s="28"/>
      <c r="E88" s="28"/>
      <c r="F88" s="28"/>
      <c r="G88" s="25"/>
      <c r="H88" s="23"/>
      <c r="I88" s="23"/>
      <c r="J88" s="24"/>
      <c r="K88" s="24"/>
      <c r="L88" s="24"/>
      <c r="M88" s="24"/>
      <c r="N88" s="24"/>
      <c r="O88" s="24"/>
      <c r="P88" s="24"/>
      <c r="Q88" s="24"/>
      <c r="R88" s="24"/>
      <c r="S88" s="24"/>
      <c r="T88" s="24"/>
    </row>
    <row r="89" spans="4:20" x14ac:dyDescent="0.25">
      <c r="D89" s="28"/>
      <c r="E89" s="28"/>
      <c r="F89" s="28"/>
      <c r="G89" s="25"/>
      <c r="H89" s="23"/>
      <c r="I89" s="23"/>
      <c r="J89" s="24"/>
      <c r="K89" s="24"/>
      <c r="L89" s="24"/>
      <c r="M89" s="24"/>
      <c r="N89" s="24"/>
      <c r="O89" s="24"/>
      <c r="P89" s="24"/>
      <c r="Q89" s="24"/>
      <c r="R89" s="24"/>
      <c r="S89" s="24"/>
      <c r="T89" s="24"/>
    </row>
    <row r="90" spans="4:20" x14ac:dyDescent="0.25">
      <c r="D90" s="28"/>
      <c r="E90" s="28"/>
      <c r="F90" s="28"/>
      <c r="G90" s="25"/>
      <c r="H90" s="23"/>
      <c r="I90" s="23"/>
      <c r="J90" s="24"/>
      <c r="K90" s="24"/>
      <c r="L90" s="24"/>
      <c r="M90" s="24"/>
      <c r="N90" s="24"/>
      <c r="O90" s="24"/>
      <c r="P90" s="24"/>
      <c r="Q90" s="24"/>
      <c r="R90" s="24"/>
      <c r="S90" s="24"/>
      <c r="T90" s="24"/>
    </row>
    <row r="91" spans="4:20" x14ac:dyDescent="0.25">
      <c r="D91" s="28"/>
      <c r="E91" s="28"/>
      <c r="F91" s="28"/>
      <c r="G91" s="25"/>
      <c r="H91" s="23"/>
      <c r="I91" s="23"/>
      <c r="J91" s="24"/>
      <c r="K91" s="24"/>
      <c r="L91" s="24"/>
      <c r="M91" s="24"/>
      <c r="N91" s="24"/>
      <c r="O91" s="24"/>
      <c r="P91" s="24"/>
      <c r="Q91" s="24"/>
      <c r="R91" s="24"/>
      <c r="S91" s="24"/>
      <c r="T91" s="24"/>
    </row>
    <row r="92" spans="4:20" x14ac:dyDescent="0.25">
      <c r="D92" s="28"/>
      <c r="E92" s="28"/>
      <c r="F92" s="28"/>
      <c r="G92" s="25"/>
      <c r="H92" s="23"/>
      <c r="I92" s="23"/>
      <c r="J92" s="24"/>
      <c r="K92" s="24"/>
      <c r="L92" s="24"/>
      <c r="M92" s="24"/>
      <c r="N92" s="24"/>
      <c r="O92" s="24"/>
      <c r="P92" s="24"/>
      <c r="Q92" s="24"/>
      <c r="R92" s="24"/>
      <c r="S92" s="24"/>
      <c r="T92" s="24"/>
    </row>
    <row r="93" spans="4:20" x14ac:dyDescent="0.25">
      <c r="D93" s="28"/>
      <c r="E93" s="28"/>
      <c r="F93" s="28"/>
      <c r="G93" s="25"/>
      <c r="H93" s="26"/>
      <c r="I93" s="28"/>
      <c r="J93" s="24"/>
      <c r="K93" s="24"/>
      <c r="L93" s="24"/>
      <c r="M93" s="24"/>
      <c r="N93" s="24"/>
      <c r="O93" s="24"/>
      <c r="P93" s="24"/>
      <c r="Q93" s="24"/>
      <c r="R93" s="24"/>
      <c r="S93" s="24"/>
      <c r="T93" s="24"/>
    </row>
    <row r="94" spans="4:20" x14ac:dyDescent="0.25">
      <c r="D94" s="28"/>
      <c r="E94" s="28"/>
      <c r="F94" s="28"/>
      <c r="G94" s="25"/>
      <c r="H94" s="26"/>
      <c r="I94" s="28"/>
      <c r="J94" s="24"/>
      <c r="K94" s="24"/>
      <c r="L94" s="24"/>
      <c r="M94" s="24"/>
      <c r="N94" s="24"/>
      <c r="O94" s="24"/>
      <c r="P94" s="24"/>
      <c r="Q94" s="24"/>
      <c r="R94" s="24"/>
      <c r="S94" s="24"/>
      <c r="T94" s="24"/>
    </row>
    <row r="95" spans="4:20" x14ac:dyDescent="0.25">
      <c r="D95" s="28"/>
      <c r="E95" s="28"/>
      <c r="F95" s="28"/>
      <c r="G95" s="25"/>
      <c r="H95" s="26"/>
      <c r="I95" s="28"/>
      <c r="J95" s="24"/>
      <c r="K95" s="24"/>
      <c r="L95" s="24"/>
      <c r="M95" s="24"/>
      <c r="N95" s="24"/>
      <c r="O95" s="24"/>
      <c r="P95" s="24"/>
      <c r="Q95" s="24"/>
      <c r="R95" s="24"/>
      <c r="S95" s="24"/>
      <c r="T95" s="24"/>
    </row>
    <row r="96" spans="4:20" x14ac:dyDescent="0.25">
      <c r="D96" s="28"/>
      <c r="E96" s="28"/>
      <c r="F96" s="28"/>
      <c r="G96" s="25"/>
      <c r="H96" s="26"/>
      <c r="I96" s="28"/>
      <c r="J96" s="24"/>
      <c r="K96" s="24"/>
      <c r="L96" s="24"/>
      <c r="M96" s="24"/>
      <c r="N96" s="24"/>
      <c r="O96" s="24"/>
      <c r="P96" s="24"/>
      <c r="Q96" s="24"/>
      <c r="R96" s="24"/>
      <c r="S96" s="24"/>
      <c r="T96" s="24"/>
    </row>
    <row r="97" spans="4:20" x14ac:dyDescent="0.25">
      <c r="D97" s="28"/>
      <c r="E97" s="28"/>
      <c r="F97" s="28"/>
      <c r="G97" s="25"/>
      <c r="H97" s="26"/>
      <c r="I97" s="28"/>
      <c r="J97" s="24"/>
      <c r="K97" s="24"/>
      <c r="L97" s="24"/>
      <c r="M97" s="24"/>
      <c r="N97" s="24"/>
      <c r="O97" s="24"/>
      <c r="P97" s="24"/>
      <c r="Q97" s="24"/>
      <c r="R97" s="24"/>
      <c r="S97" s="24"/>
      <c r="T97" s="24"/>
    </row>
    <row r="98" spans="4:20" x14ac:dyDescent="0.25">
      <c r="D98" s="28"/>
      <c r="E98" s="28"/>
      <c r="F98" s="28"/>
      <c r="G98" s="25"/>
      <c r="H98" s="26"/>
      <c r="I98" s="28"/>
      <c r="J98" s="24"/>
      <c r="K98" s="24"/>
      <c r="L98" s="24"/>
      <c r="M98" s="24"/>
      <c r="N98" s="24"/>
      <c r="O98" s="24"/>
      <c r="P98" s="24"/>
      <c r="Q98" s="24"/>
      <c r="R98" s="24"/>
      <c r="S98" s="24"/>
      <c r="T98" s="24"/>
    </row>
    <row r="99" spans="4:20" x14ac:dyDescent="0.25">
      <c r="D99" s="28"/>
      <c r="E99" s="28"/>
      <c r="F99" s="28"/>
      <c r="G99" s="25"/>
      <c r="H99" s="26"/>
      <c r="I99" s="28"/>
      <c r="J99" s="24"/>
      <c r="K99" s="24"/>
      <c r="L99" s="24"/>
      <c r="M99" s="24"/>
      <c r="N99" s="24"/>
      <c r="O99" s="24"/>
      <c r="P99" s="24"/>
      <c r="Q99" s="24"/>
      <c r="R99" s="24"/>
      <c r="S99" s="24"/>
      <c r="T99" s="24"/>
    </row>
    <row r="100" spans="4:20" x14ac:dyDescent="0.25">
      <c r="D100" s="28"/>
      <c r="E100" s="28"/>
      <c r="F100" s="28"/>
      <c r="G100" s="25"/>
      <c r="H100" s="26"/>
      <c r="I100" s="28"/>
      <c r="J100" s="24"/>
      <c r="K100" s="24"/>
      <c r="L100" s="24"/>
      <c r="M100" s="24"/>
      <c r="N100" s="24"/>
      <c r="O100" s="24"/>
      <c r="P100" s="24"/>
      <c r="Q100" s="24"/>
      <c r="R100" s="24"/>
      <c r="S100" s="24"/>
      <c r="T100" s="24"/>
    </row>
    <row r="101" spans="4:20" x14ac:dyDescent="0.25">
      <c r="D101" s="28"/>
      <c r="E101" s="28"/>
      <c r="F101" s="28"/>
      <c r="G101" s="25"/>
      <c r="H101" s="26"/>
      <c r="I101" s="28"/>
      <c r="J101" s="24"/>
      <c r="K101" s="24"/>
      <c r="L101" s="24"/>
      <c r="M101" s="24"/>
      <c r="N101" s="24"/>
      <c r="O101" s="24"/>
      <c r="P101" s="24"/>
      <c r="Q101" s="24"/>
      <c r="R101" s="24"/>
      <c r="S101" s="24"/>
      <c r="T101" s="24"/>
    </row>
    <row r="102" spans="4:20" x14ac:dyDescent="0.25">
      <c r="D102" s="28"/>
      <c r="E102" s="28"/>
      <c r="F102" s="28"/>
      <c r="G102" s="25"/>
      <c r="H102" s="26"/>
      <c r="I102" s="28"/>
      <c r="J102" s="24"/>
      <c r="K102" s="24"/>
      <c r="L102" s="24"/>
      <c r="M102" s="24"/>
      <c r="N102" s="24"/>
      <c r="O102" s="24"/>
      <c r="P102" s="24"/>
      <c r="Q102" s="24"/>
      <c r="R102" s="24"/>
      <c r="S102" s="24"/>
      <c r="T102" s="24"/>
    </row>
    <row r="103" spans="4:20" x14ac:dyDescent="0.25">
      <c r="D103" s="28"/>
      <c r="E103" s="28"/>
      <c r="F103" s="28"/>
      <c r="G103" s="25"/>
      <c r="H103" s="26"/>
      <c r="I103" s="28"/>
      <c r="J103" s="24"/>
      <c r="K103" s="24"/>
      <c r="L103" s="24"/>
      <c r="M103" s="24"/>
      <c r="N103" s="24"/>
      <c r="O103" s="24"/>
      <c r="P103" s="24"/>
      <c r="Q103" s="24"/>
      <c r="R103" s="24"/>
      <c r="S103" s="24"/>
      <c r="T103" s="24"/>
    </row>
    <row r="104" spans="4:20" x14ac:dyDescent="0.25">
      <c r="D104" s="28"/>
      <c r="E104" s="28"/>
      <c r="F104" s="28"/>
      <c r="G104" s="25"/>
      <c r="H104" s="26"/>
      <c r="I104" s="28"/>
      <c r="J104" s="24"/>
      <c r="K104" s="24"/>
      <c r="L104" s="24"/>
      <c r="M104" s="24"/>
      <c r="N104" s="24"/>
      <c r="O104" s="24"/>
      <c r="P104" s="24"/>
      <c r="Q104" s="24"/>
      <c r="R104" s="24"/>
      <c r="S104" s="24"/>
      <c r="T104" s="24"/>
    </row>
    <row r="105" spans="4:20" x14ac:dyDescent="0.25">
      <c r="D105" s="28"/>
      <c r="E105" s="28"/>
      <c r="F105" s="28"/>
      <c r="G105" s="25"/>
      <c r="H105" s="26"/>
      <c r="I105" s="28"/>
      <c r="J105" s="24"/>
      <c r="K105" s="24"/>
      <c r="L105" s="24"/>
      <c r="M105" s="24"/>
      <c r="N105" s="24"/>
      <c r="O105" s="24"/>
      <c r="P105" s="24"/>
      <c r="Q105" s="24"/>
      <c r="R105" s="24"/>
      <c r="S105" s="24"/>
      <c r="T105" s="24"/>
    </row>
    <row r="106" spans="4:20" x14ac:dyDescent="0.25">
      <c r="D106" s="28"/>
      <c r="E106" s="28"/>
      <c r="F106" s="28"/>
      <c r="G106" s="25"/>
      <c r="H106" s="26"/>
      <c r="I106" s="28"/>
      <c r="J106" s="24"/>
      <c r="K106" s="24"/>
      <c r="L106" s="24"/>
      <c r="M106" s="24"/>
      <c r="N106" s="24"/>
      <c r="O106" s="24"/>
      <c r="P106" s="24"/>
      <c r="Q106" s="24"/>
      <c r="R106" s="24"/>
      <c r="S106" s="24"/>
      <c r="T106" s="24"/>
    </row>
    <row r="107" spans="4:20" x14ac:dyDescent="0.25">
      <c r="D107" s="28"/>
      <c r="E107" s="28"/>
      <c r="F107" s="28"/>
      <c r="G107" s="25"/>
      <c r="H107" s="26"/>
      <c r="I107" s="28"/>
      <c r="J107" s="24"/>
      <c r="K107" s="24"/>
      <c r="L107" s="24"/>
      <c r="M107" s="24"/>
      <c r="N107" s="24"/>
      <c r="O107" s="24"/>
      <c r="P107" s="24"/>
      <c r="Q107" s="24"/>
      <c r="R107" s="24"/>
      <c r="S107" s="24"/>
      <c r="T107" s="24"/>
    </row>
    <row r="108" spans="4:20" x14ac:dyDescent="0.25">
      <c r="D108" s="28"/>
      <c r="E108" s="28"/>
      <c r="F108" s="28"/>
      <c r="G108" s="25"/>
      <c r="H108" s="26"/>
      <c r="I108" s="28"/>
      <c r="J108" s="24"/>
      <c r="K108" s="24"/>
      <c r="L108" s="24"/>
      <c r="M108" s="24"/>
      <c r="N108" s="24"/>
      <c r="O108" s="24"/>
      <c r="P108" s="24"/>
      <c r="Q108" s="24"/>
      <c r="R108" s="24"/>
      <c r="S108" s="24"/>
      <c r="T108" s="24"/>
    </row>
    <row r="109" spans="4:20" x14ac:dyDescent="0.25">
      <c r="D109" s="28"/>
      <c r="E109" s="28"/>
      <c r="F109" s="28"/>
      <c r="G109" s="25"/>
      <c r="H109" s="26"/>
      <c r="I109" s="28"/>
      <c r="J109" s="24"/>
      <c r="K109" s="24"/>
      <c r="L109" s="24"/>
      <c r="M109" s="24"/>
      <c r="N109" s="24"/>
      <c r="O109" s="24"/>
      <c r="P109" s="24"/>
      <c r="Q109" s="24"/>
      <c r="R109" s="24"/>
      <c r="S109" s="24"/>
      <c r="T109" s="24"/>
    </row>
    <row r="110" spans="4:20" x14ac:dyDescent="0.25">
      <c r="D110" s="28"/>
      <c r="E110" s="28"/>
      <c r="F110" s="28"/>
      <c r="G110" s="25"/>
      <c r="H110" s="26"/>
      <c r="I110" s="28"/>
      <c r="J110" s="24"/>
      <c r="K110" s="24"/>
      <c r="L110" s="24"/>
      <c r="M110" s="24"/>
      <c r="N110" s="24"/>
      <c r="O110" s="24"/>
      <c r="P110" s="24"/>
      <c r="Q110" s="24"/>
      <c r="R110" s="24"/>
      <c r="S110" s="24"/>
      <c r="T110" s="24"/>
    </row>
    <row r="111" spans="4:20" x14ac:dyDescent="0.25">
      <c r="D111" s="28"/>
      <c r="E111" s="28"/>
      <c r="F111" s="28"/>
      <c r="G111" s="25"/>
      <c r="H111" s="26"/>
      <c r="I111" s="28"/>
      <c r="J111" s="24"/>
      <c r="K111" s="24"/>
      <c r="L111" s="24"/>
      <c r="M111" s="24"/>
      <c r="N111" s="24"/>
      <c r="O111" s="24"/>
      <c r="P111" s="24"/>
      <c r="Q111" s="24"/>
      <c r="R111" s="24"/>
      <c r="S111" s="24"/>
      <c r="T111" s="24"/>
    </row>
    <row r="112" spans="4:20" x14ac:dyDescent="0.25">
      <c r="D112" s="28"/>
      <c r="E112" s="28"/>
      <c r="F112" s="28"/>
      <c r="G112" s="25"/>
      <c r="H112" s="26"/>
      <c r="I112" s="28"/>
      <c r="J112" s="24"/>
      <c r="K112" s="24"/>
      <c r="L112" s="24"/>
      <c r="M112" s="24"/>
      <c r="N112" s="24"/>
      <c r="O112" s="24"/>
      <c r="P112" s="24"/>
      <c r="Q112" s="24"/>
      <c r="R112" s="24"/>
      <c r="S112" s="24"/>
      <c r="T112" s="24"/>
    </row>
    <row r="113" spans="4:20" x14ac:dyDescent="0.25">
      <c r="D113" s="28"/>
      <c r="E113" s="28"/>
      <c r="F113" s="28"/>
      <c r="G113" s="25"/>
      <c r="H113" s="26"/>
      <c r="I113" s="28"/>
      <c r="J113" s="24"/>
      <c r="K113" s="24"/>
      <c r="L113" s="24"/>
      <c r="M113" s="24"/>
      <c r="N113" s="24"/>
      <c r="O113" s="24"/>
      <c r="P113" s="24"/>
      <c r="Q113" s="24"/>
      <c r="R113" s="24"/>
      <c r="S113" s="24"/>
      <c r="T113" s="24"/>
    </row>
    <row r="114" spans="4:20" x14ac:dyDescent="0.25">
      <c r="D114" s="28"/>
      <c r="E114" s="28"/>
      <c r="F114" s="28"/>
      <c r="G114" s="25"/>
      <c r="H114" s="26"/>
      <c r="I114" s="28"/>
      <c r="J114" s="24"/>
      <c r="K114" s="24"/>
      <c r="L114" s="24"/>
      <c r="M114" s="24"/>
      <c r="N114" s="24"/>
      <c r="O114" s="24"/>
      <c r="P114" s="24"/>
      <c r="Q114" s="24"/>
      <c r="R114" s="24"/>
      <c r="S114" s="24"/>
      <c r="T114" s="24"/>
    </row>
    <row r="115" spans="4:20" x14ac:dyDescent="0.25">
      <c r="D115" s="28"/>
      <c r="E115" s="28"/>
      <c r="F115" s="28"/>
      <c r="G115" s="25"/>
      <c r="H115" s="26"/>
      <c r="I115" s="28"/>
      <c r="J115" s="24"/>
      <c r="K115" s="24"/>
      <c r="L115" s="24"/>
      <c r="M115" s="24"/>
      <c r="N115" s="24"/>
      <c r="O115" s="24"/>
      <c r="P115" s="24"/>
      <c r="Q115" s="24"/>
      <c r="R115" s="24"/>
      <c r="S115" s="24"/>
      <c r="T115" s="24"/>
    </row>
    <row r="116" spans="4:20" x14ac:dyDescent="0.25">
      <c r="D116" s="28"/>
      <c r="E116" s="28"/>
      <c r="F116" s="28"/>
      <c r="G116" s="25"/>
      <c r="H116" s="26"/>
      <c r="I116" s="28"/>
      <c r="J116" s="24"/>
      <c r="K116" s="24"/>
      <c r="L116" s="24"/>
      <c r="M116" s="24"/>
      <c r="N116" s="24"/>
      <c r="O116" s="24"/>
      <c r="P116" s="24"/>
      <c r="Q116" s="24"/>
      <c r="R116" s="24"/>
      <c r="S116" s="24"/>
      <c r="T116" s="24"/>
    </row>
    <row r="117" spans="4:20" x14ac:dyDescent="0.25">
      <c r="D117" s="28"/>
      <c r="E117" s="28"/>
      <c r="F117" s="28"/>
      <c r="G117" s="25"/>
      <c r="H117" s="26"/>
      <c r="I117" s="28"/>
      <c r="J117" s="24"/>
      <c r="K117" s="24"/>
      <c r="L117" s="24"/>
      <c r="M117" s="24"/>
      <c r="N117" s="24"/>
      <c r="O117" s="24"/>
      <c r="P117" s="24"/>
      <c r="Q117" s="24"/>
      <c r="R117" s="24"/>
      <c r="S117" s="24"/>
      <c r="T117" s="24"/>
    </row>
    <row r="118" spans="4:20" x14ac:dyDescent="0.25">
      <c r="D118" s="28"/>
      <c r="E118" s="28"/>
      <c r="F118" s="28"/>
      <c r="G118" s="25"/>
      <c r="H118" s="26"/>
      <c r="I118" s="28"/>
      <c r="J118" s="24"/>
      <c r="K118" s="24"/>
      <c r="L118" s="24"/>
      <c r="M118" s="24"/>
      <c r="N118" s="24"/>
      <c r="O118" s="24"/>
      <c r="P118" s="24"/>
      <c r="Q118" s="24"/>
      <c r="R118" s="24"/>
      <c r="S118" s="24"/>
      <c r="T118" s="24"/>
    </row>
    <row r="119" spans="4:20" x14ac:dyDescent="0.25">
      <c r="D119" s="28"/>
      <c r="E119" s="28"/>
      <c r="F119" s="28"/>
      <c r="G119" s="25"/>
      <c r="H119" s="26"/>
      <c r="I119" s="28"/>
      <c r="J119" s="24"/>
      <c r="K119" s="24"/>
      <c r="L119" s="24"/>
      <c r="M119" s="24"/>
      <c r="N119" s="24"/>
      <c r="O119" s="24"/>
      <c r="P119" s="24"/>
      <c r="Q119" s="24"/>
      <c r="R119" s="24"/>
      <c r="S119" s="24"/>
      <c r="T119" s="24"/>
    </row>
    <row r="120" spans="4:20" x14ac:dyDescent="0.25">
      <c r="D120" s="28"/>
      <c r="E120" s="28"/>
      <c r="F120" s="28"/>
      <c r="G120" s="25"/>
      <c r="H120" s="26"/>
      <c r="I120" s="28"/>
      <c r="J120" s="24"/>
      <c r="K120" s="24"/>
      <c r="L120" s="24"/>
      <c r="M120" s="24"/>
      <c r="N120" s="24"/>
      <c r="O120" s="24"/>
      <c r="P120" s="24"/>
      <c r="Q120" s="24"/>
      <c r="R120" s="24"/>
      <c r="S120" s="24"/>
      <c r="T120" s="24"/>
    </row>
    <row r="121" spans="4:20" x14ac:dyDescent="0.25">
      <c r="D121" s="28"/>
      <c r="E121" s="28"/>
      <c r="F121" s="28"/>
      <c r="G121" s="25"/>
      <c r="H121" s="26"/>
      <c r="I121" s="28"/>
      <c r="J121" s="24"/>
      <c r="K121" s="24"/>
      <c r="L121" s="24"/>
      <c r="M121" s="24"/>
      <c r="N121" s="24"/>
      <c r="O121" s="24"/>
      <c r="P121" s="24"/>
      <c r="Q121" s="24"/>
      <c r="R121" s="24"/>
      <c r="S121" s="24"/>
      <c r="T121" s="24"/>
    </row>
    <row r="122" spans="4:20" x14ac:dyDescent="0.25">
      <c r="D122" s="28"/>
      <c r="E122" s="28"/>
      <c r="F122" s="28"/>
      <c r="G122" s="25"/>
      <c r="H122" s="26"/>
      <c r="I122" s="28"/>
      <c r="J122" s="24"/>
      <c r="K122" s="24"/>
      <c r="L122" s="24"/>
      <c r="M122" s="24"/>
      <c r="N122" s="24"/>
      <c r="O122" s="24"/>
      <c r="P122" s="24"/>
      <c r="Q122" s="24"/>
      <c r="R122" s="24"/>
      <c r="S122" s="24"/>
      <c r="T122" s="24"/>
    </row>
    <row r="123" spans="4:20" x14ac:dyDescent="0.25">
      <c r="D123" s="28"/>
      <c r="E123" s="28"/>
      <c r="F123" s="28"/>
      <c r="G123" s="25"/>
      <c r="H123" s="26"/>
      <c r="I123" s="28"/>
      <c r="J123" s="24"/>
      <c r="K123" s="24"/>
      <c r="L123" s="24"/>
      <c r="M123" s="24"/>
      <c r="N123" s="24"/>
      <c r="O123" s="24"/>
      <c r="P123" s="24"/>
      <c r="Q123" s="24"/>
      <c r="R123" s="24"/>
      <c r="S123" s="24"/>
      <c r="T123" s="24"/>
    </row>
    <row r="124" spans="4:20" x14ac:dyDescent="0.25">
      <c r="D124" s="28"/>
      <c r="E124" s="28"/>
      <c r="F124" s="28"/>
      <c r="G124" s="25"/>
      <c r="H124" s="26"/>
      <c r="I124" s="28"/>
      <c r="J124" s="24"/>
      <c r="K124" s="24"/>
      <c r="L124" s="24"/>
      <c r="M124" s="24"/>
      <c r="N124" s="24"/>
      <c r="O124" s="24"/>
      <c r="P124" s="24"/>
      <c r="Q124" s="24"/>
      <c r="R124" s="24"/>
      <c r="S124" s="24"/>
      <c r="T124" s="24"/>
    </row>
    <row r="125" spans="4:20" x14ac:dyDescent="0.25">
      <c r="D125" s="28"/>
      <c r="E125" s="28"/>
      <c r="F125" s="28"/>
      <c r="G125" s="25"/>
      <c r="H125" s="26"/>
      <c r="I125" s="28"/>
      <c r="J125" s="24"/>
      <c r="K125" s="24"/>
      <c r="L125" s="24"/>
      <c r="M125" s="24"/>
      <c r="N125" s="24"/>
      <c r="O125" s="24"/>
      <c r="P125" s="24"/>
      <c r="Q125" s="24"/>
      <c r="R125" s="24"/>
      <c r="S125" s="24"/>
      <c r="T125" s="24"/>
    </row>
    <row r="126" spans="4:20" x14ac:dyDescent="0.25">
      <c r="D126" s="28"/>
      <c r="E126" s="28"/>
      <c r="F126" s="28"/>
      <c r="G126" s="25"/>
      <c r="H126" s="26"/>
      <c r="I126" s="28"/>
      <c r="J126" s="24"/>
      <c r="K126" s="24"/>
      <c r="L126" s="24"/>
      <c r="M126" s="24"/>
      <c r="N126" s="24"/>
      <c r="O126" s="24"/>
      <c r="P126" s="24"/>
      <c r="Q126" s="24"/>
      <c r="R126" s="24"/>
      <c r="S126" s="24"/>
      <c r="T126" s="24"/>
    </row>
    <row r="127" spans="4:20" x14ac:dyDescent="0.25">
      <c r="D127" s="28"/>
      <c r="E127" s="28"/>
      <c r="F127" s="28"/>
      <c r="G127" s="25"/>
      <c r="H127" s="26"/>
      <c r="I127" s="28"/>
      <c r="J127" s="24"/>
      <c r="K127" s="24"/>
      <c r="L127" s="24"/>
      <c r="M127" s="24"/>
      <c r="N127" s="24"/>
      <c r="O127" s="24"/>
      <c r="P127" s="24"/>
      <c r="Q127" s="24"/>
      <c r="R127" s="24"/>
      <c r="S127" s="24"/>
      <c r="T127" s="24"/>
    </row>
    <row r="128" spans="4:20" x14ac:dyDescent="0.25">
      <c r="D128" s="28"/>
      <c r="E128" s="28"/>
      <c r="F128" s="28"/>
      <c r="G128" s="25"/>
      <c r="H128" s="26"/>
      <c r="I128" s="28"/>
      <c r="J128" s="24"/>
      <c r="K128" s="24"/>
      <c r="L128" s="24"/>
      <c r="M128" s="24"/>
      <c r="N128" s="24"/>
      <c r="O128" s="24"/>
      <c r="P128" s="24"/>
      <c r="Q128" s="24"/>
      <c r="R128" s="24"/>
      <c r="S128" s="24"/>
      <c r="T128" s="24"/>
    </row>
    <row r="129" spans="4:20" x14ac:dyDescent="0.25">
      <c r="D129" s="28"/>
      <c r="E129" s="28"/>
      <c r="F129" s="28"/>
      <c r="G129" s="25"/>
      <c r="H129" s="26"/>
      <c r="I129" s="28"/>
      <c r="J129" s="24"/>
      <c r="K129" s="24"/>
      <c r="L129" s="24"/>
      <c r="M129" s="24"/>
      <c r="N129" s="24"/>
      <c r="O129" s="24"/>
      <c r="P129" s="24"/>
      <c r="Q129" s="24"/>
      <c r="R129" s="24"/>
      <c r="S129" s="24"/>
      <c r="T129" s="24"/>
    </row>
    <row r="130" spans="4:20" x14ac:dyDescent="0.25">
      <c r="D130" s="28"/>
      <c r="E130" s="28"/>
      <c r="F130" s="28"/>
      <c r="G130" s="25"/>
      <c r="H130" s="26"/>
      <c r="I130" s="28"/>
      <c r="J130" s="24"/>
      <c r="K130" s="24"/>
      <c r="L130" s="24"/>
      <c r="M130" s="24"/>
      <c r="N130" s="24"/>
      <c r="O130" s="24"/>
      <c r="P130" s="24"/>
      <c r="Q130" s="24"/>
      <c r="R130" s="24"/>
      <c r="S130" s="24"/>
      <c r="T130" s="24"/>
    </row>
    <row r="131" spans="4:20" x14ac:dyDescent="0.25">
      <c r="D131" s="28"/>
      <c r="E131" s="28"/>
      <c r="F131" s="28"/>
      <c r="G131" s="25"/>
      <c r="H131" s="26"/>
      <c r="I131" s="28"/>
      <c r="J131" s="24"/>
      <c r="K131" s="24"/>
      <c r="L131" s="24"/>
      <c r="M131" s="24"/>
      <c r="N131" s="24"/>
      <c r="O131" s="24"/>
      <c r="P131" s="24"/>
      <c r="Q131" s="24"/>
      <c r="R131" s="24"/>
      <c r="S131" s="24"/>
      <c r="T131" s="24"/>
    </row>
    <row r="132" spans="4:20" x14ac:dyDescent="0.25">
      <c r="D132" s="28"/>
      <c r="E132" s="28"/>
      <c r="F132" s="28"/>
      <c r="G132" s="25"/>
      <c r="H132" s="26"/>
      <c r="I132" s="28"/>
      <c r="J132" s="24"/>
      <c r="K132" s="24"/>
      <c r="L132" s="24"/>
      <c r="M132" s="24"/>
      <c r="N132" s="24"/>
      <c r="O132" s="24"/>
      <c r="P132" s="24"/>
      <c r="Q132" s="24"/>
      <c r="R132" s="24"/>
      <c r="S132" s="24"/>
      <c r="T132" s="24"/>
    </row>
    <row r="133" spans="4:20" x14ac:dyDescent="0.25">
      <c r="D133" s="28"/>
      <c r="E133" s="28"/>
      <c r="F133" s="28"/>
      <c r="G133" s="25"/>
      <c r="H133" s="26"/>
      <c r="I133" s="28"/>
      <c r="J133" s="24"/>
      <c r="K133" s="24"/>
      <c r="L133" s="24"/>
      <c r="M133" s="24"/>
      <c r="N133" s="24"/>
      <c r="O133" s="24"/>
      <c r="P133" s="24"/>
      <c r="Q133" s="24"/>
      <c r="R133" s="24"/>
      <c r="S133" s="24"/>
      <c r="T133" s="24"/>
    </row>
    <row r="134" spans="4:20" x14ac:dyDescent="0.25">
      <c r="D134" s="28"/>
      <c r="E134" s="28"/>
      <c r="F134" s="28"/>
      <c r="G134" s="25"/>
      <c r="H134" s="26"/>
      <c r="I134" s="28"/>
      <c r="J134" s="24"/>
      <c r="K134" s="24"/>
      <c r="L134" s="24"/>
      <c r="M134" s="24"/>
      <c r="N134" s="24"/>
      <c r="O134" s="24"/>
      <c r="P134" s="24"/>
      <c r="Q134" s="24"/>
      <c r="R134" s="24"/>
      <c r="S134" s="24"/>
      <c r="T134" s="24"/>
    </row>
    <row r="135" spans="4:20" x14ac:dyDescent="0.25">
      <c r="D135" s="28"/>
      <c r="E135" s="28"/>
      <c r="F135" s="28"/>
      <c r="G135" s="25"/>
      <c r="H135" s="26"/>
      <c r="I135" s="28"/>
      <c r="J135" s="24"/>
      <c r="K135" s="24"/>
      <c r="L135" s="24"/>
      <c r="M135" s="24"/>
      <c r="N135" s="24"/>
      <c r="O135" s="24"/>
      <c r="P135" s="24"/>
      <c r="Q135" s="24"/>
      <c r="R135" s="24"/>
      <c r="S135" s="24"/>
      <c r="T135" s="24"/>
    </row>
    <row r="136" spans="4:20" x14ac:dyDescent="0.25">
      <c r="D136" s="28"/>
      <c r="E136" s="28"/>
      <c r="F136" s="28"/>
      <c r="G136" s="25"/>
      <c r="H136" s="26"/>
      <c r="I136" s="28"/>
      <c r="J136" s="24"/>
      <c r="K136" s="24"/>
      <c r="L136" s="24"/>
      <c r="M136" s="24"/>
      <c r="N136" s="24"/>
      <c r="O136" s="24"/>
      <c r="P136" s="24"/>
      <c r="Q136" s="24"/>
      <c r="R136" s="24"/>
      <c r="S136" s="24"/>
      <c r="T136" s="24"/>
    </row>
    <row r="137" spans="4:20" x14ac:dyDescent="0.25">
      <c r="D137" s="28"/>
      <c r="E137" s="28"/>
      <c r="F137" s="28"/>
      <c r="G137" s="25"/>
      <c r="H137" s="26"/>
      <c r="I137" s="28"/>
      <c r="J137" s="24"/>
      <c r="K137" s="24"/>
      <c r="L137" s="24"/>
      <c r="M137" s="24"/>
      <c r="N137" s="24"/>
      <c r="O137" s="24"/>
      <c r="P137" s="24"/>
      <c r="Q137" s="24"/>
      <c r="R137" s="24"/>
      <c r="S137" s="24"/>
      <c r="T137" s="24"/>
    </row>
    <row r="138" spans="4:20" x14ac:dyDescent="0.25">
      <c r="D138" s="28"/>
      <c r="E138" s="28"/>
      <c r="F138" s="28"/>
      <c r="G138" s="25"/>
      <c r="H138" s="26"/>
      <c r="I138" s="28"/>
      <c r="J138" s="24"/>
      <c r="K138" s="24"/>
      <c r="L138" s="24"/>
      <c r="M138" s="24"/>
      <c r="N138" s="24"/>
      <c r="O138" s="24"/>
      <c r="P138" s="24"/>
      <c r="Q138" s="24"/>
      <c r="R138" s="24"/>
      <c r="S138" s="24"/>
      <c r="T138" s="24"/>
    </row>
    <row r="139" spans="4:20" x14ac:dyDescent="0.25">
      <c r="D139" s="28"/>
      <c r="E139" s="28"/>
      <c r="F139" s="28"/>
      <c r="G139" s="25"/>
      <c r="H139" s="26"/>
      <c r="I139" s="28"/>
      <c r="J139" s="24"/>
      <c r="K139" s="24"/>
      <c r="L139" s="24"/>
      <c r="M139" s="24"/>
      <c r="N139" s="24"/>
      <c r="O139" s="24"/>
      <c r="P139" s="24"/>
      <c r="Q139" s="24"/>
      <c r="R139" s="24"/>
      <c r="S139" s="24"/>
      <c r="T139" s="24"/>
    </row>
    <row r="140" spans="4:20" x14ac:dyDescent="0.25">
      <c r="D140" s="28"/>
      <c r="E140" s="28"/>
      <c r="F140" s="28"/>
      <c r="G140" s="25"/>
      <c r="H140" s="26"/>
      <c r="I140" s="28"/>
      <c r="J140" s="24"/>
      <c r="K140" s="24"/>
      <c r="L140" s="24"/>
      <c r="M140" s="24"/>
      <c r="N140" s="24"/>
      <c r="O140" s="24"/>
      <c r="P140" s="24"/>
      <c r="Q140" s="24"/>
      <c r="R140" s="24"/>
      <c r="S140" s="24"/>
      <c r="T140" s="24"/>
    </row>
    <row r="141" spans="4:20" x14ac:dyDescent="0.25">
      <c r="D141" s="28"/>
      <c r="E141" s="28"/>
      <c r="F141" s="28"/>
      <c r="G141" s="25"/>
      <c r="H141" s="26"/>
      <c r="I141" s="28"/>
      <c r="J141" s="24"/>
      <c r="K141" s="24"/>
      <c r="L141" s="24"/>
      <c r="M141" s="24"/>
      <c r="N141" s="24"/>
      <c r="O141" s="24"/>
      <c r="P141" s="24"/>
      <c r="Q141" s="24"/>
      <c r="R141" s="24"/>
      <c r="S141" s="24"/>
      <c r="T141" s="24"/>
    </row>
    <row r="142" spans="4:20" x14ac:dyDescent="0.25">
      <c r="D142" s="28"/>
      <c r="E142" s="28"/>
      <c r="F142" s="28"/>
      <c r="G142" s="25"/>
      <c r="H142" s="26"/>
      <c r="I142" s="28"/>
      <c r="J142" s="24"/>
      <c r="K142" s="24"/>
      <c r="L142" s="24"/>
      <c r="M142" s="24"/>
      <c r="N142" s="24"/>
      <c r="O142" s="24"/>
      <c r="P142" s="24"/>
      <c r="Q142" s="24"/>
      <c r="R142" s="24"/>
      <c r="S142" s="24"/>
      <c r="T142" s="24"/>
    </row>
    <row r="143" spans="4:20" x14ac:dyDescent="0.25">
      <c r="D143" s="28"/>
      <c r="E143" s="28"/>
      <c r="F143" s="28"/>
      <c r="G143" s="25"/>
      <c r="H143" s="26"/>
      <c r="I143" s="28"/>
      <c r="J143" s="24"/>
      <c r="K143" s="24"/>
      <c r="L143" s="24"/>
      <c r="M143" s="24"/>
      <c r="N143" s="24"/>
      <c r="O143" s="24"/>
      <c r="P143" s="24"/>
      <c r="Q143" s="24"/>
      <c r="R143" s="24"/>
      <c r="S143" s="24"/>
      <c r="T143" s="24"/>
    </row>
    <row r="144" spans="4:20" x14ac:dyDescent="0.25">
      <c r="D144" s="28"/>
      <c r="E144" s="28"/>
      <c r="F144" s="28"/>
      <c r="G144" s="25"/>
      <c r="H144" s="26"/>
      <c r="I144" s="28"/>
      <c r="J144" s="24"/>
      <c r="K144" s="24"/>
      <c r="L144" s="24"/>
      <c r="M144" s="24"/>
      <c r="N144" s="24"/>
      <c r="O144" s="24"/>
      <c r="P144" s="24"/>
      <c r="Q144" s="24"/>
      <c r="R144" s="24"/>
      <c r="S144" s="24"/>
      <c r="T144" s="24"/>
    </row>
    <row r="145" spans="4:20" x14ac:dyDescent="0.25">
      <c r="D145" s="28"/>
      <c r="E145" s="28"/>
      <c r="F145" s="28"/>
      <c r="G145" s="25"/>
      <c r="H145" s="26"/>
      <c r="I145" s="28"/>
      <c r="J145" s="24"/>
      <c r="K145" s="24"/>
      <c r="L145" s="24"/>
      <c r="M145" s="24"/>
      <c r="N145" s="24"/>
      <c r="O145" s="24"/>
      <c r="P145" s="24"/>
      <c r="Q145" s="24"/>
      <c r="R145" s="24"/>
      <c r="S145" s="24"/>
      <c r="T145" s="24"/>
    </row>
    <row r="146" spans="4:20" x14ac:dyDescent="0.25">
      <c r="D146" s="28"/>
      <c r="E146" s="28"/>
      <c r="F146" s="28"/>
      <c r="G146" s="25"/>
      <c r="H146" s="26"/>
      <c r="I146" s="28"/>
      <c r="J146" s="24"/>
      <c r="K146" s="24"/>
      <c r="L146" s="24"/>
      <c r="M146" s="24"/>
      <c r="N146" s="24"/>
      <c r="O146" s="24"/>
      <c r="P146" s="24"/>
      <c r="Q146" s="24"/>
      <c r="R146" s="24"/>
      <c r="S146" s="24"/>
      <c r="T146" s="24"/>
    </row>
    <row r="147" spans="4:20" x14ac:dyDescent="0.25">
      <c r="D147" s="28"/>
      <c r="E147" s="28"/>
      <c r="F147" s="28"/>
      <c r="G147" s="25"/>
      <c r="H147" s="26"/>
      <c r="I147" s="28"/>
      <c r="J147" s="24"/>
      <c r="K147" s="24"/>
      <c r="L147" s="24"/>
      <c r="M147" s="24"/>
      <c r="N147" s="24"/>
      <c r="O147" s="24"/>
      <c r="P147" s="24"/>
      <c r="Q147" s="24"/>
      <c r="R147" s="24"/>
      <c r="S147" s="24"/>
      <c r="T147" s="24"/>
    </row>
    <row r="148" spans="4:20" x14ac:dyDescent="0.25">
      <c r="D148" s="28"/>
      <c r="E148" s="28"/>
      <c r="F148" s="28"/>
      <c r="G148" s="25"/>
      <c r="H148" s="26"/>
      <c r="I148" s="28"/>
      <c r="J148" s="24"/>
      <c r="K148" s="24"/>
      <c r="L148" s="24"/>
      <c r="M148" s="24"/>
      <c r="N148" s="24"/>
      <c r="O148" s="24"/>
      <c r="P148" s="24"/>
      <c r="Q148" s="24"/>
      <c r="R148" s="24"/>
      <c r="S148" s="24"/>
      <c r="T148" s="24"/>
    </row>
    <row r="149" spans="4:20" x14ac:dyDescent="0.25">
      <c r="D149" s="28"/>
      <c r="E149" s="28"/>
      <c r="F149" s="28"/>
      <c r="G149" s="25"/>
      <c r="H149" s="26"/>
      <c r="I149" s="28"/>
      <c r="J149" s="24"/>
      <c r="K149" s="24"/>
      <c r="L149" s="24"/>
      <c r="M149" s="24"/>
      <c r="N149" s="24"/>
      <c r="O149" s="24"/>
      <c r="P149" s="24"/>
      <c r="Q149" s="24"/>
      <c r="R149" s="24"/>
      <c r="S149" s="24"/>
      <c r="T149" s="24"/>
    </row>
    <row r="150" spans="4:20" x14ac:dyDescent="0.25">
      <c r="D150" s="28"/>
      <c r="E150" s="28"/>
      <c r="F150" s="28"/>
      <c r="G150" s="25"/>
      <c r="H150" s="26"/>
      <c r="I150" s="28"/>
      <c r="J150" s="24"/>
      <c r="K150" s="24"/>
      <c r="L150" s="24"/>
      <c r="M150" s="24"/>
      <c r="N150" s="24"/>
      <c r="O150" s="24"/>
      <c r="P150" s="24"/>
      <c r="Q150" s="24"/>
      <c r="R150" s="24"/>
      <c r="S150" s="24"/>
      <c r="T150" s="24"/>
    </row>
    <row r="151" spans="4:20" x14ac:dyDescent="0.25">
      <c r="D151" s="28"/>
      <c r="E151" s="28"/>
      <c r="F151" s="28"/>
      <c r="G151" s="25"/>
      <c r="H151" s="26"/>
      <c r="I151" s="28"/>
      <c r="J151" s="24"/>
      <c r="K151" s="24"/>
      <c r="L151" s="24"/>
      <c r="M151" s="24"/>
      <c r="N151" s="24"/>
      <c r="O151" s="24"/>
      <c r="P151" s="24"/>
      <c r="Q151" s="24"/>
      <c r="R151" s="24"/>
      <c r="S151" s="24"/>
      <c r="T151" s="24"/>
    </row>
    <row r="152" spans="4:20" x14ac:dyDescent="0.25">
      <c r="D152" s="28"/>
      <c r="E152" s="28"/>
      <c r="F152" s="28"/>
      <c r="G152" s="25"/>
      <c r="H152" s="26"/>
      <c r="I152" s="28"/>
      <c r="J152" s="24"/>
      <c r="K152" s="24"/>
      <c r="L152" s="24"/>
      <c r="M152" s="24"/>
      <c r="N152" s="24"/>
      <c r="O152" s="24"/>
      <c r="P152" s="24"/>
      <c r="Q152" s="24"/>
      <c r="R152" s="24"/>
      <c r="S152" s="24"/>
      <c r="T152" s="24"/>
    </row>
    <row r="153" spans="4:20" x14ac:dyDescent="0.25">
      <c r="D153" s="28"/>
      <c r="E153" s="28"/>
      <c r="F153" s="28"/>
      <c r="G153" s="25"/>
      <c r="H153" s="26"/>
      <c r="I153" s="28"/>
      <c r="J153" s="24"/>
      <c r="K153" s="24"/>
      <c r="L153" s="24"/>
      <c r="M153" s="24"/>
      <c r="N153" s="24"/>
      <c r="O153" s="24"/>
      <c r="P153" s="24"/>
      <c r="Q153" s="24"/>
      <c r="R153" s="24"/>
      <c r="S153" s="24"/>
      <c r="T153" s="24"/>
    </row>
    <row r="154" spans="4:20" x14ac:dyDescent="0.25">
      <c r="D154" s="28"/>
      <c r="E154" s="28"/>
      <c r="F154" s="28"/>
      <c r="G154" s="25"/>
      <c r="H154" s="26"/>
      <c r="I154" s="28"/>
      <c r="J154" s="24"/>
      <c r="K154" s="24"/>
      <c r="L154" s="24"/>
      <c r="M154" s="24"/>
      <c r="N154" s="24"/>
      <c r="O154" s="24"/>
      <c r="P154" s="24"/>
      <c r="Q154" s="24"/>
      <c r="R154" s="24"/>
      <c r="S154" s="24"/>
      <c r="T154" s="24"/>
    </row>
    <row r="155" spans="4:20" x14ac:dyDescent="0.25">
      <c r="D155" s="28"/>
      <c r="E155" s="28"/>
      <c r="F155" s="28"/>
      <c r="G155" s="25"/>
      <c r="H155" s="26"/>
      <c r="I155" s="28"/>
      <c r="J155" s="24"/>
      <c r="K155" s="24"/>
      <c r="L155" s="24"/>
      <c r="M155" s="24"/>
      <c r="N155" s="24"/>
      <c r="O155" s="24"/>
      <c r="P155" s="24"/>
      <c r="Q155" s="24"/>
      <c r="R155" s="24"/>
      <c r="S155" s="24"/>
      <c r="T155" s="24"/>
    </row>
    <row r="156" spans="4:20" x14ac:dyDescent="0.25">
      <c r="D156" s="24"/>
      <c r="E156" s="24"/>
      <c r="F156" s="24"/>
      <c r="G156" s="29"/>
      <c r="H156" s="30"/>
      <c r="I156" s="24"/>
      <c r="J156" s="24"/>
      <c r="K156" s="24"/>
      <c r="L156" s="24"/>
      <c r="M156" s="24"/>
      <c r="N156" s="24"/>
      <c r="O156" s="24"/>
      <c r="P156" s="24"/>
      <c r="Q156" s="24"/>
      <c r="R156" s="24"/>
      <c r="S156" s="24"/>
      <c r="T156" s="24"/>
    </row>
    <row r="157" spans="4:20" x14ac:dyDescent="0.25">
      <c r="D157" s="24"/>
      <c r="E157" s="24"/>
      <c r="F157" s="24"/>
      <c r="G157" s="29"/>
      <c r="H157" s="30"/>
      <c r="I157" s="24"/>
      <c r="J157" s="24"/>
      <c r="K157" s="24"/>
      <c r="L157" s="24"/>
      <c r="M157" s="24"/>
      <c r="N157" s="24"/>
      <c r="O157" s="24"/>
      <c r="P157" s="24"/>
      <c r="Q157" s="24"/>
      <c r="R157" s="24"/>
      <c r="S157" s="24"/>
      <c r="T157" s="24"/>
    </row>
    <row r="158" spans="4:20" x14ac:dyDescent="0.25">
      <c r="D158" s="24"/>
      <c r="E158" s="24"/>
      <c r="F158" s="24"/>
      <c r="G158" s="29"/>
      <c r="H158" s="30"/>
      <c r="I158" s="24"/>
      <c r="J158" s="24"/>
      <c r="K158" s="24"/>
      <c r="L158" s="24"/>
      <c r="M158" s="24"/>
      <c r="N158" s="24"/>
      <c r="O158" s="24"/>
      <c r="P158" s="24"/>
      <c r="Q158" s="24"/>
      <c r="R158" s="24"/>
      <c r="S158" s="24"/>
      <c r="T158" s="24"/>
    </row>
    <row r="159" spans="4:20" x14ac:dyDescent="0.25">
      <c r="D159" s="24"/>
      <c r="E159" s="24"/>
      <c r="F159" s="24"/>
      <c r="G159" s="29"/>
      <c r="H159" s="30"/>
      <c r="I159" s="24"/>
      <c r="J159" s="24"/>
      <c r="K159" s="24"/>
      <c r="L159" s="24"/>
      <c r="M159" s="24"/>
      <c r="N159" s="24"/>
      <c r="O159" s="24"/>
      <c r="P159" s="24"/>
      <c r="Q159" s="24"/>
      <c r="R159" s="24"/>
      <c r="S159" s="24"/>
      <c r="T159" s="24"/>
    </row>
    <row r="160" spans="4:20" x14ac:dyDescent="0.25">
      <c r="D160" s="24"/>
      <c r="E160" s="24"/>
      <c r="F160" s="24"/>
      <c r="G160" s="29"/>
      <c r="H160" s="30"/>
      <c r="I160" s="24"/>
      <c r="J160" s="24"/>
      <c r="K160" s="24"/>
      <c r="L160" s="24"/>
      <c r="M160" s="24"/>
      <c r="N160" s="24"/>
      <c r="O160" s="24"/>
      <c r="P160" s="24"/>
      <c r="Q160" s="24"/>
      <c r="R160" s="24"/>
      <c r="S160" s="24"/>
      <c r="T160" s="24"/>
    </row>
    <row r="161" spans="4:20" x14ac:dyDescent="0.25">
      <c r="D161" s="24"/>
      <c r="E161" s="24"/>
      <c r="F161" s="24"/>
      <c r="G161" s="29"/>
      <c r="H161" s="30"/>
      <c r="I161" s="24"/>
      <c r="J161" s="24"/>
      <c r="K161" s="24"/>
      <c r="L161" s="24"/>
      <c r="M161" s="24"/>
      <c r="N161" s="24"/>
      <c r="O161" s="24"/>
      <c r="P161" s="24"/>
      <c r="Q161" s="24"/>
      <c r="R161" s="24"/>
      <c r="S161" s="24"/>
      <c r="T161" s="24"/>
    </row>
    <row r="162" spans="4:20" x14ac:dyDescent="0.25">
      <c r="D162" s="24"/>
      <c r="E162" s="24"/>
      <c r="F162" s="24"/>
      <c r="G162" s="29"/>
      <c r="H162" s="30"/>
      <c r="I162" s="24"/>
      <c r="J162" s="24"/>
      <c r="K162" s="24"/>
      <c r="L162" s="24"/>
      <c r="M162" s="24"/>
      <c r="N162" s="24"/>
      <c r="O162" s="24"/>
      <c r="P162" s="24"/>
      <c r="Q162" s="24"/>
      <c r="R162" s="24"/>
      <c r="S162" s="24"/>
      <c r="T162" s="24"/>
    </row>
    <row r="163" spans="4:20" x14ac:dyDescent="0.25">
      <c r="D163" s="24"/>
      <c r="E163" s="24"/>
      <c r="F163" s="24"/>
      <c r="G163" s="29"/>
      <c r="H163" s="30"/>
      <c r="I163" s="24"/>
      <c r="J163" s="24"/>
      <c r="K163" s="24"/>
      <c r="L163" s="24"/>
      <c r="M163" s="24"/>
      <c r="N163" s="24"/>
      <c r="O163" s="24"/>
      <c r="P163" s="24"/>
      <c r="Q163" s="24"/>
      <c r="R163" s="24"/>
      <c r="S163" s="24"/>
      <c r="T163" s="24"/>
    </row>
    <row r="164" spans="4:20" x14ac:dyDescent="0.25">
      <c r="D164" s="24"/>
      <c r="E164" s="24"/>
      <c r="F164" s="24"/>
      <c r="G164" s="29"/>
      <c r="H164" s="30"/>
      <c r="I164" s="24"/>
      <c r="J164" s="24"/>
      <c r="K164" s="24"/>
      <c r="L164" s="24"/>
      <c r="M164" s="24"/>
      <c r="N164" s="24"/>
      <c r="O164" s="24"/>
      <c r="P164" s="24"/>
      <c r="Q164" s="24"/>
      <c r="R164" s="24"/>
      <c r="S164" s="24"/>
      <c r="T164" s="24"/>
    </row>
    <row r="165" spans="4:20" x14ac:dyDescent="0.25">
      <c r="D165" s="24"/>
      <c r="E165" s="24"/>
      <c r="F165" s="24"/>
      <c r="G165" s="29"/>
      <c r="H165" s="30"/>
      <c r="I165" s="24"/>
      <c r="J165" s="24"/>
      <c r="K165" s="24"/>
      <c r="L165" s="24"/>
      <c r="M165" s="24"/>
      <c r="N165" s="24"/>
      <c r="O165" s="24"/>
      <c r="P165" s="24"/>
      <c r="Q165" s="24"/>
      <c r="R165" s="24"/>
      <c r="S165" s="24"/>
      <c r="T165" s="24"/>
    </row>
    <row r="166" spans="4:20" x14ac:dyDescent="0.25">
      <c r="D166" s="24"/>
      <c r="E166" s="24"/>
      <c r="F166" s="24"/>
      <c r="G166" s="29"/>
      <c r="H166" s="30"/>
      <c r="I166" s="24"/>
      <c r="J166" s="24"/>
      <c r="K166" s="24"/>
      <c r="L166" s="24"/>
      <c r="M166" s="24"/>
      <c r="N166" s="24"/>
      <c r="O166" s="24"/>
      <c r="P166" s="24"/>
      <c r="Q166" s="24"/>
      <c r="R166" s="24"/>
      <c r="S166" s="24"/>
      <c r="T166" s="24"/>
    </row>
    <row r="167" spans="4:20" x14ac:dyDescent="0.25">
      <c r="D167" s="24"/>
      <c r="E167" s="24"/>
      <c r="F167" s="24"/>
      <c r="G167" s="29"/>
      <c r="H167" s="30"/>
      <c r="I167" s="24"/>
      <c r="J167" s="24"/>
      <c r="K167" s="24"/>
      <c r="L167" s="24"/>
      <c r="M167" s="24"/>
      <c r="N167" s="24"/>
      <c r="O167" s="24"/>
      <c r="P167" s="24"/>
      <c r="Q167" s="24"/>
      <c r="R167" s="24"/>
      <c r="S167" s="24"/>
      <c r="T167" s="24"/>
    </row>
    <row r="168" spans="4:20" x14ac:dyDescent="0.25">
      <c r="D168" s="24"/>
      <c r="E168" s="24"/>
      <c r="F168" s="24"/>
      <c r="G168" s="29"/>
      <c r="H168" s="30"/>
      <c r="I168" s="24"/>
      <c r="J168" s="24"/>
      <c r="K168" s="24"/>
      <c r="L168" s="24"/>
      <c r="M168" s="24"/>
      <c r="N168" s="24"/>
      <c r="O168" s="24"/>
      <c r="P168" s="24"/>
      <c r="Q168" s="24"/>
      <c r="R168" s="24"/>
      <c r="S168" s="24"/>
      <c r="T168" s="24"/>
    </row>
    <row r="169" spans="4:20" x14ac:dyDescent="0.25">
      <c r="D169" s="24"/>
      <c r="E169" s="24"/>
      <c r="F169" s="24"/>
      <c r="G169" s="29"/>
      <c r="H169" s="30"/>
      <c r="I169" s="24"/>
      <c r="J169" s="24"/>
      <c r="K169" s="24"/>
      <c r="L169" s="24"/>
      <c r="M169" s="24"/>
      <c r="N169" s="24"/>
      <c r="O169" s="24"/>
      <c r="P169" s="24"/>
      <c r="Q169" s="24"/>
      <c r="R169" s="24"/>
      <c r="S169" s="24"/>
      <c r="T169" s="24"/>
    </row>
    <row r="170" spans="4:20" x14ac:dyDescent="0.25">
      <c r="D170" s="24"/>
      <c r="E170" s="24"/>
      <c r="F170" s="24"/>
      <c r="G170" s="29"/>
      <c r="H170" s="30"/>
      <c r="I170" s="24"/>
      <c r="J170" s="24"/>
      <c r="K170" s="24"/>
      <c r="L170" s="24"/>
      <c r="M170" s="24"/>
      <c r="N170" s="24"/>
      <c r="O170" s="24"/>
      <c r="P170" s="24"/>
      <c r="Q170" s="24"/>
      <c r="R170" s="24"/>
      <c r="S170" s="24"/>
      <c r="T170" s="24"/>
    </row>
    <row r="171" spans="4:20" x14ac:dyDescent="0.25">
      <c r="D171" s="24"/>
      <c r="E171" s="24"/>
      <c r="F171" s="24"/>
      <c r="G171" s="29"/>
      <c r="H171" s="30"/>
      <c r="I171" s="24"/>
      <c r="J171" s="24"/>
      <c r="K171" s="24"/>
      <c r="L171" s="24"/>
      <c r="M171" s="24"/>
      <c r="N171" s="24"/>
      <c r="O171" s="24"/>
      <c r="P171" s="24"/>
      <c r="Q171" s="24"/>
      <c r="R171" s="24"/>
      <c r="S171" s="24"/>
      <c r="T171" s="24"/>
    </row>
    <row r="172" spans="4:20" x14ac:dyDescent="0.25">
      <c r="D172" s="24"/>
      <c r="E172" s="24"/>
      <c r="F172" s="24"/>
      <c r="G172" s="29"/>
      <c r="H172" s="30"/>
      <c r="I172" s="24"/>
      <c r="J172" s="24"/>
      <c r="K172" s="24"/>
      <c r="L172" s="24"/>
      <c r="M172" s="24"/>
      <c r="N172" s="24"/>
      <c r="O172" s="24"/>
      <c r="P172" s="24"/>
      <c r="Q172" s="24"/>
      <c r="R172" s="24"/>
      <c r="S172" s="24"/>
      <c r="T172" s="24"/>
    </row>
    <row r="173" spans="4:20" x14ac:dyDescent="0.25">
      <c r="D173" s="24"/>
      <c r="E173" s="24"/>
      <c r="F173" s="24"/>
      <c r="G173" s="29"/>
      <c r="H173" s="30"/>
      <c r="I173" s="24"/>
      <c r="J173" s="24"/>
      <c r="K173" s="24"/>
      <c r="L173" s="24"/>
      <c r="M173" s="24"/>
      <c r="N173" s="24"/>
      <c r="O173" s="24"/>
      <c r="P173" s="24"/>
      <c r="Q173" s="24"/>
      <c r="R173" s="24"/>
      <c r="S173" s="24"/>
      <c r="T173" s="24"/>
    </row>
    <row r="174" spans="4:20" x14ac:dyDescent="0.25">
      <c r="D174" s="24"/>
      <c r="E174" s="24"/>
      <c r="F174" s="24"/>
      <c r="G174" s="29"/>
      <c r="H174" s="30"/>
      <c r="I174" s="24"/>
      <c r="J174" s="24"/>
      <c r="K174" s="24"/>
      <c r="L174" s="24"/>
      <c r="M174" s="24"/>
      <c r="N174" s="24"/>
      <c r="O174" s="24"/>
      <c r="P174" s="24"/>
      <c r="Q174" s="24"/>
      <c r="R174" s="24"/>
      <c r="S174" s="24"/>
      <c r="T174" s="24"/>
    </row>
    <row r="175" spans="4:20" x14ac:dyDescent="0.25">
      <c r="D175" s="24"/>
      <c r="E175" s="24"/>
      <c r="F175" s="24"/>
      <c r="G175" s="29"/>
      <c r="H175" s="30"/>
      <c r="I175" s="24"/>
      <c r="J175" s="24"/>
      <c r="K175" s="24"/>
      <c r="L175" s="24"/>
      <c r="M175" s="24"/>
      <c r="N175" s="24"/>
      <c r="O175" s="24"/>
      <c r="P175" s="24"/>
      <c r="Q175" s="24"/>
      <c r="R175" s="24"/>
      <c r="S175" s="24"/>
      <c r="T175" s="24"/>
    </row>
    <row r="176" spans="4:20" x14ac:dyDescent="0.25">
      <c r="D176" s="24"/>
      <c r="E176" s="24"/>
      <c r="F176" s="24"/>
      <c r="G176" s="29"/>
      <c r="H176" s="30"/>
      <c r="I176" s="24"/>
      <c r="J176" s="24"/>
      <c r="K176" s="24"/>
      <c r="L176" s="24"/>
      <c r="M176" s="24"/>
      <c r="N176" s="24"/>
      <c r="O176" s="24"/>
      <c r="P176" s="24"/>
      <c r="Q176" s="24"/>
      <c r="R176" s="24"/>
      <c r="S176" s="24"/>
      <c r="T176" s="24"/>
    </row>
    <row r="177" spans="4:20" x14ac:dyDescent="0.25">
      <c r="D177" s="24"/>
      <c r="E177" s="24"/>
      <c r="F177" s="24"/>
      <c r="G177" s="29"/>
      <c r="H177" s="30"/>
      <c r="I177" s="24"/>
      <c r="J177" s="24"/>
      <c r="K177" s="24"/>
      <c r="L177" s="24"/>
      <c r="M177" s="24"/>
      <c r="N177" s="24"/>
      <c r="O177" s="24"/>
      <c r="P177" s="24"/>
      <c r="Q177" s="24"/>
      <c r="R177" s="24"/>
      <c r="S177" s="24"/>
      <c r="T177" s="24"/>
    </row>
    <row r="178" spans="4:20" x14ac:dyDescent="0.25">
      <c r="D178" s="24"/>
      <c r="E178" s="24"/>
      <c r="F178" s="24"/>
      <c r="G178" s="29"/>
      <c r="H178" s="30"/>
      <c r="I178" s="24"/>
      <c r="J178" s="24"/>
      <c r="K178" s="24"/>
      <c r="L178" s="24"/>
      <c r="M178" s="24"/>
      <c r="N178" s="24"/>
      <c r="O178" s="24"/>
      <c r="P178" s="24"/>
      <c r="Q178" s="24"/>
      <c r="R178" s="24"/>
      <c r="S178" s="24"/>
      <c r="T178" s="24"/>
    </row>
    <row r="179" spans="4:20" x14ac:dyDescent="0.25">
      <c r="D179" s="24"/>
      <c r="E179" s="24"/>
      <c r="F179" s="24"/>
      <c r="G179" s="29"/>
      <c r="H179" s="30"/>
      <c r="I179" s="24"/>
      <c r="J179" s="24"/>
      <c r="K179" s="24"/>
      <c r="L179" s="24"/>
      <c r="M179" s="24"/>
      <c r="N179" s="24"/>
      <c r="O179" s="24"/>
      <c r="P179" s="24"/>
      <c r="Q179" s="24"/>
      <c r="R179" s="24"/>
      <c r="S179" s="24"/>
      <c r="T179" s="24"/>
    </row>
    <row r="180" spans="4:20" x14ac:dyDescent="0.25">
      <c r="D180" s="24"/>
      <c r="E180" s="24"/>
      <c r="F180" s="24"/>
      <c r="G180" s="29"/>
      <c r="H180" s="30"/>
      <c r="I180" s="24"/>
      <c r="J180" s="24"/>
      <c r="K180" s="24"/>
      <c r="L180" s="24"/>
      <c r="M180" s="24"/>
      <c r="N180" s="24"/>
      <c r="O180" s="24"/>
      <c r="P180" s="24"/>
      <c r="Q180" s="24"/>
      <c r="R180" s="24"/>
      <c r="S180" s="24"/>
      <c r="T180" s="24"/>
    </row>
    <row r="181" spans="4:20" x14ac:dyDescent="0.25">
      <c r="D181" s="24"/>
      <c r="E181" s="24"/>
      <c r="F181" s="24"/>
      <c r="G181" s="29"/>
      <c r="H181" s="30"/>
      <c r="I181" s="24"/>
      <c r="J181" s="24"/>
      <c r="K181" s="24"/>
      <c r="L181" s="24"/>
      <c r="M181" s="24"/>
      <c r="N181" s="24"/>
      <c r="O181" s="24"/>
      <c r="P181" s="24"/>
      <c r="Q181" s="24"/>
      <c r="R181" s="24"/>
      <c r="S181" s="24"/>
      <c r="T181" s="24"/>
    </row>
    <row r="182" spans="4:20" x14ac:dyDescent="0.25">
      <c r="D182" s="24"/>
      <c r="E182" s="24"/>
      <c r="F182" s="24"/>
      <c r="G182" s="29"/>
      <c r="H182" s="30"/>
      <c r="I182" s="24"/>
      <c r="J182" s="24"/>
      <c r="K182" s="24"/>
      <c r="L182" s="24"/>
      <c r="M182" s="24"/>
      <c r="N182" s="24"/>
      <c r="O182" s="24"/>
      <c r="P182" s="24"/>
      <c r="Q182" s="24"/>
      <c r="R182" s="24"/>
      <c r="S182" s="24"/>
      <c r="T182" s="24"/>
    </row>
    <row r="183" spans="4:20" x14ac:dyDescent="0.25">
      <c r="D183" s="24"/>
      <c r="E183" s="24"/>
      <c r="F183" s="24"/>
      <c r="G183" s="29"/>
      <c r="H183" s="30"/>
      <c r="I183" s="24"/>
      <c r="J183" s="24"/>
      <c r="K183" s="24"/>
      <c r="L183" s="24"/>
      <c r="M183" s="24"/>
      <c r="N183" s="24"/>
      <c r="O183" s="24"/>
      <c r="P183" s="24"/>
      <c r="Q183" s="24"/>
      <c r="R183" s="24"/>
      <c r="S183" s="24"/>
      <c r="T183" s="24"/>
    </row>
    <row r="184" spans="4:20" x14ac:dyDescent="0.25">
      <c r="D184" s="24"/>
      <c r="E184" s="24"/>
      <c r="F184" s="24"/>
      <c r="G184" s="29"/>
      <c r="H184" s="30"/>
      <c r="I184" s="24"/>
      <c r="J184" s="24"/>
      <c r="K184" s="24"/>
      <c r="L184" s="24"/>
      <c r="M184" s="24"/>
      <c r="N184" s="24"/>
      <c r="O184" s="24"/>
      <c r="P184" s="24"/>
      <c r="Q184" s="24"/>
      <c r="R184" s="24"/>
      <c r="S184" s="24"/>
      <c r="T184" s="24"/>
    </row>
    <row r="185" spans="4:20" x14ac:dyDescent="0.25">
      <c r="D185" s="24"/>
      <c r="E185" s="24"/>
      <c r="F185" s="24"/>
      <c r="G185" s="29"/>
      <c r="H185" s="30"/>
      <c r="I185" s="24"/>
      <c r="J185" s="24"/>
      <c r="K185" s="24"/>
      <c r="L185" s="24"/>
      <c r="M185" s="24"/>
      <c r="N185" s="24"/>
      <c r="O185" s="24"/>
      <c r="P185" s="24"/>
      <c r="Q185" s="24"/>
      <c r="R185" s="24"/>
      <c r="S185" s="24"/>
      <c r="T185" s="24"/>
    </row>
    <row r="186" spans="4:20" x14ac:dyDescent="0.25">
      <c r="D186" s="24"/>
      <c r="E186" s="24"/>
      <c r="F186" s="24"/>
      <c r="G186" s="29"/>
      <c r="H186" s="30"/>
      <c r="I186" s="24"/>
      <c r="J186" s="24"/>
      <c r="K186" s="24"/>
      <c r="L186" s="24"/>
      <c r="M186" s="24"/>
      <c r="N186" s="24"/>
      <c r="O186" s="24"/>
      <c r="P186" s="24"/>
      <c r="Q186" s="24"/>
      <c r="R186" s="24"/>
      <c r="S186" s="24"/>
      <c r="T186" s="24"/>
    </row>
    <row r="187" spans="4:20" x14ac:dyDescent="0.25">
      <c r="D187" s="24"/>
      <c r="E187" s="24"/>
      <c r="F187" s="24"/>
      <c r="G187" s="29"/>
      <c r="H187" s="30"/>
      <c r="I187" s="24"/>
      <c r="J187" s="24"/>
      <c r="K187" s="24"/>
      <c r="L187" s="24"/>
      <c r="M187" s="24"/>
      <c r="N187" s="24"/>
      <c r="O187" s="24"/>
      <c r="P187" s="24"/>
      <c r="Q187" s="24"/>
      <c r="R187" s="24"/>
      <c r="S187" s="24"/>
      <c r="T187" s="24"/>
    </row>
    <row r="188" spans="4:20" x14ac:dyDescent="0.25">
      <c r="D188" s="24"/>
      <c r="E188" s="24"/>
      <c r="F188" s="24"/>
      <c r="G188" s="29"/>
      <c r="H188" s="30"/>
      <c r="I188" s="24"/>
      <c r="J188" s="24"/>
      <c r="K188" s="24"/>
      <c r="L188" s="24"/>
      <c r="M188" s="24"/>
      <c r="N188" s="24"/>
      <c r="O188" s="24"/>
      <c r="P188" s="24"/>
      <c r="Q188" s="24"/>
      <c r="R188" s="24"/>
      <c r="S188" s="24"/>
      <c r="T188" s="24"/>
    </row>
    <row r="189" spans="4:20" x14ac:dyDescent="0.25">
      <c r="D189" s="24"/>
      <c r="E189" s="24"/>
      <c r="F189" s="24"/>
      <c r="G189" s="29"/>
      <c r="H189" s="30"/>
      <c r="I189" s="24"/>
      <c r="J189" s="24"/>
      <c r="K189" s="24"/>
      <c r="L189" s="24"/>
      <c r="M189" s="24"/>
      <c r="N189" s="24"/>
      <c r="O189" s="24"/>
      <c r="P189" s="24"/>
      <c r="Q189" s="24"/>
      <c r="R189" s="24"/>
      <c r="S189" s="24"/>
      <c r="T189" s="24"/>
    </row>
    <row r="190" spans="4:20" x14ac:dyDescent="0.25">
      <c r="D190" s="24"/>
      <c r="E190" s="24"/>
      <c r="F190" s="24"/>
      <c r="G190" s="29"/>
      <c r="H190" s="30"/>
      <c r="I190" s="24"/>
      <c r="J190" s="24"/>
      <c r="K190" s="24"/>
      <c r="L190" s="24"/>
      <c r="M190" s="24"/>
      <c r="N190" s="24"/>
      <c r="O190" s="24"/>
      <c r="P190" s="24"/>
      <c r="Q190" s="24"/>
      <c r="R190" s="24"/>
      <c r="S190" s="24"/>
      <c r="T190" s="24"/>
    </row>
    <row r="191" spans="4:20" x14ac:dyDescent="0.25">
      <c r="D191" s="24"/>
      <c r="E191" s="24"/>
      <c r="F191" s="24"/>
      <c r="G191" s="29"/>
      <c r="H191" s="30"/>
      <c r="I191" s="24"/>
      <c r="J191" s="24"/>
      <c r="K191" s="24"/>
      <c r="L191" s="24"/>
      <c r="M191" s="24"/>
      <c r="N191" s="24"/>
      <c r="O191" s="24"/>
      <c r="P191" s="24"/>
      <c r="Q191" s="24"/>
      <c r="R191" s="24"/>
      <c r="S191" s="24"/>
      <c r="T191" s="24"/>
    </row>
    <row r="192" spans="4:20" x14ac:dyDescent="0.25">
      <c r="D192" s="24"/>
      <c r="E192" s="24"/>
      <c r="F192" s="24"/>
      <c r="G192" s="29"/>
      <c r="H192" s="30"/>
      <c r="I192" s="24"/>
      <c r="J192" s="24"/>
      <c r="K192" s="24"/>
      <c r="L192" s="24"/>
      <c r="M192" s="24"/>
      <c r="N192" s="24"/>
      <c r="O192" s="24"/>
      <c r="P192" s="24"/>
      <c r="Q192" s="24"/>
      <c r="R192" s="24"/>
      <c r="S192" s="24"/>
      <c r="T192" s="24"/>
    </row>
    <row r="193" spans="4:20" x14ac:dyDescent="0.25">
      <c r="D193" s="24"/>
      <c r="E193" s="24"/>
      <c r="F193" s="24"/>
      <c r="G193" s="29"/>
      <c r="H193" s="30"/>
      <c r="I193" s="24"/>
      <c r="J193" s="24"/>
      <c r="K193" s="24"/>
      <c r="L193" s="24"/>
      <c r="M193" s="24"/>
      <c r="N193" s="24"/>
      <c r="O193" s="24"/>
      <c r="P193" s="24"/>
      <c r="Q193" s="24"/>
      <c r="R193" s="24"/>
      <c r="S193" s="24"/>
      <c r="T193" s="24"/>
    </row>
    <row r="194" spans="4:20" x14ac:dyDescent="0.25">
      <c r="D194" s="24"/>
      <c r="E194" s="24"/>
      <c r="F194" s="24"/>
      <c r="G194" s="29"/>
      <c r="H194" s="30"/>
      <c r="I194" s="24"/>
      <c r="J194" s="24"/>
      <c r="K194" s="24"/>
      <c r="L194" s="24"/>
      <c r="M194" s="24"/>
      <c r="N194" s="24"/>
      <c r="O194" s="24"/>
      <c r="P194" s="24"/>
      <c r="Q194" s="24"/>
      <c r="R194" s="24"/>
      <c r="S194" s="24"/>
      <c r="T194" s="24"/>
    </row>
    <row r="195" spans="4:20" x14ac:dyDescent="0.25">
      <c r="D195" s="24"/>
      <c r="E195" s="24"/>
      <c r="F195" s="24"/>
      <c r="G195" s="29"/>
      <c r="H195" s="30"/>
      <c r="I195" s="24"/>
      <c r="J195" s="24"/>
      <c r="K195" s="24"/>
      <c r="L195" s="24"/>
      <c r="M195" s="24"/>
      <c r="N195" s="24"/>
      <c r="O195" s="24"/>
      <c r="P195" s="24"/>
      <c r="Q195" s="24"/>
      <c r="R195" s="24"/>
      <c r="S195" s="24"/>
      <c r="T195" s="24"/>
    </row>
    <row r="196" spans="4:20" x14ac:dyDescent="0.25">
      <c r="D196" s="24"/>
      <c r="E196" s="24"/>
      <c r="F196" s="24"/>
      <c r="G196" s="29"/>
      <c r="H196" s="30"/>
      <c r="I196" s="24"/>
      <c r="J196" s="24"/>
      <c r="K196" s="24"/>
      <c r="L196" s="24"/>
      <c r="M196" s="24"/>
      <c r="N196" s="24"/>
      <c r="O196" s="24"/>
      <c r="P196" s="24"/>
      <c r="Q196" s="24"/>
      <c r="R196" s="24"/>
      <c r="S196" s="24"/>
      <c r="T196" s="24"/>
    </row>
    <row r="197" spans="4:20" x14ac:dyDescent="0.25">
      <c r="D197" s="24"/>
      <c r="E197" s="24"/>
      <c r="F197" s="24"/>
      <c r="G197" s="29"/>
      <c r="H197" s="30"/>
      <c r="I197" s="24"/>
      <c r="J197" s="24"/>
      <c r="K197" s="24"/>
      <c r="L197" s="24"/>
      <c r="M197" s="24"/>
      <c r="N197" s="24"/>
      <c r="O197" s="24"/>
      <c r="P197" s="24"/>
      <c r="Q197" s="24"/>
      <c r="R197" s="24"/>
      <c r="S197" s="24"/>
      <c r="T197" s="24"/>
    </row>
    <row r="198" spans="4:20" x14ac:dyDescent="0.25">
      <c r="D198" s="24"/>
      <c r="E198" s="24"/>
      <c r="F198" s="24"/>
      <c r="G198" s="29"/>
      <c r="H198" s="30"/>
      <c r="I198" s="24"/>
      <c r="J198" s="24"/>
      <c r="K198" s="24"/>
      <c r="L198" s="24"/>
      <c r="M198" s="24"/>
      <c r="N198" s="24"/>
      <c r="O198" s="24"/>
      <c r="P198" s="24"/>
      <c r="Q198" s="24"/>
      <c r="R198" s="24"/>
      <c r="S198" s="24"/>
      <c r="T198" s="24"/>
    </row>
    <row r="199" spans="4:20" x14ac:dyDescent="0.25">
      <c r="D199" s="24"/>
      <c r="E199" s="24"/>
      <c r="F199" s="24"/>
      <c r="G199" s="29"/>
      <c r="H199" s="30"/>
      <c r="I199" s="24"/>
      <c r="J199" s="24"/>
      <c r="K199" s="24"/>
      <c r="L199" s="24"/>
      <c r="M199" s="24"/>
      <c r="N199" s="24"/>
      <c r="O199" s="24"/>
      <c r="P199" s="24"/>
      <c r="Q199" s="24"/>
      <c r="R199" s="24"/>
      <c r="S199" s="24"/>
      <c r="T199" s="24"/>
    </row>
    <row r="200" spans="4:20" x14ac:dyDescent="0.25">
      <c r="D200" s="24"/>
      <c r="E200" s="24"/>
      <c r="F200" s="24"/>
      <c r="G200" s="29"/>
      <c r="H200" s="30"/>
      <c r="I200" s="24"/>
      <c r="J200" s="24"/>
      <c r="K200" s="24"/>
      <c r="L200" s="24"/>
      <c r="M200" s="24"/>
      <c r="N200" s="24"/>
      <c r="O200" s="24"/>
      <c r="P200" s="24"/>
      <c r="Q200" s="24"/>
      <c r="R200" s="24"/>
      <c r="S200" s="24"/>
      <c r="T200" s="24"/>
    </row>
    <row r="201" spans="4:20" x14ac:dyDescent="0.25">
      <c r="D201" s="24"/>
      <c r="E201" s="24"/>
      <c r="F201" s="24"/>
      <c r="G201" s="29"/>
      <c r="H201" s="30"/>
      <c r="I201" s="24"/>
      <c r="J201" s="24"/>
      <c r="K201" s="24"/>
      <c r="L201" s="24"/>
      <c r="M201" s="24"/>
      <c r="N201" s="24"/>
      <c r="O201" s="24"/>
      <c r="P201" s="24"/>
      <c r="Q201" s="24"/>
      <c r="R201" s="24"/>
      <c r="S201" s="24"/>
      <c r="T201" s="24"/>
    </row>
    <row r="202" spans="4:20" x14ac:dyDescent="0.25">
      <c r="D202" s="24"/>
      <c r="E202" s="24"/>
      <c r="F202" s="24"/>
      <c r="G202" s="29"/>
      <c r="H202" s="30"/>
      <c r="I202" s="24"/>
      <c r="J202" s="24"/>
      <c r="K202" s="24"/>
      <c r="L202" s="24"/>
      <c r="M202" s="24"/>
      <c r="N202" s="24"/>
      <c r="O202" s="24"/>
      <c r="P202" s="24"/>
      <c r="Q202" s="24"/>
      <c r="R202" s="24"/>
      <c r="S202" s="24"/>
      <c r="T202" s="24"/>
    </row>
    <row r="203" spans="4:20" x14ac:dyDescent="0.25">
      <c r="D203" s="24"/>
      <c r="E203" s="24"/>
      <c r="F203" s="24"/>
      <c r="G203" s="29"/>
      <c r="H203" s="30"/>
      <c r="I203" s="24"/>
      <c r="J203" s="24"/>
      <c r="K203" s="24"/>
      <c r="L203" s="24"/>
      <c r="M203" s="24"/>
      <c r="N203" s="24"/>
      <c r="O203" s="24"/>
      <c r="P203" s="24"/>
      <c r="Q203" s="24"/>
      <c r="R203" s="24"/>
      <c r="S203" s="24"/>
      <c r="T203" s="24"/>
    </row>
    <row r="204" spans="4:20" x14ac:dyDescent="0.25">
      <c r="D204" s="24"/>
      <c r="E204" s="24"/>
      <c r="F204" s="24"/>
      <c r="G204" s="29"/>
      <c r="H204" s="30"/>
      <c r="I204" s="24"/>
      <c r="J204" s="24"/>
      <c r="K204" s="24"/>
      <c r="L204" s="24"/>
      <c r="M204" s="24"/>
      <c r="N204" s="24"/>
      <c r="O204" s="24"/>
      <c r="P204" s="24"/>
      <c r="Q204" s="24"/>
      <c r="R204" s="24"/>
      <c r="S204" s="24"/>
      <c r="T204" s="24"/>
    </row>
    <row r="205" spans="4:20" x14ac:dyDescent="0.25">
      <c r="D205" s="24"/>
      <c r="E205" s="24"/>
      <c r="F205" s="24"/>
      <c r="G205" s="29"/>
      <c r="H205" s="30"/>
      <c r="I205" s="24"/>
      <c r="J205" s="24"/>
      <c r="K205" s="24"/>
      <c r="L205" s="24"/>
      <c r="M205" s="24"/>
      <c r="N205" s="24"/>
      <c r="O205" s="24"/>
      <c r="P205" s="24"/>
      <c r="Q205" s="24"/>
      <c r="R205" s="24"/>
      <c r="S205" s="24"/>
      <c r="T205" s="24"/>
    </row>
    <row r="206" spans="4:20" x14ac:dyDescent="0.25">
      <c r="D206" s="24"/>
      <c r="E206" s="24"/>
      <c r="F206" s="24"/>
      <c r="G206" s="29"/>
      <c r="H206" s="30"/>
      <c r="I206" s="24"/>
      <c r="J206" s="24"/>
      <c r="K206" s="24"/>
      <c r="L206" s="24"/>
      <c r="M206" s="24"/>
      <c r="N206" s="24"/>
      <c r="O206" s="24"/>
      <c r="P206" s="24"/>
      <c r="Q206" s="24"/>
      <c r="R206" s="24"/>
      <c r="S206" s="24"/>
      <c r="T206" s="24"/>
    </row>
    <row r="207" spans="4:20" x14ac:dyDescent="0.25">
      <c r="D207" s="24"/>
      <c r="E207" s="24"/>
      <c r="F207" s="24"/>
      <c r="G207" s="29"/>
      <c r="H207" s="30"/>
      <c r="I207" s="24"/>
      <c r="J207" s="24"/>
      <c r="K207" s="24"/>
      <c r="L207" s="24"/>
      <c r="M207" s="24"/>
      <c r="N207" s="24"/>
      <c r="O207" s="24"/>
      <c r="P207" s="24"/>
      <c r="Q207" s="24"/>
      <c r="R207" s="24"/>
      <c r="S207" s="24"/>
      <c r="T207" s="24"/>
    </row>
    <row r="208" spans="4:20" x14ac:dyDescent="0.25">
      <c r="D208" s="24"/>
      <c r="E208" s="24"/>
      <c r="F208" s="24"/>
      <c r="G208" s="29"/>
      <c r="H208" s="30"/>
      <c r="I208" s="24"/>
      <c r="J208" s="24"/>
      <c r="K208" s="24"/>
      <c r="L208" s="24"/>
      <c r="M208" s="24"/>
      <c r="N208" s="24"/>
      <c r="O208" s="24"/>
      <c r="P208" s="24"/>
      <c r="Q208" s="24"/>
      <c r="R208" s="24"/>
      <c r="S208" s="24"/>
      <c r="T208" s="24"/>
    </row>
    <row r="209" spans="4:20" x14ac:dyDescent="0.25">
      <c r="D209" s="24"/>
      <c r="E209" s="24"/>
      <c r="F209" s="24"/>
      <c r="G209" s="29"/>
      <c r="H209" s="30"/>
      <c r="I209" s="24"/>
      <c r="J209" s="24"/>
      <c r="K209" s="24"/>
      <c r="L209" s="24"/>
      <c r="M209" s="24"/>
      <c r="N209" s="24"/>
      <c r="O209" s="24"/>
      <c r="P209" s="24"/>
      <c r="Q209" s="24"/>
      <c r="R209" s="24"/>
      <c r="S209" s="24"/>
      <c r="T209" s="24"/>
    </row>
    <row r="210" spans="4:20" x14ac:dyDescent="0.25">
      <c r="D210" s="24"/>
      <c r="E210" s="24"/>
      <c r="F210" s="24"/>
      <c r="G210" s="29"/>
      <c r="H210" s="30"/>
      <c r="I210" s="24"/>
      <c r="J210" s="24"/>
      <c r="K210" s="24"/>
      <c r="L210" s="24"/>
      <c r="M210" s="24"/>
      <c r="N210" s="24"/>
      <c r="O210" s="24"/>
      <c r="P210" s="24"/>
      <c r="Q210" s="24"/>
      <c r="R210" s="24"/>
      <c r="S210" s="24"/>
      <c r="T210" s="24"/>
    </row>
    <row r="211" spans="4:20" x14ac:dyDescent="0.25">
      <c r="D211" s="24"/>
      <c r="E211" s="24"/>
      <c r="F211" s="24"/>
      <c r="G211" s="29"/>
      <c r="H211" s="30"/>
      <c r="I211" s="24"/>
      <c r="J211" s="24"/>
      <c r="K211" s="24"/>
      <c r="L211" s="24"/>
      <c r="M211" s="24"/>
      <c r="N211" s="24"/>
      <c r="O211" s="24"/>
      <c r="P211" s="24"/>
      <c r="Q211" s="24"/>
      <c r="R211" s="24"/>
      <c r="S211" s="24"/>
      <c r="T211" s="24"/>
    </row>
    <row r="212" spans="4:20" x14ac:dyDescent="0.25">
      <c r="D212" s="24"/>
      <c r="E212" s="24"/>
      <c r="F212" s="24"/>
      <c r="G212" s="29"/>
      <c r="H212" s="30"/>
      <c r="I212" s="24"/>
      <c r="J212" s="24"/>
      <c r="K212" s="24"/>
      <c r="L212" s="24"/>
      <c r="M212" s="24"/>
      <c r="N212" s="24"/>
      <c r="O212" s="24"/>
      <c r="P212" s="24"/>
      <c r="Q212" s="24"/>
      <c r="R212" s="24"/>
      <c r="S212" s="24"/>
      <c r="T212" s="24"/>
    </row>
    <row r="213" spans="4:20" x14ac:dyDescent="0.25">
      <c r="D213" s="24"/>
      <c r="E213" s="24"/>
      <c r="F213" s="24"/>
      <c r="G213" s="29"/>
      <c r="H213" s="30"/>
      <c r="I213" s="24"/>
      <c r="J213" s="24"/>
      <c r="K213" s="24"/>
      <c r="L213" s="24"/>
      <c r="M213" s="24"/>
      <c r="N213" s="24"/>
      <c r="O213" s="24"/>
      <c r="P213" s="24"/>
      <c r="Q213" s="24"/>
      <c r="R213" s="24"/>
      <c r="S213" s="24"/>
      <c r="T213" s="24"/>
    </row>
    <row r="214" spans="4:20" x14ac:dyDescent="0.25">
      <c r="D214" s="24"/>
      <c r="E214" s="24"/>
      <c r="F214" s="24"/>
      <c r="G214" s="29"/>
      <c r="H214" s="30"/>
      <c r="I214" s="24"/>
      <c r="J214" s="24"/>
      <c r="K214" s="24"/>
      <c r="L214" s="24"/>
      <c r="M214" s="24"/>
      <c r="N214" s="24"/>
      <c r="O214" s="24"/>
      <c r="P214" s="24"/>
      <c r="Q214" s="24"/>
      <c r="R214" s="24"/>
      <c r="S214" s="24"/>
      <c r="T214" s="24"/>
    </row>
    <row r="215" spans="4:20" x14ac:dyDescent="0.25">
      <c r="D215" s="24"/>
      <c r="E215" s="24"/>
      <c r="F215" s="24"/>
      <c r="G215" s="29"/>
      <c r="H215" s="30"/>
      <c r="I215" s="24"/>
      <c r="J215" s="24"/>
      <c r="K215" s="24"/>
      <c r="L215" s="24"/>
      <c r="M215" s="24"/>
      <c r="N215" s="24"/>
      <c r="O215" s="24"/>
      <c r="P215" s="24"/>
      <c r="Q215" s="24"/>
      <c r="R215" s="24"/>
      <c r="S215" s="24"/>
      <c r="T215" s="24"/>
    </row>
    <row r="216" spans="4:20" x14ac:dyDescent="0.25">
      <c r="D216" s="24"/>
      <c r="E216" s="24"/>
      <c r="F216" s="24"/>
      <c r="G216" s="29"/>
      <c r="H216" s="30"/>
      <c r="I216" s="24"/>
      <c r="J216" s="24"/>
      <c r="K216" s="24"/>
      <c r="L216" s="24"/>
      <c r="M216" s="24"/>
      <c r="N216" s="24"/>
      <c r="O216" s="24"/>
      <c r="P216" s="24"/>
      <c r="Q216" s="24"/>
      <c r="R216" s="24"/>
      <c r="S216" s="24"/>
      <c r="T216" s="24"/>
    </row>
    <row r="217" spans="4:20" x14ac:dyDescent="0.25">
      <c r="D217" s="24"/>
      <c r="E217" s="24"/>
      <c r="F217" s="24"/>
      <c r="G217" s="29"/>
      <c r="H217" s="30"/>
      <c r="I217" s="24"/>
      <c r="J217" s="24"/>
      <c r="K217" s="24"/>
      <c r="L217" s="24"/>
      <c r="M217" s="24"/>
      <c r="N217" s="24"/>
      <c r="O217" s="24"/>
      <c r="P217" s="24"/>
      <c r="Q217" s="24"/>
      <c r="R217" s="24"/>
      <c r="S217" s="24"/>
      <c r="T217" s="24"/>
    </row>
    <row r="218" spans="4:20" x14ac:dyDescent="0.25">
      <c r="D218" s="24"/>
      <c r="E218" s="24"/>
      <c r="F218" s="24"/>
      <c r="G218" s="29"/>
      <c r="H218" s="30"/>
      <c r="I218" s="24"/>
      <c r="J218" s="24"/>
      <c r="K218" s="24"/>
      <c r="L218" s="24"/>
      <c r="M218" s="24"/>
      <c r="N218" s="24"/>
      <c r="O218" s="24"/>
      <c r="P218" s="24"/>
      <c r="Q218" s="24"/>
      <c r="R218" s="24"/>
      <c r="S218" s="24"/>
      <c r="T218" s="24"/>
    </row>
    <row r="219" spans="4:20" x14ac:dyDescent="0.25">
      <c r="G219" s="3"/>
      <c r="H219" s="2"/>
    </row>
    <row r="220" spans="4:20" x14ac:dyDescent="0.25">
      <c r="G220" s="3"/>
      <c r="H220" s="2"/>
    </row>
    <row r="221" spans="4:20" x14ac:dyDescent="0.25">
      <c r="G221" s="3"/>
      <c r="H221" s="2"/>
    </row>
    <row r="222" spans="4:20" x14ac:dyDescent="0.25">
      <c r="G222" s="3"/>
      <c r="H222" s="2"/>
    </row>
    <row r="223" spans="4:20" x14ac:dyDescent="0.25">
      <c r="G223" s="3"/>
      <c r="H223" s="2"/>
    </row>
    <row r="224" spans="4:20" x14ac:dyDescent="0.25">
      <c r="G224" s="3"/>
      <c r="H224" s="2"/>
    </row>
    <row r="225" spans="7:8" x14ac:dyDescent="0.25">
      <c r="G225" s="3"/>
      <c r="H225" s="2"/>
    </row>
    <row r="226" spans="7:8" x14ac:dyDescent="0.25">
      <c r="G226" s="3"/>
      <c r="H226" s="2"/>
    </row>
    <row r="227" spans="7:8" x14ac:dyDescent="0.25">
      <c r="G227" s="3"/>
      <c r="H227" s="2"/>
    </row>
    <row r="228" spans="7:8" x14ac:dyDescent="0.25">
      <c r="G228" s="3"/>
      <c r="H228" s="2"/>
    </row>
    <row r="229" spans="7:8" x14ac:dyDescent="0.25">
      <c r="G229" s="3"/>
      <c r="H229" s="2"/>
    </row>
    <row r="230" spans="7:8" x14ac:dyDescent="0.25">
      <c r="G230" s="3"/>
      <c r="H230" s="2"/>
    </row>
    <row r="231" spans="7:8" x14ac:dyDescent="0.25">
      <c r="G231" s="3"/>
      <c r="H231" s="2"/>
    </row>
    <row r="232" spans="7:8" x14ac:dyDescent="0.25">
      <c r="G232" s="3"/>
      <c r="H232" s="2"/>
    </row>
    <row r="233" spans="7:8" x14ac:dyDescent="0.25">
      <c r="G233" s="3"/>
      <c r="H233" s="2"/>
    </row>
    <row r="234" spans="7:8" x14ac:dyDescent="0.25">
      <c r="G234" s="3"/>
      <c r="H234" s="2"/>
    </row>
    <row r="235" spans="7:8" x14ac:dyDescent="0.25">
      <c r="G235" s="3"/>
      <c r="H235" s="2"/>
    </row>
    <row r="236" spans="7:8" x14ac:dyDescent="0.25">
      <c r="G236" s="3"/>
      <c r="H236" s="2"/>
    </row>
    <row r="237" spans="7:8" x14ac:dyDescent="0.25">
      <c r="G237" s="3"/>
      <c r="H237" s="2"/>
    </row>
    <row r="238" spans="7:8" x14ac:dyDescent="0.25">
      <c r="G238" s="3"/>
      <c r="H238" s="2"/>
    </row>
    <row r="239" spans="7:8" x14ac:dyDescent="0.25">
      <c r="G239" s="3"/>
      <c r="H239" s="2"/>
    </row>
    <row r="240" spans="7:8" x14ac:dyDescent="0.25">
      <c r="G240" s="3"/>
      <c r="H240" s="2"/>
    </row>
    <row r="241" spans="7:8" x14ac:dyDescent="0.25">
      <c r="G241" s="3"/>
      <c r="H241" s="2"/>
    </row>
    <row r="242" spans="7:8" x14ac:dyDescent="0.25">
      <c r="G242" s="3"/>
      <c r="H242" s="2"/>
    </row>
    <row r="243" spans="7:8" x14ac:dyDescent="0.25">
      <c r="G243" s="3"/>
      <c r="H243" s="2"/>
    </row>
    <row r="244" spans="7:8" x14ac:dyDescent="0.25">
      <c r="G244" s="3"/>
      <c r="H244" s="2"/>
    </row>
    <row r="245" spans="7:8" x14ac:dyDescent="0.25">
      <c r="G245" s="3"/>
      <c r="H245" s="2"/>
    </row>
    <row r="246" spans="7:8" x14ac:dyDescent="0.25">
      <c r="G246" s="3"/>
      <c r="H246" s="2"/>
    </row>
    <row r="247" spans="7:8" x14ac:dyDescent="0.25">
      <c r="G247" s="3"/>
      <c r="H247" s="2"/>
    </row>
    <row r="248" spans="7:8" x14ac:dyDescent="0.25">
      <c r="G248" s="3"/>
      <c r="H248" s="2"/>
    </row>
    <row r="249" spans="7:8" x14ac:dyDescent="0.25">
      <c r="G249" s="3"/>
      <c r="H249" s="2"/>
    </row>
    <row r="250" spans="7:8" x14ac:dyDescent="0.25">
      <c r="G250" s="3"/>
      <c r="H250" s="2"/>
    </row>
    <row r="251" spans="7:8" x14ac:dyDescent="0.25">
      <c r="G251" s="3"/>
      <c r="H251" s="2"/>
    </row>
    <row r="252" spans="7:8" x14ac:dyDescent="0.25">
      <c r="G252" s="3"/>
      <c r="H252" s="2"/>
    </row>
    <row r="253" spans="7:8" x14ac:dyDescent="0.25">
      <c r="G253" s="3"/>
      <c r="H253" s="2"/>
    </row>
    <row r="254" spans="7:8" x14ac:dyDescent="0.25">
      <c r="G254" s="3"/>
      <c r="H254" s="2"/>
    </row>
    <row r="255" spans="7:8" x14ac:dyDescent="0.25">
      <c r="G255" s="3"/>
      <c r="H255" s="2"/>
    </row>
    <row r="256" spans="7:8" x14ac:dyDescent="0.25">
      <c r="G256" s="3"/>
      <c r="H256" s="2"/>
    </row>
    <row r="257" spans="7:8" x14ac:dyDescent="0.25">
      <c r="G257" s="3"/>
      <c r="H257" s="2"/>
    </row>
    <row r="258" spans="7:8" x14ac:dyDescent="0.25">
      <c r="G258" s="3"/>
      <c r="H258" s="2"/>
    </row>
    <row r="259" spans="7:8" x14ac:dyDescent="0.25">
      <c r="G259" s="3"/>
      <c r="H259" s="2"/>
    </row>
    <row r="260" spans="7:8" x14ac:dyDescent="0.25">
      <c r="G260" s="3"/>
      <c r="H260" s="2"/>
    </row>
    <row r="261" spans="7:8" x14ac:dyDescent="0.25">
      <c r="G261" s="3"/>
      <c r="H261" s="2"/>
    </row>
    <row r="262" spans="7:8" x14ac:dyDescent="0.25">
      <c r="G262" s="3"/>
      <c r="H262" s="2"/>
    </row>
    <row r="263" spans="7:8" x14ac:dyDescent="0.25">
      <c r="G263" s="3"/>
      <c r="H263" s="2"/>
    </row>
    <row r="264" spans="7:8" x14ac:dyDescent="0.25">
      <c r="G264" s="3"/>
      <c r="H264" s="2"/>
    </row>
    <row r="265" spans="7:8" x14ac:dyDescent="0.25">
      <c r="G265" s="3"/>
      <c r="H265" s="2"/>
    </row>
    <row r="266" spans="7:8" x14ac:dyDescent="0.25">
      <c r="G266" s="3"/>
      <c r="H266" s="2"/>
    </row>
    <row r="267" spans="7:8" x14ac:dyDescent="0.25">
      <c r="G267" s="3"/>
      <c r="H267" s="2"/>
    </row>
    <row r="268" spans="7:8" x14ac:dyDescent="0.25">
      <c r="G268" s="3"/>
      <c r="H268" s="2"/>
    </row>
    <row r="269" spans="7:8" x14ac:dyDescent="0.25">
      <c r="G269" s="3"/>
      <c r="H269" s="2"/>
    </row>
    <row r="270" spans="7:8" x14ac:dyDescent="0.25">
      <c r="G270" s="3"/>
      <c r="H270" s="2"/>
    </row>
    <row r="271" spans="7:8" x14ac:dyDescent="0.25">
      <c r="G271" s="3"/>
      <c r="H271" s="2"/>
    </row>
    <row r="272" spans="7:8" x14ac:dyDescent="0.25">
      <c r="G272" s="3"/>
      <c r="H272" s="2"/>
    </row>
    <row r="273" spans="7:8" x14ac:dyDescent="0.25">
      <c r="G273" s="3"/>
      <c r="H273" s="2"/>
    </row>
    <row r="274" spans="7:8" x14ac:dyDescent="0.25">
      <c r="G274" s="3"/>
      <c r="H274" s="2"/>
    </row>
    <row r="275" spans="7:8" x14ac:dyDescent="0.25">
      <c r="G275" s="3"/>
      <c r="H275" s="2"/>
    </row>
    <row r="276" spans="7:8" x14ac:dyDescent="0.25">
      <c r="G276" s="3"/>
      <c r="H276" s="2"/>
    </row>
    <row r="277" spans="7:8" x14ac:dyDescent="0.25">
      <c r="G277" s="3"/>
      <c r="H277" s="2"/>
    </row>
    <row r="278" spans="7:8" x14ac:dyDescent="0.25">
      <c r="G278" s="3"/>
      <c r="H278" s="2"/>
    </row>
    <row r="279" spans="7:8" x14ac:dyDescent="0.25">
      <c r="G279" s="3"/>
      <c r="H279" s="2"/>
    </row>
    <row r="280" spans="7:8" x14ac:dyDescent="0.25">
      <c r="G280" s="3"/>
      <c r="H280" s="2"/>
    </row>
    <row r="281" spans="7:8" x14ac:dyDescent="0.25">
      <c r="G281" s="3"/>
      <c r="H281" s="2"/>
    </row>
    <row r="282" spans="7:8" x14ac:dyDescent="0.25">
      <c r="G282" s="3"/>
      <c r="H282" s="2"/>
    </row>
    <row r="283" spans="7:8" x14ac:dyDescent="0.25">
      <c r="G283" s="3"/>
      <c r="H283" s="2"/>
    </row>
    <row r="284" spans="7:8" x14ac:dyDescent="0.25">
      <c r="G284" s="3"/>
      <c r="H284" s="2"/>
    </row>
    <row r="285" spans="7:8" x14ac:dyDescent="0.25">
      <c r="G285" s="3"/>
      <c r="H285" s="2"/>
    </row>
    <row r="286" spans="7:8" x14ac:dyDescent="0.25">
      <c r="G286" s="3"/>
      <c r="H286" s="2"/>
    </row>
    <row r="287" spans="7:8" x14ac:dyDescent="0.25">
      <c r="G287" s="3"/>
      <c r="H287" s="2"/>
    </row>
    <row r="288" spans="7:8" x14ac:dyDescent="0.25">
      <c r="G288" s="3"/>
      <c r="H288" s="2"/>
    </row>
    <row r="289" spans="7:8" x14ac:dyDescent="0.25">
      <c r="G289" s="3"/>
      <c r="H289" s="2"/>
    </row>
    <row r="290" spans="7:8" x14ac:dyDescent="0.25">
      <c r="G290" s="3"/>
      <c r="H290" s="2"/>
    </row>
    <row r="291" spans="7:8" x14ac:dyDescent="0.25">
      <c r="G291" s="3"/>
      <c r="H291" s="2"/>
    </row>
    <row r="292" spans="7:8" x14ac:dyDescent="0.25">
      <c r="G292" s="3"/>
      <c r="H292" s="2"/>
    </row>
    <row r="293" spans="7:8" x14ac:dyDescent="0.25">
      <c r="G293" s="3"/>
      <c r="H293" s="2"/>
    </row>
    <row r="294" spans="7:8" x14ac:dyDescent="0.25">
      <c r="G294" s="3"/>
      <c r="H294" s="2"/>
    </row>
    <row r="295" spans="7:8" x14ac:dyDescent="0.25">
      <c r="G295" s="3"/>
      <c r="H295" s="2"/>
    </row>
    <row r="296" spans="7:8" x14ac:dyDescent="0.25">
      <c r="G296" s="3"/>
      <c r="H296" s="2"/>
    </row>
    <row r="297" spans="7:8" x14ac:dyDescent="0.25">
      <c r="G297" s="3"/>
      <c r="H297" s="2"/>
    </row>
    <row r="298" spans="7:8" x14ac:dyDescent="0.25">
      <c r="G298" s="3"/>
      <c r="H298" s="2"/>
    </row>
    <row r="299" spans="7:8" x14ac:dyDescent="0.25">
      <c r="G299" s="3"/>
      <c r="H299" s="2"/>
    </row>
    <row r="300" spans="7:8" x14ac:dyDescent="0.25">
      <c r="G300" s="3"/>
      <c r="H300" s="2"/>
    </row>
    <row r="301" spans="7:8" x14ac:dyDescent="0.25">
      <c r="G301" s="3"/>
      <c r="H301" s="2"/>
    </row>
    <row r="302" spans="7:8" x14ac:dyDescent="0.25">
      <c r="G302" s="3"/>
      <c r="H302" s="2"/>
    </row>
    <row r="303" spans="7:8" x14ac:dyDescent="0.25">
      <c r="G303" s="3"/>
      <c r="H303" s="2"/>
    </row>
    <row r="304" spans="7:8" x14ac:dyDescent="0.25">
      <c r="G304" s="3"/>
      <c r="H304" s="2"/>
    </row>
    <row r="305" spans="7:8" x14ac:dyDescent="0.25">
      <c r="G305" s="3"/>
      <c r="H305" s="2"/>
    </row>
    <row r="306" spans="7:8" x14ac:dyDescent="0.25">
      <c r="G306" s="3"/>
      <c r="H306" s="2"/>
    </row>
    <row r="307" spans="7:8" x14ac:dyDescent="0.25">
      <c r="G307" s="3"/>
      <c r="H307" s="2"/>
    </row>
    <row r="308" spans="7:8" x14ac:dyDescent="0.25">
      <c r="G308" s="3"/>
      <c r="H308" s="2"/>
    </row>
    <row r="309" spans="7:8" x14ac:dyDescent="0.25">
      <c r="G309" s="3"/>
      <c r="H309" s="2"/>
    </row>
    <row r="310" spans="7:8" x14ac:dyDescent="0.25">
      <c r="G310" s="3"/>
      <c r="H310" s="2"/>
    </row>
    <row r="311" spans="7:8" x14ac:dyDescent="0.25">
      <c r="G311" s="3"/>
      <c r="H311" s="2"/>
    </row>
    <row r="312" spans="7:8" x14ac:dyDescent="0.25">
      <c r="G312" s="3"/>
      <c r="H312" s="2"/>
    </row>
    <row r="313" spans="7:8" x14ac:dyDescent="0.25">
      <c r="G313" s="3"/>
      <c r="H313" s="2"/>
    </row>
    <row r="314" spans="7:8" x14ac:dyDescent="0.25">
      <c r="G314" s="3"/>
      <c r="H314" s="2"/>
    </row>
    <row r="315" spans="7:8" x14ac:dyDescent="0.25">
      <c r="G315" s="3"/>
      <c r="H315" s="2"/>
    </row>
    <row r="316" spans="7:8" x14ac:dyDescent="0.25">
      <c r="G316" s="3"/>
      <c r="H316" s="2"/>
    </row>
    <row r="317" spans="7:8" x14ac:dyDescent="0.25">
      <c r="G317" s="3"/>
      <c r="H317" s="2"/>
    </row>
    <row r="318" spans="7:8" x14ac:dyDescent="0.25">
      <c r="G318" s="3"/>
      <c r="H318" s="2"/>
    </row>
    <row r="319" spans="7:8" x14ac:dyDescent="0.25">
      <c r="G319" s="3"/>
      <c r="H319" s="2"/>
    </row>
    <row r="320" spans="7:8" x14ac:dyDescent="0.25">
      <c r="G320" s="3"/>
      <c r="H320" s="2"/>
    </row>
    <row r="321" spans="7:8" x14ac:dyDescent="0.25">
      <c r="G321" s="3"/>
      <c r="H321" s="2"/>
    </row>
  </sheetData>
  <autoFilter ref="A22:C76" xr:uid="{63FDD7B5-C920-440F-B16E-7C8DE1EE8DCC}">
    <filterColumn colId="2">
      <colorFilter dxfId="2"/>
    </filterColumn>
    <sortState xmlns:xlrd2="http://schemas.microsoft.com/office/spreadsheetml/2017/richdata2" ref="A27:C76">
      <sortCondition descending="1" ref="C36:C76"/>
    </sortState>
  </autoFilter>
  <mergeCells count="3">
    <mergeCell ref="A20:C20"/>
    <mergeCell ref="A3:B3"/>
    <mergeCell ref="E3:F3"/>
  </mergeCells>
  <conditionalFormatting pivot="1" sqref="B9 B7 B11 B13 B15 B17">
    <cfRule type="dataBar" priority="2">
      <dataBar>
        <cfvo type="min"/>
        <cfvo type="max"/>
        <color theme="4" tint="0.59999389629810485"/>
      </dataBar>
      <extLst>
        <ext xmlns:x14="http://schemas.microsoft.com/office/spreadsheetml/2009/9/main" uri="{B025F937-C7B1-47D3-B67F-A62EFF666E3E}">
          <x14:id>{CF42A48F-FCFC-4DDB-A895-277AC29B5FA0}</x14:id>
        </ext>
      </extLst>
    </cfRule>
  </conditionalFormatting>
  <conditionalFormatting sqref="E7:E17">
    <cfRule type="dataBar" priority="1">
      <dataBar>
        <cfvo type="min"/>
        <cfvo type="max"/>
        <color theme="4" tint="0.59999389629810485"/>
      </dataBar>
      <extLst>
        <ext xmlns:x14="http://schemas.microsoft.com/office/spreadsheetml/2009/9/main" uri="{B025F937-C7B1-47D3-B67F-A62EFF666E3E}">
          <x14:id>{BC8E1DE5-72D1-449C-8A26-D17C097BE4B8}</x14:id>
        </ext>
      </extLst>
    </cfRule>
  </conditionalFormatting>
  <pageMargins left="0.7" right="0.7" top="0.75" bottom="0.75" header="0.3" footer="0.3"/>
  <pageSetup paperSize="9" orientation="portrait" r:id="rId3"/>
  <extLst>
    <ext xmlns:x14="http://schemas.microsoft.com/office/spreadsheetml/2009/9/main" uri="{78C0D931-6437-407d-A8EE-F0AAD7539E65}">
      <x14:conditionalFormattings>
        <x14:conditionalFormatting xmlns:xm="http://schemas.microsoft.com/office/excel/2006/main" pivot="1">
          <x14:cfRule type="dataBar" id="{CF42A48F-FCFC-4DDB-A895-277AC29B5FA0}">
            <x14:dataBar minLength="0" maxLength="100" gradient="0">
              <x14:cfvo type="autoMin"/>
              <x14:cfvo type="autoMax"/>
              <x14:negativeFillColor rgb="FFFF0000"/>
              <x14:axisColor rgb="FF000000"/>
            </x14:dataBar>
          </x14:cfRule>
          <xm:sqref>B9 B7 B11 B13 B15 B17</xm:sqref>
        </x14:conditionalFormatting>
        <x14:conditionalFormatting xmlns:xm="http://schemas.microsoft.com/office/excel/2006/main">
          <x14:cfRule type="dataBar" id="{BC8E1DE5-72D1-449C-8A26-D17C097BE4B8}">
            <x14:dataBar minLength="0" maxLength="100" gradient="0">
              <x14:cfvo type="autoMin"/>
              <x14:cfvo type="autoMax"/>
              <x14:negativeFillColor rgb="FFFF0000"/>
              <x14:axisColor rgb="FF000000"/>
            </x14:dataBar>
          </x14:cfRule>
          <xm:sqref>E7:E17</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C5D505-72CE-4FD7-BB78-76ECFDA128BC}">
  <dimension ref="B1:D29"/>
  <sheetViews>
    <sheetView workbookViewId="0">
      <selection activeCell="B1" sqref="B1"/>
    </sheetView>
  </sheetViews>
  <sheetFormatPr defaultRowHeight="15" x14ac:dyDescent="0.25"/>
  <cols>
    <col min="3" max="3" width="58.140625" customWidth="1"/>
    <col min="4" max="5" width="21.85546875" bestFit="1" customWidth="1"/>
    <col min="6" max="8" width="10" bestFit="1" customWidth="1"/>
  </cols>
  <sheetData>
    <row r="1" spans="2:4" s="73" customFormat="1" ht="40.5" x14ac:dyDescent="0.25">
      <c r="B1" s="74">
        <v>8</v>
      </c>
      <c r="C1" s="75" t="s">
        <v>92</v>
      </c>
    </row>
    <row r="3" spans="2:4" x14ac:dyDescent="0.25">
      <c r="C3" s="71" t="s">
        <v>96</v>
      </c>
    </row>
    <row r="4" spans="2:4" x14ac:dyDescent="0.25">
      <c r="C4" s="71" t="s">
        <v>97</v>
      </c>
    </row>
    <row r="6" spans="2:4" x14ac:dyDescent="0.25">
      <c r="C6" s="17" t="s">
        <v>59</v>
      </c>
      <c r="D6" t="s">
        <v>70</v>
      </c>
    </row>
    <row r="7" spans="2:4" x14ac:dyDescent="0.25">
      <c r="C7" s="18" t="s">
        <v>26</v>
      </c>
      <c r="D7" s="20">
        <v>58277.8</v>
      </c>
    </row>
    <row r="8" spans="2:4" x14ac:dyDescent="0.25">
      <c r="C8" s="18" t="s">
        <v>17</v>
      </c>
      <c r="D8" s="20">
        <v>56471.590000000004</v>
      </c>
    </row>
    <row r="9" spans="2:4" x14ac:dyDescent="0.25">
      <c r="C9" s="18" t="s">
        <v>32</v>
      </c>
      <c r="D9" s="20">
        <v>52063.35</v>
      </c>
    </row>
    <row r="10" spans="2:4" x14ac:dyDescent="0.25">
      <c r="C10" s="18" t="s">
        <v>15</v>
      </c>
      <c r="D10" s="20">
        <v>50988.91</v>
      </c>
    </row>
    <row r="11" spans="2:4" x14ac:dyDescent="0.25">
      <c r="C11" s="18" t="s">
        <v>22</v>
      </c>
      <c r="D11" s="20">
        <v>46234.960000000006</v>
      </c>
    </row>
    <row r="12" spans="2:4" x14ac:dyDescent="0.25">
      <c r="C12" s="18" t="s">
        <v>33</v>
      </c>
      <c r="D12" s="20">
        <v>46226.020000000004</v>
      </c>
    </row>
    <row r="13" spans="2:4" x14ac:dyDescent="0.25">
      <c r="C13" s="18" t="s">
        <v>23</v>
      </c>
      <c r="D13" s="20">
        <v>44884.12</v>
      </c>
    </row>
    <row r="14" spans="2:4" x14ac:dyDescent="0.25">
      <c r="C14" s="18" t="s">
        <v>16</v>
      </c>
      <c r="D14" s="20">
        <v>43177.340000000004</v>
      </c>
    </row>
    <row r="15" spans="2:4" x14ac:dyDescent="0.25">
      <c r="C15" s="18" t="s">
        <v>18</v>
      </c>
      <c r="D15" s="20">
        <v>40814.559999999998</v>
      </c>
    </row>
    <row r="16" spans="2:4" x14ac:dyDescent="0.25">
      <c r="C16" s="18" t="s">
        <v>28</v>
      </c>
      <c r="D16" s="20">
        <v>39084.340000000004</v>
      </c>
    </row>
    <row r="17" spans="3:4" x14ac:dyDescent="0.25">
      <c r="C17" s="18" t="s">
        <v>29</v>
      </c>
      <c r="D17" s="20">
        <v>36700.840000000004</v>
      </c>
    </row>
    <row r="18" spans="3:4" x14ac:dyDescent="0.25">
      <c r="C18" s="18" t="s">
        <v>20</v>
      </c>
      <c r="D18" s="20">
        <v>31390.480000000003</v>
      </c>
    </row>
    <row r="19" spans="3:4" x14ac:dyDescent="0.25">
      <c r="C19" s="18" t="s">
        <v>24</v>
      </c>
      <c r="D19" s="20">
        <v>30189.32</v>
      </c>
    </row>
    <row r="20" spans="3:4" x14ac:dyDescent="0.25">
      <c r="C20" s="18" t="s">
        <v>19</v>
      </c>
      <c r="D20" s="20">
        <v>29800.160000000003</v>
      </c>
    </row>
    <row r="21" spans="3:4" x14ac:dyDescent="0.25">
      <c r="C21" s="18" t="s">
        <v>13</v>
      </c>
      <c r="D21" s="20">
        <v>29721.27</v>
      </c>
    </row>
    <row r="22" spans="3:4" x14ac:dyDescent="0.25">
      <c r="C22" s="18" t="s">
        <v>25</v>
      </c>
      <c r="D22" s="20">
        <v>29678.099999999995</v>
      </c>
    </row>
    <row r="23" spans="3:4" x14ac:dyDescent="0.25">
      <c r="C23" s="18" t="s">
        <v>31</v>
      </c>
      <c r="D23" s="20">
        <v>29518.43</v>
      </c>
    </row>
    <row r="24" spans="3:4" x14ac:dyDescent="0.25">
      <c r="C24" s="18" t="s">
        <v>21</v>
      </c>
      <c r="D24" s="20">
        <v>26000</v>
      </c>
    </row>
    <row r="25" spans="3:4" x14ac:dyDescent="0.25">
      <c r="C25" s="18" t="s">
        <v>30</v>
      </c>
      <c r="D25" s="20">
        <v>25899.020000000011</v>
      </c>
    </row>
    <row r="26" spans="3:4" x14ac:dyDescent="0.25">
      <c r="C26" s="18" t="s">
        <v>27</v>
      </c>
      <c r="D26" s="20">
        <v>19572.14</v>
      </c>
    </row>
    <row r="27" spans="3:4" x14ac:dyDescent="0.25">
      <c r="C27" s="18" t="s">
        <v>14</v>
      </c>
      <c r="D27" s="20">
        <v>19525.600000000002</v>
      </c>
    </row>
    <row r="28" spans="3:4" x14ac:dyDescent="0.25">
      <c r="C28" s="18" t="s">
        <v>4</v>
      </c>
      <c r="D28" s="20">
        <v>14946.919999999998</v>
      </c>
    </row>
    <row r="29" spans="3:4" x14ac:dyDescent="0.25">
      <c r="C29" s="18" t="s">
        <v>61</v>
      </c>
      <c r="D29" s="20">
        <v>801165.26999999979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y l 5 o V g T a 1 k i k A A A A 9 Q A A A B I A H A B D b 2 5 m a W c v U G F j a 2 F n Z S 5 4 b W w g o h g A K K A U A A A A A A A A A A A A A A A A A A A A A A A A A A A A h Y 9 B D o I w F E S v Q r q n r d U Y J J 8 S 4 1 Y S o 4 l x 2 5 Q K j V A M L Z a 7 u f B I X k G M o u 5 c z p u 3 m L l f b 5 D 2 d R V c V G t 1 Y x I 0 w R Q F y s g m 1 6 Z I U O e O Y Y R S D h s h T 6 J Q w S A b G / c 2 T 1 D p 3 D k m x H u P / R Q 3 b U E Y p R N y y N Y 7 W a p a o I + s / 8 u h N t Y J I x X i s H + N 4 Q w v 5 j i a M U y B j A w y b b 4 9 G + Y + 2 x 8 I q 6 5 y X a u 4 s u F y C 2 S M Q N 4 X + A N Q S w M E F A A C A A g A y l 5 o 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p e a F Y o i k e 4 D g A A A B E A A A A T A B w A R m 9 y b X V s Y X M v U 2 V j d G l v b j E u b S C i G A A o o B Q A A A A A A A A A A A A A A A A A A A A A A A A A A A A r T k 0 u y c z P U w i G 0 I b W A F B L A Q I t A B Q A A g A I A M p e a F Y E 2 t Z I p A A A A P U A A A A S A A A A A A A A A A A A A A A A A A A A A A B D b 2 5 m a W c v U G F j a 2 F n Z S 5 4 b W x Q S w E C L Q A U A A I A C A D K X m h W D 8 r p q 6 Q A A A D p A A A A E w A A A A A A A A A A A A A A A A D w A A A A W 0 N v b n R l b n R f V H l w Z X N d L n h t b F B L A Q I t A B Q A A g A I A M p e a F 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C 9 L V + t E c a R R p t z 5 9 L p h g r 1 A A A A A A I A A A A A A B B m A A A A A Q A A I A A A A J n d 0 9 F u R G t n g + C Z W W 1 h C K a m j U I X 7 5 H C n V f v H m P G 7 s w l A A A A A A 6 A A A A A A g A A I A A A A C P G X s O U j 7 b G r k 4 p U C h 5 X e Z V K u z C q 0 V 7 v D Y F J + F B v / P n U A A A A F o 7 A 5 I i g I 4 g H a d 4 u n r L R x Q S O / h W d d E f p D 7 o 0 s R B x Z 0 + H R E R K u x S h F F a S Z R 3 S M P R Q s L q f N z S A / w u J m 4 E U R t 6 h 1 7 e 9 R Q j / c P A r 7 n l 8 0 9 i G T 8 l Q A A A A N V h j u O j c 8 C a / J O B Z a 2 Q f q N e 6 J y a O 2 h V U 2 F J i W a Y 0 V 5 G R l 9 K 2 J Z p f z O w Z r 7 w 6 E u P W V A q m D 9 Y L L B L o 3 4 8 M K J z 6 y 8 = < / D a t a M a s h u p > 
</file>

<file path=customXml/itemProps1.xml><?xml version="1.0" encoding="utf-8"?>
<ds:datastoreItem xmlns:ds="http://schemas.openxmlformats.org/officeDocument/2006/customXml" ds:itemID="{BA2B876B-3882-4780-BDEF-CE885A6285A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vt:lpstr>
      <vt:lpstr>quick statistics</vt:lpstr>
      <vt:lpstr>exporatory data analysis w CF</vt:lpstr>
      <vt:lpstr>salles by country</vt:lpstr>
      <vt:lpstr>sales by country (pivot tables)</vt:lpstr>
      <vt:lpstr>top 5 products by $ per unit</vt:lpstr>
      <vt:lpstr>anomalies in data</vt:lpstr>
      <vt:lpstr>best sales person by country</vt:lpstr>
      <vt:lpstr>profits by product</vt:lpstr>
      <vt:lpstr>Dymic ctry-level sales Report</vt:lpstr>
      <vt:lpstr>Open-ended questions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Javi</cp:lastModifiedBy>
  <dcterms:created xsi:type="dcterms:W3CDTF">2021-03-14T20:21:32Z</dcterms:created>
  <dcterms:modified xsi:type="dcterms:W3CDTF">2023-03-10T16:37:46Z</dcterms:modified>
</cp:coreProperties>
</file>