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52.xml"/>
  <Override ContentType="application/vnd.openxmlformats-officedocument.drawingml.chart+xml" PartName="/xl/charts/chart18.xml"/>
  <Override ContentType="application/vnd.openxmlformats-officedocument.drawingml.chart+xml" PartName="/xl/charts/chart43.xml"/>
  <Override ContentType="application/vnd.openxmlformats-officedocument.drawingml.chart+xml" PartName="/xl/charts/chart44.xml"/>
  <Override ContentType="application/vnd.openxmlformats-officedocument.drawingml.chart+xml" PartName="/xl/charts/chart26.xml"/>
  <Override ContentType="application/vnd.openxmlformats-officedocument.drawingml.chart+xml" PartName="/xl/charts/chart35.xml"/>
  <Override ContentType="application/vnd.openxmlformats-officedocument.drawingml.chart+xml" PartName="/xl/charts/chart61.xml"/>
  <Override ContentType="application/vnd.openxmlformats-officedocument.drawingml.chart+xml" PartName="/xl/charts/chart34.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42.xml"/>
  <Override ContentType="application/vnd.openxmlformats-officedocument.drawingml.chart+xml" PartName="/xl/charts/chart25.xml"/>
  <Override ContentType="application/vnd.openxmlformats-officedocument.drawingml.chart+xml" PartName="/xl/charts/chart51.xml"/>
  <Override ContentType="application/vnd.openxmlformats-officedocument.drawingml.chart+xml" PartName="/xl/charts/chart60.xml"/>
  <Override ContentType="application/vnd.openxmlformats-officedocument.drawingml.chart+xml" PartName="/xl/charts/chart16.xml"/>
  <Override ContentType="application/vnd.openxmlformats-officedocument.drawingml.chart+xml" PartName="/xl/charts/chart59.xml"/>
  <Override ContentType="application/vnd.openxmlformats-officedocument.drawingml.chart+xml" PartName="/xl/charts/chart46.xml"/>
  <Override ContentType="application/vnd.openxmlformats-officedocument.drawingml.chart+xml" PartName="/xl/charts/chart29.xml"/>
  <Override ContentType="application/vnd.openxmlformats-officedocument.drawingml.chart+xml" PartName="/xl/charts/chart50.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33.xml"/>
  <Override ContentType="application/vnd.openxmlformats-officedocument.drawingml.chart+xml" PartName="/xl/charts/chart63.xml"/>
  <Override ContentType="application/vnd.openxmlformats-officedocument.drawingml.chart+xml" PartName="/xl/charts/chart28.xml"/>
  <Override ContentType="application/vnd.openxmlformats-officedocument.drawingml.chart+xml" PartName="/xl/charts/chart58.xml"/>
  <Override ContentType="application/vnd.openxmlformats-officedocument.drawingml.chart+xml" PartName="/xl/charts/chart6.xml"/>
  <Override ContentType="application/vnd.openxmlformats-officedocument.drawingml.chart+xml" PartName="/xl/charts/chart45.xml"/>
  <Override ContentType="application/vnd.openxmlformats-officedocument.drawingml.chart+xml" PartName="/xl/charts/chart15.xml"/>
  <Override ContentType="application/vnd.openxmlformats-officedocument.drawingml.chart+xml" PartName="/xl/charts/chart62.xml"/>
  <Override ContentType="application/vnd.openxmlformats-officedocument.drawingml.chart+xml" PartName="/xl/charts/chart32.xml"/>
  <Override ContentType="application/vnd.openxmlformats-officedocument.drawingml.chart+xml" PartName="/xl/charts/chart5.xml"/>
  <Override ContentType="application/vnd.openxmlformats-officedocument.drawingml.chart+xml" PartName="/xl/charts/chart65.xml"/>
  <Override ContentType="application/vnd.openxmlformats-officedocument.drawingml.chart+xml" PartName="/xl/charts/chart57.xml"/>
  <Override ContentType="application/vnd.openxmlformats-officedocument.drawingml.chart+xml" PartName="/xl/charts/chart14.xml"/>
  <Override ContentType="application/vnd.openxmlformats-officedocument.drawingml.chart+xml" PartName="/xl/charts/chart30.xml"/>
  <Override ContentType="application/vnd.openxmlformats-officedocument.drawingml.chart+xml" PartName="/xl/charts/chart13.xml"/>
  <Override ContentType="application/vnd.openxmlformats-officedocument.drawingml.chart+xml" PartName="/xl/charts/chart31.xml"/>
  <Override ContentType="application/vnd.openxmlformats-officedocument.drawingml.chart+xml" PartName="/xl/charts/chart39.xml"/>
  <Override ContentType="application/vnd.openxmlformats-officedocument.drawingml.chart+xml" PartName="/xl/charts/chart48.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47.xml"/>
  <Override ContentType="application/vnd.openxmlformats-officedocument.drawingml.chart+xml" PartName="/xl/charts/chart55.xml"/>
  <Override ContentType="application/vnd.openxmlformats-officedocument.drawingml.chart+xml" PartName="/xl/charts/chart56.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64.xml"/>
  <Override ContentType="application/vnd.openxmlformats-officedocument.drawingml.chart+xml" PartName="/xl/charts/chart3.xml"/>
  <Override ContentType="application/vnd.openxmlformats-officedocument.drawingml.chart+xml" PartName="/xl/charts/chart38.xml"/>
  <Override ContentType="application/vnd.openxmlformats-officedocument.drawingml.chart+xml" PartName="/xl/charts/chart41.xml"/>
  <Override ContentType="application/vnd.openxmlformats-officedocument.drawingml.chart+xml" PartName="/xl/charts/chart11.xml"/>
  <Override ContentType="application/vnd.openxmlformats-officedocument.drawingml.chart+xml" PartName="/xl/charts/chart54.xml"/>
  <Override ContentType="application/vnd.openxmlformats-officedocument.drawingml.chart+xml" PartName="/xl/charts/chart37.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53.xml"/>
  <Override ContentType="application/vnd.openxmlformats-officedocument.drawingml.chart+xml" PartName="/xl/charts/chart10.xml"/>
  <Override ContentType="application/vnd.openxmlformats-officedocument.drawingml.chart+xml" PartName="/xl/charts/chart66.xml"/>
  <Override ContentType="application/vnd.openxmlformats-officedocument.drawingml.chart+xml" PartName="/xl/charts/chart40.xml"/>
  <Override ContentType="application/vnd.openxmlformats-officedocument.drawingml.chart+xml" PartName="/xl/charts/chart49.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23.xml"/>
  <Override ContentType="application/vnd.openxmlformats-officedocument.drawingml.chart+xml" PartName="/xl/charts/chart36.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16_Fase de requerimientos" sheetId="1" r:id="rId4"/>
    <sheet state="visible" name="C14_Fase de requerimientos" sheetId="2" r:id="rId5"/>
    <sheet state="visible" name="C16_Fase de Diseño" sheetId="3" r:id="rId6"/>
    <sheet state="visible" name="C14_Fase de Diseño" sheetId="4" r:id="rId7"/>
    <sheet state="visible" name="C16_Fase de Diseño del módulo a" sheetId="5" r:id="rId8"/>
    <sheet state="visible" name="C14_Fase de Diseño del módulo a" sheetId="6" r:id="rId9"/>
    <sheet state="visible" name="C16_Fase del Sistema" sheetId="7" r:id="rId10"/>
    <sheet state="visible" name="C14_Fase del Sistema" sheetId="8" r:id="rId11"/>
    <sheet state="visible" name="Defectos" sheetId="9" r:id="rId12"/>
    <sheet state="visible" name="Tiempo" sheetId="10" r:id="rId13"/>
  </sheets>
  <definedNames/>
  <calcPr/>
</workbook>
</file>

<file path=xl/sharedStrings.xml><?xml version="1.0" encoding="utf-8"?>
<sst xmlns="http://schemas.openxmlformats.org/spreadsheetml/2006/main" count="1513" uniqueCount="301">
  <si>
    <t>Script C16 PSP Time Recording Log</t>
  </si>
  <si>
    <t>Especificación de requerimientos y análisis del reto</t>
  </si>
  <si>
    <t>Nombre:</t>
  </si>
  <si>
    <t>Equipo1_Front-end2</t>
  </si>
  <si>
    <t>Fecha:</t>
  </si>
  <si>
    <t>17 de marzo, 2022</t>
  </si>
  <si>
    <t>Proyecto:</t>
  </si>
  <si>
    <t>Oruz Systems</t>
  </si>
  <si>
    <t>Programa:</t>
  </si>
  <si>
    <t>Desarrollo e implantación de sistemas de software</t>
  </si>
  <si>
    <t>Total = 8775 min</t>
  </si>
  <si>
    <t>Líder:</t>
  </si>
  <si>
    <t>Amazon Connect, Profesores del bloque</t>
  </si>
  <si>
    <t>Lenguaje:</t>
  </si>
  <si>
    <t>Tecnologías a utilizar</t>
  </si>
  <si>
    <t>Fecha</t>
  </si>
  <si>
    <t>Hora de inicio</t>
  </si>
  <si>
    <t>Hora de terminación</t>
  </si>
  <si>
    <t>Tiempo de interrupción</t>
  </si>
  <si>
    <t>Tiempo real</t>
  </si>
  <si>
    <t>Fase</t>
  </si>
  <si>
    <t>Comentarios</t>
  </si>
  <si>
    <t>Conclusiones:</t>
  </si>
  <si>
    <t>Diego Manzanarez</t>
  </si>
  <si>
    <t>10 de marzo</t>
  </si>
  <si>
    <t>Análisis</t>
  </si>
  <si>
    <t>Fui por un cafe cuando termine de revisar los comentarios</t>
  </si>
  <si>
    <t>Este bloque presento mucho retos unicos a los que no nos habiamos enfrentado anteriormente, no es la primera vez que teniamos que documentar y planear un proyecto pero si es la primera vez que lo haciamos a tanto detalle, tuvimos que muchas veces revisar lo que haciamos y comprobar con el contrato que nos dieron para estar seguros que estabamos haciendo lo correcto, terminarlo requirio una buena administracion y distribucion de nuestro tiempo fue por eso que decidi dedicarle 5 horas, en muchas ocasiones fue algo pesado tener que hacer tantas horas pero al final creo que fue algo necesario para terminar el trabajo de manera satisfactoria.</t>
  </si>
  <si>
    <t>Diseño</t>
  </si>
  <si>
    <t>11 de marzo</t>
  </si>
  <si>
    <t>Jugue videojuegos un rato y aproveche para almorzar</t>
  </si>
  <si>
    <t>12 de marzo</t>
  </si>
  <si>
    <t>Tome mi desayuno</t>
  </si>
  <si>
    <t>Revise unos correos y practique un poco C++</t>
  </si>
  <si>
    <t>13 de marzo</t>
  </si>
  <si>
    <t>Tome mi desayuno y convivi un rato con mi familia</t>
  </si>
  <si>
    <t>14 de marzo</t>
  </si>
  <si>
    <t>Esperamos un poco a que llegaran todos los miembros del equipo</t>
  </si>
  <si>
    <t>15 de marzo</t>
  </si>
  <si>
    <t>16 de marzo</t>
  </si>
  <si>
    <t>17 de marzo</t>
  </si>
  <si>
    <t>Fui a tomar un poco de agua</t>
  </si>
  <si>
    <t>Luis Bojórquez</t>
  </si>
  <si>
    <t>Me servi un poco de agua y fui al baño</t>
  </si>
  <si>
    <t>La planeacion y documentacion de un proyecto puede llegar a ser tan dificil como la programacion en si, cuando uno programa puede compilar y probar para detectar errores o saber si lo que esta haciendo funciona como deberia, con un escrito la cosa es diferente, como equipo tuvimos que leer muchas veces el documeto que hicimos y los requerimientos para poder hacer algo que fuera decente y cumpliera con lo que se nos pidio, para esto personalmente decidi que lo mejor seria organizar mi tiempo de tal manera que tuviera un itinerario de trabajo constante y de preferencia que me sobrara tiempo a que me faltara aun tuve algunos problemas aqui y alla al momento de mantener la disciplina pero creo que logre tener un buen ritmo y flujo al momento de realizar las actividades.</t>
  </si>
  <si>
    <t>Estuve resolviendo unos ejercicios de programacion</t>
  </si>
  <si>
    <t xml:space="preserve">Desayune </t>
  </si>
  <si>
    <t>Tocaron la puerta y fui a atender</t>
  </si>
  <si>
    <t>Jugue una partida de videojuegos</t>
  </si>
  <si>
    <t>Hubo mucho trafico en mi ruta habitual</t>
  </si>
  <si>
    <t>Tuve que alimentar y pasear a mi mascota</t>
  </si>
  <si>
    <t>Desayuno</t>
  </si>
  <si>
    <t>Santiago Orozco</t>
  </si>
  <si>
    <t>Relleno de taza de cafe</t>
  </si>
  <si>
    <t>Definir los tiempos y horarios de trabajo es una habilidad que toda persona debe practicar para dominar, siendo yo una persona que suele desmotivarse con facilidad el estar al pendiente de mis actividades midiendo mi rendimiento con un reloj y fechas limites establecidas me daba un insentivo extra para poder trabajar cuando no sintiera tanto deseo de hacerlo, una caracteristica que creo me es muy util en estos aspectos es la facilidad que tengo para despertar temprano aun en contra de mis deseos, esto me permite compensar el tiempo que suelo perder cuando me distraigo o cuando no entiendo una actividad, revisando mi calendarizacion puedo ver que me fue muy fructifero empezar desde temprano a trabajar y que gracias a eso pude dividir mis actividades durante el día con mucha facilidad para poder terminar mis pendientes sin mayor percance.</t>
  </si>
  <si>
    <t>Desayuno y preparacion de almuerzo</t>
  </si>
  <si>
    <t>Almuerzo</t>
  </si>
  <si>
    <t>Esperar la llegada de los demas compañeros de equipo</t>
  </si>
  <si>
    <t>Desayuno, revision de redes sociales y revision de correo electronico</t>
  </si>
  <si>
    <t>Javier Hernández</t>
  </si>
  <si>
    <t>Tuvimos asesoría sobre el diseño del documento SRS</t>
  </si>
  <si>
    <t>El tener que definir tiempos para realizar cualquier fase de un proyecto, en mi caso, suele fastidiarme un poco estar todo el tiempo pendiente del tiempo que me tomo desarrollar una actividad y demás; aunque en el caso de esta actividad final del bloque siento que no fue tan complicado como me lo hubiera imaginado ya que, al contar con experiencia de entregas pasadas y contar con el apoyo de los profesores, fue algo mucho mas sencillo de lograr. Además de que soy una persona que le gusta que todo este en orden y como debe estar para ser entregado, influyo mucho en cuanto al desarrollo completo de las actividades requeridas para el final. Dandole su debido tiempo a las cosas importantes ayuda mucho a que no se desperdicie el tiempo invertido en cada cosa.</t>
  </si>
  <si>
    <t>Desarrolle una parte del documento del plan del proyecto con ayuda de la maestra</t>
  </si>
  <si>
    <t>Jugué videojuegos durante el desarrollo del plan</t>
  </si>
  <si>
    <t>Terminé de desayunar y conviví un poco con mi familia</t>
  </si>
  <si>
    <t>Estuve en comunicación con mi equipo para finalizar el plan del proyecto</t>
  </si>
  <si>
    <t>Puse atención a las instrucciones generales para la presentación final</t>
  </si>
  <si>
    <t>Trabajé junto a mi equipo en el video de presentación final del SRS</t>
  </si>
  <si>
    <t>Trabajé junto a mi equipo en el video de presentación final del plan del proyecto y un poco en la presentación</t>
  </si>
  <si>
    <t>Terminé junto a mi equipo los entregables finales de requerimientos, plan del proyecto y los videos finales.</t>
  </si>
  <si>
    <t>Tiempo real de trabajo</t>
  </si>
  <si>
    <t>Tiempo de trabajo real por fase</t>
  </si>
  <si>
    <t>Conteo de sesiones por fase</t>
  </si>
  <si>
    <t>Analisis</t>
  </si>
  <si>
    <t>Tiempo de interrupcion por fase</t>
  </si>
  <si>
    <t>Script C14 Proyect Plan Summary</t>
  </si>
  <si>
    <t>Amazon Connect, profesores del bloque</t>
  </si>
  <si>
    <t>Tiempo en fase</t>
  </si>
  <si>
    <t>Plan</t>
  </si>
  <si>
    <t>Estimado</t>
  </si>
  <si>
    <t>Real</t>
  </si>
  <si>
    <t>Programación</t>
  </si>
  <si>
    <t>Compilación</t>
  </si>
  <si>
    <t>Pruebas</t>
  </si>
  <si>
    <r>
      <rPr>
        <rFont val="Calibri, Arial"/>
        <color rgb="FF000000"/>
        <sz val="11.0"/>
      </rPr>
      <t xml:space="preserve">Documentación </t>
    </r>
    <r>
      <rPr>
        <rFont val="Calibri"/>
        <color theme="1"/>
        <sz val="9.0"/>
      </rPr>
      <t>(TRL+PS)</t>
    </r>
  </si>
  <si>
    <t>Tiempo tomado para llenar los scripts</t>
  </si>
  <si>
    <t>Postmortem</t>
  </si>
  <si>
    <t>Total</t>
  </si>
  <si>
    <t>Defectos inyectados</t>
  </si>
  <si>
    <t>#</t>
  </si>
  <si>
    <t>Defectos identificados</t>
  </si>
  <si>
    <t>Tiempo total para realizar el proyecto</t>
  </si>
  <si>
    <t>Durante clases</t>
  </si>
  <si>
    <t>Lunes - 16:00 - 20:00 hrs = 4hrs</t>
  </si>
  <si>
    <t>min</t>
  </si>
  <si>
    <t>Martes - 16:00 - 22:00 hrs = 6hrs</t>
  </si>
  <si>
    <t>Miércoles - 16:00 - 20:00 hrs = 4hrs</t>
  </si>
  <si>
    <t>Jueves - 16:00 - 20:00 hrs = 4hrs</t>
  </si>
  <si>
    <t>Viernes - 16:00 - 22:00 hrs = 6hrs</t>
  </si>
  <si>
    <t>Externo a clases</t>
  </si>
  <si>
    <t>Lunes -</t>
  </si>
  <si>
    <t>Martes -</t>
  </si>
  <si>
    <t xml:space="preserve">Miércoles - </t>
  </si>
  <si>
    <t>Jueves -</t>
  </si>
  <si>
    <t>Viernes -</t>
  </si>
  <si>
    <t>Sabado-</t>
  </si>
  <si>
    <t>Domingo-</t>
  </si>
  <si>
    <t xml:space="preserve">Fase de Diseño </t>
  </si>
  <si>
    <t>Equipo 1_Front-end 2</t>
  </si>
  <si>
    <t>28 de marzo, 2022</t>
  </si>
  <si>
    <t>Amazon Recording System Helper</t>
  </si>
  <si>
    <t>Total: 6885 min</t>
  </si>
  <si>
    <t>28 de marzo</t>
  </si>
  <si>
    <t>09:00:00 a. m.</t>
  </si>
  <si>
    <t>11:00:00 a. m.</t>
  </si>
  <si>
    <t>Jugué una partida de Call of Duty</t>
  </si>
  <si>
    <t>Tener un calendario fijo de trabajo no es facil pero esforzandome por cumplir una meta creo que logre hacer un buen trabajo distribuyendo mi tiempo, creo que puedo mejorar si reduzco mis tiempos muertos como primer paso y despues si logro con la practica analizar requerimientos de manera más veloz y eficaz.</t>
  </si>
  <si>
    <t>01:30:00 p. m.</t>
  </si>
  <si>
    <t>02:30:00 p. m.</t>
  </si>
  <si>
    <t>29 de marzo</t>
  </si>
  <si>
    <t>10:00:00 a. m.</t>
  </si>
  <si>
    <t>01:00:00 p. m.</t>
  </si>
  <si>
    <t>Almorce y tome un descanso para estirar las piernas</t>
  </si>
  <si>
    <t>30 de marzo</t>
  </si>
  <si>
    <t>09:30:00 p. m.</t>
  </si>
  <si>
    <t>11:30:00 a. m.</t>
  </si>
  <si>
    <t>04:00:00 p. m.</t>
  </si>
  <si>
    <t>05:00:00 p. m.</t>
  </si>
  <si>
    <t>31 de marzo</t>
  </si>
  <si>
    <t>Almorce y rellene mi botella de agua</t>
  </si>
  <si>
    <t>1 de abril</t>
  </si>
  <si>
    <t>10:30:00 a. m.</t>
  </si>
  <si>
    <t>Revise mi correo y mis mensajes</t>
  </si>
  <si>
    <t>02:30 p. m.</t>
  </si>
  <si>
    <t>Jugue videojuegos un rato</t>
  </si>
  <si>
    <t>2 de abril</t>
  </si>
  <si>
    <t>3 de abril</t>
  </si>
  <si>
    <t>Jugue videojuegos un rato, ayude con el quehacer y comí</t>
  </si>
  <si>
    <t>4 de abril</t>
  </si>
  <si>
    <t>Desayune y avance con otras tareas</t>
  </si>
  <si>
    <t>Cene</t>
  </si>
  <si>
    <t>Saque a pasear a mi perro y almorze</t>
  </si>
  <si>
    <t>Fue un poco dificl llevar el registro de todos los tiempos pero me sirvio para ponerme metas fijas y ser más responsable al momento de trabajar, tambien me di cuenta que no es fácil identificar las actividades más importantes y que muchas veces por ir a las carreras terminamos perdiendo más tiempo en corregir que lo que se avanzo.</t>
  </si>
  <si>
    <t>Revise y envie un par de correos</t>
  </si>
  <si>
    <t>12:00:00 p. m.</t>
  </si>
  <si>
    <t>02:00:00 p. m.</t>
  </si>
  <si>
    <t>Comí algo antes de salir para la escuela</t>
  </si>
  <si>
    <t>Fui a tomar agua a la cocina y guarde unas cosas en mi mochila</t>
  </si>
  <si>
    <t>12:30:00 p. m.</t>
  </si>
  <si>
    <t>Platique un rato con mi familia</t>
  </si>
  <si>
    <t>Estuve cenando con mi familia</t>
  </si>
  <si>
    <t>07:00:00 a. m.</t>
  </si>
  <si>
    <t>08:00:00 a. m.</t>
  </si>
  <si>
    <t>Toma de desayuno</t>
  </si>
  <si>
    <t>Con la llegada de proyectos cada vez más complejos a mi vida como estudiante y como futuro profesionista se que el llevar un control adecuado de las distintas actividades que se deben realizar y los tiempos que toman es vital para poder llevar los trabajos a buen termino, el tener una meta fija y saber que debia registrar mi trabajo me ayudo a ser más disciplinado y lograr un mejor flujo de trabajo, si bien aun tengo que mejorar en ciertas areas como el trabajo continuo, la reduccion de los tiempos muertos y el uso adecuando del analisis creo que parto de una buena base para poder lograr estas mejoras gracias a la introduccion de este modelo de registros.</t>
  </si>
  <si>
    <t>03:00:00 p. m.</t>
  </si>
  <si>
    <t>Platica con compañeros de equipo no relacionada al trabajo</t>
  </si>
  <si>
    <t>10:30:00 p. m.</t>
  </si>
  <si>
    <t>Cena</t>
  </si>
  <si>
    <t>06:00:00 a. m.</t>
  </si>
  <si>
    <t>06:30:00 a. m.</t>
  </si>
  <si>
    <t>Desayuno, revision de correo electronico</t>
  </si>
  <si>
    <t>Distraccion con videos de youtube</t>
  </si>
  <si>
    <t>08:00 a. m.</t>
  </si>
  <si>
    <t>Tareas de otra materia</t>
  </si>
  <si>
    <t>1:30:00 p.m.</t>
  </si>
  <si>
    <t>2:30:00 p.m.</t>
  </si>
  <si>
    <t>Otras tareas, revisar redes sociales y preparar almuerzo</t>
  </si>
  <si>
    <t>Videos de youtube</t>
  </si>
  <si>
    <t>Revisar redes sociales</t>
  </si>
  <si>
    <t>El tener como base el trabajo anteriormente realizado, y ahora enfocándolo en un proyecto real de trabajo al tener que llevar un registro de tiempo invertido en él, como estudiante me ayudará mucho cuando ya este trabajando al conocer las bases sobre como hacerlo y sin tener que preocuparme por el tiempo invertido en cada sección; a menos que sea mucho más de lo que me esperaba.</t>
  </si>
  <si>
    <t>Nos explicaron el trabajo a realizar</t>
  </si>
  <si>
    <t>Descargamos unas aplicaciones a usar</t>
  </si>
  <si>
    <t>Comencé con el desarrollo del documento</t>
  </si>
  <si>
    <t>8:00:00 p.m.</t>
  </si>
  <si>
    <t>Empecé a ver la programación de paginas web y DB.</t>
  </si>
  <si>
    <t>Comencé con el llenado del documento</t>
  </si>
  <si>
    <t>Terminé de comer y empecé con el llenado final de la Wiki</t>
  </si>
  <si>
    <t>Tuvimos tiempo de completar completamente el entregable en un módulo</t>
  </si>
  <si>
    <t>Finalicé junto a mi equipo el entregable 0</t>
  </si>
  <si>
    <t xml:space="preserve">Diseño </t>
  </si>
  <si>
    <t>Tiempo de interrupción por fase</t>
  </si>
  <si>
    <t>Fase de Diseño</t>
  </si>
  <si>
    <r>
      <rPr>
        <rFont val="Calibri, Arial"/>
        <color rgb="FF000000"/>
        <sz val="11.0"/>
      </rPr>
      <t xml:space="preserve">Documentación </t>
    </r>
    <r>
      <rPr>
        <rFont val="Calibri"/>
        <color theme="1"/>
        <sz val="9.0"/>
      </rPr>
      <t>(TRL+PS)</t>
    </r>
  </si>
  <si>
    <t>Fase de Diseño (módulo asignado)</t>
  </si>
  <si>
    <t>19 de abril, 2022</t>
  </si>
  <si>
    <t>Total: 15950 min</t>
  </si>
  <si>
    <t>Llamada de novia</t>
  </si>
  <si>
    <t xml:space="preserve"> Fui capaz de aprovechar mi tiempo de manera eficiente al tratar de evitar a toda costa distracciones, sin embargo, en algunos casos fue inevitable tener tiempos muertos ya que hubieron situaciones en la que tenía que atender ese imprevisto, sin embargo, al hacer este ejercico descubrí que también existieron distracciones que no fueron importantes y realmente pude evitar para aprovehcar mejor mi tiempo. Por otro lado, también es importante reconocer que aunque mi tiempo final de interrupción si fue significativo, logré invertir mucho tiempo en las distintas fases del proyecto para contribuir al desarrollo del MVP.</t>
  </si>
  <si>
    <t>Ver documental en Netflix</t>
  </si>
  <si>
    <t>Ida al baño</t>
  </si>
  <si>
    <t>Contestar correos</t>
  </si>
  <si>
    <t>Pedir el super online</t>
  </si>
  <si>
    <t>Recibir paquete de Amazon</t>
  </si>
  <si>
    <t>Jugar Nintendo Switch</t>
  </si>
  <si>
    <t>Platicar con mis padres</t>
  </si>
  <si>
    <t>Ir por un café</t>
  </si>
  <si>
    <t>Contestar mensajes de WhatsApp</t>
  </si>
  <si>
    <t>Comer</t>
  </si>
  <si>
    <t>Bañar a mi perra</t>
  </si>
  <si>
    <t>Ver un video en YouTube</t>
  </si>
  <si>
    <t>Jugar PS5</t>
  </si>
  <si>
    <t>Escuchar podcast en Spotify</t>
  </si>
  <si>
    <t>Ir por un té</t>
  </si>
  <si>
    <t>Comida</t>
  </si>
  <si>
    <t>Ir por una dona</t>
  </si>
  <si>
    <t>Trayecto al TEC</t>
  </si>
  <si>
    <t>Cenar</t>
  </si>
  <si>
    <t>Recibir paquete de Mercado Libre</t>
  </si>
  <si>
    <t>Tuve que sacar la basura y recoger un poco la cocina</t>
  </si>
  <si>
    <t>Considero que estos script son muy valiosos debido a que nos permiten documentar de manera clara y ordenada el teimpo real que se necesito para llevar a cabo todo el proceso de desarrollo. Además, nos brinda la posibilidad de documentar los tiempos muertos, y que tipo de actividades fueron las más recurrentes en este tipo de casos. Por otro lado, al analisar el tipo de actividades de tiempo muerto puedo decir que no soy una persona que se distraiga con facilidad  y que puede enfocarse de manera correcta cuando me propongo sentarme a trabajar.</t>
  </si>
  <si>
    <t>Revise unos correos de mi bandeja de entrada</t>
  </si>
  <si>
    <t xml:space="preserve">Desayune algo </t>
  </si>
  <si>
    <t>Prepare unas cosas para la escuela</t>
  </si>
  <si>
    <t>Tuve que prepararme el desayuno y labar mis platos</t>
  </si>
  <si>
    <t>Mis papás me pidieron ayuda con algo</t>
  </si>
  <si>
    <t>Fui por algo de agua a la cocina</t>
  </si>
  <si>
    <t>Conteste un correo que me llego</t>
  </si>
  <si>
    <t>Fui un momento al baño</t>
  </si>
  <si>
    <t>Tome un pequeño desayuno</t>
  </si>
  <si>
    <t>Recibi un paquete</t>
  </si>
  <si>
    <t>Jugue una partida de Call of Duty</t>
  </si>
  <si>
    <t>Almorze con mi familia</t>
  </si>
  <si>
    <t>Le servi de comida y agua a mi perrito</t>
  </si>
  <si>
    <t>Desayune algo rapido</t>
  </si>
  <si>
    <t>Aliste mi mochila y revise mis corres</t>
  </si>
  <si>
    <t>Comi algo un poco antes de salir de mi casa</t>
  </si>
  <si>
    <t>Usando los conociemientos obtenidos del registro de la actividad pasada fui capaz de elaborar un esquema de trabajo que minimizara tiempos muertos, en muchas ocasiones observe que era mejor trabajar de manera continua a hacer pausas entre el trabajo, poniendome como meta el tener horas fijas de inicio y cumplir con las horas asignadas por día pude hacer un trabajo más productivo, lo cual me fue muy util al momento de toparme con problemas al momento de programar, otro factor que afecto negativamente mi desempeño fue el tener que estar constantemente revisando la documentacion de lo que estabamos diseñando para asegurarme de estar haciendo lo que se solicitaba, aunque no creo que fuera un completo desperdicio ya que gracias a eso fui capaz de realizar de mejor manera los apartados graficos que se solicitaban</t>
  </si>
  <si>
    <t>Revision de correo y redes sociales</t>
  </si>
  <si>
    <t>Cocinar la comida de la semana</t>
  </si>
  <si>
    <t>Meter la ropa a la secadora</t>
  </si>
  <si>
    <t>Responder mensajes de Whatsapp</t>
  </si>
  <si>
    <t>Fallo de energia electrica en la colonia</t>
  </si>
  <si>
    <t>Ida al baño y rellenar botella de agua</t>
  </si>
  <si>
    <t>El tener la experiencia de haber trabajado ya en 2 fases anteriores a está, y que nos encontremos desarrollando los elementos de acuerdo al módulo asignado, me sirvió para acomodar mis tiempos en cuanto al desarrollo de cada fase. Si bien yo me desempeñe en una fase concreta para este desarrollo, el contar con la información y la experiencia en las otras me ha servido de igual manera para conocer como trabajar con base de datos y backend, para que después al tener contacto con los otros equipos, nos podamos ayudar entre si con la comunicación, compartición de datos, entre otras cosas importantes.</t>
  </si>
  <si>
    <t>Se vieron herramientas que nos servían para el desarrollo de las pantallas</t>
  </si>
  <si>
    <t>Se vieron temas y aplicaciones para el desarrollo de los entregables del módulo 1 y 3</t>
  </si>
  <si>
    <t>Se tuvo exposición de una nueva herramienta para describir la calidad de software</t>
  </si>
  <si>
    <t>Se estuvo probando el correcto funcionamiento de la comunicación entre el desarrollo compartido en el repositorio</t>
  </si>
  <si>
    <t>Se hicieron pruebas sobre el funcionamiento de las páginas de los empleados con React</t>
  </si>
  <si>
    <r>
      <rPr>
        <rFont val="Calibri, Arial"/>
        <color rgb="FF000000"/>
        <sz val="11.0"/>
      </rPr>
      <t xml:space="preserve">Documentación </t>
    </r>
    <r>
      <rPr>
        <rFont val="Calibri"/>
        <color theme="1"/>
        <sz val="9.0"/>
      </rPr>
      <t>(TRL+PS)</t>
    </r>
  </si>
  <si>
    <t>Tiempo tomado para llenar los scripts.</t>
  </si>
  <si>
    <t>Fase del Sistema</t>
  </si>
  <si>
    <t>16 de mayo, 2022</t>
  </si>
  <si>
    <t>Total: 17345 min</t>
  </si>
  <si>
    <t>Tome un desayuno</t>
  </si>
  <si>
    <t>Considerando la carga de trabajo que se tenia en cuenta para esta iteracion y los cambios de ultimo minuto que surgian de la interaccion con otros equipos siento que hice un buen trabajo distribuyendo los horarios de trabajo, no solo se cumplio lo que teniamos planeado hacer para este ciclo sino que tambien se lograron hacer mejoras en cuanto a la presentacion visual de la interfaz, todo esto suma al final para crear un producto más completo. Si tuviera que mencionar algun lugar donde hubo fallos o quiza mejor dicho donde hay ciertas areas de oportunidad seria en el momento del analisis, si tenemos desde un principio una mejor comprension de lo que se va a hacer el analisis se reduciria considerablemente haciendo que pudieramos destinar este tiempo a programar y diseñar</t>
  </si>
  <si>
    <t>Estuve revisando y enviando unos correos, tambien almorze algo antes de clase</t>
  </si>
  <si>
    <t>Tuve que revisar un par de tareas y algunos temas de mi servicio becario</t>
  </si>
  <si>
    <t>Hice un par de tareas relacionadas a mi servicio becario</t>
  </si>
  <si>
    <t>Relize un par de labores en mi casa y tome un pequeño descanso</t>
  </si>
  <si>
    <t>Practique un poco de programacion e investigue ciertos temas</t>
  </si>
  <si>
    <t>Tome un descanso entre sesiones de programacion, jugue una partida de videojuegos, desayune y prepare material para el día</t>
  </si>
  <si>
    <t>El trabjo que se realizó en estos días sin duda estuvo muy pesado por diversos factores tales como el tener que platicar con otros equipos, diseñar los apartados visuales segun lo que nos pedian, tener que investigar sobre cada componente para pode implementarlo y juntar los avances con los de los del otro equipo de Front end, por eso en muchas ocasiones tuve que trabajar un poco más temprano de lo habitual para poder cumplir con los plazos de entrega, con todo y los contratiempos que ocurrieron me siento satisfecho con mi desempeño y creo que hice un buen trabajo al momento de administrar y distribuir mi tiempo de la semana</t>
  </si>
  <si>
    <t>Revise la documentacion de algunos compenentes de react</t>
  </si>
  <si>
    <t>Me tome un descanso para ir por algo de desayunar</t>
  </si>
  <si>
    <t>Revise mi bandeja de correo y revise actividades de canvas</t>
  </si>
  <si>
    <t>Fui por algo de desayunar a la cocina y conteste una llamada telefonica</t>
  </si>
  <si>
    <t>Revise el catalogo de react y vi un par de tutoriales</t>
  </si>
  <si>
    <t>Tome algo de comer de la cocina</t>
  </si>
  <si>
    <t>Tome un descanso, fui por algo de desayunar y busque un paraguas para la escuela</t>
  </si>
  <si>
    <t xml:space="preserve">Mi papá me pidio ayuda con algo </t>
  </si>
  <si>
    <t>Se congelo mi computadora y vi unos tutoriales en youtube</t>
  </si>
  <si>
    <t>Revise un par de correos, revise sobre mi semestre tec y tome algo de desayuno</t>
  </si>
  <si>
    <t>Alguien toco la puerta y fui a atender, tambien aproveche para desayunar algo</t>
  </si>
  <si>
    <t xml:space="preserve">Tome un descanso y fui por algo de desayunar y </t>
  </si>
  <si>
    <t>Conforme el proyecto llega a su conclusion es importente mantener un buen itinerario de las actividades que se realizan, en un inicio pensaba que para este punto ya no iba a ser tan necesario analizar y diseñar y que ibamos a centrarnos casi exclusivamente en la programacion, si bien es cierto que durante esta iteracion hubo una buena cantidad de programacion tambien lo hubo de analisis y diseño lo cual nos pasa a mostrar lo importante que estas 2 actividades son al momento de trabajar en un producto de software, el tener que cordinarnos con otros equipos nos permitio avanzar en el trabajo de forma rapida pero tambien significo que hubo que hacer un par de ajustes de acuerdo a los concensos que tomaba la mayoria, debido a estos cambios que en ocasiones teniamos que realizar de un momento a otro es importante tener un plan flexible que nos permita adaptarnos a las nuevas cargas de trabajo y que a su vez no retrase otros planes que ya se tenian estipulados anteriormente</t>
  </si>
  <si>
    <t>Revision de correos electronicos</t>
  </si>
  <si>
    <t>Tuve que atender una llamada telefonica personal</t>
  </si>
  <si>
    <t>Tome mi desayuno y tuve que sacar cosas de la lavadora</t>
  </si>
  <si>
    <t>Me distraje con videos de youtube</t>
  </si>
  <si>
    <t>Tome un desayuno y me distraje con redes sociales</t>
  </si>
  <si>
    <t>Desayuno y arreglar mis cosas para la escuela</t>
  </si>
  <si>
    <t>Se nos dió explicación sobre la entrega de Ciclo 3</t>
  </si>
  <si>
    <t>Considerando que está, al ser la última fase de desarrollo del sistema del proyecto, el haber trabajado con lo que ya se había planeado desde las anteriores fases en hacer que eso ya fuera funcional y responsivo con el trabajo de nuestro equipo y los demás, fue un reto algo apresurado debido a que la coordinación entre todos fue fundamental para lograr que se cumpliera con el ejercicio, y el trabajo tuviera que ser mayor para lograr tener lo que se esperaba. Si bien yo me he desempeñado más en otras fases, la programación y el diseño fueron las más demandantes para tener corriendo todo sin problemas y errores.</t>
  </si>
  <si>
    <t>Se usó el servicio de AWS para crear una aplicación</t>
  </si>
  <si>
    <t>Se trabajó en el valor ganado del proyecto</t>
  </si>
  <si>
    <t>Se hizo una nueva instancia en el servicio de AWS</t>
  </si>
  <si>
    <t>Sábado-</t>
  </si>
  <si>
    <r>
      <rPr>
        <rFont val="Calibri, Arial"/>
        <color rgb="FF000000"/>
        <sz val="11.0"/>
      </rPr>
      <t xml:space="preserve">Documentación </t>
    </r>
    <r>
      <rPr>
        <rFont val="Calibri"/>
        <color theme="1"/>
        <sz val="9.0"/>
      </rPr>
      <t>(TRL+PS)</t>
    </r>
  </si>
  <si>
    <t>Tiempo llevado para llenar scripts</t>
  </si>
  <si>
    <t>Tiempo de interrupcion</t>
  </si>
  <si>
    <t>Injected defects</t>
  </si>
  <si>
    <t>Analysis</t>
  </si>
  <si>
    <t>Design</t>
  </si>
  <si>
    <t>Programming</t>
  </si>
  <si>
    <t>Compilation</t>
  </si>
  <si>
    <t>Tests</t>
  </si>
  <si>
    <t>Tiempo de trabajo real por fase total</t>
  </si>
  <si>
    <t>Tiempo de interrupcion por fase total</t>
  </si>
  <si>
    <t>Defect injection time</t>
  </si>
  <si>
    <t>Time to identify defects</t>
  </si>
  <si>
    <t>Fase de requerimientos</t>
  </si>
  <si>
    <t>Fase de diseño</t>
  </si>
  <si>
    <t>Actual working time</t>
  </si>
  <si>
    <t>Interruption time</t>
  </si>
  <si>
    <t>Fase del sistema</t>
  </si>
  <si>
    <t>Fase de diseño del módulo asignado</t>
  </si>
  <si>
    <t>Tiempo de interrupción por fase total</t>
  </si>
  <si>
    <t>Tiempo de trabajo promedio por sesión</t>
  </si>
  <si>
    <t>Tiempo de interrupción promedio por sesión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</si>
</sst>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h:mm:ss am/pm"/>
    <numFmt numFmtId="166" formatCode="[$-F400]h:mm:ss\ AM/PM"/>
  </numFmts>
  <fonts count="14">
    <font>
      <sz val="10.0"/>
      <color rgb="FF000000"/>
      <name val="Arial"/>
      <scheme val="minor"/>
    </font>
    <font>
      <b/>
      <sz val="15.0"/>
      <color theme="1"/>
      <name val="Calibri"/>
    </font>
    <font>
      <sz val="11.0"/>
      <color theme="1"/>
      <name val="Calibri"/>
    </font>
    <font>
      <b/>
      <sz val="11.0"/>
      <color theme="1"/>
      <name val="Calibri"/>
    </font>
    <font/>
    <font>
      <b/>
      <color theme="1"/>
      <name val="Arial"/>
      <scheme val="minor"/>
    </font>
    <font>
      <sz val="11.0"/>
      <color rgb="FF000000"/>
      <name val="Calibri"/>
    </font>
    <font>
      <color theme="1"/>
      <name val="Arial"/>
      <scheme val="minor"/>
    </font>
    <font>
      <sz val="11.0"/>
      <color rgb="FF000000"/>
      <name val="Inconsolata"/>
    </font>
    <font>
      <b/>
      <sz val="11.0"/>
      <color rgb="FF000000"/>
      <name val="Inconsolata"/>
    </font>
    <font>
      <b/>
      <sz val="11.0"/>
      <color rgb="FFFFFFFF"/>
      <name val="Calibri"/>
    </font>
    <font>
      <b/>
      <sz val="11.0"/>
      <color rgb="FF000000"/>
      <name val="Calibri"/>
    </font>
    <font>
      <b/>
      <sz val="10.0"/>
      <color rgb="FF000000"/>
      <name val="Arial"/>
      <scheme val="minor"/>
    </font>
    <font>
      <color rgb="FFFFFFFF"/>
      <name val="Arial"/>
      <scheme val="minor"/>
    </font>
  </fonts>
  <fills count="11">
    <fill>
      <patternFill patternType="none"/>
    </fill>
    <fill>
      <patternFill patternType="lightGray"/>
    </fill>
    <fill>
      <patternFill patternType="solid">
        <fgColor rgb="FFFFFF00"/>
        <bgColor rgb="FFFFFF00"/>
      </patternFill>
    </fill>
    <fill>
      <patternFill patternType="solid">
        <fgColor rgb="FFD8D8D8"/>
        <bgColor rgb="FFD8D8D8"/>
      </patternFill>
    </fill>
    <fill>
      <patternFill patternType="solid">
        <fgColor rgb="FFFF9900"/>
        <bgColor rgb="FFFF9900"/>
      </patternFill>
    </fill>
    <fill>
      <patternFill patternType="solid">
        <fgColor theme="4"/>
        <bgColor theme="4"/>
      </patternFill>
    </fill>
    <fill>
      <patternFill patternType="solid">
        <fgColor rgb="FFFFFFFF"/>
        <bgColor rgb="FFFFFFFF"/>
      </patternFill>
    </fill>
    <fill>
      <patternFill patternType="solid">
        <fgColor rgb="FFD9D9D9"/>
        <bgColor rgb="FFD9D9D9"/>
      </patternFill>
    </fill>
    <fill>
      <patternFill patternType="solid">
        <fgColor rgb="FFFF0000"/>
        <bgColor rgb="FFFF0000"/>
      </patternFill>
    </fill>
    <fill>
      <patternFill patternType="solid">
        <fgColor rgb="FF00FF00"/>
        <bgColor rgb="FF00FF00"/>
      </patternFill>
    </fill>
    <fill>
      <patternFill patternType="solid">
        <fgColor rgb="FF4A86E8"/>
        <bgColor rgb="FF4A86E8"/>
      </patternFill>
    </fill>
  </fills>
  <borders count="1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double">
        <color rgb="FF000000"/>
      </left>
      <right/>
      <top/>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left style="double">
        <color rgb="FF000000"/>
      </left>
      <top/>
    </border>
    <border>
      <right/>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s>
  <cellStyleXfs count="1">
    <xf borderId="0" fillId="0" fontId="0" numFmtId="0" applyAlignment="1" applyFont="1"/>
  </cellStyleXfs>
  <cellXfs count="168">
    <xf borderId="0" fillId="0" fontId="0" numFmtId="0" xfId="0" applyAlignment="1" applyFont="1">
      <alignment readingOrder="0" shrinkToFit="0" vertical="bottom" wrapText="0"/>
    </xf>
    <xf borderId="1" fillId="0" fontId="1" numFmtId="0" xfId="0" applyAlignment="1" applyBorder="1" applyFont="1">
      <alignment shrinkToFit="0" vertical="bottom" wrapText="0"/>
    </xf>
    <xf borderId="1" fillId="0" fontId="2" numFmtId="0" xfId="0" applyAlignment="1" applyBorder="1" applyFont="1">
      <alignment vertical="bottom"/>
    </xf>
    <xf borderId="0" fillId="0" fontId="2" numFmtId="0" xfId="0" applyAlignment="1" applyFont="1">
      <alignment vertical="bottom"/>
    </xf>
    <xf borderId="2" fillId="2" fontId="3" numFmtId="0" xfId="0" applyAlignment="1" applyBorder="1" applyFill="1" applyFont="1">
      <alignment horizontal="center" shrinkToFit="0" wrapText="1"/>
    </xf>
    <xf borderId="3" fillId="0" fontId="4" numFmtId="0" xfId="0" applyBorder="1" applyFont="1"/>
    <xf borderId="1" fillId="0" fontId="3" numFmtId="0" xfId="0" applyAlignment="1" applyBorder="1" applyFont="1">
      <alignment horizontal="center"/>
    </xf>
    <xf borderId="2" fillId="0" fontId="2" numFmtId="0" xfId="0" applyAlignment="1" applyBorder="1" applyFont="1">
      <alignment horizontal="center" readingOrder="0"/>
    </xf>
    <xf borderId="4" fillId="0" fontId="4" numFmtId="0" xfId="0" applyBorder="1" applyFont="1"/>
    <xf borderId="1" fillId="0" fontId="2" numFmtId="0" xfId="0" applyAlignment="1" applyBorder="1" applyFont="1">
      <alignment horizontal="center"/>
    </xf>
    <xf borderId="2" fillId="0" fontId="2" numFmtId="0" xfId="0" applyAlignment="1" applyBorder="1" applyFont="1">
      <alignment horizontal="center" readingOrder="0" shrinkToFit="0" wrapText="1"/>
    </xf>
    <xf borderId="1" fillId="0" fontId="2" numFmtId="0" xfId="0" applyAlignment="1" applyBorder="1" applyFont="1">
      <alignment horizontal="center" shrinkToFit="0" wrapText="1"/>
    </xf>
    <xf borderId="0" fillId="0" fontId="5" numFmtId="0" xfId="0" applyAlignment="1" applyFont="1">
      <alignment horizontal="center" readingOrder="0"/>
    </xf>
    <xf borderId="2" fillId="0" fontId="2" numFmtId="0" xfId="0" applyAlignment="1" applyBorder="1" applyFont="1">
      <alignment horizontal="center" shrinkToFit="0" wrapText="1"/>
    </xf>
    <xf borderId="0" fillId="3" fontId="3" numFmtId="0" xfId="0" applyAlignment="1" applyFill="1" applyFont="1">
      <alignment horizontal="center"/>
    </xf>
    <xf borderId="1" fillId="3" fontId="3" numFmtId="0" xfId="0" applyAlignment="1" applyBorder="1" applyFont="1">
      <alignment horizontal="center" shrinkToFit="0" wrapText="1"/>
    </xf>
    <xf borderId="5" fillId="3" fontId="3" numFmtId="0" xfId="0" applyAlignment="1" applyBorder="1" applyFont="1">
      <alignment horizontal="center" shrinkToFit="0" vertical="center" wrapText="1"/>
    </xf>
    <xf borderId="0" fillId="0" fontId="5" numFmtId="0" xfId="0" applyAlignment="1" applyFont="1">
      <alignment horizontal="center" readingOrder="0" vertical="center"/>
    </xf>
    <xf borderId="1" fillId="0" fontId="2" numFmtId="164" xfId="0" applyAlignment="1" applyBorder="1" applyFont="1" applyNumberFormat="1">
      <alignment horizontal="center" shrinkToFit="0" vertical="center" wrapText="1"/>
    </xf>
    <xf borderId="1" fillId="0" fontId="2" numFmtId="165" xfId="0" applyAlignment="1" applyBorder="1" applyFont="1" applyNumberFormat="1">
      <alignment horizontal="center" shrinkToFit="0" vertical="center" wrapText="1"/>
    </xf>
    <xf borderId="1" fillId="0" fontId="2" numFmtId="0" xfId="0" applyAlignment="1" applyBorder="1" applyFont="1">
      <alignment horizontal="center" shrinkToFit="0" vertical="center" wrapText="1"/>
    </xf>
    <xf borderId="1" fillId="0" fontId="2" numFmtId="0" xfId="0" applyAlignment="1" applyBorder="1" applyFont="1">
      <alignment horizontal="center" readingOrder="0" shrinkToFit="0" vertical="center" wrapText="1"/>
    </xf>
    <xf borderId="6" fillId="0" fontId="6" numFmtId="0" xfId="0" applyAlignment="1" applyBorder="1" applyFont="1">
      <alignment horizontal="left" readingOrder="0" shrinkToFit="0" vertical="center" wrapText="1"/>
    </xf>
    <xf borderId="1" fillId="0" fontId="2" numFmtId="0" xfId="0" applyAlignment="1" applyBorder="1" applyFont="1">
      <alignment shrinkToFit="0" vertical="center" wrapText="1"/>
    </xf>
    <xf borderId="7" fillId="0" fontId="4" numFmtId="0" xfId="0" applyBorder="1" applyFont="1"/>
    <xf borderId="8" fillId="0" fontId="4" numFmtId="0" xfId="0" applyBorder="1" applyFont="1"/>
    <xf borderId="6" fillId="0" fontId="7" numFmtId="0" xfId="0" applyAlignment="1" applyBorder="1" applyFont="1">
      <alignment readingOrder="0" shrinkToFit="0" vertical="center" wrapText="1"/>
    </xf>
    <xf borderId="1" fillId="0" fontId="2" numFmtId="0" xfId="0" applyAlignment="1" applyBorder="1" applyFont="1">
      <alignment vertical="center"/>
    </xf>
    <xf borderId="0" fillId="0" fontId="7" numFmtId="0" xfId="0" applyAlignment="1" applyFont="1">
      <alignment readingOrder="0" shrinkToFit="0" wrapText="1"/>
    </xf>
    <xf borderId="0" fillId="4" fontId="5" numFmtId="0" xfId="0" applyAlignment="1" applyFill="1" applyFont="1">
      <alignment horizontal="center"/>
    </xf>
    <xf borderId="0" fillId="2" fontId="5" numFmtId="0" xfId="0" applyAlignment="1" applyFont="1">
      <alignment horizontal="center"/>
    </xf>
    <xf borderId="2" fillId="5" fontId="5" numFmtId="0" xfId="0" applyAlignment="1" applyBorder="1" applyFill="1" applyFont="1">
      <alignment readingOrder="0"/>
    </xf>
    <xf borderId="1" fillId="2" fontId="5" numFmtId="0" xfId="0" applyAlignment="1" applyBorder="1" applyFont="1">
      <alignment readingOrder="0"/>
    </xf>
    <xf borderId="1" fillId="0" fontId="7" numFmtId="0" xfId="0" applyAlignment="1" applyBorder="1" applyFont="1">
      <alignment horizontal="center"/>
    </xf>
    <xf borderId="0" fillId="0" fontId="7" numFmtId="0" xfId="0" applyAlignment="1" applyFont="1">
      <alignment horizontal="center" readingOrder="0" vertical="center"/>
    </xf>
    <xf borderId="0" fillId="0" fontId="7" numFmtId="0" xfId="0" applyAlignment="1" applyFont="1">
      <alignment readingOrder="0" shrinkToFit="0" vertical="center" wrapText="1"/>
    </xf>
    <xf borderId="0" fillId="0" fontId="7" numFmtId="10" xfId="0" applyAlignment="1" applyFont="1" applyNumberFormat="1">
      <alignment horizontal="center" vertical="center"/>
    </xf>
    <xf borderId="0" fillId="0" fontId="7" numFmtId="0" xfId="0" applyAlignment="1" applyFont="1">
      <alignment horizontal="center" vertical="center"/>
    </xf>
    <xf borderId="1" fillId="6" fontId="8" numFmtId="0" xfId="0" applyAlignment="1" applyBorder="1" applyFill="1" applyFont="1">
      <alignment horizontal="center"/>
    </xf>
    <xf borderId="0" fillId="0" fontId="7" numFmtId="0" xfId="0" applyAlignment="1" applyFont="1">
      <alignment horizontal="center"/>
    </xf>
    <xf borderId="0" fillId="0" fontId="7" numFmtId="0" xfId="0" applyAlignment="1" applyFont="1">
      <alignment readingOrder="0" vertical="center"/>
    </xf>
    <xf borderId="1" fillId="0" fontId="1" numFmtId="0" xfId="0" applyAlignment="1" applyBorder="1" applyFont="1">
      <alignment vertical="bottom"/>
    </xf>
    <xf borderId="2" fillId="0" fontId="2" numFmtId="0" xfId="0" applyAlignment="1" applyBorder="1" applyFont="1">
      <alignment horizontal="center"/>
    </xf>
    <xf borderId="0" fillId="3" fontId="3" numFmtId="0" xfId="0" applyAlignment="1" applyFont="1">
      <alignment horizontal="center" shrinkToFit="0" vertical="center" wrapText="1"/>
    </xf>
    <xf borderId="1" fillId="3" fontId="3" numFmtId="0" xfId="0" applyAlignment="1" applyBorder="1" applyFont="1">
      <alignment horizontal="center" shrinkToFit="0" vertical="center" wrapText="1"/>
    </xf>
    <xf borderId="1" fillId="0" fontId="2" numFmtId="9" xfId="0" applyAlignment="1" applyBorder="1" applyFont="1" applyNumberFormat="1">
      <alignment horizontal="center" readingOrder="0" shrinkToFit="0" vertical="center" wrapText="1"/>
    </xf>
    <xf borderId="1" fillId="0" fontId="2" numFmtId="9" xfId="0" applyAlignment="1" applyBorder="1" applyFont="1" applyNumberFormat="1">
      <alignment horizontal="center" shrinkToFit="0" vertical="center" wrapText="1"/>
    </xf>
    <xf borderId="1" fillId="0" fontId="6" numFmtId="0" xfId="0" applyAlignment="1" applyBorder="1" applyFont="1">
      <alignment horizontal="center" shrinkToFit="0" vertical="center" wrapText="1"/>
    </xf>
    <xf borderId="1" fillId="7" fontId="2" numFmtId="9" xfId="0" applyAlignment="1" applyBorder="1" applyFill="1" applyFont="1" applyNumberFormat="1">
      <alignment shrinkToFit="0" vertical="center" wrapText="1"/>
    </xf>
    <xf borderId="1" fillId="7" fontId="2" numFmtId="0" xfId="0" applyAlignment="1" applyBorder="1" applyFont="1">
      <alignment shrinkToFit="0" vertical="center" wrapText="1"/>
    </xf>
    <xf borderId="1" fillId="3" fontId="3" numFmtId="0" xfId="0" applyAlignment="1" applyBorder="1" applyFont="1">
      <alignment horizontal="center"/>
    </xf>
    <xf borderId="0" fillId="0" fontId="7" numFmtId="0" xfId="0" applyAlignment="1" applyFont="1">
      <alignment readingOrder="0"/>
    </xf>
    <xf borderId="0" fillId="0" fontId="7" numFmtId="0" xfId="0" applyAlignment="1" applyFont="1">
      <alignment horizontal="center" readingOrder="0"/>
    </xf>
    <xf borderId="1" fillId="0" fontId="2" numFmtId="0" xfId="0" applyAlignment="1" applyBorder="1" applyFont="1">
      <alignment horizontal="center" readingOrder="0" vertical="bottom"/>
    </xf>
    <xf borderId="1" fillId="0" fontId="2" numFmtId="0" xfId="0" applyAlignment="1" applyBorder="1" applyFont="1">
      <alignment horizontal="center" vertical="bottom"/>
    </xf>
    <xf borderId="1" fillId="7" fontId="3" numFmtId="0" xfId="0" applyAlignment="1" applyBorder="1" applyFont="1">
      <alignment horizontal="center" vertical="bottom"/>
    </xf>
    <xf borderId="2" fillId="3" fontId="3" numFmtId="0" xfId="0" applyAlignment="1" applyBorder="1" applyFont="1">
      <alignment vertical="bottom"/>
    </xf>
    <xf borderId="2" fillId="0" fontId="2" numFmtId="0" xfId="0" applyAlignment="1" applyBorder="1" applyFont="1">
      <alignment horizontal="right" shrinkToFit="0" vertical="bottom" wrapText="1"/>
    </xf>
    <xf borderId="1" fillId="0" fontId="2" numFmtId="0" xfId="0" applyAlignment="1" applyBorder="1" applyFont="1">
      <alignment horizontal="center" readingOrder="0" shrinkToFit="0" vertical="bottom" wrapText="1"/>
    </xf>
    <xf borderId="2" fillId="0" fontId="2" numFmtId="0" xfId="0" applyAlignment="1" applyBorder="1" applyFont="1">
      <alignment horizontal="right" vertical="bottom"/>
    </xf>
    <xf borderId="2" fillId="0" fontId="2" numFmtId="166" xfId="0" applyAlignment="1" applyBorder="1" applyFont="1" applyNumberFormat="1">
      <alignment horizontal="right" vertical="bottom"/>
    </xf>
    <xf borderId="1" fillId="0" fontId="2" numFmtId="166" xfId="0" applyAlignment="1" applyBorder="1" applyFont="1" applyNumberFormat="1">
      <alignment vertical="bottom"/>
    </xf>
    <xf borderId="1" fillId="0" fontId="2" numFmtId="0" xfId="0" applyAlignment="1" applyBorder="1" applyFont="1">
      <alignment horizontal="right" vertical="bottom"/>
    </xf>
    <xf borderId="2" fillId="4" fontId="3" numFmtId="0" xfId="0" applyAlignment="1" applyBorder="1" applyFont="1">
      <alignment horizontal="center" shrinkToFit="0" vertical="center" wrapText="1"/>
    </xf>
    <xf borderId="1" fillId="0" fontId="3" numFmtId="0" xfId="0" applyAlignment="1" applyBorder="1" applyFont="1">
      <alignment horizontal="center" shrinkToFit="0" vertical="center" wrapText="1"/>
    </xf>
    <xf borderId="2" fillId="0" fontId="2" numFmtId="0" xfId="0" applyAlignment="1" applyBorder="1" applyFont="1">
      <alignment horizontal="center" readingOrder="0" shrinkToFit="0" vertical="center" wrapText="1"/>
    </xf>
    <xf borderId="2" fillId="0" fontId="2" numFmtId="0" xfId="0" applyAlignment="1" applyBorder="1" applyFont="1">
      <alignment horizontal="center" shrinkToFit="0" vertical="center" wrapText="1"/>
    </xf>
    <xf borderId="9" fillId="0" fontId="3" numFmtId="0" xfId="0" applyAlignment="1" applyBorder="1" applyFont="1">
      <alignment horizontal="center" readingOrder="0" shrinkToFit="0" vertical="center" wrapText="1"/>
    </xf>
    <xf borderId="9" fillId="0" fontId="4" numFmtId="0" xfId="0" applyBorder="1" applyFont="1"/>
    <xf borderId="10" fillId="0" fontId="4" numFmtId="0" xfId="0" applyBorder="1" applyFont="1"/>
    <xf borderId="0" fillId="0" fontId="3" numFmtId="0" xfId="0" applyAlignment="1" applyFont="1">
      <alignment horizontal="center" readingOrder="0" shrinkToFit="0" vertical="center" wrapText="1"/>
    </xf>
    <xf borderId="0" fillId="4" fontId="7" numFmtId="0" xfId="0" applyAlignment="1" applyFont="1">
      <alignment horizontal="center" shrinkToFit="0" vertical="center" wrapText="1"/>
    </xf>
    <xf borderId="0" fillId="2" fontId="7" numFmtId="0" xfId="0" applyAlignment="1" applyFont="1">
      <alignment horizontal="center" shrinkToFit="0" vertical="center" wrapText="1"/>
    </xf>
    <xf borderId="2" fillId="5" fontId="9" numFmtId="0" xfId="0" applyAlignment="1" applyBorder="1" applyFont="1">
      <alignment readingOrder="0"/>
    </xf>
    <xf borderId="1" fillId="0" fontId="7" numFmtId="0" xfId="0" applyAlignment="1" applyBorder="1" applyFont="1">
      <alignment horizontal="center" shrinkToFit="0" vertical="center" wrapText="1"/>
    </xf>
    <xf borderId="0" fillId="5" fontId="9" numFmtId="0" xfId="0" applyAlignment="1" applyFont="1">
      <alignment readingOrder="0"/>
    </xf>
    <xf borderId="2" fillId="0" fontId="2" numFmtId="0" xfId="0" applyAlignment="1" applyBorder="1" applyFont="1">
      <alignment horizontal="right" shrinkToFit="0" vertical="center" wrapText="1"/>
    </xf>
    <xf borderId="2" fillId="0" fontId="2" numFmtId="0" xfId="0" applyAlignment="1" applyBorder="1" applyFont="1">
      <alignment horizontal="right" vertical="center"/>
    </xf>
    <xf borderId="1" fillId="0" fontId="2" numFmtId="0" xfId="0" applyAlignment="1" applyBorder="1" applyFont="1">
      <alignment horizontal="center" readingOrder="0" vertical="center"/>
    </xf>
    <xf borderId="2" fillId="3" fontId="3" numFmtId="0" xfId="0" applyAlignment="1" applyBorder="1" applyFont="1">
      <alignment vertical="center"/>
    </xf>
    <xf borderId="1" fillId="0" fontId="7" numFmtId="0" xfId="0" applyBorder="1" applyFont="1"/>
    <xf borderId="2" fillId="0" fontId="2" numFmtId="166" xfId="0" applyAlignment="1" applyBorder="1" applyFont="1" applyNumberFormat="1">
      <alignment horizontal="right" vertical="center"/>
    </xf>
    <xf borderId="1" fillId="0" fontId="2" numFmtId="0" xfId="0" applyAlignment="1" applyBorder="1" applyFont="1">
      <alignment horizontal="center" vertical="center"/>
    </xf>
    <xf borderId="0" fillId="0" fontId="7" numFmtId="0" xfId="0" applyFont="1"/>
    <xf borderId="1" fillId="0" fontId="2" numFmtId="166" xfId="0" applyAlignment="1" applyBorder="1" applyFont="1" applyNumberFormat="1">
      <alignment vertical="center"/>
    </xf>
    <xf borderId="1" fillId="0" fontId="2" numFmtId="0" xfId="0" applyAlignment="1" applyBorder="1" applyFont="1">
      <alignment horizontal="right" vertical="center"/>
    </xf>
    <xf borderId="1" fillId="3" fontId="3" numFmtId="0" xfId="0" applyAlignment="1" applyBorder="1" applyFont="1">
      <alignment horizontal="center" vertical="bottom"/>
    </xf>
    <xf borderId="1" fillId="7" fontId="2" numFmtId="9" xfId="0" applyAlignment="1" applyBorder="1" applyFont="1" applyNumberFormat="1">
      <alignment horizontal="center" shrinkToFit="0" vertical="center" wrapText="1"/>
    </xf>
    <xf borderId="1" fillId="7" fontId="2" numFmtId="0" xfId="0" applyAlignment="1" applyBorder="1" applyFont="1">
      <alignment horizontal="center" shrinkToFit="0" vertical="center" wrapText="1"/>
    </xf>
    <xf borderId="2" fillId="8" fontId="10" numFmtId="0" xfId="0" applyAlignment="1" applyBorder="1" applyFill="1" applyFont="1">
      <alignment horizontal="center" shrinkToFit="0" wrapText="1"/>
    </xf>
    <xf borderId="6" fillId="3" fontId="3" numFmtId="0" xfId="0" applyAlignment="1" applyBorder="1" applyFont="1">
      <alignment horizontal="center" shrinkToFit="0" wrapText="1"/>
    </xf>
    <xf borderId="11" fillId="3" fontId="3" numFmtId="0" xfId="0" applyAlignment="1" applyBorder="1" applyFont="1">
      <alignment horizontal="center" shrinkToFit="0" vertical="center" wrapText="1"/>
    </xf>
    <xf borderId="12" fillId="0" fontId="4" numFmtId="0" xfId="0" applyBorder="1" applyFont="1"/>
    <xf borderId="13" fillId="0" fontId="6" numFmtId="0" xfId="0" applyAlignment="1" applyBorder="1" applyFont="1">
      <alignment horizontal="center" readingOrder="0" shrinkToFit="0" vertical="center" wrapText="1"/>
    </xf>
    <xf borderId="14" fillId="0" fontId="4" numFmtId="0" xfId="0" applyBorder="1" applyFont="1"/>
    <xf borderId="1" fillId="0" fontId="2" numFmtId="0" xfId="0" applyAlignment="1" applyBorder="1" applyFont="1">
      <alignment horizontal="center" shrinkToFit="0" vertical="center" wrapText="1"/>
    </xf>
    <xf borderId="15" fillId="0" fontId="4" numFmtId="0" xfId="0" applyBorder="1" applyFont="1"/>
    <xf borderId="16" fillId="0" fontId="4" numFmtId="0" xfId="0" applyBorder="1" applyFont="1"/>
    <xf borderId="17" fillId="0" fontId="4" numFmtId="0" xfId="0" applyBorder="1" applyFont="1"/>
    <xf borderId="13" fillId="0" fontId="7" numFmtId="0" xfId="0" applyAlignment="1" applyBorder="1" applyFont="1">
      <alignment horizontal="center" readingOrder="0" shrinkToFit="0" vertical="center" wrapText="1"/>
    </xf>
    <xf borderId="1" fillId="0" fontId="2" numFmtId="0" xfId="0" applyAlignment="1" applyBorder="1" applyFont="1">
      <alignment shrinkToFit="0" vertical="center" wrapText="1"/>
    </xf>
    <xf borderId="0" fillId="0" fontId="5" numFmtId="0" xfId="0" applyAlignment="1" applyFont="1">
      <alignment horizontal="center" readingOrder="0" shrinkToFit="0" vertical="center" wrapText="1"/>
    </xf>
    <xf borderId="0" fillId="6" fontId="2" numFmtId="164" xfId="0" applyAlignment="1" applyFont="1" applyNumberFormat="1">
      <alignment horizontal="center" shrinkToFit="0" vertical="center" wrapText="1"/>
    </xf>
    <xf borderId="1" fillId="6" fontId="2" numFmtId="165" xfId="0" applyAlignment="1" applyBorder="1" applyFont="1" applyNumberFormat="1">
      <alignment horizontal="center" shrinkToFit="0" vertical="center" wrapText="1"/>
    </xf>
    <xf borderId="1" fillId="6" fontId="2" numFmtId="0" xfId="0" applyAlignment="1" applyBorder="1" applyFont="1">
      <alignment horizontal="center" shrinkToFit="0" vertical="center" wrapText="1"/>
    </xf>
    <xf borderId="1" fillId="6" fontId="2" numFmtId="0" xfId="0" applyAlignment="1" applyBorder="1" applyFont="1">
      <alignment shrinkToFit="0" vertical="center" wrapText="1"/>
    </xf>
    <xf borderId="1" fillId="6" fontId="2" numFmtId="164" xfId="0" applyAlignment="1" applyBorder="1" applyFont="1" applyNumberFormat="1">
      <alignment horizontal="center" shrinkToFit="0" vertical="center" wrapText="1"/>
    </xf>
    <xf borderId="0" fillId="4" fontId="7" numFmtId="0" xfId="0" applyAlignment="1" applyFont="1">
      <alignment horizontal="center"/>
    </xf>
    <xf borderId="0" fillId="2" fontId="7" numFmtId="0" xfId="0" applyAlignment="1" applyFont="1">
      <alignment horizontal="center"/>
    </xf>
    <xf borderId="1" fillId="0" fontId="7" numFmtId="0" xfId="0" applyAlignment="1" applyBorder="1" applyFont="1">
      <alignment horizontal="center" vertical="center"/>
    </xf>
    <xf borderId="1" fillId="0" fontId="8" numFmtId="0" xfId="0" applyAlignment="1" applyBorder="1" applyFont="1">
      <alignment horizontal="center" vertical="center"/>
    </xf>
    <xf borderId="2" fillId="0" fontId="2" numFmtId="165" xfId="0" applyAlignment="1" applyBorder="1" applyFont="1" applyNumberFormat="1">
      <alignment horizontal="right" shrinkToFit="0" vertical="bottom" wrapText="1"/>
    </xf>
    <xf borderId="1" fillId="0" fontId="2" numFmtId="0" xfId="0" applyAlignment="1" applyBorder="1" applyFont="1">
      <alignment horizontal="center" shrinkToFit="0" vertical="bottom" wrapText="1"/>
    </xf>
    <xf borderId="2" fillId="0" fontId="2" numFmtId="165" xfId="0" applyAlignment="1" applyBorder="1" applyFont="1" applyNumberFormat="1">
      <alignment horizontal="right" vertical="bottom"/>
    </xf>
    <xf borderId="1" fillId="0" fontId="2" numFmtId="165" xfId="0" applyAlignment="1" applyBorder="1" applyFont="1" applyNumberFormat="1">
      <alignment vertical="bottom"/>
    </xf>
    <xf borderId="1" fillId="0" fontId="2" numFmtId="165" xfId="0" applyAlignment="1" applyBorder="1" applyFont="1" applyNumberFormat="1">
      <alignment horizontal="right" vertical="bottom"/>
    </xf>
    <xf borderId="2" fillId="9" fontId="11" numFmtId="0" xfId="0" applyAlignment="1" applyBorder="1" applyFill="1" applyFont="1">
      <alignment horizontal="center" readingOrder="0" shrinkToFit="0" wrapText="1"/>
    </xf>
    <xf borderId="1" fillId="0" fontId="2" numFmtId="0" xfId="0" applyAlignment="1" applyBorder="1" applyFont="1">
      <alignment horizontal="center" readingOrder="0"/>
    </xf>
    <xf borderId="1" fillId="0" fontId="2" numFmtId="0" xfId="0" applyAlignment="1" applyBorder="1" applyFont="1">
      <alignment horizontal="center" vertical="center"/>
    </xf>
    <xf borderId="0" fillId="0" fontId="6" numFmtId="0" xfId="0" applyAlignment="1" applyFont="1">
      <alignment horizontal="center" readingOrder="0" shrinkToFit="0" vertical="center" wrapText="1"/>
    </xf>
    <xf borderId="1" fillId="0" fontId="2" numFmtId="0" xfId="0" applyAlignment="1" applyBorder="1" applyFont="1">
      <alignment vertical="center"/>
    </xf>
    <xf borderId="0" fillId="0" fontId="7" numFmtId="0" xfId="0" applyAlignment="1" applyFont="1">
      <alignment horizontal="center" readingOrder="0" shrinkToFit="0" vertical="center" wrapText="1"/>
    </xf>
    <xf borderId="0" fillId="0" fontId="2" numFmtId="164" xfId="0" applyAlignment="1" applyFont="1" applyNumberFormat="1">
      <alignment horizontal="center" shrinkToFit="0" wrapText="1"/>
    </xf>
    <xf borderId="1" fillId="0" fontId="2" numFmtId="165" xfId="0" applyAlignment="1" applyBorder="1" applyFont="1" applyNumberFormat="1">
      <alignment horizontal="center" shrinkToFit="0" wrapText="1"/>
    </xf>
    <xf borderId="1" fillId="0" fontId="2" numFmtId="0" xfId="0" applyAlignment="1" applyBorder="1" applyFont="1">
      <alignment horizontal="center" shrinkToFit="0" wrapText="1"/>
    </xf>
    <xf borderId="1" fillId="0" fontId="2" numFmtId="164" xfId="0" applyAlignment="1" applyBorder="1" applyFont="1" applyNumberFormat="1">
      <alignment horizontal="center" shrinkToFit="0" wrapText="1"/>
    </xf>
    <xf borderId="1" fillId="0" fontId="2" numFmtId="0" xfId="0" applyBorder="1" applyFont="1"/>
    <xf borderId="1" fillId="6" fontId="2" numFmtId="0" xfId="0" applyAlignment="1" applyBorder="1" applyFont="1">
      <alignment horizontal="center" shrinkToFit="0" vertical="center" wrapText="1"/>
    </xf>
    <xf borderId="1" fillId="6" fontId="2" numFmtId="0" xfId="0" applyAlignment="1" applyBorder="1" applyFont="1">
      <alignment vertical="center"/>
    </xf>
    <xf borderId="0" fillId="0" fontId="2" numFmtId="164" xfId="0" applyAlignment="1" applyFont="1" applyNumberFormat="1">
      <alignment horizontal="center" shrinkToFit="0" vertical="center" wrapText="1"/>
    </xf>
    <xf borderId="0" fillId="0" fontId="2" numFmtId="165" xfId="0" applyAlignment="1" applyFont="1" applyNumberFormat="1">
      <alignment horizontal="center" shrinkToFit="0" vertical="center" wrapText="1"/>
    </xf>
    <xf borderId="1" fillId="2" fontId="3" numFmtId="0" xfId="0" applyBorder="1" applyFont="1"/>
    <xf borderId="0" fillId="0" fontId="2" numFmtId="0" xfId="0" applyAlignment="1" applyFont="1">
      <alignment horizontal="center" shrinkToFit="0" vertical="center" wrapText="1"/>
    </xf>
    <xf borderId="0" fillId="3" fontId="3" numFmtId="0" xfId="0" applyAlignment="1" applyFont="1">
      <alignment vertical="bottom"/>
    </xf>
    <xf borderId="1" fillId="2" fontId="3" numFmtId="0" xfId="0" applyBorder="1" applyFont="1"/>
    <xf borderId="1" fillId="0" fontId="2" numFmtId="0" xfId="0" applyAlignment="1" applyBorder="1" applyFont="1">
      <alignment readingOrder="0" vertical="bottom"/>
    </xf>
    <xf borderId="0" fillId="0" fontId="2" numFmtId="0" xfId="0" applyAlignment="1" applyFont="1">
      <alignment horizontal="center" readingOrder="0" shrinkToFit="0" vertical="center" wrapText="1"/>
    </xf>
    <xf borderId="0" fillId="0" fontId="2" numFmtId="0" xfId="0" applyAlignment="1" applyFont="1">
      <alignment shrinkToFit="0" vertical="center" wrapText="1"/>
    </xf>
    <xf borderId="1" fillId="0" fontId="8" numFmtId="0" xfId="0" applyAlignment="1" applyBorder="1" applyFont="1">
      <alignment horizontal="center"/>
    </xf>
    <xf borderId="1" fillId="0" fontId="2" numFmtId="164" xfId="0" applyAlignment="1" applyBorder="1" applyFont="1" applyNumberFormat="1">
      <alignment vertical="bottom"/>
    </xf>
    <xf borderId="0" fillId="6" fontId="2" numFmtId="0" xfId="0" applyAlignment="1" applyFont="1">
      <alignment horizontal="center" shrinkToFit="0" vertical="center" wrapText="1"/>
    </xf>
    <xf borderId="1" fillId="0" fontId="2" numFmtId="0" xfId="0" applyAlignment="1" applyBorder="1" applyFont="1">
      <alignment horizontal="center" vertical="bottom"/>
    </xf>
    <xf borderId="0" fillId="6" fontId="2" numFmtId="165" xfId="0" applyAlignment="1" applyFont="1" applyNumberFormat="1">
      <alignment horizontal="center" shrinkToFit="0" vertical="center" wrapText="1"/>
    </xf>
    <xf borderId="0" fillId="6" fontId="2" numFmtId="0" xfId="0" applyAlignment="1" applyFont="1">
      <alignment shrinkToFit="0" vertical="center" wrapText="1"/>
    </xf>
    <xf borderId="0" fillId="0" fontId="3" numFmtId="0" xfId="0" applyAlignment="1" applyFont="1">
      <alignment vertical="bottom"/>
    </xf>
    <xf borderId="0" fillId="0" fontId="5" numFmtId="0" xfId="0" applyAlignment="1" applyFont="1">
      <alignment readingOrder="0"/>
    </xf>
    <xf borderId="0" fillId="0" fontId="8" numFmtId="0" xfId="0" applyAlignment="1" applyFont="1">
      <alignment horizontal="center" vertical="center"/>
    </xf>
    <xf borderId="0" fillId="0" fontId="2" numFmtId="165" xfId="0" applyAlignment="1" applyFont="1" applyNumberFormat="1">
      <alignment horizontal="right" shrinkToFit="0" vertical="bottom" wrapText="1"/>
    </xf>
    <xf borderId="0" fillId="0" fontId="2" numFmtId="0" xfId="0" applyAlignment="1" applyFont="1">
      <alignment horizontal="center" shrinkToFit="0" vertical="bottom" wrapText="1"/>
    </xf>
    <xf borderId="0" fillId="0" fontId="2" numFmtId="165" xfId="0" applyAlignment="1" applyFont="1" applyNumberFormat="1">
      <alignment horizontal="right" vertical="bottom"/>
    </xf>
    <xf borderId="0" fillId="0" fontId="2" numFmtId="0" xfId="0" applyAlignment="1" applyFont="1">
      <alignment horizontal="center" vertical="bottom"/>
    </xf>
    <xf borderId="0" fillId="0" fontId="2" numFmtId="165" xfId="0" applyAlignment="1" applyFont="1" applyNumberFormat="1">
      <alignment vertical="bottom"/>
    </xf>
    <xf borderId="2" fillId="9" fontId="11" numFmtId="0" xfId="0" applyAlignment="1" applyBorder="1" applyFont="1">
      <alignment horizontal="center" readingOrder="0" shrinkToFit="0" vertical="center" wrapText="1"/>
    </xf>
    <xf borderId="1" fillId="2" fontId="5" numFmtId="0" xfId="0" applyBorder="1" applyFont="1"/>
    <xf borderId="0" fillId="3" fontId="3" numFmtId="0" xfId="0" applyAlignment="1" applyFont="1">
      <alignment horizontal="center" readingOrder="0"/>
    </xf>
    <xf borderId="1" fillId="0" fontId="5" numFmtId="0" xfId="0" applyAlignment="1" applyBorder="1" applyFont="1">
      <alignment readingOrder="0"/>
    </xf>
    <xf borderId="0" fillId="6" fontId="12" numFmtId="0" xfId="0" applyAlignment="1" applyFont="1">
      <alignment horizontal="center" readingOrder="0" vertical="center"/>
    </xf>
    <xf borderId="0" fillId="0" fontId="5" numFmtId="0" xfId="0" applyAlignment="1" applyFont="1">
      <alignment horizontal="center" readingOrder="0" vertical="center"/>
    </xf>
    <xf borderId="0" fillId="5" fontId="5" numFmtId="0" xfId="0" applyAlignment="1" applyFont="1">
      <alignment readingOrder="0"/>
    </xf>
    <xf borderId="1" fillId="0" fontId="7" numFmtId="0" xfId="0" applyAlignment="1" applyBorder="1" applyFont="1">
      <alignment horizontal="center" readingOrder="0"/>
    </xf>
    <xf borderId="2" fillId="5" fontId="12" numFmtId="0" xfId="0" applyAlignment="1" applyBorder="1" applyFont="1">
      <alignment readingOrder="0"/>
    </xf>
    <xf borderId="0" fillId="5" fontId="12" numFmtId="0" xfId="0" applyAlignment="1" applyFont="1">
      <alignment readingOrder="0"/>
    </xf>
    <xf borderId="2" fillId="0" fontId="7" numFmtId="0" xfId="0" applyAlignment="1" applyBorder="1" applyFont="1">
      <alignment horizontal="center" readingOrder="0" vertical="center"/>
    </xf>
    <xf borderId="1" fillId="10" fontId="13" numFmtId="0" xfId="0" applyAlignment="1" applyBorder="1" applyFill="1" applyFont="1">
      <alignment horizontal="center"/>
    </xf>
    <xf borderId="1" fillId="8" fontId="13" numFmtId="0" xfId="0" applyAlignment="1" applyBorder="1" applyFont="1">
      <alignment horizontal="center"/>
    </xf>
    <xf borderId="2" fillId="0" fontId="7" numFmtId="0" xfId="0" applyAlignment="1" applyBorder="1" applyFont="1">
      <alignment horizontal="center" readingOrder="0"/>
    </xf>
    <xf borderId="2" fillId="5" fontId="5" numFmtId="0" xfId="0" applyAlignment="1" applyBorder="1" applyFont="1">
      <alignment horizontal="center" readingOrder="0" vertical="center"/>
    </xf>
    <xf borderId="1" fillId="5" fontId="5"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Tiempo de trabajo real por fase</a:t>
            </a:r>
          </a:p>
        </c:rich>
      </c:tx>
      <c:overlay val="0"/>
    </c:title>
    <c:plotArea>
      <c:layout/>
      <c:barChart>
        <c:barDir val="col"/>
        <c:ser>
          <c:idx val="0"/>
          <c:order val="0"/>
          <c:spPr>
            <a:solidFill>
              <a:schemeClr val="accent1"/>
            </a:solidFill>
            <a:ln cmpd="sng">
              <a:solidFill>
                <a:srgbClr val="000000"/>
              </a:solidFill>
            </a:ln>
          </c:spPr>
          <c:cat>
            <c:strRef>
              <c:f>'C16_Fase de requerimientos'!$F$70:$F$71</c:f>
            </c:strRef>
          </c:cat>
          <c:val>
            <c:numRef>
              <c:f>'C16_Fase de requerimientos'!$G$70:$G$71</c:f>
              <c:numCache/>
            </c:numRef>
          </c:val>
        </c:ser>
        <c:axId val="2035229090"/>
        <c:axId val="1306378040"/>
      </c:barChart>
      <c:catAx>
        <c:axId val="20352290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06378040"/>
      </c:catAx>
      <c:valAx>
        <c:axId val="13063780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35229090"/>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Tiempo estimado vs real</a:t>
            </a:r>
          </a:p>
        </c:rich>
      </c:tx>
      <c:overlay val="0"/>
    </c:title>
    <c:plotArea>
      <c:layout/>
      <c:barChart>
        <c:barDir val="col"/>
        <c:ser>
          <c:idx val="0"/>
          <c:order val="0"/>
          <c:spPr>
            <a:solidFill>
              <a:schemeClr val="accent1"/>
            </a:solidFill>
            <a:ln cmpd="sng">
              <a:solidFill>
                <a:srgbClr val="000000"/>
              </a:solidFill>
            </a:ln>
          </c:spPr>
          <c:cat>
            <c:strRef>
              <c:f>'C14_Fase de requerimientos'!$H$17:$H$18</c:f>
            </c:strRef>
          </c:cat>
          <c:val>
            <c:numRef>
              <c:f>'C14_Fase de requerimientos'!$I$17:$I$18</c:f>
              <c:numCache/>
            </c:numRef>
          </c:val>
        </c:ser>
        <c:axId val="1339077643"/>
        <c:axId val="755655335"/>
      </c:barChart>
      <c:catAx>
        <c:axId val="13390776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55655335"/>
      </c:catAx>
      <c:valAx>
        <c:axId val="7556553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39077643"/>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Defectos inyectados por fase</a:t>
            </a:r>
          </a:p>
        </c:rich>
      </c:tx>
      <c:overlay val="0"/>
    </c:title>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cat>
            <c:strRef>
              <c:f>'C14_Fase de requerimientos'!$B$18:$B$22</c:f>
            </c:strRef>
          </c:cat>
          <c:val>
            <c:numRef>
              <c:f>'C14_Fase de requerimientos'!$C$18:$C$22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Defectos identificados</a:t>
            </a:r>
          </a:p>
        </c:rich>
      </c:tx>
      <c:overlay val="0"/>
    </c:title>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cat>
            <c:strRef>
              <c:f>'C14_Fase de requerimientos'!$B$26:$B$30</c:f>
            </c:strRef>
          </c:cat>
          <c:val>
            <c:numRef>
              <c:f>'C14_Fase de requerimientos'!$C$26:$C$30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Tiempo de trabajo real por fase</a:t>
            </a:r>
          </a:p>
        </c:rich>
      </c:tx>
      <c:overlay val="0"/>
    </c:title>
    <c:plotArea>
      <c:layout/>
      <c:barChart>
        <c:barDir val="col"/>
        <c:ser>
          <c:idx val="0"/>
          <c:order val="0"/>
          <c:spPr>
            <a:solidFill>
              <a:schemeClr val="accent1"/>
            </a:solidFill>
            <a:ln cmpd="sng">
              <a:solidFill>
                <a:srgbClr val="000000"/>
              </a:solidFill>
            </a:ln>
          </c:spPr>
          <c:cat>
            <c:strRef>
              <c:f>'C16_Fase de Diseño'!$F$74:$F$76</c:f>
            </c:strRef>
          </c:cat>
          <c:val>
            <c:numRef>
              <c:f>'C16_Fase de Diseño'!$G$74:$G$76</c:f>
              <c:numCache/>
            </c:numRef>
          </c:val>
        </c:ser>
        <c:axId val="536319525"/>
        <c:axId val="601545814"/>
      </c:barChart>
      <c:catAx>
        <c:axId val="5363195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01545814"/>
      </c:catAx>
      <c:valAx>
        <c:axId val="6015458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36319525"/>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Tiempo de interrupción por fase</a:t>
            </a:r>
          </a:p>
        </c:rich>
      </c:tx>
      <c:overlay val="0"/>
    </c:title>
    <c:plotArea>
      <c:layout/>
      <c:barChart>
        <c:barDir val="col"/>
        <c:ser>
          <c:idx val="0"/>
          <c:order val="0"/>
          <c:spPr>
            <a:solidFill>
              <a:schemeClr val="accent1"/>
            </a:solidFill>
            <a:ln cmpd="sng">
              <a:solidFill>
                <a:srgbClr val="000000"/>
              </a:solidFill>
            </a:ln>
          </c:spPr>
          <c:cat>
            <c:strRef>
              <c:f>'C16_Fase de Diseño'!$F$79:$F$81</c:f>
            </c:strRef>
          </c:cat>
          <c:val>
            <c:numRef>
              <c:f>'C16_Fase de Diseño'!$G$79:$G$81</c:f>
              <c:numCache/>
            </c:numRef>
          </c:val>
        </c:ser>
        <c:axId val="1082225296"/>
        <c:axId val="996502131"/>
      </c:barChart>
      <c:catAx>
        <c:axId val="10822252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96502131"/>
      </c:catAx>
      <c:valAx>
        <c:axId val="99650213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82225296"/>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Conteo de sesiones por fase</a:t>
            </a:r>
          </a:p>
        </c:rich>
      </c:tx>
      <c:overlay val="0"/>
    </c:title>
    <c:plotArea>
      <c:layout/>
      <c:barChart>
        <c:barDir val="col"/>
        <c:ser>
          <c:idx val="0"/>
          <c:order val="0"/>
          <c:spPr>
            <a:solidFill>
              <a:schemeClr val="accent1"/>
            </a:solidFill>
            <a:ln cmpd="sng">
              <a:solidFill>
                <a:srgbClr val="000000"/>
              </a:solidFill>
            </a:ln>
          </c:spPr>
          <c:cat>
            <c:strRef>
              <c:f>'C16_Fase de Diseño'!$F$84:$F$86</c:f>
            </c:strRef>
          </c:cat>
          <c:val>
            <c:numRef>
              <c:f>'C16_Fase de Diseño'!$G$84:$G$86</c:f>
              <c:numCache/>
            </c:numRef>
          </c:val>
        </c:ser>
        <c:axId val="1113737917"/>
        <c:axId val="81500502"/>
      </c:barChart>
      <c:catAx>
        <c:axId val="11137379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1500502"/>
      </c:catAx>
      <c:valAx>
        <c:axId val="815005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13737917"/>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Tiempo de trabajo real por fase</a:t>
            </a:r>
          </a:p>
        </c:rich>
      </c:tx>
      <c:overlay val="0"/>
    </c:title>
    <c:plotArea>
      <c:layout/>
      <c:pieChart>
        <c:varyColors val="1"/>
        <c:ser>
          <c:idx val="0"/>
          <c:order val="0"/>
          <c:tx>
            <c:strRef>
              <c:f>'C16_Fase de Diseño'!$G$73</c:f>
            </c:strRef>
          </c:tx>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'C16_Fase de Diseño'!$F$74:$F$76</c:f>
            </c:strRef>
          </c:cat>
          <c:val>
            <c:numRef>
              <c:f>'C16_Fase de Diseño'!$G$74:$G$76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Tiempo de interrupción por fase</a:t>
            </a:r>
          </a:p>
        </c:rich>
      </c:tx>
      <c:overlay val="0"/>
    </c:title>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'C16_Fase de Diseño'!$F$78:$F$81</c:f>
            </c:strRef>
          </c:cat>
          <c:val>
            <c:numRef>
              <c:f>'C16_Fase de Diseño'!$G$78:$G$81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Conteo de sesiones por fase</a:t>
            </a:r>
          </a:p>
        </c:rich>
      </c:tx>
      <c:overlay val="0"/>
    </c:title>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'C16_Fase de Diseño'!$F$84:$F$86</c:f>
            </c:strRef>
          </c:cat>
          <c:val>
            <c:numRef>
              <c:f>'C16_Fase de Diseño'!$G$84:$G$86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'C16_Fase de Diseño'!$D$72</c:f>
            </c:strRef>
          </c:tx>
          <c:spPr>
            <a:solidFill>
              <a:schemeClr val="accent1"/>
            </a:solidFill>
            <a:ln cmpd="sng">
              <a:solidFill>
                <a:srgbClr val="000000"/>
              </a:solidFill>
            </a:ln>
          </c:spPr>
          <c:val>
            <c:numRef>
              <c:f>'C16_Fase de Diseño'!$D$73</c:f>
              <c:numCache/>
            </c:numRef>
          </c:val>
        </c:ser>
        <c:ser>
          <c:idx val="1"/>
          <c:order val="1"/>
          <c:tx>
            <c:strRef>
              <c:f>'C16_Fase de Diseño'!$E$72</c:f>
            </c:strRef>
          </c:tx>
          <c:spPr>
            <a:solidFill>
              <a:schemeClr val="accent2"/>
            </a:solidFill>
            <a:ln cmpd="sng">
              <a:solidFill>
                <a:srgbClr val="000000"/>
              </a:solidFill>
            </a:ln>
          </c:spPr>
          <c:val>
            <c:numRef>
              <c:f>'C16_Fase de Diseño'!$E$73</c:f>
              <c:numCache/>
            </c:numRef>
          </c:val>
        </c:ser>
        <c:axId val="1062426498"/>
        <c:axId val="2041711296"/>
      </c:barChart>
      <c:catAx>
        <c:axId val="10624264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41711296"/>
      </c:catAx>
      <c:valAx>
        <c:axId val="20417112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62426498"/>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Tiempo de interrupción por fase</a:t>
            </a:r>
          </a:p>
        </c:rich>
      </c:tx>
      <c:overlay val="0"/>
    </c:title>
    <c:plotArea>
      <c:layout/>
      <c:barChart>
        <c:barDir val="col"/>
        <c:ser>
          <c:idx val="0"/>
          <c:order val="0"/>
          <c:spPr>
            <a:solidFill>
              <a:schemeClr val="accent1"/>
            </a:solidFill>
            <a:ln cmpd="sng">
              <a:solidFill>
                <a:srgbClr val="000000"/>
              </a:solidFill>
            </a:ln>
          </c:spPr>
          <c:cat>
            <c:strRef>
              <c:f>'C16_Fase de requerimientos'!$F$78:$F$79</c:f>
            </c:strRef>
          </c:cat>
          <c:val>
            <c:numRef>
              <c:f>'C16_Fase de requerimientos'!$G$78:$G$79</c:f>
              <c:numCache/>
            </c:numRef>
          </c:val>
        </c:ser>
        <c:axId val="1914202817"/>
        <c:axId val="1116128960"/>
      </c:barChart>
      <c:catAx>
        <c:axId val="19142028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Tiempo de interrupcion por fase</a:t>
                </a:r>
              </a:p>
            </c:rich>
          </c:tx>
          <c:overlay val="0"/>
        </c:title>
        <c:numFmt formatCode="General" sourceLinked="1"/>
        <c:majorTickMark val="none"/>
        <c:minorTickMark val="none"/>
        <c:spPr/>
        <c:txPr>
          <a:bodyPr/>
          <a:lstStyle/>
          <a:p>
            <a:pPr lvl="0">
              <a:defRPr b="0">
                <a:solidFill>
                  <a:srgbClr val="000000"/>
                </a:solidFill>
                <a:latin typeface="+mn-lt"/>
              </a:defRPr>
            </a:pPr>
          </a:p>
        </c:txPr>
        <c:crossAx val="1116128960"/>
      </c:catAx>
      <c:valAx>
        <c:axId val="11161289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14202817"/>
      </c:valAx>
    </c:plotArea>
    <c:legend>
      <c:legendPos val="r"/>
      <c:overlay val="0"/>
      <c:txPr>
        <a:bodyPr/>
        <a:lstStyle/>
        <a:p>
          <a:pPr lvl="0">
            <a:defRPr b="0">
              <a:solidFill>
                <a:srgbClr val="1A1A1A"/>
              </a:solidFill>
              <a:latin typeface="+mn-lt"/>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Defectos inyectados</a:t>
            </a:r>
          </a:p>
        </c:rich>
      </c:tx>
      <c:overlay val="0"/>
    </c:title>
    <c:plotArea>
      <c:layout/>
      <c:barChart>
        <c:barDir val="col"/>
        <c:ser>
          <c:idx val="0"/>
          <c:order val="0"/>
          <c:spPr>
            <a:solidFill>
              <a:schemeClr val="accent1"/>
            </a:solidFill>
            <a:ln cmpd="sng">
              <a:solidFill>
                <a:srgbClr val="000000"/>
              </a:solidFill>
            </a:ln>
          </c:spPr>
          <c:cat>
            <c:strRef>
              <c:f>'C14_Fase de Diseño'!$B$18:$B$22</c:f>
            </c:strRef>
          </c:cat>
          <c:val>
            <c:numRef>
              <c:f>'C14_Fase de Diseño'!$C$18:$C$22</c:f>
              <c:numCache/>
            </c:numRef>
          </c:val>
        </c:ser>
        <c:axId val="1611614744"/>
        <c:axId val="846454996"/>
      </c:barChart>
      <c:catAx>
        <c:axId val="16116147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Defectos inyectados</a:t>
                </a:r>
              </a:p>
            </c:rich>
          </c:tx>
          <c:overlay val="0"/>
        </c:title>
        <c:numFmt formatCode="General" sourceLinked="1"/>
        <c:majorTickMark val="none"/>
        <c:minorTickMark val="none"/>
        <c:spPr/>
        <c:txPr>
          <a:bodyPr/>
          <a:lstStyle/>
          <a:p>
            <a:pPr lvl="0">
              <a:defRPr b="0">
                <a:solidFill>
                  <a:srgbClr val="000000"/>
                </a:solidFill>
                <a:latin typeface="+mn-lt"/>
              </a:defRPr>
            </a:pPr>
          </a:p>
        </c:txPr>
        <c:crossAx val="846454996"/>
      </c:catAx>
      <c:valAx>
        <c:axId val="8464549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11614744"/>
      </c:valAx>
    </c:plotArea>
    <c:legend>
      <c:legendPos val="r"/>
      <c:overlay val="0"/>
      <c:txPr>
        <a:bodyPr/>
        <a:lstStyle/>
        <a:p>
          <a:pPr lvl="0">
            <a:defRPr b="0">
              <a:solidFill>
                <a:srgbClr val="1A1A1A"/>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Defectos identificados</a:t>
            </a:r>
          </a:p>
        </c:rich>
      </c:tx>
      <c:overlay val="0"/>
    </c:title>
    <c:plotArea>
      <c:layout/>
      <c:barChart>
        <c:barDir val="col"/>
        <c:ser>
          <c:idx val="0"/>
          <c:order val="0"/>
          <c:spPr>
            <a:solidFill>
              <a:schemeClr val="accent1"/>
            </a:solidFill>
            <a:ln cmpd="sng">
              <a:solidFill>
                <a:srgbClr val="000000"/>
              </a:solidFill>
            </a:ln>
          </c:spPr>
          <c:cat>
            <c:strRef>
              <c:f>'C14_Fase de Diseño'!$B$26:$B$30</c:f>
            </c:strRef>
          </c:cat>
          <c:val>
            <c:numRef>
              <c:f>'C14_Fase de Diseño'!$C$26:$C$30</c:f>
              <c:numCache/>
            </c:numRef>
          </c:val>
        </c:ser>
        <c:axId val="1710418874"/>
        <c:axId val="571062138"/>
      </c:barChart>
      <c:catAx>
        <c:axId val="17104188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Defectos identificados</a:t>
                </a:r>
              </a:p>
            </c:rich>
          </c:tx>
          <c:overlay val="0"/>
        </c:title>
        <c:numFmt formatCode="General" sourceLinked="1"/>
        <c:majorTickMark val="none"/>
        <c:minorTickMark val="none"/>
        <c:spPr/>
        <c:txPr>
          <a:bodyPr/>
          <a:lstStyle/>
          <a:p>
            <a:pPr lvl="0">
              <a:defRPr b="0">
                <a:solidFill>
                  <a:srgbClr val="000000"/>
                </a:solidFill>
                <a:latin typeface="+mn-lt"/>
              </a:defRPr>
            </a:pPr>
          </a:p>
        </c:txPr>
        <c:crossAx val="571062138"/>
      </c:catAx>
      <c:valAx>
        <c:axId val="5710621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10418874"/>
      </c:valAx>
    </c:plotArea>
    <c:legend>
      <c:legendPos val="r"/>
      <c:overlay val="0"/>
      <c:txPr>
        <a:bodyPr/>
        <a:lstStyle/>
        <a:p>
          <a:pPr lvl="0">
            <a:defRPr b="0">
              <a:solidFill>
                <a:srgbClr val="1A1A1A"/>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Defectos inyectados</a:t>
            </a:r>
          </a:p>
        </c:rich>
      </c:tx>
      <c:overlay val="0"/>
    </c:title>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cat>
            <c:strRef>
              <c:f>'C14_Fase de Diseño'!$B$18:$B$22</c:f>
            </c:strRef>
          </c:cat>
          <c:val>
            <c:numRef>
              <c:f>'C14_Fase de Diseño'!$C$18:$C$22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Defectos identificados</a:t>
            </a:r>
          </a:p>
        </c:rich>
      </c:tx>
      <c:overlay val="0"/>
    </c:title>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cat>
            <c:strRef>
              <c:f>'C14_Fase de Diseño'!$B$26:$B$30</c:f>
            </c:strRef>
          </c:cat>
          <c:val>
            <c:numRef>
              <c:f>'C14_Fase de Diseño'!$C$26:$C$30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'C14_Fase de Diseño'!$E$30</c:f>
            </c:strRef>
          </c:tx>
          <c:spPr>
            <a:solidFill>
              <a:schemeClr val="accent1"/>
            </a:solidFill>
            <a:ln cmpd="sng">
              <a:solidFill>
                <a:srgbClr val="000000"/>
              </a:solidFill>
            </a:ln>
          </c:spPr>
          <c:val>
            <c:numRef>
              <c:f>'C14_Fase de Diseño'!$E$31</c:f>
              <c:numCache/>
            </c:numRef>
          </c:val>
        </c:ser>
        <c:ser>
          <c:idx val="1"/>
          <c:order val="1"/>
          <c:tx>
            <c:strRef>
              <c:f>'C14_Fase de Diseño'!$F$30</c:f>
            </c:strRef>
          </c:tx>
          <c:spPr>
            <a:solidFill>
              <a:schemeClr val="accent2"/>
            </a:solidFill>
            <a:ln cmpd="sng">
              <a:solidFill>
                <a:srgbClr val="000000"/>
              </a:solidFill>
            </a:ln>
          </c:spPr>
          <c:val>
            <c:numRef>
              <c:f>'C14_Fase de Diseño'!$F$31</c:f>
              <c:numCache/>
            </c:numRef>
          </c:val>
        </c:ser>
        <c:axId val="731839674"/>
        <c:axId val="1741929169"/>
      </c:barChart>
      <c:catAx>
        <c:axId val="7318396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41929169"/>
      </c:catAx>
      <c:valAx>
        <c:axId val="17419291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31839674"/>
      </c:valAx>
    </c:plotArea>
    <c:legend>
      <c:legendPos val="r"/>
      <c:overlay val="0"/>
      <c:txPr>
        <a:bodyPr/>
        <a:lstStyle/>
        <a:p>
          <a:pPr lvl="0">
            <a:defRPr b="0">
              <a:solidFill>
                <a:srgbClr val="1A1A1A"/>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Tiempo de trabajo real por fase</a:t>
            </a:r>
          </a:p>
        </c:rich>
      </c:tx>
      <c:overlay val="0"/>
    </c:title>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cat>
            <c:strRef>
              <c:f>'C16_Fase de Diseño del módulo a'!$F$174:$F$178</c:f>
            </c:strRef>
          </c:cat>
          <c:val>
            <c:numRef>
              <c:f>'C16_Fase de Diseño del módulo a'!$G$174:$G$178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Tiempo de trabajo real por fase</a:t>
            </a:r>
          </a:p>
        </c:rich>
      </c:tx>
      <c:overlay val="0"/>
    </c:title>
    <c:plotArea>
      <c:layout/>
      <c:barChart>
        <c:barDir val="col"/>
        <c:ser>
          <c:idx val="0"/>
          <c:order val="0"/>
          <c:spPr>
            <a:solidFill>
              <a:schemeClr val="accent1"/>
            </a:solidFill>
            <a:ln cmpd="sng">
              <a:solidFill>
                <a:srgbClr val="000000"/>
              </a:solidFill>
            </a:ln>
          </c:spPr>
          <c:cat>
            <c:strRef>
              <c:f>'C16_Fase de Diseño del módulo a'!$F$174:$F$178</c:f>
            </c:strRef>
          </c:cat>
          <c:val>
            <c:numRef>
              <c:f>'C16_Fase de Diseño del módulo a'!$G$174:$G$178</c:f>
              <c:numCache/>
            </c:numRef>
          </c:val>
        </c:ser>
        <c:axId val="1940521910"/>
        <c:axId val="1272547149"/>
      </c:barChart>
      <c:catAx>
        <c:axId val="19405219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72547149"/>
      </c:catAx>
      <c:valAx>
        <c:axId val="12725471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40521910"/>
      </c:valAx>
    </c:plotArea>
    <c:legend>
      <c:legendPos val="r"/>
      <c:overlay val="0"/>
      <c:txPr>
        <a:bodyPr/>
        <a:lstStyle/>
        <a:p>
          <a:pPr lvl="0">
            <a:defRPr b="0">
              <a:solidFill>
                <a:srgbClr val="1A1A1A"/>
              </a:solidFill>
              <a:latin typeface="+mn-lt"/>
            </a:defRPr>
          </a:pPr>
        </a:p>
      </c:txPr>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Tiempo de interrupción por fase</a:t>
            </a:r>
          </a:p>
        </c:rich>
      </c:tx>
      <c:overlay val="0"/>
    </c:title>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cat>
            <c:strRef>
              <c:f>'C16_Fase de Diseño del módulo a'!$F$181:$F$185</c:f>
            </c:strRef>
          </c:cat>
          <c:val>
            <c:numRef>
              <c:f>'C16_Fase de Diseño del módulo a'!$G$181:$G$185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Tiempo de interrupción por fase</a:t>
            </a:r>
          </a:p>
        </c:rich>
      </c:tx>
      <c:overlay val="0"/>
    </c:title>
    <c:plotArea>
      <c:layout/>
      <c:barChart>
        <c:barDir val="col"/>
        <c:ser>
          <c:idx val="0"/>
          <c:order val="0"/>
          <c:spPr>
            <a:solidFill>
              <a:schemeClr val="accent1"/>
            </a:solidFill>
            <a:ln cmpd="sng">
              <a:solidFill>
                <a:srgbClr val="000000"/>
              </a:solidFill>
            </a:ln>
          </c:spPr>
          <c:cat>
            <c:strRef>
              <c:f>'C16_Fase de Diseño del módulo a'!$F$181:$F$185</c:f>
            </c:strRef>
          </c:cat>
          <c:val>
            <c:numRef>
              <c:f>'C16_Fase de Diseño del módulo a'!$G$181:$G$185</c:f>
              <c:numCache/>
            </c:numRef>
          </c:val>
        </c:ser>
        <c:axId val="473400245"/>
        <c:axId val="1809992764"/>
      </c:barChart>
      <c:catAx>
        <c:axId val="4734002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09992764"/>
      </c:catAx>
      <c:valAx>
        <c:axId val="18099927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73400245"/>
      </c:valAx>
    </c:plotArea>
    <c:legend>
      <c:legendPos val="r"/>
      <c:overlay val="0"/>
      <c:txPr>
        <a:bodyPr/>
        <a:lstStyle/>
        <a:p>
          <a:pPr lvl="0">
            <a:defRPr b="0">
              <a:solidFill>
                <a:srgbClr val="1A1A1A"/>
              </a:solidFill>
              <a:latin typeface="+mn-lt"/>
            </a:defRPr>
          </a:pPr>
        </a:p>
      </c:txPr>
    </c:legend>
    <c:plotVisOnly val="1"/>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Conteo de sesiones por fase</a:t>
            </a:r>
          </a:p>
        </c:rich>
      </c:tx>
      <c:overlay val="0"/>
    </c:title>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cat>
            <c:strRef>
              <c:f>'C16_Fase de Diseño del módulo a'!$F$188:$F$192</c:f>
            </c:strRef>
          </c:cat>
          <c:val>
            <c:numRef>
              <c:f>'C16_Fase de Diseño del módulo a'!$G$188:$G$192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Conteo de sesiones por fase</a:t>
            </a:r>
          </a:p>
        </c:rich>
      </c:tx>
      <c:overlay val="0"/>
    </c:title>
    <c:plotArea>
      <c:layout/>
      <c:barChart>
        <c:barDir val="col"/>
        <c:ser>
          <c:idx val="0"/>
          <c:order val="0"/>
          <c:spPr>
            <a:solidFill>
              <a:schemeClr val="accent1"/>
            </a:solidFill>
            <a:ln cmpd="sng">
              <a:solidFill>
                <a:srgbClr val="000000"/>
              </a:solidFill>
            </a:ln>
          </c:spPr>
          <c:cat>
            <c:strRef>
              <c:f>'C16_Fase de requerimientos'!$F$74:$F$75</c:f>
            </c:strRef>
          </c:cat>
          <c:val>
            <c:numRef>
              <c:f>'C16_Fase de requerimientos'!$G$74:$G$75</c:f>
              <c:numCache/>
            </c:numRef>
          </c:val>
        </c:ser>
        <c:axId val="415674960"/>
        <c:axId val="233203481"/>
      </c:barChart>
      <c:catAx>
        <c:axId val="4156749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Conteo de sesiones por fase</a:t>
                </a:r>
              </a:p>
            </c:rich>
          </c:tx>
          <c:overlay val="0"/>
        </c:title>
        <c:numFmt formatCode="General" sourceLinked="1"/>
        <c:majorTickMark val="none"/>
        <c:minorTickMark val="none"/>
        <c:spPr/>
        <c:txPr>
          <a:bodyPr/>
          <a:lstStyle/>
          <a:p>
            <a:pPr lvl="0">
              <a:defRPr b="0">
                <a:solidFill>
                  <a:srgbClr val="000000"/>
                </a:solidFill>
                <a:latin typeface="+mn-lt"/>
              </a:defRPr>
            </a:pPr>
          </a:p>
        </c:txPr>
        <c:crossAx val="233203481"/>
      </c:catAx>
      <c:valAx>
        <c:axId val="2332034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15674960"/>
      </c:valAx>
    </c:plotArea>
    <c:legend>
      <c:legendPos val="r"/>
      <c:overlay val="0"/>
      <c:txPr>
        <a:bodyPr/>
        <a:lstStyle/>
        <a:p>
          <a:pPr lvl="0">
            <a:defRPr b="0">
              <a:solidFill>
                <a:srgbClr val="1A1A1A"/>
              </a:solidFill>
              <a:latin typeface="+mn-lt"/>
            </a:defRPr>
          </a:pPr>
        </a:p>
      </c:txPr>
    </c:legend>
    <c:plotVisOnly val="1"/>
  </c:chart>
</c:chartSpace>
</file>

<file path=xl/charts/chart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Conteo de sesiones por fase</a:t>
            </a:r>
          </a:p>
        </c:rich>
      </c:tx>
      <c:overlay val="0"/>
    </c:title>
    <c:plotArea>
      <c:layout/>
      <c:barChart>
        <c:barDir val="col"/>
        <c:ser>
          <c:idx val="0"/>
          <c:order val="0"/>
          <c:spPr>
            <a:solidFill>
              <a:schemeClr val="accent1"/>
            </a:solidFill>
            <a:ln cmpd="sng">
              <a:solidFill>
                <a:srgbClr val="000000"/>
              </a:solidFill>
            </a:ln>
          </c:spPr>
          <c:cat>
            <c:strRef>
              <c:f>'C16_Fase de Diseño del módulo a'!$F$188:$F$192</c:f>
            </c:strRef>
          </c:cat>
          <c:val>
            <c:numRef>
              <c:f>'C16_Fase de Diseño del módulo a'!$G$188:$G$192</c:f>
              <c:numCache/>
            </c:numRef>
          </c:val>
        </c:ser>
        <c:axId val="1661276543"/>
        <c:axId val="1646798944"/>
      </c:barChart>
      <c:catAx>
        <c:axId val="16612765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46798944"/>
      </c:catAx>
      <c:valAx>
        <c:axId val="16467989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61276543"/>
      </c:valAx>
    </c:plotArea>
    <c:legend>
      <c:legendPos val="r"/>
      <c:overlay val="0"/>
      <c:txPr>
        <a:bodyPr/>
        <a:lstStyle/>
        <a:p>
          <a:pPr lvl="0">
            <a:defRPr b="0">
              <a:solidFill>
                <a:srgbClr val="1A1A1A"/>
              </a:solidFill>
              <a:latin typeface="+mn-lt"/>
            </a:defRPr>
          </a:pPr>
        </a:p>
      </c:txPr>
    </c:legend>
    <c:plotVisOnly val="1"/>
  </c:chart>
</c:chartSpace>
</file>

<file path=xl/charts/chart3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'C16_Fase de Diseño del módulo a'!$D$171</c:f>
            </c:strRef>
          </c:tx>
          <c:spPr>
            <a:solidFill>
              <a:schemeClr val="accent1"/>
            </a:solidFill>
            <a:ln cmpd="sng">
              <a:solidFill>
                <a:srgbClr val="000000"/>
              </a:solidFill>
            </a:ln>
          </c:spPr>
          <c:val>
            <c:numRef>
              <c:f>'C16_Fase de Diseño del módulo a'!$D$172</c:f>
              <c:numCache/>
            </c:numRef>
          </c:val>
        </c:ser>
        <c:ser>
          <c:idx val="1"/>
          <c:order val="1"/>
          <c:tx>
            <c:strRef>
              <c:f>'C16_Fase de Diseño del módulo a'!$E$171</c:f>
            </c:strRef>
          </c:tx>
          <c:spPr>
            <a:solidFill>
              <a:schemeClr val="accent2"/>
            </a:solidFill>
            <a:ln cmpd="sng">
              <a:solidFill>
                <a:srgbClr val="000000"/>
              </a:solidFill>
            </a:ln>
          </c:spPr>
          <c:val>
            <c:numRef>
              <c:f>'C16_Fase de Diseño del módulo a'!$E$172</c:f>
              <c:numCache/>
            </c:numRef>
          </c:val>
        </c:ser>
        <c:axId val="187129885"/>
        <c:axId val="824511272"/>
      </c:barChart>
      <c:catAx>
        <c:axId val="1871298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24511272"/>
      </c:catAx>
      <c:valAx>
        <c:axId val="8245112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7129885"/>
      </c:valAx>
    </c:plotArea>
    <c:legend>
      <c:legendPos val="r"/>
      <c:overlay val="0"/>
      <c:txPr>
        <a:bodyPr/>
        <a:lstStyle/>
        <a:p>
          <a:pPr lvl="0">
            <a:defRPr b="0">
              <a:solidFill>
                <a:srgbClr val="1A1A1A"/>
              </a:solidFill>
              <a:latin typeface="+mn-lt"/>
            </a:defRPr>
          </a:pPr>
        </a:p>
      </c:txPr>
    </c:legend>
    <c:plotVisOnly val="1"/>
  </c:chart>
</c:chartSpace>
</file>

<file path=xl/charts/chart3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Defectos inyectados</a:t>
            </a:r>
          </a:p>
        </c:rich>
      </c:tx>
      <c:overlay val="0"/>
    </c:title>
    <c:plotArea>
      <c:layout/>
      <c:pieChart>
        <c:varyColors val="1"/>
        <c:ser>
          <c:idx val="0"/>
          <c:order val="0"/>
          <c:tx>
            <c:strRef>
              <c:f>'C14_Fase de Diseño del módulo a'!$C$17</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cat>
            <c:strRef>
              <c:f>'C14_Fase de Diseño del módulo a'!$B$18:$B$22</c:f>
            </c:strRef>
          </c:cat>
          <c:val>
            <c:numRef>
              <c:f>'C14_Fase de Diseño del módulo a'!$C$18:$C$22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Defectos inyectados</a:t>
            </a:r>
          </a:p>
        </c:rich>
      </c:tx>
      <c:overlay val="0"/>
    </c:title>
    <c:plotArea>
      <c:layout/>
      <c:barChart>
        <c:barDir val="col"/>
        <c:ser>
          <c:idx val="0"/>
          <c:order val="0"/>
          <c:spPr>
            <a:solidFill>
              <a:schemeClr val="accent1"/>
            </a:solidFill>
            <a:ln cmpd="sng">
              <a:solidFill>
                <a:srgbClr val="000000"/>
              </a:solidFill>
            </a:ln>
          </c:spPr>
          <c:cat>
            <c:strRef>
              <c:f>'C14_Fase de Diseño del módulo a'!$B$18:$B$22</c:f>
            </c:strRef>
          </c:cat>
          <c:val>
            <c:numRef>
              <c:f>'C14_Fase de Diseño del módulo a'!$C$18:$C$22</c:f>
              <c:numCache/>
            </c:numRef>
          </c:val>
        </c:ser>
        <c:axId val="1569683888"/>
        <c:axId val="1113849678"/>
      </c:barChart>
      <c:catAx>
        <c:axId val="15696838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Defectos inyectados</a:t>
                </a:r>
              </a:p>
            </c:rich>
          </c:tx>
          <c:overlay val="0"/>
        </c:title>
        <c:numFmt formatCode="General" sourceLinked="1"/>
        <c:majorTickMark val="none"/>
        <c:minorTickMark val="none"/>
        <c:spPr/>
        <c:txPr>
          <a:bodyPr/>
          <a:lstStyle/>
          <a:p>
            <a:pPr lvl="0">
              <a:defRPr b="0">
                <a:solidFill>
                  <a:srgbClr val="000000"/>
                </a:solidFill>
                <a:latin typeface="+mn-lt"/>
              </a:defRPr>
            </a:pPr>
          </a:p>
        </c:txPr>
        <c:crossAx val="1113849678"/>
      </c:catAx>
      <c:valAx>
        <c:axId val="11138496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69683888"/>
      </c:valAx>
    </c:plotArea>
    <c:legend>
      <c:legendPos val="r"/>
      <c:overlay val="0"/>
      <c:txPr>
        <a:bodyPr/>
        <a:lstStyle/>
        <a:p>
          <a:pPr lvl="0">
            <a:defRPr b="0">
              <a:solidFill>
                <a:srgbClr val="1A1A1A"/>
              </a:solidFill>
              <a:latin typeface="+mn-lt"/>
            </a:defRPr>
          </a:pPr>
        </a:p>
      </c:txPr>
    </c:legend>
    <c:plotVisOnly val="1"/>
  </c:chart>
</c:chartSpace>
</file>

<file path=xl/charts/chart3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Defectos identificados</a:t>
            </a:r>
          </a:p>
        </c:rich>
      </c:tx>
      <c:overlay val="0"/>
    </c:title>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cat>
            <c:strRef>
              <c:f>'C14_Fase de Diseño del módulo a'!$B$26:$B$30</c:f>
            </c:strRef>
          </c:cat>
          <c:val>
            <c:numRef>
              <c:f>'C14_Fase de Diseño del módulo a'!$C$26:$C$30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Defectos identificados</a:t>
            </a:r>
          </a:p>
        </c:rich>
      </c:tx>
      <c:overlay val="0"/>
    </c:title>
    <c:plotArea>
      <c:layout/>
      <c:barChart>
        <c:barDir val="col"/>
        <c:ser>
          <c:idx val="0"/>
          <c:order val="0"/>
          <c:spPr>
            <a:solidFill>
              <a:schemeClr val="accent1"/>
            </a:solidFill>
            <a:ln cmpd="sng">
              <a:solidFill>
                <a:srgbClr val="000000"/>
              </a:solidFill>
            </a:ln>
          </c:spPr>
          <c:cat>
            <c:strRef>
              <c:f>'C14_Fase de Diseño del módulo a'!$B$26:$B$30</c:f>
            </c:strRef>
          </c:cat>
          <c:val>
            <c:numRef>
              <c:f>'C14_Fase de Diseño del módulo a'!$C$26:$C$30</c:f>
              <c:numCache/>
            </c:numRef>
          </c:val>
        </c:ser>
        <c:axId val="1484864403"/>
        <c:axId val="1819333802"/>
      </c:barChart>
      <c:catAx>
        <c:axId val="14848644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Defectos identificados</a:t>
                </a:r>
              </a:p>
            </c:rich>
          </c:tx>
          <c:overlay val="0"/>
        </c:title>
        <c:numFmt formatCode="General" sourceLinked="1"/>
        <c:majorTickMark val="none"/>
        <c:minorTickMark val="none"/>
        <c:spPr/>
        <c:txPr>
          <a:bodyPr/>
          <a:lstStyle/>
          <a:p>
            <a:pPr lvl="0">
              <a:defRPr b="0">
                <a:solidFill>
                  <a:srgbClr val="000000"/>
                </a:solidFill>
                <a:latin typeface="+mn-lt"/>
              </a:defRPr>
            </a:pPr>
          </a:p>
        </c:txPr>
        <c:crossAx val="1819333802"/>
      </c:catAx>
      <c:valAx>
        <c:axId val="18193338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84864403"/>
      </c:valAx>
    </c:plotArea>
    <c:legend>
      <c:legendPos val="r"/>
      <c:overlay val="0"/>
      <c:txPr>
        <a:bodyPr/>
        <a:lstStyle/>
        <a:p>
          <a:pPr lvl="0">
            <a:defRPr b="0">
              <a:solidFill>
                <a:srgbClr val="1A1A1A"/>
              </a:solidFill>
              <a:latin typeface="+mn-lt"/>
            </a:defRPr>
          </a:pPr>
        </a:p>
      </c:txPr>
    </c:legend>
    <c:plotVisOnly val="1"/>
  </c:chart>
</c:chartSpace>
</file>

<file path=xl/charts/chart3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'C14_Fase de Diseño del módulo a'!$H$27</c:f>
            </c:strRef>
          </c:tx>
          <c:spPr>
            <a:solidFill>
              <a:schemeClr val="accent1"/>
            </a:solidFill>
            <a:ln cmpd="sng">
              <a:solidFill>
                <a:srgbClr val="000000"/>
              </a:solidFill>
            </a:ln>
          </c:spPr>
          <c:val>
            <c:numRef>
              <c:f>'C14_Fase de Diseño del módulo a'!$H$28</c:f>
              <c:numCache/>
            </c:numRef>
          </c:val>
        </c:ser>
        <c:ser>
          <c:idx val="1"/>
          <c:order val="1"/>
          <c:tx>
            <c:strRef>
              <c:f>'C14_Fase de Diseño del módulo a'!$I$27</c:f>
            </c:strRef>
          </c:tx>
          <c:spPr>
            <a:solidFill>
              <a:schemeClr val="accent2"/>
            </a:solidFill>
            <a:ln cmpd="sng">
              <a:solidFill>
                <a:srgbClr val="000000"/>
              </a:solidFill>
            </a:ln>
          </c:spPr>
          <c:val>
            <c:numRef>
              <c:f>'C14_Fase de Diseño del módulo a'!$I$28</c:f>
              <c:numCache/>
            </c:numRef>
          </c:val>
        </c:ser>
        <c:axId val="659552310"/>
        <c:axId val="650193307"/>
      </c:barChart>
      <c:catAx>
        <c:axId val="6595523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50193307"/>
      </c:catAx>
      <c:valAx>
        <c:axId val="6501933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mn-lt"/>
              </a:defRPr>
            </a:pPr>
          </a:p>
        </c:txPr>
        <c:crossAx val="659552310"/>
      </c:valAx>
    </c:plotArea>
    <c:legend>
      <c:legendPos val="r"/>
      <c:overlay val="0"/>
      <c:txPr>
        <a:bodyPr/>
        <a:lstStyle/>
        <a:p>
          <a:pPr lvl="0">
            <a:defRPr b="0">
              <a:solidFill>
                <a:srgbClr val="1A1A1A"/>
              </a:solidFill>
              <a:latin typeface="+mn-lt"/>
            </a:defRPr>
          </a:pPr>
        </a:p>
      </c:txPr>
    </c:legend>
    <c:plotVisOnly val="1"/>
  </c:chart>
</c:chartSpace>
</file>

<file path=xl/charts/chart3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Tiempo de trabajo real por fase</a:t>
            </a:r>
          </a:p>
        </c:rich>
      </c:tx>
      <c:overlay val="0"/>
    </c:title>
    <c:plotArea>
      <c:layout/>
      <c:barChart>
        <c:barDir val="col"/>
        <c:ser>
          <c:idx val="0"/>
          <c:order val="0"/>
          <c:spPr>
            <a:solidFill>
              <a:schemeClr val="accent1"/>
            </a:solidFill>
            <a:ln cmpd="sng">
              <a:solidFill>
                <a:srgbClr val="000000"/>
              </a:solidFill>
            </a:ln>
          </c:spPr>
          <c:cat>
            <c:strRef>
              <c:f>'C16_Fase del Sistema'!$F$127:$F$130</c:f>
            </c:strRef>
          </c:cat>
          <c:val>
            <c:numRef>
              <c:f>'C16_Fase del Sistema'!$G$127:$G$130</c:f>
              <c:numCache/>
            </c:numRef>
          </c:val>
        </c:ser>
        <c:axId val="734386875"/>
        <c:axId val="254637362"/>
      </c:barChart>
      <c:catAx>
        <c:axId val="7343868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54637362"/>
      </c:catAx>
      <c:valAx>
        <c:axId val="2546373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34386875"/>
      </c:valAx>
    </c:plotArea>
    <c:legend>
      <c:legendPos val="r"/>
      <c:overlay val="0"/>
      <c:txPr>
        <a:bodyPr/>
        <a:lstStyle/>
        <a:p>
          <a:pPr lvl="0">
            <a:defRPr b="0">
              <a:solidFill>
                <a:srgbClr val="1A1A1A"/>
              </a:solidFill>
              <a:latin typeface="+mn-lt"/>
            </a:defRPr>
          </a:pPr>
        </a:p>
      </c:txPr>
    </c:legend>
    <c:plotVisOnly val="1"/>
  </c:chart>
</c:chartSpace>
</file>

<file path=xl/charts/chart3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Tiempo de trabajo real por fase</a:t>
            </a:r>
          </a:p>
        </c:rich>
      </c:tx>
      <c:overlay val="0"/>
    </c:title>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'C16_Fase del Sistema'!$F$127:$F$130</c:f>
            </c:strRef>
          </c:cat>
          <c:val>
            <c:numRef>
              <c:f>'C16_Fase del Sistema'!$G$127:$G$130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Tiempo de interrupción por fase</a:t>
            </a:r>
          </a:p>
        </c:rich>
      </c:tx>
      <c:overlay val="0"/>
    </c:title>
    <c:plotArea>
      <c:layout/>
      <c:barChart>
        <c:barDir val="col"/>
        <c:ser>
          <c:idx val="0"/>
          <c:order val="0"/>
          <c:tx>
            <c:strRef>
              <c:f>'C16_Fase del Sistema'!$G$132</c:f>
            </c:strRef>
          </c:tx>
          <c:spPr>
            <a:solidFill>
              <a:schemeClr val="accent1"/>
            </a:solidFill>
            <a:ln cmpd="sng">
              <a:solidFill>
                <a:srgbClr val="000000"/>
              </a:solidFill>
            </a:ln>
          </c:spPr>
          <c:cat>
            <c:strRef>
              <c:f>'C16_Fase del Sistema'!$F$133:$F$136</c:f>
            </c:strRef>
          </c:cat>
          <c:val>
            <c:numRef>
              <c:f>'C16_Fase del Sistema'!$G$133:$G$136</c:f>
              <c:numCache/>
            </c:numRef>
          </c:val>
        </c:ser>
        <c:axId val="1631033265"/>
        <c:axId val="1966146374"/>
      </c:barChart>
      <c:catAx>
        <c:axId val="163103326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Tiempo de interrupcion por fase</a:t>
                </a:r>
              </a:p>
            </c:rich>
          </c:tx>
          <c:overlay val="0"/>
        </c:title>
        <c:numFmt formatCode="General" sourceLinked="1"/>
        <c:majorTickMark val="none"/>
        <c:minorTickMark val="none"/>
        <c:spPr/>
        <c:txPr>
          <a:bodyPr/>
          <a:lstStyle/>
          <a:p>
            <a:pPr lvl="0">
              <a:defRPr b="0">
                <a:solidFill>
                  <a:srgbClr val="000000"/>
                </a:solidFill>
                <a:latin typeface="+mn-lt"/>
              </a:defRPr>
            </a:pPr>
          </a:p>
        </c:txPr>
        <c:crossAx val="1966146374"/>
      </c:catAx>
      <c:valAx>
        <c:axId val="19661463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31033265"/>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Tiempo de trabajo real por fase</a:t>
            </a:r>
          </a:p>
        </c:rich>
      </c:tx>
      <c:overlay val="0"/>
    </c:title>
    <c:plotArea>
      <c:layout/>
      <c:pieChart>
        <c:varyColors val="1"/>
        <c:ser>
          <c:idx val="0"/>
          <c:order val="0"/>
          <c:tx>
            <c:strRef>
              <c:f>'C16_Fase de requerimientos'!$G$69</c:f>
            </c:strRef>
          </c:tx>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'C16_Fase de requerimientos'!$F$70:$F$71</c:f>
            </c:strRef>
          </c:cat>
          <c:val>
            <c:numRef>
              <c:f>'C16_Fase de requerimientos'!$G$70:$G$71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Tiempo de interrupción por fase</a:t>
            </a:r>
          </a:p>
        </c:rich>
      </c:tx>
      <c:overlay val="0"/>
    </c:title>
    <c:plotArea>
      <c:layout/>
      <c:pieChart>
        <c:varyColors val="1"/>
        <c:ser>
          <c:idx val="0"/>
          <c:order val="0"/>
          <c:tx>
            <c:strRef>
              <c:f>'C16_Fase del Sistema'!$G$132</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'C16_Fase del Sistema'!$F$133:$F$136</c:f>
            </c:strRef>
          </c:cat>
          <c:val>
            <c:numRef>
              <c:f>'C16_Fase del Sistema'!$G$133:$G$136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Conteo de sesiones por fase	</a:t>
            </a:r>
          </a:p>
        </c:rich>
      </c:tx>
      <c:overlay val="0"/>
    </c:title>
    <c:plotArea>
      <c:layout/>
      <c:barChart>
        <c:barDir val="col"/>
        <c:ser>
          <c:idx val="0"/>
          <c:order val="0"/>
          <c:tx>
            <c:strRef>
              <c:f>'C16_Fase del Sistema'!$G$139</c:f>
            </c:strRef>
          </c:tx>
          <c:spPr>
            <a:solidFill>
              <a:schemeClr val="accent1"/>
            </a:solidFill>
            <a:ln cmpd="sng">
              <a:solidFill>
                <a:srgbClr val="000000"/>
              </a:solidFill>
            </a:ln>
          </c:spPr>
          <c:cat>
            <c:strRef>
              <c:f>'C16_Fase del Sistema'!$F$140:$F$143</c:f>
            </c:strRef>
          </c:cat>
          <c:val>
            <c:numRef>
              <c:f>'C16_Fase del Sistema'!$G$140:$G$143</c:f>
              <c:numCache/>
            </c:numRef>
          </c:val>
        </c:ser>
        <c:axId val="954844331"/>
        <c:axId val="1469721757"/>
      </c:barChart>
      <c:catAx>
        <c:axId val="9548443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Conteo de sesiones por fase</a:t>
                </a:r>
              </a:p>
            </c:rich>
          </c:tx>
          <c:overlay val="0"/>
        </c:title>
        <c:numFmt formatCode="General" sourceLinked="1"/>
        <c:majorTickMark val="none"/>
        <c:minorTickMark val="none"/>
        <c:spPr/>
        <c:txPr>
          <a:bodyPr/>
          <a:lstStyle/>
          <a:p>
            <a:pPr lvl="0">
              <a:defRPr b="0">
                <a:solidFill>
                  <a:srgbClr val="000000"/>
                </a:solidFill>
                <a:latin typeface="+mn-lt"/>
              </a:defRPr>
            </a:pPr>
          </a:p>
        </c:txPr>
        <c:crossAx val="1469721757"/>
      </c:catAx>
      <c:valAx>
        <c:axId val="14697217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54844331"/>
      </c:valAx>
    </c:plotArea>
    <c:legend>
      <c:legendPos val="r"/>
      <c:overlay val="0"/>
      <c:txPr>
        <a:bodyPr/>
        <a:lstStyle/>
        <a:p>
          <a:pPr lvl="0">
            <a:defRPr b="0">
              <a:solidFill>
                <a:srgbClr val="1A1A1A"/>
              </a:solidFill>
              <a:latin typeface="+mn-lt"/>
            </a:defRPr>
          </a:pPr>
        </a:p>
      </c:txPr>
    </c:legend>
    <c:plotVisOnly val="1"/>
  </c:chart>
</c:chartSpace>
</file>

<file path=xl/charts/chart4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Conteo de sesiones por fase	</a:t>
            </a:r>
          </a:p>
        </c:rich>
      </c:tx>
      <c:overlay val="0"/>
    </c:title>
    <c:plotArea>
      <c:layout/>
      <c:pieChart>
        <c:varyColors val="1"/>
        <c:ser>
          <c:idx val="0"/>
          <c:order val="0"/>
          <c:tx>
            <c:strRef>
              <c:f>'C16_Fase del Sistema'!$G$139</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'C16_Fase del Sistema'!$F$140:$F$143</c:f>
            </c:strRef>
          </c:cat>
          <c:val>
            <c:numRef>
              <c:f>'C16_Fase del Sistema'!$G$140:$G$143</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'C16_Fase del Sistema'!$D$126</c:f>
            </c:strRef>
          </c:tx>
          <c:spPr>
            <a:solidFill>
              <a:schemeClr val="accent1"/>
            </a:solidFill>
            <a:ln cmpd="sng">
              <a:solidFill>
                <a:srgbClr val="000000"/>
              </a:solidFill>
            </a:ln>
          </c:spPr>
          <c:val>
            <c:numRef>
              <c:f>'C16_Fase del Sistema'!$D$127</c:f>
              <c:numCache/>
            </c:numRef>
          </c:val>
        </c:ser>
        <c:ser>
          <c:idx val="1"/>
          <c:order val="1"/>
          <c:tx>
            <c:strRef>
              <c:f>'C16_Fase del Sistema'!$E$126</c:f>
            </c:strRef>
          </c:tx>
          <c:spPr>
            <a:solidFill>
              <a:schemeClr val="accent2"/>
            </a:solidFill>
            <a:ln cmpd="sng">
              <a:solidFill>
                <a:srgbClr val="000000"/>
              </a:solidFill>
            </a:ln>
          </c:spPr>
          <c:val>
            <c:numRef>
              <c:f>'C16_Fase del Sistema'!$E$127</c:f>
              <c:numCache/>
            </c:numRef>
          </c:val>
        </c:ser>
        <c:axId val="1323314138"/>
        <c:axId val="748555080"/>
      </c:barChart>
      <c:catAx>
        <c:axId val="13233141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48555080"/>
      </c:catAx>
      <c:valAx>
        <c:axId val="74855508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23314138"/>
      </c:valAx>
    </c:plotArea>
    <c:legend>
      <c:legendPos val="r"/>
      <c:overlay val="0"/>
      <c:txPr>
        <a:bodyPr/>
        <a:lstStyle/>
        <a:p>
          <a:pPr lvl="0">
            <a:defRPr b="0">
              <a:solidFill>
                <a:srgbClr val="1A1A1A"/>
              </a:solidFill>
              <a:latin typeface="+mn-lt"/>
            </a:defRPr>
          </a:pPr>
        </a:p>
      </c:txPr>
    </c:legend>
    <c:plotVisOnly val="1"/>
  </c:chart>
</c:chartSpace>
</file>

<file path=xl/charts/chart4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Defectos inyectados</a:t>
            </a:r>
          </a:p>
        </c:rich>
      </c:tx>
      <c:overlay val="0"/>
    </c:title>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cat>
            <c:strRef>
              <c:f>'C14_Fase del Sistema'!$B$18:$B$22</c:f>
            </c:strRef>
          </c:cat>
          <c:val>
            <c:numRef>
              <c:f>'C14_Fase del Sistema'!$C$18:$C$22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Defectos inyectados</a:t>
            </a:r>
          </a:p>
        </c:rich>
      </c:tx>
      <c:overlay val="0"/>
    </c:title>
    <c:plotArea>
      <c:layout/>
      <c:barChart>
        <c:barDir val="col"/>
        <c:ser>
          <c:idx val="0"/>
          <c:order val="0"/>
          <c:spPr>
            <a:solidFill>
              <a:schemeClr val="accent1"/>
            </a:solidFill>
            <a:ln cmpd="sng">
              <a:solidFill>
                <a:srgbClr val="000000"/>
              </a:solidFill>
            </a:ln>
          </c:spPr>
          <c:cat>
            <c:strRef>
              <c:f>'C14_Fase del Sistema'!$B$18:$B$22</c:f>
            </c:strRef>
          </c:cat>
          <c:val>
            <c:numRef>
              <c:f>'C14_Fase del Sistema'!$C$18:$C$22</c:f>
              <c:numCache/>
            </c:numRef>
          </c:val>
        </c:ser>
        <c:axId val="2084627514"/>
        <c:axId val="8946301"/>
      </c:barChart>
      <c:catAx>
        <c:axId val="20846275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Defectos inyectados</a:t>
                </a:r>
              </a:p>
            </c:rich>
          </c:tx>
          <c:overlay val="0"/>
        </c:title>
        <c:numFmt formatCode="General" sourceLinked="1"/>
        <c:majorTickMark val="none"/>
        <c:minorTickMark val="none"/>
        <c:spPr/>
        <c:txPr>
          <a:bodyPr/>
          <a:lstStyle/>
          <a:p>
            <a:pPr lvl="0">
              <a:defRPr b="0">
                <a:solidFill>
                  <a:srgbClr val="000000"/>
                </a:solidFill>
                <a:latin typeface="+mn-lt"/>
              </a:defRPr>
            </a:pPr>
          </a:p>
        </c:txPr>
        <c:crossAx val="8946301"/>
      </c:catAx>
      <c:valAx>
        <c:axId val="89463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84627514"/>
      </c:valAx>
    </c:plotArea>
    <c:legend>
      <c:legendPos val="r"/>
      <c:overlay val="0"/>
      <c:txPr>
        <a:bodyPr/>
        <a:lstStyle/>
        <a:p>
          <a:pPr lvl="0">
            <a:defRPr b="0">
              <a:solidFill>
                <a:srgbClr val="1A1A1A"/>
              </a:solidFill>
              <a:latin typeface="+mn-lt"/>
            </a:defRPr>
          </a:pPr>
        </a:p>
      </c:txPr>
    </c:legend>
    <c:plotVisOnly val="1"/>
  </c:chart>
</c:chartSpace>
</file>

<file path=xl/charts/chart4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Defectos identificados</a:t>
            </a:r>
          </a:p>
        </c:rich>
      </c:tx>
      <c:overlay val="0"/>
    </c:title>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cat>
            <c:strRef>
              <c:f>'C14_Fase del Sistema'!$B$26:$B$30</c:f>
            </c:strRef>
          </c:cat>
          <c:val>
            <c:numRef>
              <c:f>'C14_Fase del Sistema'!$C$26:$C$30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Defectos identificados</a:t>
            </a:r>
          </a:p>
        </c:rich>
      </c:tx>
      <c:overlay val="0"/>
    </c:title>
    <c:plotArea>
      <c:layout/>
      <c:barChart>
        <c:barDir val="col"/>
        <c:ser>
          <c:idx val="0"/>
          <c:order val="0"/>
          <c:spPr>
            <a:solidFill>
              <a:schemeClr val="accent1"/>
            </a:solidFill>
            <a:ln cmpd="sng">
              <a:solidFill>
                <a:srgbClr val="000000"/>
              </a:solidFill>
            </a:ln>
          </c:spPr>
          <c:cat>
            <c:strRef>
              <c:f>'C14_Fase del Sistema'!$B$26:$B$30</c:f>
            </c:strRef>
          </c:cat>
          <c:val>
            <c:numRef>
              <c:f>'C14_Fase del Sistema'!$C$26:$C$30</c:f>
              <c:numCache/>
            </c:numRef>
          </c:val>
        </c:ser>
        <c:axId val="1330711501"/>
        <c:axId val="1858512894"/>
      </c:barChart>
      <c:catAx>
        <c:axId val="133071150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Defectos identificados</a:t>
                </a:r>
              </a:p>
            </c:rich>
          </c:tx>
          <c:overlay val="0"/>
        </c:title>
        <c:numFmt formatCode="General" sourceLinked="1"/>
        <c:majorTickMark val="none"/>
        <c:minorTickMark val="none"/>
        <c:spPr/>
        <c:txPr>
          <a:bodyPr/>
          <a:lstStyle/>
          <a:p>
            <a:pPr lvl="0">
              <a:defRPr b="0">
                <a:solidFill>
                  <a:srgbClr val="000000"/>
                </a:solidFill>
                <a:latin typeface="+mn-lt"/>
              </a:defRPr>
            </a:pPr>
          </a:p>
        </c:txPr>
        <c:crossAx val="1858512894"/>
      </c:catAx>
      <c:valAx>
        <c:axId val="18585128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30711501"/>
      </c:valAx>
    </c:plotArea>
    <c:legend>
      <c:legendPos val="r"/>
      <c:overlay val="0"/>
      <c:txPr>
        <a:bodyPr/>
        <a:lstStyle/>
        <a:p>
          <a:pPr lvl="0">
            <a:defRPr b="0">
              <a:solidFill>
                <a:srgbClr val="1A1A1A"/>
              </a:solidFill>
              <a:latin typeface="+mn-lt"/>
            </a:defRPr>
          </a:pPr>
        </a:p>
      </c:txPr>
    </c:legend>
    <c:plotVisOnly val="1"/>
  </c:chart>
</c:chartSpace>
</file>

<file path=xl/charts/chart4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'C14_Fase del Sistema'!$D$30</c:f>
            </c:strRef>
          </c:tx>
          <c:spPr>
            <a:solidFill>
              <a:schemeClr val="accent1"/>
            </a:solidFill>
            <a:ln cmpd="sng">
              <a:solidFill>
                <a:srgbClr val="000000"/>
              </a:solidFill>
            </a:ln>
          </c:spPr>
          <c:val>
            <c:numRef>
              <c:f>'C14_Fase del Sistema'!$D$31</c:f>
              <c:numCache/>
            </c:numRef>
          </c:val>
        </c:ser>
        <c:ser>
          <c:idx val="1"/>
          <c:order val="1"/>
          <c:tx>
            <c:strRef>
              <c:f>'C14_Fase del Sistema'!$E$30</c:f>
            </c:strRef>
          </c:tx>
          <c:spPr>
            <a:solidFill>
              <a:schemeClr val="accent2"/>
            </a:solidFill>
            <a:ln cmpd="sng">
              <a:solidFill>
                <a:srgbClr val="000000"/>
              </a:solidFill>
            </a:ln>
          </c:spPr>
          <c:val>
            <c:numRef>
              <c:f>'C14_Fase del Sistema'!$E$31</c:f>
              <c:numCache/>
            </c:numRef>
          </c:val>
        </c:ser>
        <c:axId val="1629621624"/>
        <c:axId val="1192949859"/>
      </c:barChart>
      <c:catAx>
        <c:axId val="16296216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92949859"/>
      </c:catAx>
      <c:valAx>
        <c:axId val="119294985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29621624"/>
      </c:valAx>
    </c:plotArea>
    <c:legend>
      <c:legendPos val="r"/>
      <c:overlay val="0"/>
      <c:txPr>
        <a:bodyPr/>
        <a:lstStyle/>
        <a:p>
          <a:pPr lvl="0">
            <a:defRPr b="0">
              <a:solidFill>
                <a:srgbClr val="1A1A1A"/>
              </a:solidFill>
              <a:latin typeface="+mn-lt"/>
            </a:defRPr>
          </a:pPr>
        </a:p>
      </c:txPr>
    </c:legend>
    <c:plotVisOnly val="1"/>
  </c:chart>
</c:chartSpace>
</file>

<file path=xl/charts/chart4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Defectos inyectados</a:t>
            </a:r>
          </a:p>
        </c:rich>
      </c:tx>
      <c:overlay val="0"/>
    </c:title>
    <c:plotArea>
      <c:layout/>
      <c:barChart>
        <c:barDir val="col"/>
        <c:ser>
          <c:idx val="0"/>
          <c:order val="0"/>
          <c:tx>
            <c:strRef>
              <c:f>Defectos!$B$18</c:f>
            </c:strRef>
          </c:tx>
          <c:spPr>
            <a:solidFill>
              <a:schemeClr val="accent1"/>
            </a:solidFill>
            <a:ln cmpd="sng">
              <a:solidFill>
                <a:srgbClr val="000000"/>
              </a:solidFill>
            </a:ln>
          </c:spPr>
          <c:cat>
            <c:strRef>
              <c:f>Defectos!$A$19:$A$23</c:f>
            </c:strRef>
          </c:cat>
          <c:val>
            <c:numRef>
              <c:f>Defectos!$B$19:$B$23</c:f>
              <c:numCache/>
            </c:numRef>
          </c:val>
        </c:ser>
        <c:axId val="1379066156"/>
        <c:axId val="224592924"/>
      </c:barChart>
      <c:catAx>
        <c:axId val="13790661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Defectos inyectados</a:t>
                </a:r>
              </a:p>
            </c:rich>
          </c:tx>
          <c:overlay val="0"/>
        </c:title>
        <c:numFmt formatCode="General" sourceLinked="1"/>
        <c:majorTickMark val="none"/>
        <c:minorTickMark val="none"/>
        <c:spPr/>
        <c:txPr>
          <a:bodyPr/>
          <a:lstStyle/>
          <a:p>
            <a:pPr lvl="0">
              <a:defRPr b="0">
                <a:solidFill>
                  <a:srgbClr val="000000"/>
                </a:solidFill>
                <a:latin typeface="+mn-lt"/>
              </a:defRPr>
            </a:pPr>
          </a:p>
        </c:txPr>
        <c:crossAx val="224592924"/>
      </c:catAx>
      <c:valAx>
        <c:axId val="2245929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79066156"/>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Conteo de sesiones por fase</a:t>
            </a:r>
          </a:p>
        </c:rich>
      </c:tx>
      <c:overlay val="0"/>
    </c:title>
    <c:plotArea>
      <c:layout/>
      <c:pieChart>
        <c:varyColors val="1"/>
        <c:ser>
          <c:idx val="0"/>
          <c:order val="0"/>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'C16_Fase de requerimientos'!$F$74:$F$75</c:f>
            </c:strRef>
          </c:cat>
          <c:val>
            <c:numRef>
              <c:f>'C16_Fase de requerimientos'!$G$74:$G$75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Injected defects</a:t>
            </a:r>
          </a:p>
        </c:rich>
      </c:tx>
      <c:overlay val="0"/>
    </c:title>
    <c:plotArea>
      <c:layout/>
      <c:pieChart>
        <c:varyColors val="1"/>
        <c:ser>
          <c:idx val="0"/>
          <c:order val="0"/>
          <c:tx>
            <c:strRef>
              <c:f>Defectos!$B$18</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1"/>
            <c:showCatName val="0"/>
            <c:showSerName val="0"/>
            <c:showPercent val="0"/>
            <c:showBubbleSize val="0"/>
            <c:showLeaderLines val="1"/>
          </c:dLbls>
          <c:cat>
            <c:strRef>
              <c:f>Defectos!$A$19:$A$23</c:f>
            </c:strRef>
          </c:cat>
          <c:val>
            <c:numRef>
              <c:f>Defectos!$B$19:$B$23</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Defectos inyectados</c:v>
          </c:tx>
          <c:spPr>
            <a:solidFill>
              <a:schemeClr val="accent1"/>
            </a:solidFill>
            <a:ln cmpd="sng">
              <a:solidFill>
                <a:srgbClr val="000000"/>
              </a:solidFill>
            </a:ln>
          </c:spPr>
          <c:cat>
            <c:strRef>
              <c:f>Defectos!$A$36:$A$40</c:f>
            </c:strRef>
          </c:cat>
          <c:val>
            <c:numRef>
              <c:f>Defectos!$B$36:$B$40</c:f>
              <c:numCache/>
            </c:numRef>
          </c:val>
        </c:ser>
        <c:ser>
          <c:idx val="1"/>
          <c:order val="1"/>
          <c:tx>
            <c:strRef>
              <c:f>Defectos!$C$35</c:f>
            </c:strRef>
          </c:tx>
          <c:spPr>
            <a:solidFill>
              <a:schemeClr val="accent2"/>
            </a:solidFill>
            <a:ln cmpd="sng">
              <a:solidFill>
                <a:srgbClr val="000000"/>
              </a:solidFill>
            </a:ln>
          </c:spPr>
          <c:cat>
            <c:strRef>
              <c:f>Defectos!$A$36:$A$40</c:f>
            </c:strRef>
          </c:cat>
          <c:val>
            <c:numRef>
              <c:f>Defectos!$C$36:$C$40</c:f>
              <c:numCache/>
            </c:numRef>
          </c:val>
        </c:ser>
        <c:ser>
          <c:idx val="2"/>
          <c:order val="2"/>
          <c:tx>
            <c:strRef>
              <c:f>Defectos!$D$35</c:f>
            </c:strRef>
          </c:tx>
          <c:spPr>
            <a:solidFill>
              <a:schemeClr val="accent3"/>
            </a:solidFill>
            <a:ln cmpd="sng">
              <a:solidFill>
                <a:srgbClr val="000000"/>
              </a:solidFill>
            </a:ln>
          </c:spPr>
          <c:cat>
            <c:strRef>
              <c:f>Defectos!$A$36:$A$40</c:f>
            </c:strRef>
          </c:cat>
          <c:val>
            <c:numRef>
              <c:f>Defectos!$D$36:$D$40</c:f>
              <c:numCache/>
            </c:numRef>
          </c:val>
        </c:ser>
        <c:axId val="706914890"/>
        <c:axId val="1098653345"/>
      </c:barChart>
      <c:catAx>
        <c:axId val="7069148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98653345"/>
      </c:catAx>
      <c:valAx>
        <c:axId val="10986533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06914890"/>
      </c:valAx>
    </c:plotArea>
    <c:legend>
      <c:legendPos val="r"/>
      <c:layout>
        <c:manualLayout>
          <c:xMode val="edge"/>
          <c:yMode val="edge"/>
          <c:x val="0.1880110677083334"/>
          <c:y val="0.04191374663072776"/>
        </c:manualLayout>
      </c:layout>
      <c:overlay val="0"/>
      <c:txPr>
        <a:bodyPr/>
        <a:lstStyle/>
        <a:p>
          <a:pPr lvl="0">
            <a:defRPr b="0">
              <a:solidFill>
                <a:srgbClr val="1A1A1A"/>
              </a:solidFill>
              <a:latin typeface="+mn-lt"/>
            </a:defRPr>
          </a:pPr>
        </a:p>
      </c:txPr>
    </c:legend>
    <c:plotVisOnly val="1"/>
  </c:chart>
</c:chartSpace>
</file>

<file path=xl/charts/chart5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Defect injection time</a:t>
            </a:r>
          </a:p>
        </c:rich>
      </c:tx>
      <c:overlay val="0"/>
    </c:title>
    <c:plotArea>
      <c:layout/>
      <c:barChart>
        <c:barDir val="col"/>
        <c:ser>
          <c:idx val="0"/>
          <c:order val="0"/>
          <c:spPr>
            <a:solidFill>
              <a:schemeClr val="accent1"/>
            </a:solidFill>
            <a:ln cmpd="sng">
              <a:solidFill>
                <a:srgbClr val="000000"/>
              </a:solidFill>
            </a:ln>
          </c:spPr>
          <c:cat>
            <c:strRef>
              <c:f>Defectos!$A$36:$A$40</c:f>
            </c:strRef>
          </c:cat>
          <c:val>
            <c:numRef>
              <c:f>Defectos!$F$36:$F$40</c:f>
              <c:numCache/>
            </c:numRef>
          </c:val>
        </c:ser>
        <c:axId val="1333503936"/>
        <c:axId val="2118420112"/>
      </c:barChart>
      <c:catAx>
        <c:axId val="13335039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18420112"/>
      </c:catAx>
      <c:valAx>
        <c:axId val="21184201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33503936"/>
      </c:valAx>
    </c:plotArea>
    <c:legend>
      <c:legendPos val="r"/>
      <c:overlay val="0"/>
      <c:txPr>
        <a:bodyPr/>
        <a:lstStyle/>
        <a:p>
          <a:pPr lvl="0">
            <a:defRPr b="0">
              <a:solidFill>
                <a:srgbClr val="1A1A1A"/>
              </a:solidFill>
              <a:latin typeface="+mn-lt"/>
            </a:defRPr>
          </a:pPr>
        </a:p>
      </c:txPr>
    </c:legend>
    <c:plotVisOnly val="1"/>
  </c:chart>
</c:chartSpace>
</file>

<file path=xl/charts/chart5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Time to identify defects</a:t>
            </a:r>
          </a:p>
        </c:rich>
      </c:tx>
      <c:overlay val="0"/>
    </c:title>
    <c:plotArea>
      <c:layout/>
      <c:barChart>
        <c:barDir val="col"/>
        <c:ser>
          <c:idx val="0"/>
          <c:order val="0"/>
          <c:spPr>
            <a:solidFill>
              <a:schemeClr val="accent1"/>
            </a:solidFill>
            <a:ln cmpd="sng">
              <a:solidFill>
                <a:srgbClr val="000000"/>
              </a:solidFill>
            </a:ln>
          </c:spPr>
          <c:cat>
            <c:strRef>
              <c:f>Defectos!$A$44:$A$48</c:f>
            </c:strRef>
          </c:cat>
          <c:val>
            <c:numRef>
              <c:f>Defectos!$F$44:$F$48</c:f>
              <c:numCache/>
            </c:numRef>
          </c:val>
        </c:ser>
        <c:axId val="867773825"/>
        <c:axId val="246939455"/>
      </c:barChart>
      <c:catAx>
        <c:axId val="8677738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46939455"/>
      </c:catAx>
      <c:valAx>
        <c:axId val="2469394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67773825"/>
      </c:valAx>
    </c:plotArea>
    <c:legend>
      <c:legendPos val="r"/>
      <c:overlay val="0"/>
      <c:txPr>
        <a:bodyPr/>
        <a:lstStyle/>
        <a:p>
          <a:pPr lvl="0">
            <a:defRPr b="0">
              <a:solidFill>
                <a:srgbClr val="1A1A1A"/>
              </a:solidFill>
              <a:latin typeface="+mn-lt"/>
            </a:defRPr>
          </a:pPr>
        </a:p>
      </c:txPr>
    </c:legend>
    <c:plotVisOnly val="1"/>
  </c:chart>
</c:chartSpace>
</file>

<file path=xl/charts/chart5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Injected defects</a:t>
            </a:r>
          </a:p>
        </c:rich>
      </c:tx>
      <c:overlay val="0"/>
    </c:title>
    <c:plotArea>
      <c:layout/>
      <c:pieChart>
        <c:varyColors val="1"/>
        <c:ser>
          <c:idx val="0"/>
          <c:order val="0"/>
          <c:tx>
            <c:strRef>
              <c:f>Defectos!$R$8</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1"/>
            <c:showCatName val="0"/>
            <c:showSerName val="0"/>
            <c:showPercent val="0"/>
            <c:showBubbleSize val="0"/>
            <c:showLeaderLines val="1"/>
          </c:dLbls>
          <c:cat>
            <c:strRef>
              <c:f>Defectos!$Q$9:$Q$13</c:f>
            </c:strRef>
          </c:cat>
          <c:val>
            <c:numRef>
              <c:f>Defectos!$R$9:$R$13</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Actual working time per phase total
</a:t>
            </a:r>
          </a:p>
        </c:rich>
      </c:tx>
      <c:overlay val="0"/>
    </c:title>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1"/>
            <c:showCatName val="0"/>
            <c:showSerName val="0"/>
            <c:showPercent val="0"/>
            <c:showBubbleSize val="0"/>
            <c:showLeaderLines val="1"/>
          </c:dLbls>
          <c:cat>
            <c:strRef>
              <c:f>Tiempo!$A$24:$A$28</c:f>
            </c:strRef>
          </c:cat>
          <c:val>
            <c:numRef>
              <c:f>Tiempo!$B$24:$B$28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Tiempo de trabajo real por fase total</a:t>
            </a:r>
          </a:p>
        </c:rich>
      </c:tx>
      <c:overlay val="0"/>
    </c:title>
    <c:plotArea>
      <c:layout/>
      <c:barChart>
        <c:barDir val="col"/>
        <c:ser>
          <c:idx val="0"/>
          <c:order val="0"/>
          <c:tx>
            <c:strRef>
              <c:f>Tiempo!$B$23</c:f>
            </c:strRef>
          </c:tx>
          <c:spPr>
            <a:solidFill>
              <a:schemeClr val="accent1"/>
            </a:solidFill>
            <a:ln cmpd="sng">
              <a:solidFill>
                <a:srgbClr val="000000"/>
              </a:solidFill>
            </a:ln>
          </c:spPr>
          <c:cat>
            <c:strRef>
              <c:f>Tiempo!$A$24:$A$28</c:f>
            </c:strRef>
          </c:cat>
          <c:val>
            <c:numRef>
              <c:f>Tiempo!$B$24:$B$28</c:f>
              <c:numCache/>
            </c:numRef>
          </c:val>
        </c:ser>
        <c:axId val="2135797630"/>
        <c:axId val="547493521"/>
      </c:barChart>
      <c:catAx>
        <c:axId val="21357976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Tiempo de trabajo real por fase total</a:t>
                </a:r>
              </a:p>
            </c:rich>
          </c:tx>
          <c:overlay val="0"/>
        </c:title>
        <c:numFmt formatCode="General" sourceLinked="1"/>
        <c:majorTickMark val="none"/>
        <c:minorTickMark val="none"/>
        <c:spPr/>
        <c:txPr>
          <a:bodyPr/>
          <a:lstStyle/>
          <a:p>
            <a:pPr lvl="0">
              <a:defRPr b="0">
                <a:solidFill>
                  <a:srgbClr val="000000"/>
                </a:solidFill>
                <a:latin typeface="+mn-lt"/>
              </a:defRPr>
            </a:pPr>
          </a:p>
        </c:txPr>
        <c:crossAx val="547493521"/>
      </c:catAx>
      <c:valAx>
        <c:axId val="5474935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35797630"/>
      </c:valAx>
    </c:plotArea>
    <c:legend>
      <c:legendPos val="r"/>
      <c:overlay val="0"/>
      <c:txPr>
        <a:bodyPr/>
        <a:lstStyle/>
        <a:p>
          <a:pPr lvl="0">
            <a:defRPr b="0">
              <a:solidFill>
                <a:srgbClr val="1A1A1A"/>
              </a:solidFill>
              <a:latin typeface="+mn-lt"/>
            </a:defRPr>
          </a:pPr>
        </a:p>
      </c:txPr>
    </c:legend>
    <c:plotVisOnly val="1"/>
  </c:chart>
</c:chartSpace>
</file>

<file path=xl/charts/chart5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Interruption time per  phase total
</a:t>
            </a:r>
          </a:p>
        </c:rich>
      </c:tx>
      <c:overlay val="0"/>
    </c:title>
    <c:plotArea>
      <c:layout/>
      <c:pieChart>
        <c:varyColors val="1"/>
        <c:ser>
          <c:idx val="0"/>
          <c:order val="0"/>
          <c:tx>
            <c:strRef>
              <c:f>Tiempo!$E$23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1"/>
            <c:showCatName val="0"/>
            <c:showSerName val="0"/>
            <c:showPercent val="0"/>
            <c:showBubbleSize val="0"/>
            <c:showLeaderLines val="1"/>
          </c:dLbls>
          <c:cat>
            <c:strRef>
              <c:f>Tiempo!$D$24:$D$28</c:f>
            </c:strRef>
          </c:cat>
          <c:val>
            <c:numRef>
              <c:f>Tiempo!$E$24:$E$28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Tiempo de interrupcion por fase total</a:t>
            </a:r>
          </a:p>
        </c:rich>
      </c:tx>
      <c:overlay val="0"/>
    </c:title>
    <c:plotArea>
      <c:layout/>
      <c:barChart>
        <c:barDir val="col"/>
        <c:ser>
          <c:idx val="0"/>
          <c:order val="0"/>
          <c:tx>
            <c:strRef>
              <c:f>Tiempo!$E$23</c:f>
            </c:strRef>
          </c:tx>
          <c:spPr>
            <a:solidFill>
              <a:schemeClr val="accent1"/>
            </a:solidFill>
            <a:ln cmpd="sng">
              <a:solidFill>
                <a:srgbClr val="000000"/>
              </a:solidFill>
            </a:ln>
          </c:spPr>
          <c:cat>
            <c:strRef>
              <c:f>Tiempo!$D$24:$D$28</c:f>
            </c:strRef>
          </c:cat>
          <c:val>
            <c:numRef>
              <c:f>Tiempo!$E$24:$E$28</c:f>
              <c:numCache/>
            </c:numRef>
          </c:val>
        </c:ser>
        <c:axId val="1507314505"/>
        <c:axId val="1011096778"/>
      </c:barChart>
      <c:catAx>
        <c:axId val="15073145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Tiempo de interrupcion por fase total</a:t>
                </a:r>
              </a:p>
            </c:rich>
          </c:tx>
          <c:overlay val="0"/>
        </c:title>
        <c:numFmt formatCode="General" sourceLinked="1"/>
        <c:majorTickMark val="none"/>
        <c:minorTickMark val="none"/>
        <c:spPr/>
        <c:txPr>
          <a:bodyPr/>
          <a:lstStyle/>
          <a:p>
            <a:pPr lvl="0">
              <a:defRPr b="0">
                <a:solidFill>
                  <a:srgbClr val="000000"/>
                </a:solidFill>
                <a:latin typeface="+mn-lt"/>
              </a:defRPr>
            </a:pPr>
          </a:p>
        </c:txPr>
        <c:crossAx val="1011096778"/>
      </c:catAx>
      <c:valAx>
        <c:axId val="10110967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07314505"/>
      </c:valAx>
    </c:plotArea>
    <c:legend>
      <c:legendPos val="r"/>
      <c:overlay val="0"/>
      <c:txPr>
        <a:bodyPr/>
        <a:lstStyle/>
        <a:p>
          <a:pPr lvl="0">
            <a:defRPr b="0">
              <a:solidFill>
                <a:srgbClr val="1A1A1A"/>
              </a:solidFill>
              <a:latin typeface="+mn-lt"/>
            </a:defRPr>
          </a:pPr>
        </a:p>
      </c:txPr>
    </c:legend>
    <c:plotVisOnly val="1"/>
  </c:chart>
</c:chartSpace>
</file>

<file path=xl/charts/chart5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Conteo de sesiones por fase</a:t>
            </a:r>
          </a:p>
        </c:rich>
      </c:tx>
      <c:overlay val="0"/>
    </c:title>
    <c:plotArea>
      <c:layout/>
      <c:pieChart>
        <c:varyColors val="1"/>
        <c:ser>
          <c:idx val="0"/>
          <c:order val="0"/>
          <c:tx>
            <c:strRef>
              <c:f>Tiempo!$H$23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1"/>
            <c:showCatName val="0"/>
            <c:showSerName val="0"/>
            <c:showPercent val="0"/>
            <c:showBubbleSize val="0"/>
            <c:showLeaderLines val="1"/>
          </c:dLbls>
          <c:cat>
            <c:strRef>
              <c:f>Tiempo!$G$24:$G$28</c:f>
            </c:strRef>
          </c:cat>
          <c:val>
            <c:numRef>
              <c:f>Tiempo!$H$24:$H$28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Tiempo de interrupción por fase</a:t>
            </a:r>
          </a:p>
        </c:rich>
      </c:tx>
      <c:overlay val="0"/>
    </c:title>
    <c:plotArea>
      <c:layout/>
      <c:pieChart>
        <c:varyColors val="1"/>
        <c:ser>
          <c:idx val="0"/>
          <c:order val="0"/>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'C16_Fase de requerimientos'!$F$78:$F$79</c:f>
            </c:strRef>
          </c:cat>
          <c:val>
            <c:numRef>
              <c:f>'C16_Fase de requerimientos'!$G$78:$G$79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6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Conteo de sesiones por fase</a:t>
            </a:r>
          </a:p>
        </c:rich>
      </c:tx>
      <c:overlay val="0"/>
    </c:title>
    <c:plotArea>
      <c:layout/>
      <c:barChart>
        <c:barDir val="col"/>
        <c:ser>
          <c:idx val="0"/>
          <c:order val="0"/>
          <c:tx>
            <c:strRef>
              <c:f>Tiempo!$H$23</c:f>
            </c:strRef>
          </c:tx>
          <c:spPr>
            <a:solidFill>
              <a:schemeClr val="accent1"/>
            </a:solidFill>
            <a:ln cmpd="sng">
              <a:solidFill>
                <a:srgbClr val="000000"/>
              </a:solidFill>
            </a:ln>
          </c:spPr>
          <c:cat>
            <c:strRef>
              <c:f>Tiempo!$G$24:$G$28</c:f>
            </c:strRef>
          </c:cat>
          <c:val>
            <c:numRef>
              <c:f>Tiempo!$H$24:$H$28</c:f>
              <c:numCache/>
            </c:numRef>
          </c:val>
        </c:ser>
        <c:axId val="162161417"/>
        <c:axId val="1658688463"/>
      </c:barChart>
      <c:catAx>
        <c:axId val="1621614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Conteo de sesiones por fase</a:t>
                </a:r>
              </a:p>
            </c:rich>
          </c:tx>
          <c:overlay val="0"/>
        </c:title>
        <c:numFmt formatCode="General" sourceLinked="1"/>
        <c:majorTickMark val="none"/>
        <c:minorTickMark val="none"/>
        <c:spPr/>
        <c:txPr>
          <a:bodyPr/>
          <a:lstStyle/>
          <a:p>
            <a:pPr lvl="0">
              <a:defRPr b="0">
                <a:solidFill>
                  <a:srgbClr val="000000"/>
                </a:solidFill>
                <a:latin typeface="+mn-lt"/>
              </a:defRPr>
            </a:pPr>
          </a:p>
        </c:txPr>
        <c:crossAx val="1658688463"/>
      </c:catAx>
      <c:valAx>
        <c:axId val="16586884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2161417"/>
      </c:valAx>
    </c:plotArea>
    <c:legend>
      <c:legendPos val="r"/>
      <c:overlay val="0"/>
      <c:txPr>
        <a:bodyPr/>
        <a:lstStyle/>
        <a:p>
          <a:pPr lvl="0">
            <a:defRPr b="0">
              <a:solidFill>
                <a:srgbClr val="1A1A1A"/>
              </a:solidFill>
              <a:latin typeface="+mn-lt"/>
            </a:defRPr>
          </a:pPr>
        </a:p>
      </c:txPr>
    </c:legend>
    <c:plotVisOnly val="1"/>
  </c:chart>
</c:chartSpace>
</file>

<file path=xl/charts/chart6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v>Tiempo de trabajo real por fase total</c:v>
          </c:tx>
          <c:spPr>
            <a:solidFill>
              <a:schemeClr val="accent1"/>
            </a:solidFill>
            <a:ln cmpd="sng">
              <a:solidFill>
                <a:srgbClr val="000000"/>
              </a:solidFill>
            </a:ln>
          </c:spPr>
          <c:cat>
            <c:strRef>
              <c:f>Tiempo!$A$24:$A$28</c:f>
            </c:strRef>
          </c:cat>
          <c:val>
            <c:numRef>
              <c:f>Tiempo!$B$24:$B$28</c:f>
              <c:numCache/>
            </c:numRef>
          </c:val>
        </c:ser>
        <c:ser>
          <c:idx val="1"/>
          <c:order val="1"/>
          <c:tx>
            <c:strRef>
              <c:f>Tiempo!$C$23</c:f>
            </c:strRef>
          </c:tx>
          <c:spPr>
            <a:solidFill>
              <a:schemeClr val="accent2"/>
            </a:solidFill>
            <a:ln cmpd="sng">
              <a:solidFill>
                <a:srgbClr val="000000"/>
              </a:solidFill>
            </a:ln>
          </c:spPr>
          <c:cat>
            <c:strRef>
              <c:f>Tiempo!$A$24:$A$28</c:f>
            </c:strRef>
          </c:cat>
          <c:val>
            <c:numRef>
              <c:f>Tiempo!$C$24:$C$28</c:f>
              <c:numCache/>
            </c:numRef>
          </c:val>
        </c:ser>
        <c:overlap val="100"/>
        <c:axId val="1408614841"/>
        <c:axId val="1226241522"/>
      </c:barChart>
      <c:catAx>
        <c:axId val="14086148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26241522"/>
      </c:catAx>
      <c:valAx>
        <c:axId val="122624152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08614841"/>
      </c:valAx>
    </c:plotArea>
    <c:legend>
      <c:legendPos val="r"/>
      <c:overlay val="0"/>
      <c:txPr>
        <a:bodyPr/>
        <a:lstStyle/>
        <a:p>
          <a:pPr lvl="0">
            <a:defRPr b="0">
              <a:solidFill>
                <a:srgbClr val="1A1A1A"/>
              </a:solidFill>
              <a:latin typeface="+mn-lt"/>
            </a:defRPr>
          </a:pPr>
        </a:p>
      </c:txPr>
    </c:legend>
    <c:plotVisOnly val="1"/>
  </c:chart>
</c:chartSpace>
</file>

<file path=xl/charts/chart6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Tiempo de trabajo real por fase total</c:v>
          </c:tx>
          <c:spPr>
            <a:solidFill>
              <a:schemeClr val="accent1"/>
            </a:solidFill>
            <a:ln cmpd="sng">
              <a:solidFill>
                <a:srgbClr val="000000"/>
              </a:solidFill>
            </a:ln>
          </c:spPr>
          <c:cat>
            <c:strRef>
              <c:f>Tiempo!$A$24:$A$28</c:f>
            </c:strRef>
          </c:cat>
          <c:val>
            <c:numRef>
              <c:f>Tiempo!$B$24:$B$28</c:f>
              <c:numCache/>
            </c:numRef>
          </c:val>
        </c:ser>
        <c:ser>
          <c:idx val="1"/>
          <c:order val="1"/>
          <c:tx>
            <c:strRef>
              <c:f>Tiempo!$C$23</c:f>
            </c:strRef>
          </c:tx>
          <c:spPr>
            <a:solidFill>
              <a:schemeClr val="accent2"/>
            </a:solidFill>
            <a:ln cmpd="sng">
              <a:solidFill>
                <a:srgbClr val="000000"/>
              </a:solidFill>
            </a:ln>
          </c:spPr>
          <c:cat>
            <c:strRef>
              <c:f>Tiempo!$A$24:$A$28</c:f>
            </c:strRef>
          </c:cat>
          <c:val>
            <c:numRef>
              <c:f>Tiempo!$C$24:$C$28</c:f>
              <c:numCache/>
            </c:numRef>
          </c:val>
        </c:ser>
        <c:axId val="1723356384"/>
        <c:axId val="1521070413"/>
      </c:barChart>
      <c:catAx>
        <c:axId val="17233563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21070413"/>
      </c:catAx>
      <c:valAx>
        <c:axId val="15210704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23356384"/>
      </c:valAx>
    </c:plotArea>
    <c:legend>
      <c:legendPos val="r"/>
      <c:overlay val="0"/>
      <c:txPr>
        <a:bodyPr/>
        <a:lstStyle/>
        <a:p>
          <a:pPr lvl="0">
            <a:defRPr b="0">
              <a:solidFill>
                <a:srgbClr val="1A1A1A"/>
              </a:solidFill>
              <a:latin typeface="+mn-lt"/>
            </a:defRPr>
          </a:pPr>
        </a:p>
      </c:txPr>
    </c:legend>
    <c:plotVisOnly val="1"/>
  </c:chart>
</c:chartSpace>
</file>

<file path=xl/charts/chart6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areaChart>
        <c:ser>
          <c:idx val="0"/>
          <c:order val="0"/>
          <c:tx>
            <c:v>Tiempo de trabajo real por fase total</c:v>
          </c:tx>
          <c:spPr>
            <a:solidFill>
              <a:srgbClr val="4285F4">
                <a:alpha val="30000"/>
              </a:srgbClr>
            </a:solidFill>
            <a:ln cmpd="sng">
              <a:solidFill>
                <a:srgbClr val="4285F4"/>
              </a:solidFill>
            </a:ln>
          </c:spPr>
          <c:cat>
            <c:strRef>
              <c:f>Tiempo!$A$24:$A$28</c:f>
            </c:strRef>
          </c:cat>
          <c:val>
            <c:numRef>
              <c:f>Tiempo!$B$24:$B$28</c:f>
              <c:numCache/>
            </c:numRef>
          </c:val>
        </c:ser>
        <c:ser>
          <c:idx val="1"/>
          <c:order val="1"/>
          <c:tx>
            <c:strRef>
              <c:f>Tiempo!$C$23</c:f>
            </c:strRef>
          </c:tx>
          <c:spPr>
            <a:solidFill>
              <a:srgbClr val="EA4335">
                <a:alpha val="30000"/>
              </a:srgbClr>
            </a:solidFill>
            <a:ln cmpd="sng">
              <a:solidFill>
                <a:srgbClr val="EA4335"/>
              </a:solidFill>
            </a:ln>
          </c:spPr>
          <c:cat>
            <c:strRef>
              <c:f>Tiempo!$A$24:$A$28</c:f>
            </c:strRef>
          </c:cat>
          <c:val>
            <c:numRef>
              <c:f>Tiempo!$C$24:$C$28</c:f>
              <c:numCache/>
            </c:numRef>
          </c:val>
        </c:ser>
        <c:axId val="1355362632"/>
        <c:axId val="775719358"/>
      </c:areaChart>
      <c:catAx>
        <c:axId val="135536263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75719358"/>
      </c:catAx>
      <c:valAx>
        <c:axId val="7757193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55362632"/>
      </c:valAx>
    </c:plotArea>
    <c:legend>
      <c:legendPos val="r"/>
      <c:overlay val="0"/>
      <c:txPr>
        <a:bodyPr/>
        <a:lstStyle/>
        <a:p>
          <a:pPr lvl="0">
            <a:defRPr b="0">
              <a:solidFill>
                <a:srgbClr val="1A1A1A"/>
              </a:solidFill>
              <a:latin typeface="+mn-lt"/>
            </a:defRPr>
          </a:pPr>
        </a:p>
      </c:txPr>
    </c:legend>
    <c:plotVisOnly val="1"/>
  </c:chart>
</c:chartSpace>
</file>

<file path=xl/charts/chart6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Conteo de sesiones por fase</c:v>
          </c:tx>
          <c:spPr>
            <a:solidFill>
              <a:schemeClr val="accent1"/>
            </a:solidFill>
            <a:ln cmpd="sng">
              <a:solidFill>
                <a:srgbClr val="000000"/>
              </a:solidFill>
            </a:ln>
          </c:spPr>
          <c:cat>
            <c:strRef>
              <c:f>Tiempo!$G$24:$G$28</c:f>
            </c:strRef>
          </c:cat>
          <c:val>
            <c:numRef>
              <c:f>Tiempo!$H$24:$H$28</c:f>
              <c:numCache/>
            </c:numRef>
          </c:val>
        </c:ser>
        <c:ser>
          <c:idx val="1"/>
          <c:order val="1"/>
          <c:tx>
            <c:strRef>
              <c:f>Tiempo!$I$23</c:f>
            </c:strRef>
          </c:tx>
          <c:spPr>
            <a:solidFill>
              <a:schemeClr val="accent2"/>
            </a:solidFill>
            <a:ln cmpd="sng">
              <a:solidFill>
                <a:srgbClr val="000000"/>
              </a:solidFill>
            </a:ln>
          </c:spPr>
          <c:cat>
            <c:strRef>
              <c:f>Tiempo!$G$24:$G$28</c:f>
            </c:strRef>
          </c:cat>
          <c:val>
            <c:numRef>
              <c:f>Tiempo!$I$24:$I$28</c:f>
              <c:numCache/>
            </c:numRef>
          </c:val>
        </c:ser>
        <c:ser>
          <c:idx val="2"/>
          <c:order val="2"/>
          <c:tx>
            <c:strRef>
              <c:f>Tiempo!$J$23</c:f>
            </c:strRef>
          </c:tx>
          <c:spPr>
            <a:solidFill>
              <a:schemeClr val="accent3"/>
            </a:solidFill>
            <a:ln cmpd="sng">
              <a:solidFill>
                <a:srgbClr val="000000"/>
              </a:solidFill>
            </a:ln>
          </c:spPr>
          <c:cat>
            <c:strRef>
              <c:f>Tiempo!$G$24:$G$28</c:f>
            </c:strRef>
          </c:cat>
          <c:val>
            <c:numRef>
              <c:f>Tiempo!$J$24:$J$28</c:f>
              <c:numCache/>
            </c:numRef>
          </c:val>
        </c:ser>
        <c:axId val="1300542477"/>
        <c:axId val="1198049908"/>
      </c:barChart>
      <c:catAx>
        <c:axId val="13005424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98049908"/>
      </c:catAx>
      <c:valAx>
        <c:axId val="11980499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00542477"/>
      </c:valAx>
    </c:plotArea>
    <c:legend>
      <c:legendPos val="r"/>
      <c:overlay val="0"/>
      <c:txPr>
        <a:bodyPr/>
        <a:lstStyle/>
        <a:p>
          <a:pPr lvl="0">
            <a:defRPr b="0">
              <a:solidFill>
                <a:srgbClr val="1A1A1A"/>
              </a:solidFill>
              <a:latin typeface="+mn-lt"/>
            </a:defRPr>
          </a:pPr>
        </a:p>
      </c:txPr>
    </c:legend>
    <c:plotVisOnly val="1"/>
  </c:chart>
</c:chartSpace>
</file>

<file path=xl/charts/chart6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Lbls>
            <c:showLegendKey val="0"/>
            <c:showVal val="1"/>
            <c:showCatName val="0"/>
            <c:showSerName val="0"/>
            <c:showPercent val="0"/>
            <c:showBubbleSize val="0"/>
            <c:showLeaderLines val="1"/>
          </c:dLbls>
          <c:cat>
            <c:strRef>
              <c:f>Tiempo!$A$17:$A$18</c:f>
            </c:strRef>
          </c:cat>
          <c:val>
            <c:numRef>
              <c:f>Tiempo!$F$17:$F$18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6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cat>
            <c:strRef>
              <c:f>Tiempo!$A$17:$A$18</c:f>
            </c:strRef>
          </c:cat>
          <c:val>
            <c:numRef>
              <c:f>Tiempo!$F$17:$F$18</c:f>
              <c:numCache/>
            </c:numRef>
          </c:val>
        </c:ser>
        <c:axId val="1053588145"/>
        <c:axId val="939379178"/>
      </c:barChart>
      <c:catAx>
        <c:axId val="10535881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39379178"/>
      </c:catAx>
      <c:valAx>
        <c:axId val="9393791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53588145"/>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'C16_Fase de requerimientos'!$D$68</c:f>
            </c:strRef>
          </c:tx>
          <c:spPr>
            <a:solidFill>
              <a:schemeClr val="accent1"/>
            </a:solidFill>
            <a:ln cmpd="sng">
              <a:solidFill>
                <a:srgbClr val="000000"/>
              </a:solidFill>
            </a:ln>
          </c:spPr>
          <c:val>
            <c:numRef>
              <c:f>'C16_Fase de requerimientos'!$D$69</c:f>
              <c:numCache/>
            </c:numRef>
          </c:val>
        </c:ser>
        <c:ser>
          <c:idx val="1"/>
          <c:order val="1"/>
          <c:tx>
            <c:strRef>
              <c:f>'C16_Fase de requerimientos'!$E$68</c:f>
            </c:strRef>
          </c:tx>
          <c:spPr>
            <a:solidFill>
              <a:schemeClr val="accent2"/>
            </a:solidFill>
            <a:ln cmpd="sng">
              <a:solidFill>
                <a:srgbClr val="000000"/>
              </a:solidFill>
            </a:ln>
          </c:spPr>
          <c:val>
            <c:numRef>
              <c:f>'C16_Fase de requerimientos'!$E$69</c:f>
              <c:numCache/>
            </c:numRef>
          </c:val>
        </c:ser>
        <c:axId val="1661330930"/>
        <c:axId val="981740524"/>
      </c:barChart>
      <c:catAx>
        <c:axId val="16613309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81740524"/>
      </c:catAx>
      <c:valAx>
        <c:axId val="9817405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61330930"/>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Defectos inyectados</a:t>
            </a:r>
          </a:p>
        </c:rich>
      </c:tx>
      <c:layout>
        <c:manualLayout>
          <c:xMode val="edge"/>
          <c:yMode val="edge"/>
          <c:x val="0.03258333333333333"/>
          <c:y val="0.05"/>
        </c:manualLayout>
      </c:layout>
      <c:overlay val="0"/>
    </c:title>
    <c:plotArea>
      <c:layout/>
      <c:barChart>
        <c:barDir val="col"/>
        <c:ser>
          <c:idx val="0"/>
          <c:order val="0"/>
          <c:spPr>
            <a:solidFill>
              <a:schemeClr val="accent1"/>
            </a:solidFill>
            <a:ln cmpd="sng">
              <a:solidFill>
                <a:srgbClr val="000000"/>
              </a:solidFill>
            </a:ln>
          </c:spPr>
          <c:cat>
            <c:strRef>
              <c:f>'C14_Fase de requerimientos'!$B$18:$B$22</c:f>
            </c:strRef>
          </c:cat>
          <c:val>
            <c:numRef>
              <c:f>'C14_Fase de requerimientos'!$C$18:$C$22</c:f>
              <c:numCache/>
            </c:numRef>
          </c:val>
        </c:ser>
        <c:axId val="242734058"/>
        <c:axId val="1065491963"/>
      </c:barChart>
      <c:catAx>
        <c:axId val="2427340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Defectos inyectados</a:t>
                </a:r>
              </a:p>
            </c:rich>
          </c:tx>
          <c:overlay val="0"/>
        </c:title>
        <c:numFmt formatCode="General" sourceLinked="1"/>
        <c:majorTickMark val="none"/>
        <c:minorTickMark val="none"/>
        <c:spPr/>
        <c:txPr>
          <a:bodyPr/>
          <a:lstStyle/>
          <a:p>
            <a:pPr lvl="0">
              <a:defRPr b="0">
                <a:solidFill>
                  <a:srgbClr val="000000"/>
                </a:solidFill>
                <a:latin typeface="+mn-lt"/>
              </a:defRPr>
            </a:pPr>
          </a:p>
        </c:txPr>
        <c:crossAx val="1065491963"/>
      </c:catAx>
      <c:valAx>
        <c:axId val="10654919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42734058"/>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Defectos identificados</a:t>
            </a:r>
          </a:p>
        </c:rich>
      </c:tx>
      <c:overlay val="0"/>
    </c:title>
    <c:plotArea>
      <c:layout/>
      <c:barChart>
        <c:barDir val="col"/>
        <c:ser>
          <c:idx val="0"/>
          <c:order val="0"/>
          <c:spPr>
            <a:solidFill>
              <a:schemeClr val="accent1"/>
            </a:solidFill>
            <a:ln cmpd="sng">
              <a:solidFill>
                <a:srgbClr val="000000"/>
              </a:solidFill>
            </a:ln>
          </c:spPr>
          <c:cat>
            <c:strRef>
              <c:f>'C14_Fase de requerimientos'!$B$26:$B$30</c:f>
            </c:strRef>
          </c:cat>
          <c:val>
            <c:numRef>
              <c:f>'C14_Fase de requerimientos'!$C$26:$C$30</c:f>
              <c:numCache/>
            </c:numRef>
          </c:val>
        </c:ser>
        <c:axId val="629665565"/>
        <c:axId val="530752040"/>
      </c:barChart>
      <c:catAx>
        <c:axId val="62966556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Defectos identificados</a:t>
                </a:r>
              </a:p>
            </c:rich>
          </c:tx>
          <c:overlay val="0"/>
        </c:title>
        <c:numFmt formatCode="General" sourceLinked="1"/>
        <c:majorTickMark val="none"/>
        <c:minorTickMark val="none"/>
        <c:spPr/>
        <c:txPr>
          <a:bodyPr/>
          <a:lstStyle/>
          <a:p>
            <a:pPr lvl="0">
              <a:defRPr b="0">
                <a:solidFill>
                  <a:srgbClr val="000000"/>
                </a:solidFill>
                <a:latin typeface="+mn-lt"/>
              </a:defRPr>
            </a:pPr>
          </a:p>
        </c:txPr>
        <c:crossAx val="530752040"/>
      </c:catAx>
      <c:valAx>
        <c:axId val="5307520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29665565"/>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55.xml"/><Relationship Id="rId2" Type="http://schemas.openxmlformats.org/officeDocument/2006/relationships/chart" Target="../charts/chart56.xml"/><Relationship Id="rId3" Type="http://schemas.openxmlformats.org/officeDocument/2006/relationships/chart" Target="../charts/chart57.xml"/><Relationship Id="rId4" Type="http://schemas.openxmlformats.org/officeDocument/2006/relationships/chart" Target="../charts/chart58.xml"/><Relationship Id="rId11" Type="http://schemas.openxmlformats.org/officeDocument/2006/relationships/chart" Target="../charts/chart65.xml"/><Relationship Id="rId10" Type="http://schemas.openxmlformats.org/officeDocument/2006/relationships/chart" Target="../charts/chart64.xml"/><Relationship Id="rId12" Type="http://schemas.openxmlformats.org/officeDocument/2006/relationships/chart" Target="../charts/chart66.xml"/><Relationship Id="rId9" Type="http://schemas.openxmlformats.org/officeDocument/2006/relationships/chart" Target="../charts/chart63.xml"/><Relationship Id="rId5" Type="http://schemas.openxmlformats.org/officeDocument/2006/relationships/chart" Target="../charts/chart59.xml"/><Relationship Id="rId6" Type="http://schemas.openxmlformats.org/officeDocument/2006/relationships/chart" Target="../charts/chart60.xml"/><Relationship Id="rId7" Type="http://schemas.openxmlformats.org/officeDocument/2006/relationships/chart" Target="../charts/chart61.xml"/><Relationship Id="rId8" Type="http://schemas.openxmlformats.org/officeDocument/2006/relationships/chart" Target="../charts/chart6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Relationship Id="rId3" Type="http://schemas.openxmlformats.org/officeDocument/2006/relationships/chart" Target="../charts/chart10.xml"/><Relationship Id="rId4" Type="http://schemas.openxmlformats.org/officeDocument/2006/relationships/chart" Target="../charts/chart11.xml"/><Relationship Id="rId5"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 Id="rId3" Type="http://schemas.openxmlformats.org/officeDocument/2006/relationships/chart" Target="../charts/chart15.xml"/><Relationship Id="rId4" Type="http://schemas.openxmlformats.org/officeDocument/2006/relationships/chart" Target="../charts/chart16.xml"/><Relationship Id="rId5" Type="http://schemas.openxmlformats.org/officeDocument/2006/relationships/chart" Target="../charts/chart17.xml"/><Relationship Id="rId6" Type="http://schemas.openxmlformats.org/officeDocument/2006/relationships/chart" Target="../charts/chart18.xml"/><Relationship Id="rId7"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0.xml"/><Relationship Id="rId2" Type="http://schemas.openxmlformats.org/officeDocument/2006/relationships/chart" Target="../charts/chart21.xml"/><Relationship Id="rId3" Type="http://schemas.openxmlformats.org/officeDocument/2006/relationships/chart" Target="../charts/chart22.xml"/><Relationship Id="rId4" Type="http://schemas.openxmlformats.org/officeDocument/2006/relationships/chart" Target="../charts/chart23.xml"/><Relationship Id="rId5" Type="http://schemas.openxmlformats.org/officeDocument/2006/relationships/chart" Target="../charts/chart2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5.xml"/><Relationship Id="rId2" Type="http://schemas.openxmlformats.org/officeDocument/2006/relationships/chart" Target="../charts/chart26.xml"/><Relationship Id="rId3" Type="http://schemas.openxmlformats.org/officeDocument/2006/relationships/chart" Target="../charts/chart27.xml"/><Relationship Id="rId4" Type="http://schemas.openxmlformats.org/officeDocument/2006/relationships/chart" Target="../charts/chart28.xml"/><Relationship Id="rId5" Type="http://schemas.openxmlformats.org/officeDocument/2006/relationships/chart" Target="../charts/chart29.xml"/><Relationship Id="rId6" Type="http://schemas.openxmlformats.org/officeDocument/2006/relationships/chart" Target="../charts/chart30.xml"/><Relationship Id="rId7" Type="http://schemas.openxmlformats.org/officeDocument/2006/relationships/chart" Target="../charts/chart3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2.xml"/><Relationship Id="rId2" Type="http://schemas.openxmlformats.org/officeDocument/2006/relationships/chart" Target="../charts/chart33.xml"/><Relationship Id="rId3" Type="http://schemas.openxmlformats.org/officeDocument/2006/relationships/chart" Target="../charts/chart34.xml"/><Relationship Id="rId4" Type="http://schemas.openxmlformats.org/officeDocument/2006/relationships/chart" Target="../charts/chart35.xml"/><Relationship Id="rId5" Type="http://schemas.openxmlformats.org/officeDocument/2006/relationships/chart" Target="../charts/chart3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7.xml"/><Relationship Id="rId2" Type="http://schemas.openxmlformats.org/officeDocument/2006/relationships/chart" Target="../charts/chart38.xml"/><Relationship Id="rId3" Type="http://schemas.openxmlformats.org/officeDocument/2006/relationships/chart" Target="../charts/chart39.xml"/><Relationship Id="rId4" Type="http://schemas.openxmlformats.org/officeDocument/2006/relationships/chart" Target="../charts/chart40.xml"/><Relationship Id="rId5" Type="http://schemas.openxmlformats.org/officeDocument/2006/relationships/chart" Target="../charts/chart41.xml"/><Relationship Id="rId6" Type="http://schemas.openxmlformats.org/officeDocument/2006/relationships/chart" Target="../charts/chart42.xml"/><Relationship Id="rId7" Type="http://schemas.openxmlformats.org/officeDocument/2006/relationships/chart" Target="../charts/chart4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4.xml"/><Relationship Id="rId2" Type="http://schemas.openxmlformats.org/officeDocument/2006/relationships/chart" Target="../charts/chart45.xml"/><Relationship Id="rId3" Type="http://schemas.openxmlformats.org/officeDocument/2006/relationships/chart" Target="../charts/chart46.xml"/><Relationship Id="rId4" Type="http://schemas.openxmlformats.org/officeDocument/2006/relationships/chart" Target="../charts/chart47.xml"/><Relationship Id="rId5" Type="http://schemas.openxmlformats.org/officeDocument/2006/relationships/chart" Target="../charts/chart4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9.xml"/><Relationship Id="rId2" Type="http://schemas.openxmlformats.org/officeDocument/2006/relationships/chart" Target="../charts/chart50.xml"/><Relationship Id="rId3" Type="http://schemas.openxmlformats.org/officeDocument/2006/relationships/chart" Target="../charts/chart51.xml"/><Relationship Id="rId4" Type="http://schemas.openxmlformats.org/officeDocument/2006/relationships/chart" Target="../charts/chart52.xml"/><Relationship Id="rId5" Type="http://schemas.openxmlformats.org/officeDocument/2006/relationships/chart" Target="../charts/chart53.xml"/><Relationship Id="rId6" Type="http://schemas.openxmlformats.org/officeDocument/2006/relationships/chart" Target="../charts/chart5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73</xdr:row>
      <xdr:rowOff>200025</xdr:rowOff>
    </xdr:from>
    <xdr:ext cx="5715000" cy="35337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28575</xdr:colOff>
      <xdr:row>80</xdr:row>
      <xdr:rowOff>38100</xdr:rowOff>
    </xdr:from>
    <xdr:ext cx="5715000" cy="353377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161925</xdr:colOff>
      <xdr:row>71</xdr:row>
      <xdr:rowOff>142875</xdr:rowOff>
    </xdr:from>
    <xdr:ext cx="5715000" cy="3533775"/>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0</xdr:colOff>
      <xdr:row>91</xdr:row>
      <xdr:rowOff>180975</xdr:rowOff>
    </xdr:from>
    <xdr:ext cx="5715000" cy="3533775"/>
    <xdr:graphicFrame>
      <xdr:nvGraphicFramePr>
        <xdr:cNvPr id="4" name="Chart 4"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7</xdr:col>
      <xdr:colOff>161925</xdr:colOff>
      <xdr:row>89</xdr:row>
      <xdr:rowOff>171450</xdr:rowOff>
    </xdr:from>
    <xdr:ext cx="5715000" cy="3533775"/>
    <xdr:graphicFrame>
      <xdr:nvGraphicFramePr>
        <xdr:cNvPr id="5" name="Chart 5"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5</xdr:col>
      <xdr:colOff>152400</xdr:colOff>
      <xdr:row>98</xdr:row>
      <xdr:rowOff>123825</xdr:rowOff>
    </xdr:from>
    <xdr:ext cx="5715000" cy="3533775"/>
    <xdr:graphicFrame>
      <xdr:nvGraphicFramePr>
        <xdr:cNvPr id="6" name="Chart 6"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0</xdr:col>
      <xdr:colOff>171450</xdr:colOff>
      <xdr:row>110</xdr:row>
      <xdr:rowOff>9525</xdr:rowOff>
    </xdr:from>
    <xdr:ext cx="5715000" cy="3533775"/>
    <xdr:graphicFrame>
      <xdr:nvGraphicFramePr>
        <xdr:cNvPr id="7" name="Chart 7" title="Gráfico"/>
        <xdr:cNvGraphicFramePr/>
      </xdr:nvGraphicFramePr>
      <xdr:xfrm>
        <a:off x="0" y="0"/>
        <a:ext cx="0" cy="0"/>
      </xdr:xfrm>
      <a:graphic>
        <a:graphicData uri="http://schemas.openxmlformats.org/drawingml/2006/chart">
          <c:chart r:id="rId7"/>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28</xdr:row>
      <xdr:rowOff>123825</xdr:rowOff>
    </xdr:from>
    <xdr:ext cx="5715000" cy="3533775"/>
    <xdr:graphicFrame>
      <xdr:nvGraphicFramePr>
        <xdr:cNvPr id="55" name="Chart 55"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9525</xdr:colOff>
      <xdr:row>46</xdr:row>
      <xdr:rowOff>95250</xdr:rowOff>
    </xdr:from>
    <xdr:ext cx="5715000" cy="3533775"/>
    <xdr:graphicFrame>
      <xdr:nvGraphicFramePr>
        <xdr:cNvPr id="56" name="Chart 56"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123825</xdr:colOff>
      <xdr:row>28</xdr:row>
      <xdr:rowOff>123825</xdr:rowOff>
    </xdr:from>
    <xdr:ext cx="5715000" cy="3533775"/>
    <xdr:graphicFrame>
      <xdr:nvGraphicFramePr>
        <xdr:cNvPr id="57" name="Chart 57"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123825</xdr:colOff>
      <xdr:row>46</xdr:row>
      <xdr:rowOff>95250</xdr:rowOff>
    </xdr:from>
    <xdr:ext cx="5715000" cy="3533775"/>
    <xdr:graphicFrame>
      <xdr:nvGraphicFramePr>
        <xdr:cNvPr id="58" name="Chart 58"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10</xdr:col>
      <xdr:colOff>695325</xdr:colOff>
      <xdr:row>28</xdr:row>
      <xdr:rowOff>123825</xdr:rowOff>
    </xdr:from>
    <xdr:ext cx="5715000" cy="3533775"/>
    <xdr:graphicFrame>
      <xdr:nvGraphicFramePr>
        <xdr:cNvPr id="59" name="Chart 59"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10</xdr:col>
      <xdr:colOff>695325</xdr:colOff>
      <xdr:row>46</xdr:row>
      <xdr:rowOff>152400</xdr:rowOff>
    </xdr:from>
    <xdr:ext cx="5715000" cy="3533775"/>
    <xdr:graphicFrame>
      <xdr:nvGraphicFramePr>
        <xdr:cNvPr id="60" name="Chart 60"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11</xdr:col>
      <xdr:colOff>219075</xdr:colOff>
      <xdr:row>10</xdr:row>
      <xdr:rowOff>85725</xdr:rowOff>
    </xdr:from>
    <xdr:ext cx="5715000" cy="3533775"/>
    <xdr:graphicFrame>
      <xdr:nvGraphicFramePr>
        <xdr:cNvPr id="61" name="Chart 61"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17</xdr:col>
      <xdr:colOff>314325</xdr:colOff>
      <xdr:row>17</xdr:row>
      <xdr:rowOff>133350</xdr:rowOff>
    </xdr:from>
    <xdr:ext cx="5715000" cy="3533775"/>
    <xdr:graphicFrame>
      <xdr:nvGraphicFramePr>
        <xdr:cNvPr id="62" name="Chart 62"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16</xdr:col>
      <xdr:colOff>457200</xdr:colOff>
      <xdr:row>35</xdr:row>
      <xdr:rowOff>180975</xdr:rowOff>
    </xdr:from>
    <xdr:ext cx="5715000" cy="3533775"/>
    <xdr:graphicFrame>
      <xdr:nvGraphicFramePr>
        <xdr:cNvPr id="63" name="Chart 63"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6</xdr:col>
      <xdr:colOff>609600</xdr:colOff>
      <xdr:row>65</xdr:row>
      <xdr:rowOff>47625</xdr:rowOff>
    </xdr:from>
    <xdr:ext cx="5715000" cy="3533775"/>
    <xdr:graphicFrame>
      <xdr:nvGraphicFramePr>
        <xdr:cNvPr id="64" name="Chart 64" title="Gráfico"/>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0</xdr:col>
      <xdr:colOff>9525</xdr:colOff>
      <xdr:row>64</xdr:row>
      <xdr:rowOff>161925</xdr:rowOff>
    </xdr:from>
    <xdr:ext cx="5715000" cy="3533775"/>
    <xdr:graphicFrame>
      <xdr:nvGraphicFramePr>
        <xdr:cNvPr id="65" name="Chart 65" title="Gráfico"/>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0</xdr:col>
      <xdr:colOff>0</xdr:colOff>
      <xdr:row>82</xdr:row>
      <xdr:rowOff>123825</xdr:rowOff>
    </xdr:from>
    <xdr:ext cx="5715000" cy="3533775"/>
    <xdr:graphicFrame>
      <xdr:nvGraphicFramePr>
        <xdr:cNvPr id="66" name="Chart 66" title="Gráfico"/>
        <xdr:cNvGraphicFramePr/>
      </xdr:nvGraphicFramePr>
      <xdr:xfrm>
        <a:off x="0" y="0"/>
        <a:ext cx="0" cy="0"/>
      </xdr:xfrm>
      <a:graphic>
        <a:graphicData uri="http://schemas.openxmlformats.org/drawingml/2006/chart">
          <c:chart r:id="rId1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171450</xdr:colOff>
      <xdr:row>15</xdr:row>
      <xdr:rowOff>0</xdr:rowOff>
    </xdr:from>
    <xdr:ext cx="4029075" cy="2486025"/>
    <xdr:graphicFrame>
      <xdr:nvGraphicFramePr>
        <xdr:cNvPr id="8" name="Chart 8"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1019175</xdr:colOff>
      <xdr:row>21</xdr:row>
      <xdr:rowOff>66675</xdr:rowOff>
    </xdr:from>
    <xdr:ext cx="4352925" cy="2686050"/>
    <xdr:graphicFrame>
      <xdr:nvGraphicFramePr>
        <xdr:cNvPr id="9" name="Chart 9"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704850</xdr:colOff>
      <xdr:row>34</xdr:row>
      <xdr:rowOff>38100</xdr:rowOff>
    </xdr:from>
    <xdr:ext cx="5715000" cy="3533775"/>
    <xdr:graphicFrame>
      <xdr:nvGraphicFramePr>
        <xdr:cNvPr id="10" name="Chart 10"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9</xdr:col>
      <xdr:colOff>904875</xdr:colOff>
      <xdr:row>17</xdr:row>
      <xdr:rowOff>104775</xdr:rowOff>
    </xdr:from>
    <xdr:ext cx="5715000" cy="3533775"/>
    <xdr:graphicFrame>
      <xdr:nvGraphicFramePr>
        <xdr:cNvPr id="11" name="Chart 11"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10</xdr:col>
      <xdr:colOff>76200</xdr:colOff>
      <xdr:row>35</xdr:row>
      <xdr:rowOff>133350</xdr:rowOff>
    </xdr:from>
    <xdr:ext cx="5715000" cy="3533775"/>
    <xdr:graphicFrame>
      <xdr:nvGraphicFramePr>
        <xdr:cNvPr id="12" name="Chart 12" title="Gráfico"/>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9525</xdr:colOff>
      <xdr:row>71</xdr:row>
      <xdr:rowOff>85725</xdr:rowOff>
    </xdr:from>
    <xdr:ext cx="5715000" cy="3533775"/>
    <xdr:graphicFrame>
      <xdr:nvGraphicFramePr>
        <xdr:cNvPr id="13" name="Chart 13"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9525</xdr:colOff>
      <xdr:row>88</xdr:row>
      <xdr:rowOff>9525</xdr:rowOff>
    </xdr:from>
    <xdr:ext cx="5715000" cy="3533775"/>
    <xdr:graphicFrame>
      <xdr:nvGraphicFramePr>
        <xdr:cNvPr id="14" name="Chart 14"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514350</xdr:colOff>
      <xdr:row>92</xdr:row>
      <xdr:rowOff>9525</xdr:rowOff>
    </xdr:from>
    <xdr:ext cx="5715000" cy="3533775"/>
    <xdr:graphicFrame>
      <xdr:nvGraphicFramePr>
        <xdr:cNvPr id="15" name="Chart 15"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xdr:col>
      <xdr:colOff>828675</xdr:colOff>
      <xdr:row>71</xdr:row>
      <xdr:rowOff>85725</xdr:rowOff>
    </xdr:from>
    <xdr:ext cx="5715000" cy="3533775"/>
    <xdr:graphicFrame>
      <xdr:nvGraphicFramePr>
        <xdr:cNvPr id="16" name="Chart 16"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12</xdr:col>
      <xdr:colOff>85725</xdr:colOff>
      <xdr:row>88</xdr:row>
      <xdr:rowOff>95250</xdr:rowOff>
    </xdr:from>
    <xdr:ext cx="5715000" cy="3533775"/>
    <xdr:graphicFrame>
      <xdr:nvGraphicFramePr>
        <xdr:cNvPr id="17" name="Chart 17"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3</xdr:col>
      <xdr:colOff>428625</xdr:colOff>
      <xdr:row>110</xdr:row>
      <xdr:rowOff>133350</xdr:rowOff>
    </xdr:from>
    <xdr:ext cx="5715000" cy="3533775"/>
    <xdr:graphicFrame>
      <xdr:nvGraphicFramePr>
        <xdr:cNvPr id="18" name="Chart 18"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7</xdr:col>
      <xdr:colOff>57150</xdr:colOff>
      <xdr:row>106</xdr:row>
      <xdr:rowOff>114300</xdr:rowOff>
    </xdr:from>
    <xdr:ext cx="5715000" cy="3533775"/>
    <xdr:graphicFrame>
      <xdr:nvGraphicFramePr>
        <xdr:cNvPr id="19" name="Chart 19" title="Gráfico"/>
        <xdr:cNvGraphicFramePr/>
      </xdr:nvGraphicFramePr>
      <xdr:xfrm>
        <a:off x="0" y="0"/>
        <a:ext cx="0" cy="0"/>
      </xdr:xfrm>
      <a:graphic>
        <a:graphicData uri="http://schemas.openxmlformats.org/drawingml/2006/chart">
          <c:chart r:id="rId7"/>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142875</xdr:colOff>
      <xdr:row>15</xdr:row>
      <xdr:rowOff>28575</xdr:rowOff>
    </xdr:from>
    <xdr:ext cx="4305300" cy="2667000"/>
    <xdr:graphicFrame>
      <xdr:nvGraphicFramePr>
        <xdr:cNvPr id="20" name="Chart 20"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1809750</xdr:colOff>
      <xdr:row>19</xdr:row>
      <xdr:rowOff>133350</xdr:rowOff>
    </xdr:from>
    <xdr:ext cx="3886200" cy="2400300"/>
    <xdr:graphicFrame>
      <xdr:nvGraphicFramePr>
        <xdr:cNvPr id="21" name="Chart 21"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114300</xdr:colOff>
      <xdr:row>6</xdr:row>
      <xdr:rowOff>38100</xdr:rowOff>
    </xdr:from>
    <xdr:ext cx="4429125" cy="2743200"/>
    <xdr:graphicFrame>
      <xdr:nvGraphicFramePr>
        <xdr:cNvPr id="22" name="Chart 22"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504825</xdr:colOff>
      <xdr:row>30</xdr:row>
      <xdr:rowOff>209550</xdr:rowOff>
    </xdr:from>
    <xdr:ext cx="5715000" cy="3533775"/>
    <xdr:graphicFrame>
      <xdr:nvGraphicFramePr>
        <xdr:cNvPr id="23" name="Chart 23"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4</xdr:col>
      <xdr:colOff>438150</xdr:colOff>
      <xdr:row>47</xdr:row>
      <xdr:rowOff>200025</xdr:rowOff>
    </xdr:from>
    <xdr:ext cx="5715000" cy="3533775"/>
    <xdr:graphicFrame>
      <xdr:nvGraphicFramePr>
        <xdr:cNvPr id="24" name="Chart 24" title="Gráfico"/>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247650</xdr:colOff>
      <xdr:row>171</xdr:row>
      <xdr:rowOff>38100</xdr:rowOff>
    </xdr:from>
    <xdr:ext cx="4752975" cy="2943225"/>
    <xdr:graphicFrame>
      <xdr:nvGraphicFramePr>
        <xdr:cNvPr id="25" name="Chart 25"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38100</xdr:colOff>
      <xdr:row>171</xdr:row>
      <xdr:rowOff>76200</xdr:rowOff>
    </xdr:from>
    <xdr:ext cx="4629150" cy="2867025"/>
    <xdr:graphicFrame>
      <xdr:nvGraphicFramePr>
        <xdr:cNvPr id="26" name="Chart 26"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xdr:col>
      <xdr:colOff>180975</xdr:colOff>
      <xdr:row>185</xdr:row>
      <xdr:rowOff>9525</xdr:rowOff>
    </xdr:from>
    <xdr:ext cx="5715000" cy="3533775"/>
    <xdr:graphicFrame>
      <xdr:nvGraphicFramePr>
        <xdr:cNvPr id="27" name="Chart 27"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7</xdr:col>
      <xdr:colOff>47625</xdr:colOff>
      <xdr:row>184</xdr:row>
      <xdr:rowOff>180975</xdr:rowOff>
    </xdr:from>
    <xdr:ext cx="4686300" cy="2867025"/>
    <xdr:graphicFrame>
      <xdr:nvGraphicFramePr>
        <xdr:cNvPr id="28" name="Chart 28"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3</xdr:col>
      <xdr:colOff>695325</xdr:colOff>
      <xdr:row>192</xdr:row>
      <xdr:rowOff>66675</xdr:rowOff>
    </xdr:from>
    <xdr:ext cx="5715000" cy="3533775"/>
    <xdr:graphicFrame>
      <xdr:nvGraphicFramePr>
        <xdr:cNvPr id="29" name="Chart 29"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7</xdr:col>
      <xdr:colOff>47625</xdr:colOff>
      <xdr:row>201</xdr:row>
      <xdr:rowOff>152400</xdr:rowOff>
    </xdr:from>
    <xdr:ext cx="5715000" cy="3533775"/>
    <xdr:graphicFrame>
      <xdr:nvGraphicFramePr>
        <xdr:cNvPr id="30" name="Chart 30"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xdr:col>
      <xdr:colOff>85725</xdr:colOff>
      <xdr:row>210</xdr:row>
      <xdr:rowOff>38100</xdr:rowOff>
    </xdr:from>
    <xdr:ext cx="5715000" cy="3533775"/>
    <xdr:graphicFrame>
      <xdr:nvGraphicFramePr>
        <xdr:cNvPr id="31" name="Chart 31" title="Gráfico"/>
        <xdr:cNvGraphicFramePr/>
      </xdr:nvGraphicFramePr>
      <xdr:xfrm>
        <a:off x="0" y="0"/>
        <a:ext cx="0" cy="0"/>
      </xdr:xfrm>
      <a:graphic>
        <a:graphicData uri="http://schemas.openxmlformats.org/drawingml/2006/chart">
          <c:chart r:id="rId7"/>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85725</xdr:colOff>
      <xdr:row>15</xdr:row>
      <xdr:rowOff>38100</xdr:rowOff>
    </xdr:from>
    <xdr:ext cx="4886325" cy="3019425"/>
    <xdr:graphicFrame>
      <xdr:nvGraphicFramePr>
        <xdr:cNvPr id="32" name="Chart 32"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0</xdr:colOff>
      <xdr:row>8</xdr:row>
      <xdr:rowOff>123825</xdr:rowOff>
    </xdr:from>
    <xdr:ext cx="5715000" cy="3533775"/>
    <xdr:graphicFrame>
      <xdr:nvGraphicFramePr>
        <xdr:cNvPr id="33" name="Chart 33"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295275</xdr:colOff>
      <xdr:row>29</xdr:row>
      <xdr:rowOff>95250</xdr:rowOff>
    </xdr:from>
    <xdr:ext cx="5715000" cy="3533775"/>
    <xdr:graphicFrame>
      <xdr:nvGraphicFramePr>
        <xdr:cNvPr id="34" name="Chart 34"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9</xdr:col>
      <xdr:colOff>762000</xdr:colOff>
      <xdr:row>25</xdr:row>
      <xdr:rowOff>57150</xdr:rowOff>
    </xdr:from>
    <xdr:ext cx="5715000" cy="3533775"/>
    <xdr:graphicFrame>
      <xdr:nvGraphicFramePr>
        <xdr:cNvPr id="35" name="Chart 35"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5</xdr:col>
      <xdr:colOff>295275</xdr:colOff>
      <xdr:row>46</xdr:row>
      <xdr:rowOff>85725</xdr:rowOff>
    </xdr:from>
    <xdr:ext cx="5715000" cy="3533775"/>
    <xdr:graphicFrame>
      <xdr:nvGraphicFramePr>
        <xdr:cNvPr id="36" name="Chart 36" title="Gráfico"/>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19050</xdr:colOff>
      <xdr:row>124</xdr:row>
      <xdr:rowOff>47625</xdr:rowOff>
    </xdr:from>
    <xdr:ext cx="5715000" cy="3533775"/>
    <xdr:graphicFrame>
      <xdr:nvGraphicFramePr>
        <xdr:cNvPr id="37" name="Chart 37"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12</xdr:col>
      <xdr:colOff>933450</xdr:colOff>
      <xdr:row>124</xdr:row>
      <xdr:rowOff>47625</xdr:rowOff>
    </xdr:from>
    <xdr:ext cx="5715000" cy="3533775"/>
    <xdr:graphicFrame>
      <xdr:nvGraphicFramePr>
        <xdr:cNvPr id="38" name="Chart 38"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19050</xdr:colOff>
      <xdr:row>140</xdr:row>
      <xdr:rowOff>85725</xdr:rowOff>
    </xdr:from>
    <xdr:ext cx="5715000" cy="3533775"/>
    <xdr:graphicFrame>
      <xdr:nvGraphicFramePr>
        <xdr:cNvPr id="39" name="Chart 39"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13</xdr:col>
      <xdr:colOff>47625</xdr:colOff>
      <xdr:row>140</xdr:row>
      <xdr:rowOff>85725</xdr:rowOff>
    </xdr:from>
    <xdr:ext cx="5715000" cy="3533775"/>
    <xdr:graphicFrame>
      <xdr:nvGraphicFramePr>
        <xdr:cNvPr id="40" name="Chart 40"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3</xdr:col>
      <xdr:colOff>142875</xdr:colOff>
      <xdr:row>144</xdr:row>
      <xdr:rowOff>19050</xdr:rowOff>
    </xdr:from>
    <xdr:ext cx="5715000" cy="3533775"/>
    <xdr:graphicFrame>
      <xdr:nvGraphicFramePr>
        <xdr:cNvPr id="41" name="Chart 41"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6</xdr:col>
      <xdr:colOff>3324225</xdr:colOff>
      <xdr:row>158</xdr:row>
      <xdr:rowOff>114300</xdr:rowOff>
    </xdr:from>
    <xdr:ext cx="5715000" cy="3533775"/>
    <xdr:graphicFrame>
      <xdr:nvGraphicFramePr>
        <xdr:cNvPr id="42" name="Chart 42"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3</xdr:col>
      <xdr:colOff>57150</xdr:colOff>
      <xdr:row>162</xdr:row>
      <xdr:rowOff>161925</xdr:rowOff>
    </xdr:from>
    <xdr:ext cx="5715000" cy="3533775"/>
    <xdr:graphicFrame>
      <xdr:nvGraphicFramePr>
        <xdr:cNvPr id="43" name="Chart 43" title="Gráfico"/>
        <xdr:cNvGraphicFramePr/>
      </xdr:nvGraphicFramePr>
      <xdr:xfrm>
        <a:off x="0" y="0"/>
        <a:ext cx="0" cy="0"/>
      </xdr:xfrm>
      <a:graphic>
        <a:graphicData uri="http://schemas.openxmlformats.org/drawingml/2006/chart">
          <c:chart r:id="rId7"/>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1295400</xdr:colOff>
      <xdr:row>14</xdr:row>
      <xdr:rowOff>209550</xdr:rowOff>
    </xdr:from>
    <xdr:ext cx="4676775" cy="2886075"/>
    <xdr:graphicFrame>
      <xdr:nvGraphicFramePr>
        <xdr:cNvPr id="44" name="Chart 44"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361950</xdr:colOff>
      <xdr:row>10</xdr:row>
      <xdr:rowOff>85725</xdr:rowOff>
    </xdr:from>
    <xdr:ext cx="5715000" cy="3533775"/>
    <xdr:graphicFrame>
      <xdr:nvGraphicFramePr>
        <xdr:cNvPr id="45" name="Chart 45"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276225</xdr:colOff>
      <xdr:row>28</xdr:row>
      <xdr:rowOff>190500</xdr:rowOff>
    </xdr:from>
    <xdr:ext cx="5715000" cy="3533775"/>
    <xdr:graphicFrame>
      <xdr:nvGraphicFramePr>
        <xdr:cNvPr id="46" name="Chart 46"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9</xdr:col>
      <xdr:colOff>390525</xdr:colOff>
      <xdr:row>28</xdr:row>
      <xdr:rowOff>95250</xdr:rowOff>
    </xdr:from>
    <xdr:ext cx="5715000" cy="3533775"/>
    <xdr:graphicFrame>
      <xdr:nvGraphicFramePr>
        <xdr:cNvPr id="47" name="Chart 47"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3</xdr:col>
      <xdr:colOff>1295400</xdr:colOff>
      <xdr:row>48</xdr:row>
      <xdr:rowOff>104775</xdr:rowOff>
    </xdr:from>
    <xdr:ext cx="5715000" cy="3533775"/>
    <xdr:graphicFrame>
      <xdr:nvGraphicFramePr>
        <xdr:cNvPr id="48" name="Chart 48" title="Gráfico"/>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476250</xdr:colOff>
      <xdr:row>16</xdr:row>
      <xdr:rowOff>38100</xdr:rowOff>
    </xdr:from>
    <xdr:ext cx="5457825" cy="3371850"/>
    <xdr:graphicFrame>
      <xdr:nvGraphicFramePr>
        <xdr:cNvPr id="49" name="Chart 49"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752475</xdr:colOff>
      <xdr:row>15</xdr:row>
      <xdr:rowOff>161925</xdr:rowOff>
    </xdr:from>
    <xdr:ext cx="5715000" cy="3533775"/>
    <xdr:graphicFrame>
      <xdr:nvGraphicFramePr>
        <xdr:cNvPr id="50" name="Chart 50"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200025</xdr:colOff>
      <xdr:row>32</xdr:row>
      <xdr:rowOff>190500</xdr:rowOff>
    </xdr:from>
    <xdr:ext cx="5715000" cy="3533775"/>
    <xdr:graphicFrame>
      <xdr:nvGraphicFramePr>
        <xdr:cNvPr id="51" name="Chart 51"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304800</xdr:colOff>
      <xdr:row>49</xdr:row>
      <xdr:rowOff>104775</xdr:rowOff>
    </xdr:from>
    <xdr:ext cx="5715000" cy="3533775"/>
    <xdr:graphicFrame>
      <xdr:nvGraphicFramePr>
        <xdr:cNvPr id="52" name="Chart 52"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xdr:col>
      <xdr:colOff>247650</xdr:colOff>
      <xdr:row>50</xdr:row>
      <xdr:rowOff>9525</xdr:rowOff>
    </xdr:from>
    <xdr:ext cx="5715000" cy="3533775"/>
    <xdr:graphicFrame>
      <xdr:nvGraphicFramePr>
        <xdr:cNvPr id="53" name="Chart 53"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14</xdr:col>
      <xdr:colOff>561975</xdr:colOff>
      <xdr:row>15</xdr:row>
      <xdr:rowOff>152400</xdr:rowOff>
    </xdr:from>
    <xdr:ext cx="5715000" cy="3533775"/>
    <xdr:graphicFrame>
      <xdr:nvGraphicFramePr>
        <xdr:cNvPr id="54" name="Chart 54" title="Gráfico"/>
        <xdr:cNvGraphicFramePr/>
      </xdr:nvGraphicFramePr>
      <xdr:xfrm>
        <a:off x="0" y="0"/>
        <a:ext cx="0" cy="0"/>
      </xdr:xfrm>
      <a:graphic>
        <a:graphicData uri="http://schemas.openxmlformats.org/drawingml/2006/chart">
          <c:chart r:id="rId6"/>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63"/>
    <col customWidth="1" min="3" max="3" width="13.0"/>
    <col customWidth="1" min="5" max="5" width="14.0"/>
    <col customWidth="1" min="6" max="6" width="24.5"/>
    <col customWidth="1" min="7" max="7" width="51.88"/>
    <col customWidth="1" min="9" max="9" width="38.13"/>
  </cols>
  <sheetData>
    <row r="1">
      <c r="A1" s="1" t="s">
        <v>0</v>
      </c>
      <c r="B1" s="2"/>
      <c r="C1" s="3"/>
      <c r="D1" s="2"/>
      <c r="E1" s="4" t="s">
        <v>1</v>
      </c>
      <c r="F1" s="5"/>
      <c r="G1" s="3"/>
    </row>
    <row r="2">
      <c r="A2" s="2"/>
      <c r="B2" s="2"/>
      <c r="C2" s="2"/>
      <c r="D2" s="2"/>
      <c r="E2" s="2"/>
      <c r="F2" s="2"/>
      <c r="G2" s="2"/>
    </row>
    <row r="3">
      <c r="A3" s="6" t="s">
        <v>2</v>
      </c>
      <c r="B3" s="7" t="s">
        <v>3</v>
      </c>
      <c r="C3" s="8"/>
      <c r="D3" s="8"/>
      <c r="E3" s="5"/>
      <c r="F3" s="6" t="s">
        <v>4</v>
      </c>
      <c r="G3" s="9" t="s">
        <v>5</v>
      </c>
    </row>
    <row r="4">
      <c r="A4" s="6" t="s">
        <v>6</v>
      </c>
      <c r="B4" s="10" t="s">
        <v>7</v>
      </c>
      <c r="C4" s="8"/>
      <c r="D4" s="8"/>
      <c r="E4" s="5"/>
      <c r="F4" s="6" t="s">
        <v>8</v>
      </c>
      <c r="G4" s="11" t="s">
        <v>9</v>
      </c>
      <c r="I4" s="12" t="s">
        <v>10</v>
      </c>
    </row>
    <row r="5">
      <c r="A5" s="6" t="s">
        <v>11</v>
      </c>
      <c r="B5" s="13" t="s">
        <v>12</v>
      </c>
      <c r="C5" s="8"/>
      <c r="D5" s="8"/>
      <c r="E5" s="5"/>
      <c r="F5" s="6" t="s">
        <v>13</v>
      </c>
      <c r="G5" s="11" t="s">
        <v>14</v>
      </c>
    </row>
    <row r="7">
      <c r="A7" s="14" t="s">
        <v>15</v>
      </c>
      <c r="B7" s="15" t="s">
        <v>16</v>
      </c>
      <c r="C7" s="15" t="s">
        <v>17</v>
      </c>
      <c r="D7" s="15" t="s">
        <v>18</v>
      </c>
      <c r="E7" s="15" t="s">
        <v>19</v>
      </c>
      <c r="F7" s="15" t="s">
        <v>20</v>
      </c>
      <c r="G7" s="15" t="s">
        <v>21</v>
      </c>
      <c r="I7" s="16" t="s">
        <v>22</v>
      </c>
    </row>
    <row r="8">
      <c r="A8" s="17" t="s">
        <v>23</v>
      </c>
    </row>
    <row r="9">
      <c r="A9" s="18" t="s">
        <v>24</v>
      </c>
      <c r="B9" s="19">
        <v>0.375</v>
      </c>
      <c r="C9" s="19">
        <v>0.4583333333333333</v>
      </c>
      <c r="D9" s="20">
        <v>20.0</v>
      </c>
      <c r="E9" s="20">
        <v>100.0</v>
      </c>
      <c r="F9" s="21" t="s">
        <v>25</v>
      </c>
      <c r="G9" s="20" t="s">
        <v>26</v>
      </c>
      <c r="I9" s="22" t="s">
        <v>27</v>
      </c>
    </row>
    <row r="10">
      <c r="A10" s="18" t="s">
        <v>24</v>
      </c>
      <c r="B10" s="19">
        <v>0.4583333333333333</v>
      </c>
      <c r="C10" s="19">
        <v>0.5833333333333334</v>
      </c>
      <c r="D10" s="20">
        <v>0.0</v>
      </c>
      <c r="E10" s="20">
        <v>180.0</v>
      </c>
      <c r="F10" s="20" t="s">
        <v>28</v>
      </c>
      <c r="G10" s="23"/>
      <c r="I10" s="24"/>
    </row>
    <row r="11">
      <c r="A11" s="18" t="s">
        <v>29</v>
      </c>
      <c r="B11" s="19">
        <v>0.375</v>
      </c>
      <c r="C11" s="19">
        <v>0.5833333333333334</v>
      </c>
      <c r="D11" s="20">
        <v>60.0</v>
      </c>
      <c r="E11" s="20">
        <v>240.0</v>
      </c>
      <c r="F11" s="20" t="s">
        <v>28</v>
      </c>
      <c r="G11" s="20" t="s">
        <v>30</v>
      </c>
      <c r="I11" s="24"/>
    </row>
    <row r="12">
      <c r="A12" s="18" t="s">
        <v>31</v>
      </c>
      <c r="B12" s="19">
        <v>0.4166666666666667</v>
      </c>
      <c r="C12" s="19">
        <v>0.5</v>
      </c>
      <c r="D12" s="20">
        <v>20.0</v>
      </c>
      <c r="E12" s="20">
        <v>100.0</v>
      </c>
      <c r="F12" s="21" t="s">
        <v>25</v>
      </c>
      <c r="G12" s="20" t="s">
        <v>32</v>
      </c>
      <c r="I12" s="24"/>
    </row>
    <row r="13">
      <c r="A13" s="18" t="s">
        <v>31</v>
      </c>
      <c r="B13" s="19">
        <v>0.5416666666666666</v>
      </c>
      <c r="C13" s="19">
        <v>0.6666666666666666</v>
      </c>
      <c r="D13" s="20">
        <v>30.0</v>
      </c>
      <c r="E13" s="20">
        <v>150.0</v>
      </c>
      <c r="F13" s="20" t="s">
        <v>28</v>
      </c>
      <c r="G13" s="20" t="s">
        <v>33</v>
      </c>
      <c r="I13" s="24"/>
    </row>
    <row r="14">
      <c r="A14" s="18" t="s">
        <v>34</v>
      </c>
      <c r="B14" s="19">
        <v>0.375</v>
      </c>
      <c r="C14" s="19">
        <v>0.5833333333333334</v>
      </c>
      <c r="D14" s="20">
        <v>45.0</v>
      </c>
      <c r="E14" s="20">
        <v>255.0</v>
      </c>
      <c r="F14" s="20" t="s">
        <v>28</v>
      </c>
      <c r="G14" s="20" t="s">
        <v>35</v>
      </c>
      <c r="I14" s="24"/>
    </row>
    <row r="15">
      <c r="A15" s="18" t="s">
        <v>36</v>
      </c>
      <c r="B15" s="19">
        <v>0.4583333333333333</v>
      </c>
      <c r="C15" s="19">
        <v>0.625</v>
      </c>
      <c r="D15" s="20">
        <v>15.0</v>
      </c>
      <c r="E15" s="20">
        <v>225.0</v>
      </c>
      <c r="F15" s="21" t="s">
        <v>25</v>
      </c>
      <c r="G15" s="20" t="s">
        <v>37</v>
      </c>
      <c r="I15" s="24"/>
    </row>
    <row r="16">
      <c r="A16" s="18" t="s">
        <v>36</v>
      </c>
      <c r="B16" s="19">
        <v>0.625</v>
      </c>
      <c r="C16" s="19">
        <v>0.6666666666666666</v>
      </c>
      <c r="D16" s="20">
        <v>0.0</v>
      </c>
      <c r="E16" s="20">
        <v>60.0</v>
      </c>
      <c r="F16" s="20" t="s">
        <v>28</v>
      </c>
      <c r="G16" s="20"/>
      <c r="I16" s="24"/>
    </row>
    <row r="17">
      <c r="A17" s="18" t="s">
        <v>38</v>
      </c>
      <c r="B17" s="19">
        <v>0.375</v>
      </c>
      <c r="C17" s="19">
        <v>0.5833333333333334</v>
      </c>
      <c r="D17" s="20">
        <v>0.0</v>
      </c>
      <c r="E17" s="20">
        <v>300.0</v>
      </c>
      <c r="F17" s="20" t="s">
        <v>28</v>
      </c>
      <c r="G17" s="23"/>
      <c r="I17" s="24"/>
    </row>
    <row r="18">
      <c r="A18" s="18" t="s">
        <v>39</v>
      </c>
      <c r="B18" s="19">
        <v>0.375</v>
      </c>
      <c r="C18" s="19">
        <v>0.4791666666666667</v>
      </c>
      <c r="D18" s="20">
        <v>20.0</v>
      </c>
      <c r="E18" s="20">
        <v>130.0</v>
      </c>
      <c r="F18" s="21" t="s">
        <v>25</v>
      </c>
      <c r="G18" s="20" t="s">
        <v>32</v>
      </c>
      <c r="I18" s="24"/>
    </row>
    <row r="19">
      <c r="A19" s="18" t="s">
        <v>39</v>
      </c>
      <c r="B19" s="19">
        <v>0.4791666666666667</v>
      </c>
      <c r="C19" s="19">
        <v>0.5833333333333334</v>
      </c>
      <c r="D19" s="20">
        <v>0.0</v>
      </c>
      <c r="E19" s="20">
        <v>150.0</v>
      </c>
      <c r="F19" s="20" t="s">
        <v>28</v>
      </c>
      <c r="G19" s="23"/>
      <c r="I19" s="24"/>
    </row>
    <row r="20">
      <c r="A20" s="18" t="s">
        <v>40</v>
      </c>
      <c r="B20" s="19">
        <v>0.375</v>
      </c>
      <c r="C20" s="19">
        <v>0.5416666666666666</v>
      </c>
      <c r="D20" s="20">
        <v>0.0</v>
      </c>
      <c r="E20" s="20">
        <v>240.0</v>
      </c>
      <c r="F20" s="21" t="s">
        <v>25</v>
      </c>
      <c r="G20" s="20"/>
      <c r="I20" s="24"/>
    </row>
    <row r="21">
      <c r="A21" s="18" t="s">
        <v>40</v>
      </c>
      <c r="B21" s="19">
        <v>0.625</v>
      </c>
      <c r="C21" s="19">
        <v>0.6666666666666666</v>
      </c>
      <c r="D21" s="20">
        <v>10.0</v>
      </c>
      <c r="E21" s="20">
        <v>50.0</v>
      </c>
      <c r="F21" s="21" t="s">
        <v>25</v>
      </c>
      <c r="G21" s="20" t="s">
        <v>41</v>
      </c>
      <c r="I21" s="25"/>
    </row>
    <row r="22">
      <c r="A22" s="17" t="s">
        <v>42</v>
      </c>
      <c r="B22" s="17"/>
      <c r="C22" s="17"/>
      <c r="D22" s="17"/>
      <c r="E22" s="17"/>
      <c r="F22" s="17"/>
      <c r="G22" s="17"/>
    </row>
    <row r="23">
      <c r="A23" s="18" t="s">
        <v>24</v>
      </c>
      <c r="B23" s="19">
        <v>0.375</v>
      </c>
      <c r="C23" s="19">
        <v>0.4166666666666667</v>
      </c>
      <c r="D23" s="20">
        <v>10.0</v>
      </c>
      <c r="E23" s="20">
        <v>50.0</v>
      </c>
      <c r="F23" s="21" t="s">
        <v>25</v>
      </c>
      <c r="G23" s="20" t="s">
        <v>43</v>
      </c>
      <c r="I23" s="26" t="s">
        <v>44</v>
      </c>
    </row>
    <row r="24">
      <c r="A24" s="18" t="s">
        <v>24</v>
      </c>
      <c r="B24" s="19">
        <v>0.4166666666666667</v>
      </c>
      <c r="C24" s="19">
        <v>0.5833333333333334</v>
      </c>
      <c r="D24" s="20">
        <v>60.0</v>
      </c>
      <c r="E24" s="20">
        <v>180.0</v>
      </c>
      <c r="F24" s="20" t="s">
        <v>28</v>
      </c>
      <c r="G24" s="20" t="s">
        <v>45</v>
      </c>
      <c r="I24" s="24"/>
    </row>
    <row r="25">
      <c r="A25" s="18" t="s">
        <v>29</v>
      </c>
      <c r="B25" s="19">
        <v>0.375</v>
      </c>
      <c r="C25" s="19">
        <v>0.4791666666666667</v>
      </c>
      <c r="D25" s="20">
        <v>20.0</v>
      </c>
      <c r="E25" s="20">
        <v>130.0</v>
      </c>
      <c r="F25" s="20" t="s">
        <v>28</v>
      </c>
      <c r="G25" s="20" t="s">
        <v>46</v>
      </c>
      <c r="I25" s="24"/>
    </row>
    <row r="26">
      <c r="A26" s="18" t="s">
        <v>29</v>
      </c>
      <c r="B26" s="19">
        <v>0.4791666666666667</v>
      </c>
      <c r="C26" s="19">
        <v>0.5833333333333334</v>
      </c>
      <c r="D26" s="20">
        <v>10.0</v>
      </c>
      <c r="E26" s="20">
        <v>140.0</v>
      </c>
      <c r="F26" s="21" t="s">
        <v>25</v>
      </c>
      <c r="G26" s="20" t="s">
        <v>47</v>
      </c>
      <c r="I26" s="24"/>
    </row>
    <row r="27">
      <c r="A27" s="18" t="s">
        <v>31</v>
      </c>
      <c r="B27" s="19">
        <v>0.4166666666666667</v>
      </c>
      <c r="C27" s="19">
        <v>0.625</v>
      </c>
      <c r="D27" s="20">
        <v>60.0</v>
      </c>
      <c r="E27" s="20">
        <v>240.0</v>
      </c>
      <c r="F27" s="20" t="s">
        <v>28</v>
      </c>
      <c r="G27" s="20" t="s">
        <v>48</v>
      </c>
      <c r="I27" s="24"/>
    </row>
    <row r="28">
      <c r="A28" s="18" t="s">
        <v>34</v>
      </c>
      <c r="B28" s="19">
        <v>0.375</v>
      </c>
      <c r="C28" s="19">
        <v>0.5416666666666666</v>
      </c>
      <c r="D28" s="20">
        <v>0.0</v>
      </c>
      <c r="E28" s="20">
        <v>240.0</v>
      </c>
      <c r="F28" s="20" t="s">
        <v>28</v>
      </c>
      <c r="G28" s="23"/>
      <c r="I28" s="24"/>
    </row>
    <row r="29">
      <c r="A29" s="18" t="s">
        <v>34</v>
      </c>
      <c r="B29" s="19">
        <v>0.5416666666666666</v>
      </c>
      <c r="C29" s="19">
        <v>0.5833333333333334</v>
      </c>
      <c r="D29" s="20">
        <v>0.0</v>
      </c>
      <c r="E29" s="20">
        <v>60.0</v>
      </c>
      <c r="F29" s="21" t="s">
        <v>25</v>
      </c>
      <c r="G29" s="23"/>
      <c r="I29" s="24"/>
    </row>
    <row r="30">
      <c r="A30" s="18" t="s">
        <v>36</v>
      </c>
      <c r="B30" s="19">
        <v>0.4583333333333333</v>
      </c>
      <c r="C30" s="19">
        <v>0.625</v>
      </c>
      <c r="D30" s="20">
        <v>15.0</v>
      </c>
      <c r="E30" s="20">
        <v>225.0</v>
      </c>
      <c r="F30" s="21" t="s">
        <v>25</v>
      </c>
      <c r="G30" s="20" t="s">
        <v>49</v>
      </c>
      <c r="I30" s="24"/>
    </row>
    <row r="31">
      <c r="A31" s="18" t="s">
        <v>36</v>
      </c>
      <c r="B31" s="19">
        <v>0.875</v>
      </c>
      <c r="C31" s="19">
        <v>0.9166666666666666</v>
      </c>
      <c r="D31" s="20">
        <v>0.0</v>
      </c>
      <c r="E31" s="20">
        <v>60.0</v>
      </c>
      <c r="F31" s="20" t="s">
        <v>28</v>
      </c>
      <c r="G31" s="20"/>
      <c r="I31" s="24"/>
    </row>
    <row r="32">
      <c r="A32" s="18" t="s">
        <v>38</v>
      </c>
      <c r="B32" s="19">
        <v>0.4166666666666667</v>
      </c>
      <c r="C32" s="19">
        <v>0.625</v>
      </c>
      <c r="D32" s="20">
        <v>75.0</v>
      </c>
      <c r="E32" s="20">
        <v>225.0</v>
      </c>
      <c r="F32" s="20" t="s">
        <v>28</v>
      </c>
      <c r="G32" s="20" t="s">
        <v>50</v>
      </c>
      <c r="I32" s="24"/>
    </row>
    <row r="33">
      <c r="A33" s="18" t="s">
        <v>39</v>
      </c>
      <c r="B33" s="19">
        <v>0.375</v>
      </c>
      <c r="C33" s="19">
        <v>0.4583333333333333</v>
      </c>
      <c r="D33" s="20">
        <v>20.0</v>
      </c>
      <c r="E33" s="20">
        <v>100.0</v>
      </c>
      <c r="F33" s="21" t="s">
        <v>25</v>
      </c>
      <c r="G33" s="20" t="s">
        <v>51</v>
      </c>
      <c r="I33" s="24"/>
    </row>
    <row r="34">
      <c r="A34" s="18" t="s">
        <v>39</v>
      </c>
      <c r="B34" s="19">
        <v>0.4583333333333333</v>
      </c>
      <c r="C34" s="19">
        <v>0.5416666666666666</v>
      </c>
      <c r="D34" s="20">
        <v>0.0</v>
      </c>
      <c r="E34" s="20">
        <v>120.0</v>
      </c>
      <c r="F34" s="20" t="s">
        <v>28</v>
      </c>
      <c r="G34" s="20"/>
      <c r="I34" s="24"/>
    </row>
    <row r="35">
      <c r="A35" s="18" t="s">
        <v>39</v>
      </c>
      <c r="B35" s="19">
        <v>0.9166666666666666</v>
      </c>
      <c r="C35" s="19">
        <v>0.9583333333333334</v>
      </c>
      <c r="D35" s="20">
        <v>0.0</v>
      </c>
      <c r="E35" s="20">
        <v>60.0</v>
      </c>
      <c r="F35" s="20" t="s">
        <v>28</v>
      </c>
      <c r="G35" s="20"/>
      <c r="I35" s="24"/>
    </row>
    <row r="36">
      <c r="A36" s="18" t="s">
        <v>40</v>
      </c>
      <c r="B36" s="19">
        <v>0.375</v>
      </c>
      <c r="C36" s="19">
        <v>0.5416666666666666</v>
      </c>
      <c r="D36" s="20">
        <v>20.0</v>
      </c>
      <c r="E36" s="20">
        <v>220.0</v>
      </c>
      <c r="F36" s="20" t="s">
        <v>28</v>
      </c>
      <c r="G36" s="20" t="s">
        <v>51</v>
      </c>
      <c r="I36" s="24"/>
    </row>
    <row r="37">
      <c r="A37" s="18" t="s">
        <v>40</v>
      </c>
      <c r="B37" s="19">
        <v>0.625</v>
      </c>
      <c r="C37" s="19">
        <v>0.6666666666666666</v>
      </c>
      <c r="D37" s="20">
        <v>0.0</v>
      </c>
      <c r="E37" s="20">
        <v>60.0</v>
      </c>
      <c r="F37" s="21" t="s">
        <v>25</v>
      </c>
      <c r="G37" s="23"/>
      <c r="I37" s="25"/>
    </row>
    <row r="38">
      <c r="A38" s="17" t="s">
        <v>52</v>
      </c>
      <c r="B38" s="17"/>
      <c r="C38" s="17"/>
      <c r="D38" s="17"/>
      <c r="E38" s="17"/>
      <c r="F38" s="17"/>
      <c r="G38" s="17"/>
    </row>
    <row r="39">
      <c r="A39" s="18" t="s">
        <v>24</v>
      </c>
      <c r="B39" s="19">
        <v>0.25</v>
      </c>
      <c r="C39" s="19">
        <v>0.3333333333333333</v>
      </c>
      <c r="D39" s="20">
        <v>20.0</v>
      </c>
      <c r="E39" s="20">
        <v>100.0</v>
      </c>
      <c r="F39" s="21" t="s">
        <v>25</v>
      </c>
      <c r="G39" s="20" t="s">
        <v>53</v>
      </c>
      <c r="I39" s="26" t="s">
        <v>54</v>
      </c>
    </row>
    <row r="40">
      <c r="A40" s="18" t="s">
        <v>24</v>
      </c>
      <c r="B40" s="19">
        <v>0.3333333333333333</v>
      </c>
      <c r="C40" s="19">
        <v>0.375</v>
      </c>
      <c r="D40" s="20">
        <v>0.0</v>
      </c>
      <c r="E40" s="20">
        <v>60.0</v>
      </c>
      <c r="F40" s="20" t="s">
        <v>28</v>
      </c>
      <c r="G40" s="23"/>
      <c r="I40" s="24"/>
    </row>
    <row r="41">
      <c r="A41" s="18" t="s">
        <v>24</v>
      </c>
      <c r="B41" s="19">
        <v>0.5416666666666666</v>
      </c>
      <c r="C41" s="19">
        <v>0.5833333333333334</v>
      </c>
      <c r="D41" s="20">
        <v>0.0</v>
      </c>
      <c r="E41" s="20">
        <v>60.0</v>
      </c>
      <c r="F41" s="20" t="s">
        <v>28</v>
      </c>
      <c r="G41" s="20"/>
      <c r="I41" s="24"/>
    </row>
    <row r="42">
      <c r="A42" s="18" t="s">
        <v>29</v>
      </c>
      <c r="B42" s="19">
        <v>0.20833333333333334</v>
      </c>
      <c r="C42" s="19">
        <v>0.375</v>
      </c>
      <c r="D42" s="20">
        <v>45.0</v>
      </c>
      <c r="E42" s="20">
        <v>195.0</v>
      </c>
      <c r="F42" s="20" t="s">
        <v>28</v>
      </c>
      <c r="G42" s="20" t="s">
        <v>55</v>
      </c>
      <c r="I42" s="24"/>
    </row>
    <row r="43">
      <c r="A43" s="18" t="s">
        <v>31</v>
      </c>
      <c r="B43" s="19">
        <v>0.25</v>
      </c>
      <c r="C43" s="19">
        <v>0.2916666666666667</v>
      </c>
      <c r="D43" s="20">
        <v>0.0</v>
      </c>
      <c r="E43" s="20">
        <v>60.0</v>
      </c>
      <c r="F43" s="21" t="s">
        <v>25</v>
      </c>
      <c r="G43" s="23"/>
      <c r="I43" s="24"/>
    </row>
    <row r="44">
      <c r="A44" s="18" t="s">
        <v>31</v>
      </c>
      <c r="B44" s="19">
        <v>0.2916666666666667</v>
      </c>
      <c r="C44" s="19">
        <v>0.4166666666666667</v>
      </c>
      <c r="D44" s="20">
        <v>20.0</v>
      </c>
      <c r="E44" s="20">
        <v>160.0</v>
      </c>
      <c r="F44" s="20" t="s">
        <v>28</v>
      </c>
      <c r="G44" s="20" t="s">
        <v>51</v>
      </c>
      <c r="I44" s="24"/>
    </row>
    <row r="45">
      <c r="A45" s="18" t="s">
        <v>34</v>
      </c>
      <c r="B45" s="19">
        <v>0.5</v>
      </c>
      <c r="C45" s="19">
        <v>0.6666666666666666</v>
      </c>
      <c r="D45" s="20">
        <v>20.0</v>
      </c>
      <c r="E45" s="20">
        <v>220.0</v>
      </c>
      <c r="F45" s="20" t="s">
        <v>28</v>
      </c>
      <c r="G45" s="20" t="s">
        <v>56</v>
      </c>
      <c r="I45" s="24"/>
    </row>
    <row r="46">
      <c r="A46" s="18" t="s">
        <v>36</v>
      </c>
      <c r="B46" s="19">
        <v>0.4583333333333333</v>
      </c>
      <c r="C46" s="19">
        <v>0.625</v>
      </c>
      <c r="D46" s="20">
        <v>20.0</v>
      </c>
      <c r="E46" s="20">
        <v>220.0</v>
      </c>
      <c r="F46" s="21" t="s">
        <v>25</v>
      </c>
      <c r="G46" s="20" t="s">
        <v>57</v>
      </c>
      <c r="I46" s="24"/>
    </row>
    <row r="47">
      <c r="A47" s="18" t="s">
        <v>38</v>
      </c>
      <c r="B47" s="19">
        <v>0.20833333333333334</v>
      </c>
      <c r="C47" s="19">
        <v>0.2916666666666667</v>
      </c>
      <c r="D47" s="20">
        <v>20.0</v>
      </c>
      <c r="E47" s="20">
        <v>100.0</v>
      </c>
      <c r="F47" s="20" t="s">
        <v>28</v>
      </c>
      <c r="G47" s="20" t="s">
        <v>51</v>
      </c>
      <c r="I47" s="24"/>
    </row>
    <row r="48">
      <c r="A48" s="18" t="s">
        <v>38</v>
      </c>
      <c r="B48" s="19">
        <v>0.2916666666666667</v>
      </c>
      <c r="C48" s="19">
        <v>0.3333333333333333</v>
      </c>
      <c r="D48" s="20">
        <v>0.0</v>
      </c>
      <c r="E48" s="20">
        <v>60.0</v>
      </c>
      <c r="F48" s="21" t="s">
        <v>25</v>
      </c>
      <c r="G48" s="23"/>
      <c r="I48" s="24"/>
    </row>
    <row r="49">
      <c r="A49" s="18" t="s">
        <v>38</v>
      </c>
      <c r="B49" s="19">
        <v>0.5416666666666666</v>
      </c>
      <c r="C49" s="19">
        <v>0.5833333333333334</v>
      </c>
      <c r="D49" s="20">
        <v>0.0</v>
      </c>
      <c r="E49" s="20">
        <v>60.0</v>
      </c>
      <c r="F49" s="20" t="s">
        <v>28</v>
      </c>
      <c r="G49" s="23"/>
      <c r="I49" s="24"/>
    </row>
    <row r="50">
      <c r="A50" s="18" t="s">
        <v>39</v>
      </c>
      <c r="B50" s="19">
        <v>0.25</v>
      </c>
      <c r="C50" s="19">
        <v>0.375</v>
      </c>
      <c r="D50" s="20">
        <v>60.0</v>
      </c>
      <c r="E50" s="20">
        <v>120.0</v>
      </c>
      <c r="F50" s="20" t="s">
        <v>28</v>
      </c>
      <c r="G50" s="20" t="s">
        <v>58</v>
      </c>
      <c r="I50" s="24"/>
    </row>
    <row r="51">
      <c r="A51" s="18" t="s">
        <v>39</v>
      </c>
      <c r="B51" s="19">
        <v>0.5</v>
      </c>
      <c r="C51" s="19">
        <v>0.5416666666666666</v>
      </c>
      <c r="D51" s="20">
        <v>0.0</v>
      </c>
      <c r="E51" s="20">
        <v>60.0</v>
      </c>
      <c r="F51" s="21" t="s">
        <v>25</v>
      </c>
      <c r="G51" s="23"/>
      <c r="I51" s="24"/>
    </row>
    <row r="52">
      <c r="A52" s="18" t="s">
        <v>40</v>
      </c>
      <c r="B52" s="19">
        <v>0.25</v>
      </c>
      <c r="C52" s="19">
        <v>0.2916666666666667</v>
      </c>
      <c r="D52" s="20">
        <v>0.0</v>
      </c>
      <c r="E52" s="20">
        <v>60.0</v>
      </c>
      <c r="F52" s="21" t="s">
        <v>25</v>
      </c>
      <c r="G52" s="20"/>
      <c r="I52" s="24"/>
    </row>
    <row r="53">
      <c r="A53" s="18" t="s">
        <v>40</v>
      </c>
      <c r="B53" s="19">
        <v>0.3333333333333333</v>
      </c>
      <c r="C53" s="19">
        <v>0.375</v>
      </c>
      <c r="D53" s="20">
        <v>0.0</v>
      </c>
      <c r="E53" s="20">
        <v>60.0</v>
      </c>
      <c r="F53" s="20" t="s">
        <v>28</v>
      </c>
      <c r="G53" s="23"/>
      <c r="I53" s="24"/>
    </row>
    <row r="54">
      <c r="A54" s="18" t="s">
        <v>40</v>
      </c>
      <c r="B54" s="19">
        <v>0.5416666666666666</v>
      </c>
      <c r="C54" s="19">
        <v>0.5833333333333334</v>
      </c>
      <c r="D54" s="20">
        <v>20.0</v>
      </c>
      <c r="E54" s="20">
        <v>40.0</v>
      </c>
      <c r="F54" s="20" t="s">
        <v>28</v>
      </c>
      <c r="G54" s="20" t="s">
        <v>56</v>
      </c>
      <c r="I54" s="24"/>
    </row>
    <row r="55">
      <c r="A55" s="18" t="s">
        <v>40</v>
      </c>
      <c r="B55" s="19">
        <v>0.625</v>
      </c>
      <c r="C55" s="19">
        <v>0.6666666666666666</v>
      </c>
      <c r="D55" s="20">
        <v>0.0</v>
      </c>
      <c r="E55" s="20">
        <v>60.0</v>
      </c>
      <c r="F55" s="21" t="s">
        <v>25</v>
      </c>
      <c r="G55" s="20"/>
      <c r="I55" s="25"/>
    </row>
    <row r="56">
      <c r="A56" s="17" t="s">
        <v>59</v>
      </c>
      <c r="B56" s="17"/>
      <c r="C56" s="17"/>
      <c r="D56" s="17"/>
      <c r="E56" s="17"/>
      <c r="F56" s="17"/>
      <c r="G56" s="17"/>
    </row>
    <row r="57">
      <c r="A57" s="20" t="s">
        <v>24</v>
      </c>
      <c r="B57" s="19">
        <v>0.4583333333333333</v>
      </c>
      <c r="C57" s="19">
        <v>0.5</v>
      </c>
      <c r="D57" s="20">
        <v>0.0</v>
      </c>
      <c r="E57" s="20">
        <v>60.0</v>
      </c>
      <c r="F57" s="20" t="s">
        <v>25</v>
      </c>
      <c r="G57" s="27"/>
    </row>
    <row r="58">
      <c r="A58" s="20" t="s">
        <v>24</v>
      </c>
      <c r="B58" s="19">
        <v>0.7916666666666666</v>
      </c>
      <c r="C58" s="19">
        <v>0.9166666666666666</v>
      </c>
      <c r="D58" s="20">
        <v>50.0</v>
      </c>
      <c r="E58" s="20">
        <v>130.0</v>
      </c>
      <c r="F58" s="20" t="s">
        <v>28</v>
      </c>
      <c r="G58" s="20" t="s">
        <v>60</v>
      </c>
      <c r="I58" s="26" t="s">
        <v>61</v>
      </c>
    </row>
    <row r="59">
      <c r="A59" s="20" t="s">
        <v>29</v>
      </c>
      <c r="B59" s="19">
        <v>0.8333333333333334</v>
      </c>
      <c r="C59" s="19">
        <v>0.9166666666666666</v>
      </c>
      <c r="D59" s="20">
        <v>30.0</v>
      </c>
      <c r="E59" s="20">
        <v>90.0</v>
      </c>
      <c r="F59" s="20" t="s">
        <v>25</v>
      </c>
      <c r="G59" s="20" t="s">
        <v>62</v>
      </c>
      <c r="I59" s="24"/>
    </row>
    <row r="60">
      <c r="A60" s="20" t="s">
        <v>31</v>
      </c>
      <c r="B60" s="19">
        <v>0.5</v>
      </c>
      <c r="C60" s="19">
        <v>0.5625</v>
      </c>
      <c r="D60" s="20">
        <v>15.0</v>
      </c>
      <c r="E60" s="20">
        <v>75.0</v>
      </c>
      <c r="F60" s="20" t="s">
        <v>28</v>
      </c>
      <c r="G60" s="20" t="s">
        <v>63</v>
      </c>
      <c r="I60" s="24"/>
    </row>
    <row r="61">
      <c r="A61" s="20" t="s">
        <v>31</v>
      </c>
      <c r="B61" s="19">
        <v>0.7083333333333334</v>
      </c>
      <c r="C61" s="19">
        <v>0.84375</v>
      </c>
      <c r="D61" s="20">
        <v>30.0</v>
      </c>
      <c r="E61" s="20">
        <v>165.0</v>
      </c>
      <c r="F61" s="20" t="s">
        <v>28</v>
      </c>
      <c r="G61" s="27"/>
      <c r="I61" s="24"/>
    </row>
    <row r="62">
      <c r="A62" s="20" t="s">
        <v>34</v>
      </c>
      <c r="B62" s="19">
        <v>0.5208333333333334</v>
      </c>
      <c r="C62" s="19">
        <v>0.5833333333333334</v>
      </c>
      <c r="D62" s="20">
        <v>10.0</v>
      </c>
      <c r="E62" s="20">
        <v>80.0</v>
      </c>
      <c r="F62" s="20" t="s">
        <v>28</v>
      </c>
      <c r="G62" s="20" t="s">
        <v>64</v>
      </c>
      <c r="I62" s="24"/>
    </row>
    <row r="63">
      <c r="A63" s="20" t="s">
        <v>34</v>
      </c>
      <c r="B63" s="19">
        <v>0.7916666666666666</v>
      </c>
      <c r="C63" s="19">
        <v>0.9270833333333334</v>
      </c>
      <c r="D63" s="20">
        <v>45.0</v>
      </c>
      <c r="E63" s="20">
        <v>150.0</v>
      </c>
      <c r="F63" s="20" t="s">
        <v>28</v>
      </c>
      <c r="G63" s="20" t="s">
        <v>65</v>
      </c>
      <c r="I63" s="24"/>
    </row>
    <row r="64">
      <c r="A64" s="20" t="s">
        <v>36</v>
      </c>
      <c r="B64" s="19">
        <v>0.6666666666666666</v>
      </c>
      <c r="C64" s="19">
        <v>0.8333333333333334</v>
      </c>
      <c r="D64" s="20">
        <v>0.0</v>
      </c>
      <c r="E64" s="20">
        <v>240.0</v>
      </c>
      <c r="F64" s="20" t="s">
        <v>25</v>
      </c>
      <c r="G64" s="20" t="s">
        <v>66</v>
      </c>
      <c r="I64" s="24"/>
    </row>
    <row r="65">
      <c r="A65" s="20" t="s">
        <v>38</v>
      </c>
      <c r="B65" s="19">
        <v>0.6666666666666666</v>
      </c>
      <c r="C65" s="19">
        <v>0.9166666666666666</v>
      </c>
      <c r="D65" s="20">
        <v>145.0</v>
      </c>
      <c r="E65" s="20">
        <v>215.0</v>
      </c>
      <c r="F65" s="20" t="s">
        <v>28</v>
      </c>
      <c r="G65" s="20" t="s">
        <v>67</v>
      </c>
      <c r="I65" s="24"/>
    </row>
    <row r="66">
      <c r="A66" s="20" t="s">
        <v>39</v>
      </c>
      <c r="B66" s="19">
        <v>0.6666666666666666</v>
      </c>
      <c r="C66" s="19">
        <v>0.8333333333333334</v>
      </c>
      <c r="D66" s="20">
        <v>115.0</v>
      </c>
      <c r="E66" s="20">
        <v>125.0</v>
      </c>
      <c r="F66" s="20" t="s">
        <v>28</v>
      </c>
      <c r="G66" s="20" t="s">
        <v>68</v>
      </c>
      <c r="I66" s="24"/>
    </row>
    <row r="67">
      <c r="A67" s="20" t="s">
        <v>40</v>
      </c>
      <c r="B67" s="19">
        <v>0.6666666666666666</v>
      </c>
      <c r="C67" s="19">
        <v>0.8645833333333334</v>
      </c>
      <c r="D67" s="20">
        <v>135.0</v>
      </c>
      <c r="E67" s="20">
        <v>150.0</v>
      </c>
      <c r="F67" s="20" t="s">
        <v>28</v>
      </c>
      <c r="G67" s="20" t="s">
        <v>69</v>
      </c>
      <c r="I67" s="25"/>
    </row>
    <row r="68">
      <c r="D68" s="28" t="s">
        <v>18</v>
      </c>
      <c r="E68" s="28" t="s">
        <v>70</v>
      </c>
    </row>
    <row r="69">
      <c r="D69" s="29">
        <f t="shared" ref="D69:E69" si="1">SUM(D9:D68)</f>
        <v>1310</v>
      </c>
      <c r="E69" s="30">
        <f t="shared" si="1"/>
        <v>7465</v>
      </c>
      <c r="F69" s="31" t="s">
        <v>71</v>
      </c>
      <c r="G69" s="5"/>
    </row>
    <row r="70">
      <c r="F70" s="32" t="s">
        <v>25</v>
      </c>
      <c r="G70" s="33">
        <f>SUMIF(F9:F67,"Análisis",E9:E67)</f>
        <v>2490</v>
      </c>
    </row>
    <row r="71">
      <c r="F71" s="32" t="s">
        <v>28</v>
      </c>
      <c r="G71" s="33">
        <f>SUMIF(F9:F67,"Diseño",E9:E67)</f>
        <v>4975</v>
      </c>
    </row>
    <row r="73">
      <c r="F73" s="31" t="s">
        <v>72</v>
      </c>
      <c r="G73" s="5"/>
    </row>
    <row r="74">
      <c r="A74" s="34"/>
      <c r="B74" s="34"/>
      <c r="C74" s="34"/>
      <c r="F74" s="32" t="s">
        <v>73</v>
      </c>
      <c r="G74" s="33">
        <f>COUNTIF(F9:F67,"Análisis")</f>
        <v>22</v>
      </c>
    </row>
    <row r="75">
      <c r="A75" s="17"/>
      <c r="B75" s="17"/>
      <c r="C75" s="17"/>
      <c r="D75" s="17"/>
      <c r="E75" s="17"/>
      <c r="F75" s="32" t="s">
        <v>28</v>
      </c>
      <c r="G75" s="33">
        <f>COUNTIF(F9:F68,"Diseño")</f>
        <v>34</v>
      </c>
    </row>
    <row r="76">
      <c r="A76" s="35"/>
      <c r="B76" s="34"/>
      <c r="C76" s="36"/>
      <c r="D76" s="37"/>
      <c r="E76" s="36"/>
    </row>
    <row r="77">
      <c r="A77" s="35"/>
      <c r="B77" s="34"/>
      <c r="C77" s="36"/>
      <c r="D77" s="37"/>
      <c r="E77" s="36"/>
      <c r="F77" s="31" t="s">
        <v>74</v>
      </c>
      <c r="G77" s="5"/>
    </row>
    <row r="78">
      <c r="A78" s="35"/>
      <c r="B78" s="34"/>
      <c r="C78" s="36"/>
      <c r="D78" s="37"/>
      <c r="E78" s="36"/>
      <c r="F78" s="32" t="s">
        <v>25</v>
      </c>
      <c r="G78" s="38">
        <f>SUMIF(F9:F67,"Análisis",D9:D67)</f>
        <v>210</v>
      </c>
    </row>
    <row r="79">
      <c r="A79" s="35"/>
      <c r="B79" s="34"/>
      <c r="C79" s="36"/>
      <c r="D79" s="37"/>
      <c r="E79" s="36"/>
      <c r="F79" s="32" t="s">
        <v>28</v>
      </c>
      <c r="G79" s="38">
        <f>SUMIF(F9:F67,"Diseño",D9:D67)</f>
        <v>1100</v>
      </c>
    </row>
    <row r="80">
      <c r="A80" s="35"/>
      <c r="B80" s="34"/>
      <c r="C80" s="36"/>
      <c r="D80" s="37"/>
      <c r="E80" s="36"/>
      <c r="G80" s="39">
        <f>SUM(G78:G79)</f>
        <v>1310</v>
      </c>
    </row>
    <row r="81">
      <c r="A81" s="35"/>
      <c r="B81" s="34"/>
      <c r="C81" s="36"/>
      <c r="D81" s="37"/>
      <c r="E81" s="36"/>
    </row>
    <row r="82">
      <c r="A82" s="40"/>
      <c r="B82" s="37"/>
      <c r="C82" s="36"/>
      <c r="D82" s="37"/>
      <c r="E82" s="37"/>
    </row>
  </sheetData>
  <mergeCells count="12">
    <mergeCell ref="I39:I55"/>
    <mergeCell ref="I58:I67"/>
    <mergeCell ref="F69:G69"/>
    <mergeCell ref="F73:G73"/>
    <mergeCell ref="F77:G77"/>
    <mergeCell ref="E1:F1"/>
    <mergeCell ref="B3:E3"/>
    <mergeCell ref="B4:E4"/>
    <mergeCell ref="B5:E5"/>
    <mergeCell ref="A8:G8"/>
    <mergeCell ref="I9:I21"/>
    <mergeCell ref="I23:I37"/>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3.63"/>
    <col customWidth="1" min="3" max="3" width="17.13"/>
    <col customWidth="1" min="5" max="5" width="18.75"/>
    <col customWidth="1" min="8" max="8" width="17.25"/>
    <col customWidth="1" min="9" max="9" width="24.0"/>
    <col customWidth="1" min="11" max="11" width="17.25"/>
  </cols>
  <sheetData>
    <row r="1">
      <c r="A1" s="31" t="s">
        <v>71</v>
      </c>
      <c r="B1" s="5"/>
      <c r="D1" s="160" t="s">
        <v>71</v>
      </c>
      <c r="E1" s="5"/>
      <c r="G1" s="160" t="s">
        <v>71</v>
      </c>
      <c r="H1" s="5"/>
      <c r="J1" s="160" t="s">
        <v>71</v>
      </c>
      <c r="K1" s="5"/>
    </row>
    <row r="2">
      <c r="A2" s="32" t="s">
        <v>25</v>
      </c>
      <c r="B2" s="33">
        <v>2490.0</v>
      </c>
      <c r="D2" s="32" t="s">
        <v>25</v>
      </c>
      <c r="E2" s="74">
        <v>1865.0</v>
      </c>
      <c r="G2" s="32" t="s">
        <v>25</v>
      </c>
      <c r="H2" s="109">
        <v>1715.0</v>
      </c>
      <c r="J2" s="131" t="s">
        <v>25</v>
      </c>
      <c r="K2" s="9">
        <v>1210.0</v>
      </c>
    </row>
    <row r="3">
      <c r="A3" s="32" t="s">
        <v>28</v>
      </c>
      <c r="B3" s="33">
        <v>4975.0</v>
      </c>
      <c r="D3" s="32" t="s">
        <v>180</v>
      </c>
      <c r="E3" s="74">
        <v>3325.0</v>
      </c>
      <c r="G3" s="32" t="s">
        <v>28</v>
      </c>
      <c r="H3" s="110">
        <v>3000.0</v>
      </c>
      <c r="J3" s="131" t="s">
        <v>28</v>
      </c>
      <c r="K3" s="9">
        <v>1590.0</v>
      </c>
    </row>
    <row r="4">
      <c r="D4" s="32" t="s">
        <v>81</v>
      </c>
      <c r="E4" s="74">
        <v>540.0</v>
      </c>
      <c r="G4" s="32" t="s">
        <v>81</v>
      </c>
      <c r="H4" s="110">
        <v>8575.0</v>
      </c>
      <c r="J4" s="134" t="s">
        <v>81</v>
      </c>
      <c r="K4" s="9">
        <v>12635.0</v>
      </c>
    </row>
    <row r="5">
      <c r="A5" s="31" t="s">
        <v>181</v>
      </c>
      <c r="B5" s="5"/>
      <c r="G5" s="32" t="s">
        <v>82</v>
      </c>
      <c r="H5" s="110">
        <v>120.0</v>
      </c>
      <c r="J5" s="131" t="s">
        <v>83</v>
      </c>
      <c r="K5" s="9">
        <v>385.0</v>
      </c>
    </row>
    <row r="6">
      <c r="A6" s="32" t="s">
        <v>25</v>
      </c>
      <c r="B6" s="38">
        <v>210.0</v>
      </c>
      <c r="D6" s="161" t="s">
        <v>181</v>
      </c>
      <c r="G6" s="32" t="s">
        <v>83</v>
      </c>
      <c r="H6" s="110">
        <v>265.0</v>
      </c>
      <c r="J6" s="136"/>
      <c r="K6" s="137"/>
    </row>
    <row r="7">
      <c r="A7" s="32" t="s">
        <v>28</v>
      </c>
      <c r="B7" s="38">
        <v>1100.0</v>
      </c>
      <c r="D7" s="32" t="s">
        <v>25</v>
      </c>
      <c r="E7" s="38">
        <v>400.0</v>
      </c>
      <c r="J7" s="160" t="s">
        <v>181</v>
      </c>
      <c r="K7" s="5"/>
    </row>
    <row r="8">
      <c r="B8" s="39">
        <v>1310.0</v>
      </c>
      <c r="D8" s="32" t="s">
        <v>180</v>
      </c>
      <c r="E8" s="38">
        <v>680.0</v>
      </c>
      <c r="G8" s="160" t="s">
        <v>181</v>
      </c>
      <c r="H8" s="5"/>
      <c r="J8" s="131" t="s">
        <v>25</v>
      </c>
      <c r="K8" s="138">
        <v>65.0</v>
      </c>
    </row>
    <row r="9">
      <c r="A9" s="31" t="s">
        <v>72</v>
      </c>
      <c r="B9" s="5"/>
      <c r="D9" s="32" t="s">
        <v>81</v>
      </c>
      <c r="E9" s="33">
        <v>75.0</v>
      </c>
      <c r="G9" s="32" t="s">
        <v>25</v>
      </c>
      <c r="H9" s="38">
        <v>150.0</v>
      </c>
      <c r="J9" s="131" t="s">
        <v>28</v>
      </c>
      <c r="K9" s="138">
        <v>140.0</v>
      </c>
    </row>
    <row r="10">
      <c r="A10" s="32" t="s">
        <v>73</v>
      </c>
      <c r="B10" s="33">
        <v>22.0</v>
      </c>
      <c r="E10" s="37">
        <v>1155.0</v>
      </c>
      <c r="G10" s="32" t="s">
        <v>28</v>
      </c>
      <c r="H10" s="38">
        <v>555.0</v>
      </c>
      <c r="J10" s="134" t="s">
        <v>81</v>
      </c>
      <c r="K10" s="138">
        <v>1270.0</v>
      </c>
    </row>
    <row r="11">
      <c r="A11" s="32" t="s">
        <v>28</v>
      </c>
      <c r="B11" s="33">
        <v>34.0</v>
      </c>
      <c r="D11" s="160" t="s">
        <v>72</v>
      </c>
      <c r="E11" s="5"/>
      <c r="G11" s="32" t="s">
        <v>81</v>
      </c>
      <c r="H11" s="38">
        <v>1475.0</v>
      </c>
      <c r="J11" s="131" t="s">
        <v>83</v>
      </c>
      <c r="K11" s="138">
        <v>50.0</v>
      </c>
    </row>
    <row r="12">
      <c r="D12" s="32" t="s">
        <v>25</v>
      </c>
      <c r="E12" s="33">
        <v>19.0</v>
      </c>
      <c r="G12" s="32" t="s">
        <v>82</v>
      </c>
      <c r="H12" s="33">
        <v>5.0</v>
      </c>
      <c r="J12" s="132"/>
      <c r="K12" s="132">
        <v>1525.0</v>
      </c>
    </row>
    <row r="13">
      <c r="A13" s="162" t="s">
        <v>292</v>
      </c>
      <c r="B13" s="5"/>
      <c r="D13" s="32" t="s">
        <v>180</v>
      </c>
      <c r="E13" s="33">
        <v>35.0</v>
      </c>
      <c r="G13" s="32" t="s">
        <v>83</v>
      </c>
      <c r="H13" s="33">
        <v>90.0</v>
      </c>
      <c r="J13" s="136"/>
      <c r="K13" s="132"/>
    </row>
    <row r="14">
      <c r="D14" s="32" t="s">
        <v>81</v>
      </c>
      <c r="E14" s="33">
        <v>6.0</v>
      </c>
      <c r="H14" s="39">
        <v>2275.0</v>
      </c>
      <c r="J14" s="160" t="s">
        <v>72</v>
      </c>
      <c r="K14" s="5"/>
    </row>
    <row r="15">
      <c r="D15" s="162" t="s">
        <v>293</v>
      </c>
      <c r="E15" s="5"/>
      <c r="G15" s="160" t="s">
        <v>72</v>
      </c>
      <c r="H15" s="5"/>
      <c r="J15" s="131" t="s">
        <v>25</v>
      </c>
      <c r="K15" s="20">
        <v>17.0</v>
      </c>
    </row>
    <row r="16">
      <c r="G16" s="32" t="s">
        <v>25</v>
      </c>
      <c r="H16" s="33">
        <v>29.0</v>
      </c>
      <c r="J16" s="131" t="s">
        <v>28</v>
      </c>
      <c r="K16" s="20">
        <v>22.0</v>
      </c>
    </row>
    <row r="17">
      <c r="A17" s="32" t="s">
        <v>294</v>
      </c>
      <c r="B17" s="33">
        <f>7465/60</f>
        <v>124.4166667</v>
      </c>
      <c r="C17" s="33">
        <f>5730/60</f>
        <v>95.5</v>
      </c>
      <c r="D17" s="33">
        <f>13675/60</f>
        <v>227.9166667</v>
      </c>
      <c r="E17" s="159">
        <f>15820/60</f>
        <v>263.6666667</v>
      </c>
      <c r="F17" s="163">
        <f t="shared" ref="F17:F18" si="1">SUM(B17:E17)</f>
        <v>711.5</v>
      </c>
      <c r="G17" s="32" t="s">
        <v>28</v>
      </c>
      <c r="H17" s="33">
        <v>39.0</v>
      </c>
      <c r="J17" s="134" t="s">
        <v>81</v>
      </c>
      <c r="K17" s="20">
        <v>69.0</v>
      </c>
    </row>
    <row r="18">
      <c r="A18" s="32" t="s">
        <v>295</v>
      </c>
      <c r="B18" s="33">
        <f>1310/60</f>
        <v>21.83333333</v>
      </c>
      <c r="C18" s="33">
        <f>1155/60</f>
        <v>19.25</v>
      </c>
      <c r="D18" s="33">
        <f>2275/60</f>
        <v>37.91666667</v>
      </c>
      <c r="E18" s="33">
        <f>1525/60</f>
        <v>25.41666667</v>
      </c>
      <c r="F18" s="164">
        <f t="shared" si="1"/>
        <v>104.4166667</v>
      </c>
      <c r="G18" s="32" t="s">
        <v>81</v>
      </c>
      <c r="H18" s="33">
        <v>83.0</v>
      </c>
      <c r="J18" s="131" t="s">
        <v>83</v>
      </c>
      <c r="K18" s="20">
        <v>6.0</v>
      </c>
    </row>
    <row r="19">
      <c r="G19" s="32" t="s">
        <v>82</v>
      </c>
      <c r="H19" s="33">
        <v>3.0</v>
      </c>
    </row>
    <row r="20">
      <c r="G20" s="32" t="s">
        <v>83</v>
      </c>
      <c r="H20" s="33">
        <v>5.0</v>
      </c>
      <c r="J20" s="165" t="s">
        <v>296</v>
      </c>
      <c r="K20" s="5"/>
    </row>
    <row r="21">
      <c r="G21" s="162" t="s">
        <v>297</v>
      </c>
      <c r="H21" s="5"/>
    </row>
    <row r="23">
      <c r="A23" s="166" t="s">
        <v>288</v>
      </c>
      <c r="B23" s="5"/>
      <c r="C23" s="167" t="s">
        <v>298</v>
      </c>
      <c r="D23" s="166" t="s">
        <v>298</v>
      </c>
      <c r="E23" s="5"/>
      <c r="G23" s="166" t="s">
        <v>72</v>
      </c>
      <c r="H23" s="5"/>
      <c r="I23" s="101" t="s">
        <v>299</v>
      </c>
      <c r="J23" s="101" t="s">
        <v>300</v>
      </c>
    </row>
    <row r="24">
      <c r="A24" s="32" t="s">
        <v>283</v>
      </c>
      <c r="B24" s="39">
        <f t="shared" ref="B24:B25" si="2">(B2+E2+H2+K2)/60</f>
        <v>121.3333333</v>
      </c>
      <c r="C24" s="39">
        <f>825/60</f>
        <v>13.75</v>
      </c>
      <c r="D24" s="32" t="s">
        <v>283</v>
      </c>
      <c r="E24" s="39">
        <f t="shared" ref="E24:E25" si="3">(B6+E7+H9+K8)/60</f>
        <v>13.75</v>
      </c>
      <c r="G24" s="32" t="s">
        <v>25</v>
      </c>
      <c r="H24" s="39">
        <f t="shared" ref="H24:H26" si="4">B10+E12+H16+K15</f>
        <v>87</v>
      </c>
      <c r="I24" s="39">
        <f t="shared" ref="I24:I28" si="5">B24/H24</f>
        <v>1.394636015</v>
      </c>
      <c r="J24" s="39">
        <f t="shared" ref="J24:J28" si="6">E24/H24</f>
        <v>0.158045977</v>
      </c>
    </row>
    <row r="25">
      <c r="A25" s="32" t="s">
        <v>284</v>
      </c>
      <c r="B25" s="39">
        <f t="shared" si="2"/>
        <v>214.8333333</v>
      </c>
      <c r="C25" s="39">
        <f>2475/60</f>
        <v>41.25</v>
      </c>
      <c r="D25" s="32" t="s">
        <v>284</v>
      </c>
      <c r="E25" s="39">
        <f t="shared" si="3"/>
        <v>41.25</v>
      </c>
      <c r="G25" s="32" t="s">
        <v>28</v>
      </c>
      <c r="H25" s="39">
        <f t="shared" si="4"/>
        <v>130</v>
      </c>
      <c r="I25" s="39">
        <f t="shared" si="5"/>
        <v>1.652564103</v>
      </c>
      <c r="J25" s="39">
        <f t="shared" si="6"/>
        <v>0.3173076923</v>
      </c>
    </row>
    <row r="26">
      <c r="A26" s="32" t="s">
        <v>285</v>
      </c>
      <c r="B26" s="39">
        <f>(E4+H4+K4)/60</f>
        <v>362.5</v>
      </c>
      <c r="C26" s="39">
        <f>2820/60</f>
        <v>47</v>
      </c>
      <c r="D26" s="32" t="s">
        <v>285</v>
      </c>
      <c r="E26" s="39">
        <f>(E9+H11+K10)/60</f>
        <v>47</v>
      </c>
      <c r="G26" s="32" t="s">
        <v>81</v>
      </c>
      <c r="H26" s="39">
        <f t="shared" si="4"/>
        <v>158</v>
      </c>
      <c r="I26" s="39">
        <f t="shared" si="5"/>
        <v>2.294303797</v>
      </c>
      <c r="J26" s="39">
        <f t="shared" si="6"/>
        <v>0.2974683544</v>
      </c>
    </row>
    <row r="27">
      <c r="A27" s="32" t="s">
        <v>286</v>
      </c>
      <c r="B27" s="39">
        <f>H5/60</f>
        <v>2</v>
      </c>
      <c r="C27" s="39">
        <f>5/60</f>
        <v>0.08333333333</v>
      </c>
      <c r="D27" s="32" t="s">
        <v>286</v>
      </c>
      <c r="E27" s="39">
        <f>H12/60</f>
        <v>0.08333333333</v>
      </c>
      <c r="G27" s="32" t="s">
        <v>82</v>
      </c>
      <c r="H27" s="39">
        <f>B13+E15+H19</f>
        <v>3</v>
      </c>
      <c r="I27" s="39">
        <f t="shared" si="5"/>
        <v>0.6666666667</v>
      </c>
      <c r="J27" s="39">
        <f t="shared" si="6"/>
        <v>0.02777777778</v>
      </c>
    </row>
    <row r="28">
      <c r="A28" s="32" t="s">
        <v>287</v>
      </c>
      <c r="B28" s="39">
        <f>(H6+K5)/60</f>
        <v>10.83333333</v>
      </c>
      <c r="C28" s="39">
        <f>140/60</f>
        <v>2.333333333</v>
      </c>
      <c r="D28" s="32" t="s">
        <v>287</v>
      </c>
      <c r="E28" s="39">
        <f>(H13+K11)/60</f>
        <v>2.333333333</v>
      </c>
      <c r="G28" s="32" t="s">
        <v>83</v>
      </c>
      <c r="H28" s="39">
        <f>B14+E16+H20+K18</f>
        <v>11</v>
      </c>
      <c r="I28" s="39">
        <f t="shared" si="5"/>
        <v>0.9848484848</v>
      </c>
      <c r="J28" s="39">
        <f t="shared" si="6"/>
        <v>0.2121212121</v>
      </c>
    </row>
  </sheetData>
  <mergeCells count="20">
    <mergeCell ref="A1:B1"/>
    <mergeCell ref="D1:E1"/>
    <mergeCell ref="G1:H1"/>
    <mergeCell ref="J1:K1"/>
    <mergeCell ref="D6:E6"/>
    <mergeCell ref="J7:K7"/>
    <mergeCell ref="G8:H8"/>
    <mergeCell ref="J20:K20"/>
    <mergeCell ref="G21:H21"/>
    <mergeCell ref="A23:B23"/>
    <mergeCell ref="D23:E23"/>
    <mergeCell ref="G23:H23"/>
    <mergeCell ref="J23:K23"/>
    <mergeCell ref="A5:B5"/>
    <mergeCell ref="A9:B9"/>
    <mergeCell ref="D11:E11"/>
    <mergeCell ref="A13:B13"/>
    <mergeCell ref="J14:K14"/>
    <mergeCell ref="D15:E15"/>
    <mergeCell ref="G15:H1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88"/>
    <col customWidth="1" min="3" max="3" width="14.88"/>
    <col customWidth="1" min="5" max="5" width="17.63"/>
    <col customWidth="1" min="7" max="7" width="35.38"/>
  </cols>
  <sheetData>
    <row r="1">
      <c r="A1" s="1" t="s">
        <v>75</v>
      </c>
      <c r="B1" s="41"/>
      <c r="C1" s="2"/>
      <c r="D1" s="4" t="s">
        <v>1</v>
      </c>
      <c r="E1" s="5"/>
      <c r="F1" s="3"/>
      <c r="G1" s="3"/>
    </row>
    <row r="2">
      <c r="A2" s="2"/>
      <c r="B2" s="2"/>
      <c r="C2" s="2"/>
      <c r="D2" s="2"/>
      <c r="E2" s="2"/>
      <c r="F2" s="2"/>
      <c r="G2" s="2"/>
    </row>
    <row r="3">
      <c r="A3" s="6" t="s">
        <v>2</v>
      </c>
      <c r="B3" s="7" t="s">
        <v>3</v>
      </c>
      <c r="C3" s="8"/>
      <c r="D3" s="5"/>
      <c r="E3" s="6" t="s">
        <v>4</v>
      </c>
      <c r="F3" s="42" t="s">
        <v>5</v>
      </c>
      <c r="G3" s="5"/>
    </row>
    <row r="4">
      <c r="A4" s="6" t="s">
        <v>6</v>
      </c>
      <c r="B4" s="7" t="s">
        <v>7</v>
      </c>
      <c r="C4" s="8"/>
      <c r="D4" s="5"/>
      <c r="E4" s="6" t="s">
        <v>8</v>
      </c>
      <c r="F4" s="42" t="s">
        <v>9</v>
      </c>
      <c r="G4" s="5"/>
    </row>
    <row r="5">
      <c r="A5" s="6" t="s">
        <v>11</v>
      </c>
      <c r="B5" s="42" t="s">
        <v>76</v>
      </c>
      <c r="C5" s="8"/>
      <c r="D5" s="5"/>
      <c r="E5" s="6" t="s">
        <v>13</v>
      </c>
      <c r="F5" s="42" t="s">
        <v>14</v>
      </c>
      <c r="G5" s="5"/>
    </row>
    <row r="7">
      <c r="B7" s="43" t="s">
        <v>77</v>
      </c>
      <c r="C7" s="44" t="s">
        <v>78</v>
      </c>
      <c r="D7" s="44" t="s">
        <v>79</v>
      </c>
      <c r="E7" s="44" t="s">
        <v>80</v>
      </c>
      <c r="F7" s="23"/>
      <c r="G7" s="44" t="s">
        <v>22</v>
      </c>
    </row>
    <row r="8">
      <c r="B8" s="20" t="s">
        <v>25</v>
      </c>
      <c r="C8" s="45">
        <v>0.2</v>
      </c>
      <c r="D8" s="21">
        <v>1755.0</v>
      </c>
      <c r="E8" s="21">
        <v>2360.0</v>
      </c>
      <c r="F8" s="23"/>
      <c r="G8" s="21"/>
    </row>
    <row r="9">
      <c r="B9" s="20" t="s">
        <v>28</v>
      </c>
      <c r="C9" s="46">
        <v>0.8</v>
      </c>
      <c r="D9" s="21">
        <v>7020.0</v>
      </c>
      <c r="E9" s="21">
        <v>3120.0</v>
      </c>
      <c r="F9" s="23"/>
      <c r="G9" s="21"/>
    </row>
    <row r="10">
      <c r="B10" s="20" t="s">
        <v>81</v>
      </c>
      <c r="C10" s="46">
        <v>0.0</v>
      </c>
      <c r="D10" s="21">
        <v>0.0</v>
      </c>
      <c r="E10" s="20">
        <v>0.0</v>
      </c>
      <c r="F10" s="23"/>
      <c r="G10" s="20"/>
    </row>
    <row r="11">
      <c r="B11" s="20" t="s">
        <v>82</v>
      </c>
      <c r="C11" s="46">
        <v>0.0</v>
      </c>
      <c r="D11" s="21">
        <v>0.0</v>
      </c>
      <c r="E11" s="20">
        <v>0.0</v>
      </c>
      <c r="F11" s="23"/>
      <c r="G11" s="20"/>
    </row>
    <row r="12">
      <c r="B12" s="20" t="s">
        <v>83</v>
      </c>
      <c r="C12" s="46">
        <v>0.0</v>
      </c>
      <c r="D12" s="21">
        <v>0.0</v>
      </c>
      <c r="E12" s="20">
        <v>0.0</v>
      </c>
      <c r="F12" s="23"/>
      <c r="G12" s="20"/>
    </row>
    <row r="13">
      <c r="B13" s="47" t="s">
        <v>84</v>
      </c>
      <c r="C13" s="48"/>
      <c r="D13" s="49"/>
      <c r="E13" s="20">
        <v>0.0</v>
      </c>
      <c r="F13" s="23"/>
      <c r="G13" s="21" t="s">
        <v>85</v>
      </c>
    </row>
    <row r="14">
      <c r="B14" s="20" t="s">
        <v>86</v>
      </c>
      <c r="C14" s="48"/>
      <c r="D14" s="49"/>
      <c r="E14" s="21">
        <v>1310.0</v>
      </c>
      <c r="F14" s="23"/>
      <c r="G14" s="21"/>
    </row>
    <row r="15">
      <c r="B15" s="20" t="s">
        <v>87</v>
      </c>
      <c r="C15" s="46">
        <v>1.0</v>
      </c>
      <c r="D15" s="20">
        <f>SUM(D8:D12)</f>
        <v>8775</v>
      </c>
      <c r="E15" s="20">
        <f>SUM(E8:E14)</f>
        <v>6790</v>
      </c>
      <c r="F15" s="23"/>
      <c r="G15" s="21"/>
    </row>
    <row r="17">
      <c r="B17" s="14" t="s">
        <v>88</v>
      </c>
      <c r="C17" s="50" t="s">
        <v>89</v>
      </c>
      <c r="H17" s="51" t="s">
        <v>79</v>
      </c>
      <c r="I17" s="52">
        <v>8775.0</v>
      </c>
    </row>
    <row r="18">
      <c r="B18" s="2" t="s">
        <v>25</v>
      </c>
      <c r="C18" s="53">
        <v>13.0</v>
      </c>
      <c r="H18" s="51" t="s">
        <v>80</v>
      </c>
      <c r="I18" s="52">
        <v>6790.0</v>
      </c>
    </row>
    <row r="19">
      <c r="B19" s="2" t="s">
        <v>28</v>
      </c>
      <c r="C19" s="53">
        <v>14.0</v>
      </c>
    </row>
    <row r="20">
      <c r="B20" s="2" t="s">
        <v>81</v>
      </c>
      <c r="C20" s="54">
        <v>0.0</v>
      </c>
    </row>
    <row r="21">
      <c r="B21" s="2" t="s">
        <v>82</v>
      </c>
      <c r="C21" s="54">
        <v>0.0</v>
      </c>
    </row>
    <row r="22">
      <c r="B22" s="2" t="s">
        <v>83</v>
      </c>
      <c r="C22" s="54">
        <v>0.0</v>
      </c>
    </row>
    <row r="23">
      <c r="B23" s="2" t="s">
        <v>87</v>
      </c>
      <c r="C23" s="54">
        <f>SUM(C18:C22)</f>
        <v>27</v>
      </c>
    </row>
    <row r="24">
      <c r="B24" s="2"/>
      <c r="C24" s="2"/>
    </row>
    <row r="25">
      <c r="B25" s="50" t="s">
        <v>90</v>
      </c>
      <c r="C25" s="55" t="s">
        <v>89</v>
      </c>
    </row>
    <row r="26">
      <c r="B26" s="2" t="s">
        <v>25</v>
      </c>
      <c r="C26" s="53">
        <v>10.0</v>
      </c>
    </row>
    <row r="27">
      <c r="B27" s="2" t="s">
        <v>28</v>
      </c>
      <c r="C27" s="53">
        <v>17.0</v>
      </c>
    </row>
    <row r="28">
      <c r="B28" s="2" t="s">
        <v>81</v>
      </c>
      <c r="C28" s="54">
        <v>0.0</v>
      </c>
    </row>
    <row r="29">
      <c r="B29" s="2" t="s">
        <v>82</v>
      </c>
      <c r="C29" s="54">
        <v>0.0</v>
      </c>
    </row>
    <row r="30">
      <c r="B30" s="2" t="s">
        <v>83</v>
      </c>
      <c r="C30" s="54">
        <v>0.0</v>
      </c>
    </row>
    <row r="31">
      <c r="B31" s="2" t="s">
        <v>87</v>
      </c>
      <c r="C31" s="54">
        <f>SUM(C26:C30)</f>
        <v>27</v>
      </c>
    </row>
    <row r="33">
      <c r="B33" s="56" t="s">
        <v>91</v>
      </c>
      <c r="C33" s="8"/>
      <c r="D33" s="8"/>
      <c r="E33" s="5"/>
    </row>
    <row r="34">
      <c r="B34" s="56" t="s">
        <v>92</v>
      </c>
      <c r="C34" s="8"/>
      <c r="D34" s="8"/>
      <c r="E34" s="5"/>
    </row>
    <row r="35">
      <c r="B35" s="57" t="s">
        <v>93</v>
      </c>
      <c r="C35" s="5"/>
      <c r="D35" s="58">
        <v>240.0</v>
      </c>
      <c r="E35" s="2" t="s">
        <v>94</v>
      </c>
    </row>
    <row r="36">
      <c r="B36" s="57" t="s">
        <v>95</v>
      </c>
      <c r="C36" s="5"/>
      <c r="D36" s="58">
        <v>360.0</v>
      </c>
      <c r="E36" s="2" t="s">
        <v>94</v>
      </c>
    </row>
    <row r="37">
      <c r="B37" s="59" t="s">
        <v>96</v>
      </c>
      <c r="C37" s="5"/>
      <c r="D37" s="53">
        <v>240.0</v>
      </c>
      <c r="E37" s="2" t="s">
        <v>94</v>
      </c>
    </row>
    <row r="38">
      <c r="B38" s="59" t="s">
        <v>97</v>
      </c>
      <c r="C38" s="5"/>
      <c r="D38" s="53">
        <v>240.0</v>
      </c>
      <c r="E38" s="2" t="s">
        <v>94</v>
      </c>
    </row>
    <row r="39">
      <c r="B39" s="59" t="s">
        <v>98</v>
      </c>
      <c r="C39" s="5"/>
      <c r="D39" s="53">
        <v>360.0</v>
      </c>
      <c r="E39" s="2" t="s">
        <v>94</v>
      </c>
    </row>
    <row r="40">
      <c r="B40" s="56" t="s">
        <v>99</v>
      </c>
      <c r="C40" s="8"/>
      <c r="D40" s="8"/>
      <c r="E40" s="5"/>
    </row>
    <row r="41">
      <c r="B41" s="60" t="s">
        <v>100</v>
      </c>
      <c r="C41" s="5"/>
      <c r="D41" s="53">
        <v>180.0</v>
      </c>
      <c r="E41" s="2" t="s">
        <v>94</v>
      </c>
    </row>
    <row r="42">
      <c r="B42" s="60" t="s">
        <v>101</v>
      </c>
      <c r="C42" s="5"/>
      <c r="D42" s="53">
        <v>180.0</v>
      </c>
      <c r="E42" s="2" t="s">
        <v>94</v>
      </c>
    </row>
    <row r="43">
      <c r="B43" s="60" t="s">
        <v>102</v>
      </c>
      <c r="C43" s="5"/>
      <c r="D43" s="53">
        <v>180.0</v>
      </c>
      <c r="E43" s="2" t="s">
        <v>94</v>
      </c>
    </row>
    <row r="44">
      <c r="B44" s="60" t="s">
        <v>103</v>
      </c>
      <c r="C44" s="5"/>
      <c r="D44" s="53">
        <v>180.0</v>
      </c>
      <c r="E44" s="2" t="s">
        <v>94</v>
      </c>
    </row>
    <row r="45">
      <c r="B45" s="60" t="s">
        <v>104</v>
      </c>
      <c r="C45" s="5"/>
      <c r="D45" s="53">
        <v>180.0</v>
      </c>
      <c r="E45" s="2" t="s">
        <v>94</v>
      </c>
    </row>
    <row r="46">
      <c r="B46" s="61"/>
      <c r="C46" s="62" t="s">
        <v>105</v>
      </c>
      <c r="D46" s="53">
        <v>180.0</v>
      </c>
      <c r="E46" s="2" t="s">
        <v>94</v>
      </c>
    </row>
    <row r="47">
      <c r="B47" s="61"/>
      <c r="C47" s="62" t="s">
        <v>106</v>
      </c>
      <c r="D47" s="53">
        <v>180.0</v>
      </c>
      <c r="E47" s="2" t="s">
        <v>94</v>
      </c>
    </row>
    <row r="48">
      <c r="B48" s="61"/>
      <c r="C48" s="61"/>
      <c r="D48" s="54">
        <f>SUM(D35:D39) + SUM(D41:D47)</f>
        <v>2700</v>
      </c>
      <c r="E48" s="2" t="s">
        <v>94</v>
      </c>
    </row>
  </sheetData>
  <mergeCells count="20">
    <mergeCell ref="D1:E1"/>
    <mergeCell ref="B3:D3"/>
    <mergeCell ref="F3:G3"/>
    <mergeCell ref="B4:D4"/>
    <mergeCell ref="F4:G4"/>
    <mergeCell ref="B5:D5"/>
    <mergeCell ref="F5:G5"/>
    <mergeCell ref="B40:E40"/>
    <mergeCell ref="B41:C41"/>
    <mergeCell ref="B42:C42"/>
    <mergeCell ref="B43:C43"/>
    <mergeCell ref="B44:C44"/>
    <mergeCell ref="B45:C45"/>
    <mergeCell ref="B33:E33"/>
    <mergeCell ref="B34:E34"/>
    <mergeCell ref="B35:C35"/>
    <mergeCell ref="B36:C36"/>
    <mergeCell ref="B37:C37"/>
    <mergeCell ref="B38:C38"/>
    <mergeCell ref="B39:C3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44.5"/>
    <col customWidth="1" min="9" max="9" width="27.13"/>
  </cols>
  <sheetData>
    <row r="1">
      <c r="A1" s="1" t="s">
        <v>0</v>
      </c>
      <c r="B1" s="2"/>
      <c r="C1" s="3"/>
      <c r="D1" s="2"/>
      <c r="E1" s="63" t="s">
        <v>107</v>
      </c>
      <c r="F1" s="5"/>
      <c r="G1" s="3"/>
    </row>
    <row r="2">
      <c r="A2" s="2"/>
      <c r="B2" s="2"/>
      <c r="C2" s="2"/>
      <c r="D2" s="2"/>
      <c r="E2" s="2"/>
      <c r="F2" s="2"/>
      <c r="G2" s="2"/>
    </row>
    <row r="3">
      <c r="A3" s="64" t="s">
        <v>2</v>
      </c>
      <c r="B3" s="65" t="s">
        <v>108</v>
      </c>
      <c r="C3" s="8"/>
      <c r="D3" s="8"/>
      <c r="E3" s="5"/>
      <c r="F3" s="64" t="s">
        <v>4</v>
      </c>
      <c r="G3" s="20" t="s">
        <v>109</v>
      </c>
    </row>
    <row r="4">
      <c r="A4" s="64" t="s">
        <v>6</v>
      </c>
      <c r="B4" s="66" t="s">
        <v>110</v>
      </c>
      <c r="C4" s="8"/>
      <c r="D4" s="8"/>
      <c r="E4" s="5"/>
      <c r="F4" s="64" t="s">
        <v>8</v>
      </c>
      <c r="G4" s="20" t="s">
        <v>9</v>
      </c>
      <c r="I4" s="17" t="s">
        <v>111</v>
      </c>
    </row>
    <row r="5">
      <c r="A5" s="64" t="s">
        <v>11</v>
      </c>
      <c r="B5" s="66" t="s">
        <v>12</v>
      </c>
      <c r="C5" s="8"/>
      <c r="D5" s="8"/>
      <c r="E5" s="5"/>
      <c r="F5" s="64" t="s">
        <v>13</v>
      </c>
      <c r="G5" s="20" t="s">
        <v>14</v>
      </c>
    </row>
    <row r="7">
      <c r="A7" s="14" t="s">
        <v>15</v>
      </c>
      <c r="B7" s="15" t="s">
        <v>16</v>
      </c>
      <c r="C7" s="15" t="s">
        <v>17</v>
      </c>
      <c r="D7" s="15" t="s">
        <v>18</v>
      </c>
      <c r="E7" s="15" t="s">
        <v>19</v>
      </c>
      <c r="F7" s="15" t="s">
        <v>20</v>
      </c>
      <c r="G7" s="15" t="s">
        <v>21</v>
      </c>
      <c r="I7" s="16" t="s">
        <v>22</v>
      </c>
    </row>
    <row r="8">
      <c r="A8" s="67" t="s">
        <v>23</v>
      </c>
      <c r="B8" s="68"/>
      <c r="C8" s="68"/>
      <c r="D8" s="68"/>
      <c r="E8" s="68"/>
      <c r="F8" s="68"/>
      <c r="G8" s="69"/>
    </row>
    <row r="9">
      <c r="A9" s="18" t="s">
        <v>112</v>
      </c>
      <c r="B9" s="19" t="s">
        <v>113</v>
      </c>
      <c r="C9" s="19" t="s">
        <v>114</v>
      </c>
      <c r="D9" s="20">
        <v>40.0</v>
      </c>
      <c r="E9" s="20">
        <v>80.0</v>
      </c>
      <c r="F9" s="21" t="s">
        <v>25</v>
      </c>
      <c r="G9" s="20" t="s">
        <v>115</v>
      </c>
      <c r="I9" s="22" t="s">
        <v>116</v>
      </c>
    </row>
    <row r="10">
      <c r="A10" s="18" t="s">
        <v>112</v>
      </c>
      <c r="B10" s="19" t="s">
        <v>117</v>
      </c>
      <c r="C10" s="19" t="s">
        <v>118</v>
      </c>
      <c r="D10" s="20">
        <v>0.0</v>
      </c>
      <c r="E10" s="20">
        <v>60.0</v>
      </c>
      <c r="F10" s="21" t="s">
        <v>25</v>
      </c>
      <c r="G10" s="23"/>
      <c r="I10" s="24"/>
    </row>
    <row r="11">
      <c r="A11" s="18" t="s">
        <v>119</v>
      </c>
      <c r="B11" s="19" t="s">
        <v>120</v>
      </c>
      <c r="C11" s="19" t="s">
        <v>121</v>
      </c>
      <c r="D11" s="20">
        <v>20.0</v>
      </c>
      <c r="E11" s="20">
        <v>160.0</v>
      </c>
      <c r="F11" s="20" t="s">
        <v>28</v>
      </c>
      <c r="G11" s="20" t="s">
        <v>122</v>
      </c>
      <c r="I11" s="24"/>
    </row>
    <row r="12">
      <c r="A12" s="18" t="s">
        <v>123</v>
      </c>
      <c r="B12" s="19" t="s">
        <v>124</v>
      </c>
      <c r="C12" s="19" t="s">
        <v>125</v>
      </c>
      <c r="D12" s="20">
        <v>0.0</v>
      </c>
      <c r="E12" s="20">
        <v>120.0</v>
      </c>
      <c r="F12" s="20" t="s">
        <v>28</v>
      </c>
      <c r="G12" s="23"/>
      <c r="I12" s="24"/>
    </row>
    <row r="13">
      <c r="A13" s="18" t="s">
        <v>123</v>
      </c>
      <c r="B13" s="19" t="s">
        <v>126</v>
      </c>
      <c r="C13" s="19" t="s">
        <v>127</v>
      </c>
      <c r="D13" s="20">
        <v>0.0</v>
      </c>
      <c r="E13" s="20">
        <v>60.0</v>
      </c>
      <c r="F13" s="20" t="s">
        <v>81</v>
      </c>
      <c r="G13" s="23"/>
      <c r="I13" s="24"/>
    </row>
    <row r="14">
      <c r="A14" s="18" t="s">
        <v>128</v>
      </c>
      <c r="B14" s="19" t="s">
        <v>113</v>
      </c>
      <c r="C14" s="19" t="s">
        <v>121</v>
      </c>
      <c r="D14" s="20">
        <v>50.0</v>
      </c>
      <c r="E14" s="20">
        <v>130.0</v>
      </c>
      <c r="F14" s="21" t="s">
        <v>25</v>
      </c>
      <c r="G14" s="20" t="s">
        <v>129</v>
      </c>
      <c r="I14" s="24"/>
    </row>
    <row r="15">
      <c r="A15" s="18" t="s">
        <v>130</v>
      </c>
      <c r="B15" s="19" t="s">
        <v>113</v>
      </c>
      <c r="C15" s="19" t="s">
        <v>131</v>
      </c>
      <c r="D15" s="20">
        <v>15.0</v>
      </c>
      <c r="E15" s="20">
        <v>75.0</v>
      </c>
      <c r="F15" s="20" t="s">
        <v>28</v>
      </c>
      <c r="G15" s="20" t="s">
        <v>132</v>
      </c>
      <c r="I15" s="24"/>
    </row>
    <row r="16">
      <c r="A16" s="18" t="s">
        <v>130</v>
      </c>
      <c r="B16" s="19" t="s">
        <v>121</v>
      </c>
      <c r="C16" s="19" t="s">
        <v>133</v>
      </c>
      <c r="D16" s="20">
        <v>30.0</v>
      </c>
      <c r="E16" s="20">
        <v>60.0</v>
      </c>
      <c r="F16" s="20" t="s">
        <v>28</v>
      </c>
      <c r="G16" s="20" t="s">
        <v>134</v>
      </c>
      <c r="I16" s="24"/>
    </row>
    <row r="17">
      <c r="A17" s="18" t="s">
        <v>135</v>
      </c>
      <c r="B17" s="19">
        <v>0.375</v>
      </c>
      <c r="C17" s="19">
        <v>0.5</v>
      </c>
      <c r="D17" s="20">
        <v>0.0</v>
      </c>
      <c r="E17" s="20">
        <v>180.0</v>
      </c>
      <c r="F17" s="20" t="s">
        <v>28</v>
      </c>
      <c r="G17" s="23"/>
      <c r="I17" s="24"/>
    </row>
    <row r="18">
      <c r="A18" s="18" t="s">
        <v>136</v>
      </c>
      <c r="B18" s="19">
        <v>0.4583333333333333</v>
      </c>
      <c r="C18" s="19">
        <v>0.5416666666666666</v>
      </c>
      <c r="D18" s="20">
        <v>90.0</v>
      </c>
      <c r="E18" s="20">
        <v>30.0</v>
      </c>
      <c r="F18" s="21" t="s">
        <v>25</v>
      </c>
      <c r="G18" s="20" t="s">
        <v>137</v>
      </c>
      <c r="I18" s="24"/>
    </row>
    <row r="19">
      <c r="A19" s="18" t="s">
        <v>136</v>
      </c>
      <c r="B19" s="19">
        <v>0.625</v>
      </c>
      <c r="C19" s="19">
        <v>0.6666666666666666</v>
      </c>
      <c r="D19" s="20">
        <v>0.0</v>
      </c>
      <c r="E19" s="20">
        <v>60.0</v>
      </c>
      <c r="F19" s="20" t="s">
        <v>28</v>
      </c>
      <c r="G19" s="23"/>
      <c r="I19" s="24"/>
    </row>
    <row r="20">
      <c r="A20" s="18" t="s">
        <v>138</v>
      </c>
      <c r="B20" s="19">
        <v>0.375</v>
      </c>
      <c r="C20" s="19">
        <v>0.4583333333333333</v>
      </c>
      <c r="D20" s="20">
        <v>25.0</v>
      </c>
      <c r="E20" s="20">
        <v>95.0</v>
      </c>
      <c r="F20" s="20" t="s">
        <v>28</v>
      </c>
      <c r="G20" s="20" t="s">
        <v>139</v>
      </c>
      <c r="I20" s="24"/>
    </row>
    <row r="21">
      <c r="A21" s="18" t="s">
        <v>138</v>
      </c>
      <c r="B21" s="19">
        <v>0.875</v>
      </c>
      <c r="C21" s="19">
        <v>0.9166666666666666</v>
      </c>
      <c r="D21" s="20">
        <v>20.0</v>
      </c>
      <c r="E21" s="20">
        <v>40.0</v>
      </c>
      <c r="F21" s="21" t="s">
        <v>25</v>
      </c>
      <c r="G21" s="20" t="s">
        <v>140</v>
      </c>
      <c r="I21" s="25"/>
    </row>
    <row r="22">
      <c r="A22" s="70" t="s">
        <v>42</v>
      </c>
      <c r="B22" s="70"/>
      <c r="C22" s="70"/>
      <c r="D22" s="70"/>
      <c r="E22" s="70"/>
      <c r="F22" s="70"/>
      <c r="G22" s="70"/>
    </row>
    <row r="23">
      <c r="A23" s="18" t="s">
        <v>112</v>
      </c>
      <c r="B23" s="19" t="s">
        <v>113</v>
      </c>
      <c r="C23" s="19" t="s">
        <v>121</v>
      </c>
      <c r="D23" s="20">
        <v>60.0</v>
      </c>
      <c r="E23" s="20">
        <v>180.0</v>
      </c>
      <c r="F23" s="21" t="s">
        <v>25</v>
      </c>
      <c r="G23" s="20" t="s">
        <v>141</v>
      </c>
      <c r="I23" s="26" t="s">
        <v>142</v>
      </c>
    </row>
    <row r="24">
      <c r="A24" s="18" t="s">
        <v>119</v>
      </c>
      <c r="B24" s="19" t="s">
        <v>113</v>
      </c>
      <c r="C24" s="19" t="s">
        <v>114</v>
      </c>
      <c r="D24" s="20">
        <v>20.0</v>
      </c>
      <c r="E24" s="20">
        <v>100.0</v>
      </c>
      <c r="F24" s="20" t="s">
        <v>28</v>
      </c>
      <c r="G24" s="20" t="s">
        <v>143</v>
      </c>
      <c r="I24" s="24"/>
    </row>
    <row r="25">
      <c r="A25" s="18" t="s">
        <v>119</v>
      </c>
      <c r="B25" s="19" t="s">
        <v>144</v>
      </c>
      <c r="C25" s="19" t="s">
        <v>145</v>
      </c>
      <c r="D25" s="20">
        <v>15.0</v>
      </c>
      <c r="E25" s="20">
        <v>105.0</v>
      </c>
      <c r="F25" s="20" t="s">
        <v>28</v>
      </c>
      <c r="G25" s="20" t="s">
        <v>146</v>
      </c>
      <c r="I25" s="24"/>
    </row>
    <row r="26">
      <c r="A26" s="18" t="s">
        <v>123</v>
      </c>
      <c r="B26" s="19" t="s">
        <v>120</v>
      </c>
      <c r="C26" s="19" t="s">
        <v>144</v>
      </c>
      <c r="D26" s="20">
        <v>0.0</v>
      </c>
      <c r="E26" s="20">
        <v>120.0</v>
      </c>
      <c r="F26" s="20" t="s">
        <v>28</v>
      </c>
      <c r="G26" s="23"/>
      <c r="I26" s="24"/>
    </row>
    <row r="27">
      <c r="A27" s="18" t="s">
        <v>123</v>
      </c>
      <c r="B27" s="19" t="s">
        <v>144</v>
      </c>
      <c r="C27" s="19" t="s">
        <v>121</v>
      </c>
      <c r="D27" s="20">
        <v>10.0</v>
      </c>
      <c r="E27" s="20">
        <v>50.0</v>
      </c>
      <c r="F27" s="21" t="s">
        <v>25</v>
      </c>
      <c r="G27" s="20" t="s">
        <v>147</v>
      </c>
      <c r="I27" s="24"/>
    </row>
    <row r="28">
      <c r="A28" s="18" t="s">
        <v>123</v>
      </c>
      <c r="B28" s="19" t="s">
        <v>126</v>
      </c>
      <c r="C28" s="19" t="s">
        <v>127</v>
      </c>
      <c r="D28" s="20">
        <v>0.0</v>
      </c>
      <c r="E28" s="20">
        <v>60.0</v>
      </c>
      <c r="F28" s="21" t="s">
        <v>81</v>
      </c>
      <c r="G28" s="23"/>
      <c r="I28" s="24"/>
    </row>
    <row r="29">
      <c r="A29" s="18" t="s">
        <v>128</v>
      </c>
      <c r="B29" s="19" t="s">
        <v>131</v>
      </c>
      <c r="C29" s="19" t="s">
        <v>148</v>
      </c>
      <c r="D29" s="20">
        <v>0.0</v>
      </c>
      <c r="E29" s="20">
        <v>120.0</v>
      </c>
      <c r="F29" s="20" t="s">
        <v>28</v>
      </c>
      <c r="G29" s="23"/>
      <c r="I29" s="24"/>
    </row>
    <row r="30">
      <c r="A30" s="18" t="s">
        <v>128</v>
      </c>
      <c r="B30" s="19" t="s">
        <v>148</v>
      </c>
      <c r="C30" s="19" t="s">
        <v>133</v>
      </c>
      <c r="D30" s="20">
        <v>20.0</v>
      </c>
      <c r="E30" s="20">
        <v>100.0</v>
      </c>
      <c r="F30" s="21" t="s">
        <v>25</v>
      </c>
      <c r="G30" s="20" t="s">
        <v>146</v>
      </c>
      <c r="I30" s="24"/>
    </row>
    <row r="31">
      <c r="A31" s="18" t="s">
        <v>130</v>
      </c>
      <c r="B31" s="19">
        <v>0.375</v>
      </c>
      <c r="C31" s="19">
        <v>0.5208333333333334</v>
      </c>
      <c r="D31" s="20">
        <v>15.0</v>
      </c>
      <c r="E31" s="20">
        <v>195.0</v>
      </c>
      <c r="F31" s="20" t="s">
        <v>28</v>
      </c>
      <c r="G31" s="20" t="s">
        <v>149</v>
      </c>
      <c r="I31" s="24"/>
    </row>
    <row r="32">
      <c r="A32" s="18" t="s">
        <v>130</v>
      </c>
      <c r="B32" s="19">
        <v>0.5208333333333334</v>
      </c>
      <c r="C32" s="19">
        <v>0.5416666666666666</v>
      </c>
      <c r="D32" s="20">
        <v>0.0</v>
      </c>
      <c r="E32" s="20">
        <v>30.0</v>
      </c>
      <c r="F32" s="21" t="s">
        <v>25</v>
      </c>
      <c r="G32" s="23"/>
      <c r="I32" s="24"/>
    </row>
    <row r="33">
      <c r="A33" s="18" t="s">
        <v>135</v>
      </c>
      <c r="B33" s="19">
        <v>0.4583333333333333</v>
      </c>
      <c r="C33" s="19">
        <v>0.5416666666666666</v>
      </c>
      <c r="D33" s="20">
        <v>0.0</v>
      </c>
      <c r="E33" s="20">
        <v>120.0</v>
      </c>
      <c r="F33" s="20" t="s">
        <v>28</v>
      </c>
      <c r="G33" s="23"/>
      <c r="I33" s="24"/>
    </row>
    <row r="34">
      <c r="A34" s="18" t="s">
        <v>135</v>
      </c>
      <c r="B34" s="19">
        <v>0.8333333333333334</v>
      </c>
      <c r="C34" s="19">
        <v>0.9166666666666666</v>
      </c>
      <c r="D34" s="20">
        <v>60.0</v>
      </c>
      <c r="E34" s="20">
        <v>60.0</v>
      </c>
      <c r="F34" s="20" t="s">
        <v>28</v>
      </c>
      <c r="G34" s="20" t="s">
        <v>134</v>
      </c>
      <c r="I34" s="24"/>
    </row>
    <row r="35">
      <c r="A35" s="18" t="s">
        <v>136</v>
      </c>
      <c r="B35" s="19">
        <v>0.75</v>
      </c>
      <c r="C35" s="19">
        <v>0.9166666666666666</v>
      </c>
      <c r="D35" s="20">
        <v>60.0</v>
      </c>
      <c r="E35" s="20">
        <v>180.0</v>
      </c>
      <c r="F35" s="20" t="s">
        <v>28</v>
      </c>
      <c r="G35" s="20" t="s">
        <v>150</v>
      </c>
      <c r="I35" s="24"/>
    </row>
    <row r="36">
      <c r="A36" s="18" t="s">
        <v>138</v>
      </c>
      <c r="B36" s="19">
        <v>0.375</v>
      </c>
      <c r="C36" s="19">
        <v>0.5</v>
      </c>
      <c r="D36" s="20">
        <v>20.0</v>
      </c>
      <c r="E36" s="20">
        <v>160.0</v>
      </c>
      <c r="F36" s="20" t="s">
        <v>28</v>
      </c>
      <c r="G36" s="20" t="s">
        <v>32</v>
      </c>
      <c r="I36" s="24"/>
    </row>
    <row r="37">
      <c r="A37" s="18" t="s">
        <v>138</v>
      </c>
      <c r="B37" s="19">
        <v>0.875</v>
      </c>
      <c r="C37" s="19">
        <v>0.9166666666666666</v>
      </c>
      <c r="D37" s="20">
        <v>0.0</v>
      </c>
      <c r="E37" s="20">
        <v>60.0</v>
      </c>
      <c r="F37" s="21" t="s">
        <v>25</v>
      </c>
      <c r="G37" s="23"/>
      <c r="I37" s="25"/>
    </row>
    <row r="38">
      <c r="A38" s="70" t="s">
        <v>52</v>
      </c>
      <c r="B38" s="70"/>
      <c r="C38" s="70"/>
      <c r="D38" s="70"/>
      <c r="E38" s="70"/>
      <c r="F38" s="70"/>
      <c r="G38" s="70"/>
    </row>
    <row r="39">
      <c r="A39" s="18" t="s">
        <v>112</v>
      </c>
      <c r="B39" s="19" t="s">
        <v>151</v>
      </c>
      <c r="C39" s="19" t="s">
        <v>152</v>
      </c>
      <c r="D39" s="20">
        <v>10.0</v>
      </c>
      <c r="E39" s="20">
        <v>50.0</v>
      </c>
      <c r="F39" s="21" t="s">
        <v>25</v>
      </c>
      <c r="G39" s="20" t="s">
        <v>153</v>
      </c>
      <c r="I39" s="26" t="s">
        <v>154</v>
      </c>
    </row>
    <row r="40">
      <c r="A40" s="18" t="s">
        <v>112</v>
      </c>
      <c r="B40" s="19" t="s">
        <v>152</v>
      </c>
      <c r="C40" s="19" t="s">
        <v>113</v>
      </c>
      <c r="D40" s="20">
        <v>0.0</v>
      </c>
      <c r="E40" s="20">
        <v>60.0</v>
      </c>
      <c r="F40" s="21" t="s">
        <v>25</v>
      </c>
      <c r="G40" s="23"/>
      <c r="I40" s="24"/>
    </row>
    <row r="41">
      <c r="A41" s="18" t="s">
        <v>112</v>
      </c>
      <c r="B41" s="19" t="s">
        <v>155</v>
      </c>
      <c r="C41" s="19" t="s">
        <v>126</v>
      </c>
      <c r="D41" s="20">
        <v>10.0</v>
      </c>
      <c r="E41" s="20">
        <v>50.0</v>
      </c>
      <c r="F41" s="21" t="s">
        <v>25</v>
      </c>
      <c r="G41" s="20" t="s">
        <v>156</v>
      </c>
      <c r="I41" s="24"/>
    </row>
    <row r="42">
      <c r="A42" s="18" t="s">
        <v>112</v>
      </c>
      <c r="B42" s="19" t="s">
        <v>124</v>
      </c>
      <c r="C42" s="19" t="s">
        <v>157</v>
      </c>
      <c r="D42" s="20">
        <v>20.0</v>
      </c>
      <c r="E42" s="20">
        <v>40.0</v>
      </c>
      <c r="F42" s="20" t="s">
        <v>28</v>
      </c>
      <c r="G42" s="20" t="s">
        <v>158</v>
      </c>
      <c r="I42" s="24"/>
    </row>
    <row r="43">
      <c r="A43" s="18" t="s">
        <v>119</v>
      </c>
      <c r="B43" s="19" t="s">
        <v>159</v>
      </c>
      <c r="C43" s="19" t="s">
        <v>160</v>
      </c>
      <c r="D43" s="20">
        <v>0.0</v>
      </c>
      <c r="E43" s="20">
        <v>30.0</v>
      </c>
      <c r="F43" s="20" t="s">
        <v>28</v>
      </c>
      <c r="G43" s="23"/>
      <c r="I43" s="24"/>
    </row>
    <row r="44">
      <c r="A44" s="18" t="s">
        <v>119</v>
      </c>
      <c r="B44" s="19" t="s">
        <v>160</v>
      </c>
      <c r="C44" s="19" t="s">
        <v>152</v>
      </c>
      <c r="D44" s="20">
        <v>20.0</v>
      </c>
      <c r="E44" s="20">
        <v>70.0</v>
      </c>
      <c r="F44" s="20" t="s">
        <v>28</v>
      </c>
      <c r="G44" s="20" t="s">
        <v>161</v>
      </c>
      <c r="I44" s="24"/>
    </row>
    <row r="45">
      <c r="A45" s="18" t="s">
        <v>119</v>
      </c>
      <c r="B45" s="19" t="s">
        <v>114</v>
      </c>
      <c r="C45" s="19" t="s">
        <v>121</v>
      </c>
      <c r="D45" s="20">
        <v>30.0</v>
      </c>
      <c r="E45" s="20">
        <v>90.0</v>
      </c>
      <c r="F45" s="20" t="s">
        <v>28</v>
      </c>
      <c r="G45" s="20" t="s">
        <v>162</v>
      </c>
      <c r="I45" s="24"/>
    </row>
    <row r="46">
      <c r="A46" s="18" t="s">
        <v>123</v>
      </c>
      <c r="B46" s="19" t="s">
        <v>159</v>
      </c>
      <c r="C46" s="19" t="s">
        <v>163</v>
      </c>
      <c r="D46" s="20">
        <v>40.0</v>
      </c>
      <c r="E46" s="20">
        <v>80.0</v>
      </c>
      <c r="F46" s="20" t="s">
        <v>28</v>
      </c>
      <c r="G46" s="20" t="s">
        <v>164</v>
      </c>
      <c r="I46" s="24"/>
    </row>
    <row r="47">
      <c r="A47" s="18" t="s">
        <v>123</v>
      </c>
      <c r="B47" s="19" t="s">
        <v>165</v>
      </c>
      <c r="C47" s="19" t="s">
        <v>166</v>
      </c>
      <c r="D47" s="20">
        <v>0.0</v>
      </c>
      <c r="E47" s="20">
        <v>60.0</v>
      </c>
      <c r="F47" s="21" t="s">
        <v>81</v>
      </c>
      <c r="G47" s="23"/>
      <c r="I47" s="24"/>
    </row>
    <row r="48">
      <c r="A48" s="18" t="s">
        <v>123</v>
      </c>
      <c r="B48" s="19">
        <v>0.875</v>
      </c>
      <c r="C48" s="19">
        <v>0.9166666666666666</v>
      </c>
      <c r="D48" s="20">
        <v>0.0</v>
      </c>
      <c r="E48" s="20">
        <v>60.0</v>
      </c>
      <c r="F48" s="21" t="s">
        <v>25</v>
      </c>
      <c r="G48" s="23"/>
      <c r="I48" s="24"/>
    </row>
    <row r="49">
      <c r="A49" s="18" t="s">
        <v>128</v>
      </c>
      <c r="B49" s="19">
        <v>0.2916666666666667</v>
      </c>
      <c r="C49" s="19">
        <v>0.375</v>
      </c>
      <c r="D49" s="20">
        <v>0.0</v>
      </c>
      <c r="E49" s="20">
        <v>120.0</v>
      </c>
      <c r="F49" s="20" t="s">
        <v>28</v>
      </c>
      <c r="G49" s="23"/>
      <c r="I49" s="24"/>
    </row>
    <row r="50">
      <c r="A50" s="18" t="s">
        <v>128</v>
      </c>
      <c r="B50" s="19">
        <v>0.5833333333333334</v>
      </c>
      <c r="C50" s="19">
        <v>0.6458333333333334</v>
      </c>
      <c r="D50" s="20">
        <v>20.0</v>
      </c>
      <c r="E50" s="20">
        <v>70.0</v>
      </c>
      <c r="F50" s="20" t="s">
        <v>28</v>
      </c>
      <c r="G50" s="20" t="s">
        <v>56</v>
      </c>
      <c r="I50" s="24"/>
    </row>
    <row r="51">
      <c r="A51" s="18" t="s">
        <v>128</v>
      </c>
      <c r="B51" s="19">
        <v>0.8958333333333334</v>
      </c>
      <c r="C51" s="19">
        <v>0.9166666666666666</v>
      </c>
      <c r="D51" s="20">
        <v>0.0</v>
      </c>
      <c r="E51" s="20">
        <v>30.0</v>
      </c>
      <c r="F51" s="21" t="s">
        <v>25</v>
      </c>
      <c r="G51" s="23"/>
      <c r="I51" s="24"/>
    </row>
    <row r="52">
      <c r="A52" s="18" t="s">
        <v>130</v>
      </c>
      <c r="B52" s="19">
        <v>0.25</v>
      </c>
      <c r="C52" s="19">
        <v>0.375</v>
      </c>
      <c r="D52" s="20">
        <v>50.0</v>
      </c>
      <c r="E52" s="20">
        <v>130.0</v>
      </c>
      <c r="F52" s="20" t="s">
        <v>28</v>
      </c>
      <c r="G52" s="20" t="s">
        <v>167</v>
      </c>
      <c r="I52" s="24"/>
    </row>
    <row r="53">
      <c r="A53" s="18" t="s">
        <v>130</v>
      </c>
      <c r="B53" s="19">
        <v>0.5833333333333334</v>
      </c>
      <c r="C53" s="19">
        <v>0.625</v>
      </c>
      <c r="D53" s="20">
        <v>0.0</v>
      </c>
      <c r="E53" s="20">
        <v>60.0</v>
      </c>
      <c r="F53" s="20" t="s">
        <v>28</v>
      </c>
      <c r="G53" s="23"/>
      <c r="I53" s="24"/>
    </row>
    <row r="54">
      <c r="A54" s="18" t="s">
        <v>135</v>
      </c>
      <c r="B54" s="19">
        <v>0.375</v>
      </c>
      <c r="C54" s="19">
        <v>0.4166666666666667</v>
      </c>
      <c r="D54" s="20">
        <v>30.0</v>
      </c>
      <c r="E54" s="20">
        <v>30.0</v>
      </c>
      <c r="F54" s="20" t="s">
        <v>28</v>
      </c>
      <c r="G54" s="20" t="s">
        <v>168</v>
      </c>
      <c r="I54" s="24"/>
    </row>
    <row r="55">
      <c r="A55" s="18" t="s">
        <v>135</v>
      </c>
      <c r="B55" s="19">
        <v>0.75</v>
      </c>
      <c r="C55" s="19">
        <v>0.7916666666666666</v>
      </c>
      <c r="D55" s="20">
        <v>20.0</v>
      </c>
      <c r="E55" s="20">
        <v>40.0</v>
      </c>
      <c r="F55" s="20" t="s">
        <v>28</v>
      </c>
      <c r="G55" s="20" t="s">
        <v>158</v>
      </c>
      <c r="I55" s="24"/>
    </row>
    <row r="56">
      <c r="A56" s="18" t="s">
        <v>136</v>
      </c>
      <c r="B56" s="19">
        <v>0.3333333333333333</v>
      </c>
      <c r="C56" s="19">
        <v>0.4166666666666667</v>
      </c>
      <c r="D56" s="20">
        <v>25.0</v>
      </c>
      <c r="E56" s="20">
        <v>35.0</v>
      </c>
      <c r="F56" s="20" t="s">
        <v>28</v>
      </c>
      <c r="G56" s="20" t="s">
        <v>169</v>
      </c>
      <c r="I56" s="24"/>
    </row>
    <row r="57">
      <c r="A57" s="18" t="s">
        <v>138</v>
      </c>
      <c r="B57" s="19">
        <v>0.25</v>
      </c>
      <c r="C57" s="19">
        <v>0.2916666666666667</v>
      </c>
      <c r="D57" s="20">
        <v>20.0</v>
      </c>
      <c r="E57" s="20">
        <v>40.0</v>
      </c>
      <c r="F57" s="20" t="s">
        <v>28</v>
      </c>
      <c r="G57" s="20" t="s">
        <v>51</v>
      </c>
      <c r="I57" s="24"/>
    </row>
    <row r="58">
      <c r="A58" s="18" t="s">
        <v>138</v>
      </c>
      <c r="B58" s="19">
        <v>0.625</v>
      </c>
      <c r="C58" s="19">
        <v>0.6666666666666666</v>
      </c>
      <c r="D58" s="20">
        <v>0.0</v>
      </c>
      <c r="E58" s="20">
        <v>60.0</v>
      </c>
      <c r="F58" s="20" t="s">
        <v>28</v>
      </c>
      <c r="G58" s="23"/>
      <c r="I58" s="25"/>
    </row>
    <row r="59">
      <c r="A59" s="70" t="s">
        <v>59</v>
      </c>
      <c r="B59" s="70"/>
      <c r="C59" s="70"/>
      <c r="D59" s="70"/>
      <c r="E59" s="70"/>
      <c r="F59" s="70"/>
      <c r="G59" s="70"/>
    </row>
    <row r="60">
      <c r="A60" s="18" t="s">
        <v>112</v>
      </c>
      <c r="B60" s="19">
        <v>0.6666666666666666</v>
      </c>
      <c r="C60" s="19">
        <v>0.8333333333333334</v>
      </c>
      <c r="D60" s="20">
        <v>0.0</v>
      </c>
      <c r="E60" s="20">
        <v>240.0</v>
      </c>
      <c r="F60" s="20" t="s">
        <v>25</v>
      </c>
      <c r="G60" s="27"/>
      <c r="I60" s="26" t="s">
        <v>170</v>
      </c>
    </row>
    <row r="61">
      <c r="A61" s="18" t="s">
        <v>119</v>
      </c>
      <c r="B61" s="19">
        <v>0.6666666666666666</v>
      </c>
      <c r="C61" s="19">
        <v>0.9166666666666666</v>
      </c>
      <c r="D61" s="20">
        <v>50.0</v>
      </c>
      <c r="E61" s="20">
        <v>310.0</v>
      </c>
      <c r="F61" s="20" t="s">
        <v>25</v>
      </c>
      <c r="G61" s="20" t="s">
        <v>171</v>
      </c>
      <c r="I61" s="24"/>
    </row>
    <row r="62">
      <c r="A62" s="18" t="s">
        <v>123</v>
      </c>
      <c r="B62" s="19">
        <v>0.6666666666666666</v>
      </c>
      <c r="C62" s="19">
        <v>0.8333333333333334</v>
      </c>
      <c r="D62" s="20">
        <v>40.0</v>
      </c>
      <c r="E62" s="20">
        <v>200.0</v>
      </c>
      <c r="F62" s="20" t="s">
        <v>25</v>
      </c>
      <c r="G62" s="20" t="s">
        <v>172</v>
      </c>
      <c r="I62" s="24"/>
    </row>
    <row r="63">
      <c r="A63" s="18" t="s">
        <v>128</v>
      </c>
      <c r="B63" s="19">
        <v>0.4583333333333333</v>
      </c>
      <c r="C63" s="19">
        <v>0.5</v>
      </c>
      <c r="D63" s="20">
        <v>0.0</v>
      </c>
      <c r="E63" s="20">
        <v>60.0</v>
      </c>
      <c r="F63" s="20" t="s">
        <v>28</v>
      </c>
      <c r="G63" s="20" t="s">
        <v>173</v>
      </c>
      <c r="I63" s="24"/>
    </row>
    <row r="64">
      <c r="A64" s="18" t="s">
        <v>128</v>
      </c>
      <c r="B64" s="19">
        <v>0.6666666666666666</v>
      </c>
      <c r="C64" s="19" t="s">
        <v>174</v>
      </c>
      <c r="D64" s="20">
        <v>90.0</v>
      </c>
      <c r="E64" s="20">
        <v>150.0</v>
      </c>
      <c r="F64" s="20" t="s">
        <v>28</v>
      </c>
      <c r="G64" s="27"/>
      <c r="I64" s="24"/>
    </row>
    <row r="65">
      <c r="A65" s="18" t="s">
        <v>130</v>
      </c>
      <c r="B65" s="19">
        <v>0.4583333333333333</v>
      </c>
      <c r="C65" s="19">
        <v>0.5208333333333334</v>
      </c>
      <c r="D65" s="20">
        <v>0.0</v>
      </c>
      <c r="E65" s="20">
        <v>90.0</v>
      </c>
      <c r="F65" s="20" t="s">
        <v>81</v>
      </c>
      <c r="G65" s="20" t="s">
        <v>175</v>
      </c>
      <c r="I65" s="24"/>
    </row>
    <row r="66">
      <c r="A66" s="18" t="s">
        <v>130</v>
      </c>
      <c r="B66" s="19">
        <v>0.75</v>
      </c>
      <c r="C66" s="19">
        <v>0.8958333333333334</v>
      </c>
      <c r="D66" s="20">
        <v>50.0</v>
      </c>
      <c r="E66" s="20">
        <v>130.0</v>
      </c>
      <c r="F66" s="20" t="s">
        <v>81</v>
      </c>
      <c r="G66" s="27"/>
      <c r="I66" s="24"/>
    </row>
    <row r="67">
      <c r="A67" s="18" t="s">
        <v>135</v>
      </c>
      <c r="B67" s="19">
        <v>0.5</v>
      </c>
      <c r="C67" s="19">
        <v>0.59375</v>
      </c>
      <c r="D67" s="20">
        <v>20.0</v>
      </c>
      <c r="E67" s="20">
        <v>115.0</v>
      </c>
      <c r="F67" s="20" t="s">
        <v>28</v>
      </c>
      <c r="G67" s="20" t="s">
        <v>176</v>
      </c>
      <c r="I67" s="24"/>
    </row>
    <row r="68">
      <c r="A68" s="18" t="s">
        <v>135</v>
      </c>
      <c r="B68" s="19">
        <v>0.8541666666666666</v>
      </c>
      <c r="C68" s="19">
        <v>0.9166666666666666</v>
      </c>
      <c r="D68" s="20">
        <v>0.0</v>
      </c>
      <c r="E68" s="20">
        <v>90.0</v>
      </c>
      <c r="F68" s="20" t="s">
        <v>28</v>
      </c>
      <c r="G68" s="27"/>
      <c r="I68" s="24"/>
    </row>
    <row r="69">
      <c r="A69" s="18" t="s">
        <v>136</v>
      </c>
      <c r="B69" s="19">
        <v>0.625</v>
      </c>
      <c r="C69" s="19">
        <v>0.7395833333333334</v>
      </c>
      <c r="D69" s="20">
        <v>25.0</v>
      </c>
      <c r="E69" s="20">
        <v>140.0</v>
      </c>
      <c r="F69" s="20" t="s">
        <v>81</v>
      </c>
      <c r="G69" s="20" t="s">
        <v>177</v>
      </c>
      <c r="I69" s="24"/>
    </row>
    <row r="70">
      <c r="A70" s="18" t="s">
        <v>138</v>
      </c>
      <c r="B70" s="19">
        <v>0.6666666666666666</v>
      </c>
      <c r="C70" s="19">
        <v>0.7395833333333334</v>
      </c>
      <c r="D70" s="20">
        <v>0.0</v>
      </c>
      <c r="E70" s="20">
        <v>105.0</v>
      </c>
      <c r="F70" s="20" t="s">
        <v>25</v>
      </c>
      <c r="G70" s="20" t="s">
        <v>178</v>
      </c>
      <c r="I70" s="24"/>
    </row>
    <row r="71">
      <c r="A71" s="18" t="s">
        <v>138</v>
      </c>
      <c r="B71" s="19">
        <v>0.8541666666666666</v>
      </c>
      <c r="C71" s="19">
        <v>0.9375</v>
      </c>
      <c r="D71" s="20">
        <v>15.0</v>
      </c>
      <c r="E71" s="20">
        <v>105.0</v>
      </c>
      <c r="F71" s="20" t="s">
        <v>28</v>
      </c>
      <c r="G71" s="20" t="s">
        <v>179</v>
      </c>
      <c r="I71" s="25"/>
    </row>
    <row r="72">
      <c r="D72" s="28" t="s">
        <v>18</v>
      </c>
      <c r="E72" s="28" t="s">
        <v>70</v>
      </c>
    </row>
    <row r="73">
      <c r="D73" s="71">
        <f t="shared" ref="D73:E73" si="1">SUM(D9:D71)</f>
        <v>1155</v>
      </c>
      <c r="E73" s="72">
        <f t="shared" si="1"/>
        <v>5730</v>
      </c>
      <c r="F73" s="73" t="s">
        <v>71</v>
      </c>
      <c r="G73" s="5"/>
    </row>
    <row r="74">
      <c r="F74" s="32" t="s">
        <v>25</v>
      </c>
      <c r="G74" s="74">
        <f>SUMIF(F9:F71,"Análisis",E9:E71)</f>
        <v>1865</v>
      </c>
    </row>
    <row r="75">
      <c r="F75" s="32" t="s">
        <v>180</v>
      </c>
      <c r="G75" s="74">
        <f>SUMIF(F9:F71,"Diseño",E9:E71)</f>
        <v>3325</v>
      </c>
    </row>
    <row r="76">
      <c r="F76" s="32" t="s">
        <v>81</v>
      </c>
      <c r="G76" s="74">
        <f>SUMIF(F9:F71,"Programación",E9:E71)</f>
        <v>540</v>
      </c>
    </row>
    <row r="77">
      <c r="B77" s="56" t="s">
        <v>91</v>
      </c>
      <c r="C77" s="8"/>
      <c r="D77" s="8"/>
      <c r="E77" s="5"/>
    </row>
    <row r="78">
      <c r="B78" s="56" t="s">
        <v>92</v>
      </c>
      <c r="C78" s="8"/>
      <c r="D78" s="8"/>
      <c r="E78" s="5"/>
      <c r="F78" s="75" t="s">
        <v>181</v>
      </c>
    </row>
    <row r="79">
      <c r="B79" s="76" t="s">
        <v>93</v>
      </c>
      <c r="C79" s="5"/>
      <c r="D79" s="21">
        <v>240.0</v>
      </c>
      <c r="E79" s="27" t="s">
        <v>94</v>
      </c>
      <c r="F79" s="32" t="s">
        <v>25</v>
      </c>
      <c r="G79" s="38">
        <f>SUMIF(F9:F71,"Análisis",D9:D71)</f>
        <v>400</v>
      </c>
    </row>
    <row r="80">
      <c r="B80" s="76" t="s">
        <v>95</v>
      </c>
      <c r="C80" s="5"/>
      <c r="D80" s="21">
        <v>360.0</v>
      </c>
      <c r="E80" s="27" t="s">
        <v>94</v>
      </c>
      <c r="F80" s="32" t="s">
        <v>180</v>
      </c>
      <c r="G80" s="38">
        <f>SUMIF(F9:F71,"Diseño",D9:D71)</f>
        <v>680</v>
      </c>
    </row>
    <row r="81">
      <c r="B81" s="77" t="s">
        <v>96</v>
      </c>
      <c r="C81" s="5"/>
      <c r="D81" s="78">
        <v>240.0</v>
      </c>
      <c r="E81" s="27" t="s">
        <v>94</v>
      </c>
      <c r="F81" s="32" t="s">
        <v>81</v>
      </c>
      <c r="G81" s="33">
        <f>SUMIF(F9:F71,"Programación",D9:D71)</f>
        <v>75</v>
      </c>
    </row>
    <row r="82">
      <c r="B82" s="77" t="s">
        <v>97</v>
      </c>
      <c r="C82" s="5"/>
      <c r="D82" s="78">
        <v>240.0</v>
      </c>
      <c r="E82" s="27" t="s">
        <v>94</v>
      </c>
      <c r="G82" s="37">
        <f>SUM(G79:G81)</f>
        <v>1155</v>
      </c>
    </row>
    <row r="83">
      <c r="B83" s="77" t="s">
        <v>98</v>
      </c>
      <c r="C83" s="5"/>
      <c r="D83" s="78">
        <v>240.0</v>
      </c>
      <c r="E83" s="27" t="s">
        <v>94</v>
      </c>
      <c r="F83" s="73" t="s">
        <v>72</v>
      </c>
      <c r="G83" s="5"/>
    </row>
    <row r="84">
      <c r="B84" s="79" t="s">
        <v>99</v>
      </c>
      <c r="C84" s="8"/>
      <c r="D84" s="8"/>
      <c r="E84" s="5"/>
      <c r="F84" s="32" t="s">
        <v>25</v>
      </c>
      <c r="G84" s="80">
        <f>COUNTIF(F9:F71,F84)</f>
        <v>19</v>
      </c>
    </row>
    <row r="85">
      <c r="B85" s="81" t="s">
        <v>100</v>
      </c>
      <c r="C85" s="5"/>
      <c r="D85" s="78">
        <v>180.0</v>
      </c>
      <c r="E85" s="27" t="s">
        <v>94</v>
      </c>
      <c r="F85" s="32" t="s">
        <v>180</v>
      </c>
      <c r="G85" s="80">
        <f>COUNTIF(F9:F72,"Diseño")</f>
        <v>35</v>
      </c>
    </row>
    <row r="86">
      <c r="B86" s="81" t="s">
        <v>101</v>
      </c>
      <c r="C86" s="5"/>
      <c r="D86" s="82">
        <v>180.0</v>
      </c>
      <c r="E86" s="27" t="s">
        <v>94</v>
      </c>
      <c r="F86" s="32" t="s">
        <v>81</v>
      </c>
      <c r="G86" s="80">
        <f>COUNTIF(F9:F73,F86)</f>
        <v>6</v>
      </c>
    </row>
    <row r="87">
      <c r="B87" s="81" t="s">
        <v>102</v>
      </c>
      <c r="C87" s="5"/>
      <c r="D87" s="78">
        <v>180.0</v>
      </c>
      <c r="E87" s="27" t="s">
        <v>94</v>
      </c>
      <c r="G87" s="83">
        <f>SUM(G84:G86)</f>
        <v>60</v>
      </c>
    </row>
    <row r="88">
      <c r="B88" s="81" t="s">
        <v>103</v>
      </c>
      <c r="C88" s="5"/>
      <c r="D88" s="82">
        <v>180.0</v>
      </c>
      <c r="E88" s="27" t="s">
        <v>94</v>
      </c>
    </row>
    <row r="89">
      <c r="B89" s="81" t="s">
        <v>104</v>
      </c>
      <c r="C89" s="5"/>
      <c r="D89" s="82">
        <v>180.0</v>
      </c>
      <c r="E89" s="27" t="s">
        <v>94</v>
      </c>
    </row>
    <row r="90">
      <c r="B90" s="84"/>
      <c r="C90" s="85" t="s">
        <v>105</v>
      </c>
      <c r="D90" s="82">
        <v>180.0</v>
      </c>
      <c r="E90" s="27" t="s">
        <v>94</v>
      </c>
    </row>
    <row r="91">
      <c r="B91" s="84"/>
      <c r="C91" s="85" t="s">
        <v>106</v>
      </c>
      <c r="D91" s="82">
        <v>180.0</v>
      </c>
      <c r="E91" s="27" t="s">
        <v>94</v>
      </c>
    </row>
    <row r="92">
      <c r="B92" s="84"/>
      <c r="C92" s="84"/>
      <c r="D92" s="82">
        <f>SUM(D79:D83) + SUM(D85:D91)</f>
        <v>2580</v>
      </c>
      <c r="E92" s="27" t="s">
        <v>94</v>
      </c>
    </row>
  </sheetData>
  <mergeCells count="26">
    <mergeCell ref="E1:F1"/>
    <mergeCell ref="B3:E3"/>
    <mergeCell ref="B4:E4"/>
    <mergeCell ref="I4:J4"/>
    <mergeCell ref="B5:E5"/>
    <mergeCell ref="A8:G8"/>
    <mergeCell ref="I9:I21"/>
    <mergeCell ref="I23:I37"/>
    <mergeCell ref="I39:I58"/>
    <mergeCell ref="I60:I71"/>
    <mergeCell ref="F73:G73"/>
    <mergeCell ref="B77:E77"/>
    <mergeCell ref="B78:E78"/>
    <mergeCell ref="F78:G78"/>
    <mergeCell ref="B85:C85"/>
    <mergeCell ref="B86:C86"/>
    <mergeCell ref="B87:C87"/>
    <mergeCell ref="B88:C88"/>
    <mergeCell ref="B89:C89"/>
    <mergeCell ref="B79:C79"/>
    <mergeCell ref="B80:C80"/>
    <mergeCell ref="B81:C81"/>
    <mergeCell ref="B82:C82"/>
    <mergeCell ref="B83:C83"/>
    <mergeCell ref="F83:G83"/>
    <mergeCell ref="B84:E8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63"/>
    <col customWidth="1" min="7" max="7" width="31.13"/>
  </cols>
  <sheetData>
    <row r="1">
      <c r="A1" s="1" t="s">
        <v>75</v>
      </c>
      <c r="B1" s="41"/>
      <c r="C1" s="2"/>
      <c r="D1" s="63" t="s">
        <v>182</v>
      </c>
      <c r="E1" s="5"/>
      <c r="F1" s="3"/>
      <c r="G1" s="3"/>
    </row>
    <row r="2">
      <c r="A2" s="2"/>
      <c r="B2" s="2"/>
      <c r="C2" s="2"/>
      <c r="D2" s="2"/>
      <c r="E2" s="2"/>
      <c r="F2" s="2"/>
      <c r="G2" s="2"/>
    </row>
    <row r="3">
      <c r="A3" s="6" t="s">
        <v>2</v>
      </c>
      <c r="B3" s="7" t="s">
        <v>3</v>
      </c>
      <c r="C3" s="8"/>
      <c r="D3" s="5"/>
      <c r="E3" s="6" t="s">
        <v>4</v>
      </c>
      <c r="F3" s="42" t="s">
        <v>109</v>
      </c>
      <c r="G3" s="5"/>
    </row>
    <row r="4">
      <c r="A4" s="6" t="s">
        <v>6</v>
      </c>
      <c r="B4" s="42" t="s">
        <v>110</v>
      </c>
      <c r="C4" s="8"/>
      <c r="D4" s="5"/>
      <c r="E4" s="6" t="s">
        <v>8</v>
      </c>
      <c r="F4" s="42" t="s">
        <v>9</v>
      </c>
      <c r="G4" s="5"/>
    </row>
    <row r="5">
      <c r="A5" s="6" t="s">
        <v>11</v>
      </c>
      <c r="B5" s="42" t="s">
        <v>76</v>
      </c>
      <c r="C5" s="8"/>
      <c r="D5" s="5"/>
      <c r="E5" s="6" t="s">
        <v>13</v>
      </c>
      <c r="F5" s="42" t="s">
        <v>14</v>
      </c>
      <c r="G5" s="5"/>
    </row>
    <row r="7">
      <c r="B7" s="14" t="s">
        <v>77</v>
      </c>
      <c r="C7" s="15" t="s">
        <v>78</v>
      </c>
      <c r="D7" s="15" t="s">
        <v>79</v>
      </c>
      <c r="E7" s="15" t="s">
        <v>80</v>
      </c>
      <c r="F7" s="2"/>
      <c r="G7" s="86" t="s">
        <v>22</v>
      </c>
    </row>
    <row r="8">
      <c r="B8" s="20" t="s">
        <v>25</v>
      </c>
      <c r="C8" s="45">
        <v>0.3</v>
      </c>
      <c r="D8" s="21">
        <v>2065.5</v>
      </c>
      <c r="E8" s="21">
        <v>1865.0</v>
      </c>
      <c r="F8" s="20"/>
      <c r="G8" s="21"/>
    </row>
    <row r="9">
      <c r="B9" s="20" t="s">
        <v>28</v>
      </c>
      <c r="C9" s="45">
        <v>0.6</v>
      </c>
      <c r="D9" s="21">
        <v>4131.0</v>
      </c>
      <c r="E9" s="21">
        <v>3325.0</v>
      </c>
      <c r="F9" s="20"/>
      <c r="G9" s="21"/>
    </row>
    <row r="10">
      <c r="B10" s="20" t="s">
        <v>81</v>
      </c>
      <c r="C10" s="45">
        <v>0.1</v>
      </c>
      <c r="D10" s="21">
        <v>688.5</v>
      </c>
      <c r="E10" s="21">
        <v>540.0</v>
      </c>
      <c r="F10" s="20"/>
      <c r="G10" s="21"/>
    </row>
    <row r="11">
      <c r="B11" s="20" t="s">
        <v>82</v>
      </c>
      <c r="C11" s="46">
        <v>0.0</v>
      </c>
      <c r="D11" s="20">
        <v>0.0</v>
      </c>
      <c r="E11" s="20">
        <v>0.0</v>
      </c>
      <c r="F11" s="20"/>
      <c r="G11" s="20"/>
    </row>
    <row r="12">
      <c r="B12" s="20" t="s">
        <v>83</v>
      </c>
      <c r="C12" s="46">
        <v>0.0</v>
      </c>
      <c r="D12" s="20">
        <v>0.0</v>
      </c>
      <c r="E12" s="20">
        <v>0.0</v>
      </c>
      <c r="F12" s="20"/>
      <c r="G12" s="20"/>
    </row>
    <row r="13">
      <c r="B13" s="47" t="s">
        <v>183</v>
      </c>
      <c r="C13" s="87"/>
      <c r="D13" s="88"/>
      <c r="E13" s="20">
        <v>0.0</v>
      </c>
      <c r="F13" s="20"/>
      <c r="G13" s="21" t="s">
        <v>85</v>
      </c>
    </row>
    <row r="14">
      <c r="B14" s="20" t="s">
        <v>86</v>
      </c>
      <c r="C14" s="87"/>
      <c r="D14" s="88"/>
      <c r="E14" s="21">
        <v>1155.0</v>
      </c>
      <c r="F14" s="20"/>
      <c r="G14" s="21"/>
    </row>
    <row r="15">
      <c r="B15" s="20" t="s">
        <v>87</v>
      </c>
      <c r="C15" s="46">
        <v>1.0</v>
      </c>
      <c r="D15" s="20">
        <f>SUM(D8:D12)</f>
        <v>6885</v>
      </c>
      <c r="E15" s="20">
        <f>SUM(E8:E14)</f>
        <v>6885</v>
      </c>
      <c r="F15" s="20"/>
      <c r="G15" s="21"/>
    </row>
    <row r="17">
      <c r="B17" s="14" t="s">
        <v>88</v>
      </c>
      <c r="C17" s="50" t="s">
        <v>89</v>
      </c>
    </row>
    <row r="18">
      <c r="B18" s="2" t="s">
        <v>25</v>
      </c>
      <c r="C18" s="53">
        <v>4.0</v>
      </c>
    </row>
    <row r="19">
      <c r="B19" s="2" t="s">
        <v>28</v>
      </c>
      <c r="C19" s="53">
        <v>14.0</v>
      </c>
    </row>
    <row r="20">
      <c r="B20" s="2" t="s">
        <v>81</v>
      </c>
      <c r="C20" s="53">
        <v>1.0</v>
      </c>
    </row>
    <row r="21">
      <c r="B21" s="2" t="s">
        <v>82</v>
      </c>
      <c r="C21" s="54">
        <v>0.0</v>
      </c>
    </row>
    <row r="22">
      <c r="B22" s="2" t="s">
        <v>83</v>
      </c>
      <c r="C22" s="54">
        <v>0.0</v>
      </c>
    </row>
    <row r="23">
      <c r="B23" s="2" t="s">
        <v>87</v>
      </c>
      <c r="C23" s="54">
        <f>SUM(C18:C22)</f>
        <v>19</v>
      </c>
    </row>
    <row r="24">
      <c r="B24" s="2"/>
      <c r="C24" s="2"/>
    </row>
    <row r="25">
      <c r="B25" s="50" t="s">
        <v>90</v>
      </c>
      <c r="C25" s="55" t="s">
        <v>89</v>
      </c>
    </row>
    <row r="26">
      <c r="B26" s="2" t="s">
        <v>25</v>
      </c>
      <c r="C26" s="53">
        <v>6.0</v>
      </c>
    </row>
    <row r="27">
      <c r="B27" s="2" t="s">
        <v>28</v>
      </c>
      <c r="C27" s="53">
        <v>11.0</v>
      </c>
    </row>
    <row r="28">
      <c r="B28" s="2" t="s">
        <v>81</v>
      </c>
      <c r="C28" s="53">
        <v>2.0</v>
      </c>
    </row>
    <row r="29">
      <c r="B29" s="2" t="s">
        <v>82</v>
      </c>
      <c r="C29" s="54">
        <v>0.0</v>
      </c>
    </row>
    <row r="30">
      <c r="B30" s="2" t="s">
        <v>83</v>
      </c>
      <c r="C30" s="54">
        <v>0.0</v>
      </c>
      <c r="E30" s="15" t="s">
        <v>79</v>
      </c>
      <c r="F30" s="15" t="s">
        <v>80</v>
      </c>
    </row>
    <row r="31">
      <c r="B31" s="2" t="s">
        <v>87</v>
      </c>
      <c r="C31" s="54">
        <f>SUM(C26:C30)</f>
        <v>19</v>
      </c>
      <c r="E31" s="39">
        <v>6885.0</v>
      </c>
      <c r="F31" s="39">
        <v>6885.0</v>
      </c>
    </row>
    <row r="33">
      <c r="B33" s="56" t="s">
        <v>91</v>
      </c>
      <c r="C33" s="8"/>
      <c r="D33" s="8"/>
      <c r="E33" s="5"/>
    </row>
    <row r="34">
      <c r="B34" s="56" t="s">
        <v>92</v>
      </c>
      <c r="C34" s="8"/>
      <c r="D34" s="8"/>
      <c r="E34" s="5"/>
    </row>
    <row r="35">
      <c r="B35" s="57" t="s">
        <v>93</v>
      </c>
      <c r="C35" s="5"/>
      <c r="D35" s="58">
        <v>240.0</v>
      </c>
      <c r="E35" s="2" t="s">
        <v>94</v>
      </c>
    </row>
    <row r="36">
      <c r="B36" s="57" t="s">
        <v>95</v>
      </c>
      <c r="C36" s="5"/>
      <c r="D36" s="58">
        <v>360.0</v>
      </c>
      <c r="E36" s="2" t="s">
        <v>94</v>
      </c>
    </row>
    <row r="37">
      <c r="B37" s="59" t="s">
        <v>96</v>
      </c>
      <c r="C37" s="5"/>
      <c r="D37" s="53">
        <v>240.0</v>
      </c>
      <c r="E37" s="2" t="s">
        <v>94</v>
      </c>
    </row>
    <row r="38">
      <c r="B38" s="59" t="s">
        <v>97</v>
      </c>
      <c r="C38" s="5"/>
      <c r="D38" s="53">
        <v>240.0</v>
      </c>
      <c r="E38" s="2" t="s">
        <v>94</v>
      </c>
    </row>
    <row r="39">
      <c r="B39" s="59" t="s">
        <v>98</v>
      </c>
      <c r="C39" s="5"/>
      <c r="D39" s="53">
        <v>360.0</v>
      </c>
      <c r="E39" s="2" t="s">
        <v>94</v>
      </c>
    </row>
    <row r="40">
      <c r="B40" s="56" t="s">
        <v>99</v>
      </c>
      <c r="C40" s="8"/>
      <c r="D40" s="8"/>
      <c r="E40" s="5"/>
    </row>
    <row r="41">
      <c r="B41" s="60" t="s">
        <v>100</v>
      </c>
      <c r="C41" s="5"/>
      <c r="D41" s="53">
        <v>180.0</v>
      </c>
      <c r="E41" s="2" t="s">
        <v>94</v>
      </c>
    </row>
    <row r="42">
      <c r="B42" s="60" t="s">
        <v>101</v>
      </c>
      <c r="C42" s="5"/>
      <c r="D42" s="54">
        <v>180.0</v>
      </c>
      <c r="E42" s="2" t="s">
        <v>94</v>
      </c>
    </row>
    <row r="43">
      <c r="B43" s="60" t="s">
        <v>102</v>
      </c>
      <c r="C43" s="5"/>
      <c r="D43" s="53">
        <v>180.0</v>
      </c>
      <c r="E43" s="2" t="s">
        <v>94</v>
      </c>
    </row>
    <row r="44">
      <c r="B44" s="60" t="s">
        <v>103</v>
      </c>
      <c r="C44" s="5"/>
      <c r="D44" s="54">
        <v>180.0</v>
      </c>
      <c r="E44" s="2" t="s">
        <v>94</v>
      </c>
    </row>
    <row r="45">
      <c r="B45" s="60" t="s">
        <v>104</v>
      </c>
      <c r="C45" s="5"/>
      <c r="D45" s="54">
        <v>180.0</v>
      </c>
      <c r="E45" s="2" t="s">
        <v>94</v>
      </c>
    </row>
    <row r="46">
      <c r="B46" s="61"/>
      <c r="C46" s="62" t="s">
        <v>105</v>
      </c>
      <c r="D46" s="54">
        <v>180.0</v>
      </c>
      <c r="E46" s="2" t="s">
        <v>94</v>
      </c>
    </row>
    <row r="47">
      <c r="B47" s="61"/>
      <c r="C47" s="62" t="s">
        <v>106</v>
      </c>
      <c r="D47" s="54">
        <v>180.0</v>
      </c>
      <c r="E47" s="2" t="s">
        <v>94</v>
      </c>
    </row>
    <row r="48">
      <c r="B48" s="61"/>
      <c r="C48" s="61"/>
      <c r="D48" s="54">
        <f>SUM(D35:D39) + SUM(D41:D47)</f>
        <v>2700</v>
      </c>
      <c r="E48" s="2" t="s">
        <v>94</v>
      </c>
    </row>
  </sheetData>
  <mergeCells count="20">
    <mergeCell ref="D1:E1"/>
    <mergeCell ref="B3:D3"/>
    <mergeCell ref="F3:G3"/>
    <mergeCell ref="B4:D4"/>
    <mergeCell ref="F4:G4"/>
    <mergeCell ref="B5:D5"/>
    <mergeCell ref="F5:G5"/>
    <mergeCell ref="B40:E40"/>
    <mergeCell ref="B41:C41"/>
    <mergeCell ref="B42:C42"/>
    <mergeCell ref="B43:C43"/>
    <mergeCell ref="B44:C44"/>
    <mergeCell ref="B45:C45"/>
    <mergeCell ref="B33:E33"/>
    <mergeCell ref="B34:E34"/>
    <mergeCell ref="B35:C35"/>
    <mergeCell ref="B36:C36"/>
    <mergeCell ref="B37:C37"/>
    <mergeCell ref="B38:C38"/>
    <mergeCell ref="B39:C3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3.88"/>
    <col customWidth="1" min="7" max="7" width="44.5"/>
    <col customWidth="1" min="10" max="10" width="21.13"/>
  </cols>
  <sheetData>
    <row r="1">
      <c r="A1" s="1" t="s">
        <v>0</v>
      </c>
      <c r="B1" s="2"/>
      <c r="C1" s="3"/>
      <c r="D1" s="2"/>
      <c r="E1" s="89" t="s">
        <v>184</v>
      </c>
      <c r="F1" s="5"/>
      <c r="G1" s="3"/>
    </row>
    <row r="2">
      <c r="A2" s="2"/>
      <c r="B2" s="2"/>
      <c r="C2" s="2"/>
      <c r="D2" s="2"/>
      <c r="E2" s="2"/>
      <c r="F2" s="2"/>
      <c r="G2" s="2"/>
    </row>
    <row r="3">
      <c r="A3" s="6" t="s">
        <v>2</v>
      </c>
      <c r="B3" s="7" t="s">
        <v>3</v>
      </c>
      <c r="C3" s="8"/>
      <c r="D3" s="8"/>
      <c r="E3" s="5"/>
      <c r="F3" s="6" t="s">
        <v>4</v>
      </c>
      <c r="G3" s="9" t="s">
        <v>185</v>
      </c>
    </row>
    <row r="4">
      <c r="A4" s="6" t="s">
        <v>6</v>
      </c>
      <c r="B4" s="13" t="s">
        <v>110</v>
      </c>
      <c r="C4" s="8"/>
      <c r="D4" s="8"/>
      <c r="E4" s="5"/>
      <c r="F4" s="6" t="s">
        <v>8</v>
      </c>
      <c r="G4" s="11" t="s">
        <v>9</v>
      </c>
      <c r="I4" s="17" t="s">
        <v>186</v>
      </c>
    </row>
    <row r="5">
      <c r="A5" s="6" t="s">
        <v>11</v>
      </c>
      <c r="B5" s="13" t="s">
        <v>12</v>
      </c>
      <c r="C5" s="8"/>
      <c r="D5" s="8"/>
      <c r="E5" s="5"/>
      <c r="F5" s="6" t="s">
        <v>13</v>
      </c>
      <c r="G5" s="11" t="s">
        <v>14</v>
      </c>
    </row>
    <row r="7">
      <c r="A7" s="14" t="s">
        <v>15</v>
      </c>
      <c r="B7" s="90" t="s">
        <v>16</v>
      </c>
      <c r="C7" s="90" t="s">
        <v>17</v>
      </c>
      <c r="D7" s="90" t="s">
        <v>18</v>
      </c>
      <c r="E7" s="90" t="s">
        <v>19</v>
      </c>
      <c r="F7" s="90" t="s">
        <v>20</v>
      </c>
      <c r="G7" s="90" t="s">
        <v>21</v>
      </c>
      <c r="I7" s="91" t="s">
        <v>22</v>
      </c>
      <c r="J7" s="92"/>
    </row>
    <row r="8">
      <c r="A8" s="70" t="s">
        <v>23</v>
      </c>
    </row>
    <row r="9">
      <c r="A9" s="18">
        <v>44670.0</v>
      </c>
      <c r="B9" s="19">
        <v>0.4166666666666667</v>
      </c>
      <c r="C9" s="19">
        <v>0.4791666666666667</v>
      </c>
      <c r="D9" s="20">
        <v>15.0</v>
      </c>
      <c r="E9" s="20">
        <v>75.0</v>
      </c>
      <c r="F9" s="21" t="s">
        <v>25</v>
      </c>
      <c r="G9" s="20" t="s">
        <v>187</v>
      </c>
      <c r="I9" s="93" t="s">
        <v>188</v>
      </c>
      <c r="J9" s="94"/>
    </row>
    <row r="10">
      <c r="A10" s="18">
        <v>44671.0</v>
      </c>
      <c r="B10" s="19">
        <v>0.375</v>
      </c>
      <c r="C10" s="19">
        <v>0.5</v>
      </c>
      <c r="D10" s="20">
        <v>45.0</v>
      </c>
      <c r="E10" s="20">
        <v>135.0</v>
      </c>
      <c r="F10" s="95" t="s">
        <v>28</v>
      </c>
      <c r="G10" s="20" t="s">
        <v>189</v>
      </c>
      <c r="I10" s="96"/>
      <c r="J10" s="97"/>
    </row>
    <row r="11">
      <c r="A11" s="18">
        <v>44672.0</v>
      </c>
      <c r="B11" s="19">
        <v>0.3854166666666667</v>
      </c>
      <c r="C11" s="19">
        <v>0.4375</v>
      </c>
      <c r="D11" s="20">
        <v>5.0</v>
      </c>
      <c r="E11" s="20">
        <v>70.0</v>
      </c>
      <c r="F11" s="21" t="s">
        <v>81</v>
      </c>
      <c r="G11" s="20" t="s">
        <v>190</v>
      </c>
      <c r="I11" s="96"/>
      <c r="J11" s="97"/>
    </row>
    <row r="12">
      <c r="A12" s="18">
        <v>44672.0</v>
      </c>
      <c r="B12" s="19">
        <v>0.5</v>
      </c>
      <c r="C12" s="19">
        <v>0.5833333333333334</v>
      </c>
      <c r="D12" s="20">
        <v>30.0</v>
      </c>
      <c r="E12" s="20">
        <v>90.0</v>
      </c>
      <c r="F12" s="21" t="s">
        <v>81</v>
      </c>
      <c r="G12" s="20" t="s">
        <v>191</v>
      </c>
      <c r="I12" s="96"/>
      <c r="J12" s="97"/>
    </row>
    <row r="13">
      <c r="A13" s="18">
        <v>44673.0</v>
      </c>
      <c r="B13" s="19">
        <v>0.3541666666666667</v>
      </c>
      <c r="C13" s="19">
        <v>0.375</v>
      </c>
      <c r="D13" s="20">
        <v>0.0</v>
      </c>
      <c r="E13" s="20">
        <v>30.0</v>
      </c>
      <c r="F13" s="21" t="s">
        <v>25</v>
      </c>
      <c r="G13" s="20"/>
      <c r="I13" s="96"/>
      <c r="J13" s="97"/>
    </row>
    <row r="14">
      <c r="A14" s="18">
        <v>44673.0</v>
      </c>
      <c r="B14" s="19">
        <v>0.4166666666666667</v>
      </c>
      <c r="C14" s="19">
        <v>0.4895833333333333</v>
      </c>
      <c r="D14" s="20">
        <v>25.0</v>
      </c>
      <c r="E14" s="20">
        <v>80.0</v>
      </c>
      <c r="F14" s="21" t="s">
        <v>81</v>
      </c>
      <c r="G14" s="20" t="s">
        <v>192</v>
      </c>
      <c r="I14" s="96"/>
      <c r="J14" s="97"/>
    </row>
    <row r="15">
      <c r="A15" s="18">
        <v>44674.0</v>
      </c>
      <c r="B15" s="19">
        <v>0.5</v>
      </c>
      <c r="C15" s="19">
        <v>0.5416666666666666</v>
      </c>
      <c r="D15" s="20">
        <v>5.0</v>
      </c>
      <c r="E15" s="20">
        <v>55.0</v>
      </c>
      <c r="F15" s="20" t="s">
        <v>28</v>
      </c>
      <c r="G15" s="20" t="s">
        <v>193</v>
      </c>
      <c r="I15" s="96"/>
      <c r="J15" s="97"/>
    </row>
    <row r="16">
      <c r="A16" s="18">
        <v>44674.0</v>
      </c>
      <c r="B16" s="19">
        <v>0.5833333333333334</v>
      </c>
      <c r="C16" s="19">
        <v>0.625</v>
      </c>
      <c r="D16" s="20">
        <v>15.0</v>
      </c>
      <c r="E16" s="20">
        <v>105.0</v>
      </c>
      <c r="F16" s="21" t="s">
        <v>81</v>
      </c>
      <c r="G16" s="20" t="s">
        <v>187</v>
      </c>
      <c r="I16" s="96"/>
      <c r="J16" s="97"/>
    </row>
    <row r="17">
      <c r="A17" s="18">
        <v>44674.0</v>
      </c>
      <c r="B17" s="19">
        <v>0.75</v>
      </c>
      <c r="C17" s="19">
        <v>0.8125</v>
      </c>
      <c r="D17" s="20">
        <v>30.0</v>
      </c>
      <c r="E17" s="20">
        <v>60.0</v>
      </c>
      <c r="F17" s="21" t="s">
        <v>81</v>
      </c>
      <c r="G17" s="20" t="s">
        <v>194</v>
      </c>
      <c r="I17" s="96"/>
      <c r="J17" s="97"/>
    </row>
    <row r="18">
      <c r="A18" s="18">
        <v>44675.0</v>
      </c>
      <c r="B18" s="19">
        <v>0.625</v>
      </c>
      <c r="C18" s="19">
        <v>0.7083333333333334</v>
      </c>
      <c r="D18" s="20">
        <v>25.0</v>
      </c>
      <c r="E18" s="20">
        <v>95.0</v>
      </c>
      <c r="F18" s="21" t="s">
        <v>81</v>
      </c>
      <c r="G18" s="20" t="s">
        <v>195</v>
      </c>
      <c r="I18" s="96"/>
      <c r="J18" s="97"/>
    </row>
    <row r="19">
      <c r="A19" s="18">
        <v>44676.0</v>
      </c>
      <c r="B19" s="19">
        <v>0.3333333333333333</v>
      </c>
      <c r="C19" s="19">
        <v>0.3645833333333333</v>
      </c>
      <c r="D19" s="20">
        <v>5.0</v>
      </c>
      <c r="E19" s="20">
        <v>40.0</v>
      </c>
      <c r="F19" s="20" t="s">
        <v>28</v>
      </c>
      <c r="G19" s="20" t="s">
        <v>196</v>
      </c>
      <c r="I19" s="96"/>
      <c r="J19" s="97"/>
    </row>
    <row r="20">
      <c r="A20" s="18">
        <v>44676.0</v>
      </c>
      <c r="B20" s="19">
        <v>0.375</v>
      </c>
      <c r="C20" s="19">
        <v>0.4583333333333333</v>
      </c>
      <c r="D20" s="20">
        <v>0.0</v>
      </c>
      <c r="E20" s="20">
        <v>120.0</v>
      </c>
      <c r="F20" s="21" t="s">
        <v>81</v>
      </c>
      <c r="G20" s="20"/>
      <c r="I20" s="96"/>
      <c r="J20" s="97"/>
    </row>
    <row r="21">
      <c r="A21" s="18">
        <v>44677.0</v>
      </c>
      <c r="B21" s="19">
        <v>0.4583333333333333</v>
      </c>
      <c r="C21" s="19">
        <v>0.4791666666666667</v>
      </c>
      <c r="D21" s="20">
        <v>10.0</v>
      </c>
      <c r="E21" s="20">
        <v>20.0</v>
      </c>
      <c r="F21" s="95" t="s">
        <v>28</v>
      </c>
      <c r="G21" s="20" t="s">
        <v>197</v>
      </c>
      <c r="I21" s="96"/>
      <c r="J21" s="97"/>
    </row>
    <row r="22">
      <c r="A22" s="18">
        <v>44677.0</v>
      </c>
      <c r="B22" s="19">
        <v>0.5</v>
      </c>
      <c r="C22" s="19">
        <v>0.625</v>
      </c>
      <c r="D22" s="95">
        <v>45.0</v>
      </c>
      <c r="E22" s="95">
        <v>135.0</v>
      </c>
      <c r="F22" s="21" t="s">
        <v>81</v>
      </c>
      <c r="G22" s="95" t="s">
        <v>198</v>
      </c>
      <c r="I22" s="96"/>
      <c r="J22" s="97"/>
    </row>
    <row r="23">
      <c r="A23" s="18">
        <v>44678.0</v>
      </c>
      <c r="B23" s="19">
        <v>0.3645833333333333</v>
      </c>
      <c r="C23" s="19">
        <v>0.3854166666666667</v>
      </c>
      <c r="D23" s="20">
        <v>0.0</v>
      </c>
      <c r="E23" s="20">
        <v>30.0</v>
      </c>
      <c r="F23" s="21" t="s">
        <v>25</v>
      </c>
      <c r="G23" s="20"/>
      <c r="I23" s="96"/>
      <c r="J23" s="97"/>
    </row>
    <row r="24">
      <c r="A24" s="18">
        <v>44678.0</v>
      </c>
      <c r="B24" s="19">
        <v>0.3854166666666667</v>
      </c>
      <c r="C24" s="19">
        <v>0.4479166666666667</v>
      </c>
      <c r="D24" s="20">
        <v>5.0</v>
      </c>
      <c r="E24" s="20">
        <v>85.0</v>
      </c>
      <c r="F24" s="21" t="s">
        <v>81</v>
      </c>
      <c r="G24" s="20" t="s">
        <v>196</v>
      </c>
      <c r="I24" s="96"/>
      <c r="J24" s="97"/>
    </row>
    <row r="25">
      <c r="A25" s="18">
        <v>44678.0</v>
      </c>
      <c r="B25" s="19">
        <v>0.5</v>
      </c>
      <c r="C25" s="19">
        <v>0.5277777777777778</v>
      </c>
      <c r="D25" s="20">
        <v>0.0</v>
      </c>
      <c r="E25" s="20">
        <v>40.0</v>
      </c>
      <c r="F25" s="21" t="s">
        <v>82</v>
      </c>
      <c r="G25" s="20"/>
      <c r="I25" s="96"/>
      <c r="J25" s="97"/>
    </row>
    <row r="26">
      <c r="A26" s="18">
        <v>44679.0</v>
      </c>
      <c r="B26" s="19">
        <v>0.4791666666666667</v>
      </c>
      <c r="C26" s="19">
        <v>0.5763888888888888</v>
      </c>
      <c r="D26" s="20">
        <v>20.0</v>
      </c>
      <c r="E26" s="20">
        <v>120.0</v>
      </c>
      <c r="F26" s="20" t="s">
        <v>83</v>
      </c>
      <c r="G26" s="20" t="s">
        <v>199</v>
      </c>
      <c r="I26" s="96"/>
      <c r="J26" s="97"/>
    </row>
    <row r="27">
      <c r="A27" s="18">
        <v>44679.0</v>
      </c>
      <c r="B27" s="19">
        <v>0.6458333333333334</v>
      </c>
      <c r="C27" s="19">
        <v>0.16666666666666666</v>
      </c>
      <c r="D27" s="20">
        <v>5.0</v>
      </c>
      <c r="E27" s="20">
        <v>25.0</v>
      </c>
      <c r="F27" s="95" t="s">
        <v>28</v>
      </c>
      <c r="G27" s="20" t="s">
        <v>190</v>
      </c>
      <c r="I27" s="96"/>
      <c r="J27" s="97"/>
    </row>
    <row r="28">
      <c r="A28" s="18">
        <v>44680.0</v>
      </c>
      <c r="B28" s="19">
        <v>0.5416666666666666</v>
      </c>
      <c r="C28" s="19">
        <v>0.5902777777777778</v>
      </c>
      <c r="D28" s="20">
        <v>10.0</v>
      </c>
      <c r="E28" s="20">
        <v>60.0</v>
      </c>
      <c r="F28" s="21" t="s">
        <v>81</v>
      </c>
      <c r="G28" s="20" t="s">
        <v>200</v>
      </c>
      <c r="I28" s="96"/>
      <c r="J28" s="97"/>
    </row>
    <row r="29">
      <c r="A29" s="18">
        <v>44681.0</v>
      </c>
      <c r="B29" s="19">
        <v>0.4270833333333333</v>
      </c>
      <c r="C29" s="19">
        <v>0.5381944444444444</v>
      </c>
      <c r="D29" s="20">
        <v>35.0</v>
      </c>
      <c r="E29" s="20">
        <v>125.0</v>
      </c>
      <c r="F29" s="21" t="s">
        <v>81</v>
      </c>
      <c r="G29" s="20" t="s">
        <v>56</v>
      </c>
      <c r="I29" s="96"/>
      <c r="J29" s="97"/>
    </row>
    <row r="30">
      <c r="A30" s="18">
        <v>44681.0</v>
      </c>
      <c r="B30" s="19">
        <v>0.5833333333333334</v>
      </c>
      <c r="C30" s="19">
        <v>0.6666666666666666</v>
      </c>
      <c r="D30" s="20">
        <v>65.0</v>
      </c>
      <c r="E30" s="20">
        <v>55.0</v>
      </c>
      <c r="F30" s="21" t="s">
        <v>81</v>
      </c>
      <c r="G30" s="20" t="s">
        <v>201</v>
      </c>
      <c r="I30" s="96"/>
      <c r="J30" s="97"/>
    </row>
    <row r="31">
      <c r="A31" s="18">
        <v>44682.0</v>
      </c>
      <c r="B31" s="19">
        <v>0.7291666666666666</v>
      </c>
      <c r="C31" s="19">
        <v>0.8090277777777778</v>
      </c>
      <c r="D31" s="20">
        <v>40.0</v>
      </c>
      <c r="E31" s="20">
        <v>75.0</v>
      </c>
      <c r="F31" s="21" t="s">
        <v>81</v>
      </c>
      <c r="G31" s="20" t="s">
        <v>202</v>
      </c>
      <c r="I31" s="96"/>
      <c r="J31" s="97"/>
    </row>
    <row r="32">
      <c r="A32" s="18">
        <v>44683.0</v>
      </c>
      <c r="B32" s="19">
        <v>0.3333333333333333</v>
      </c>
      <c r="C32" s="19">
        <v>0.3715277777777778</v>
      </c>
      <c r="D32" s="20">
        <v>5.0</v>
      </c>
      <c r="E32" s="20">
        <v>45.0</v>
      </c>
      <c r="F32" s="21" t="s">
        <v>82</v>
      </c>
      <c r="G32" s="20" t="s">
        <v>190</v>
      </c>
      <c r="I32" s="96"/>
      <c r="J32" s="97"/>
    </row>
    <row r="33">
      <c r="A33" s="18">
        <v>44683.0</v>
      </c>
      <c r="B33" s="19">
        <v>0.3854166666666667</v>
      </c>
      <c r="C33" s="19">
        <v>0.4166666666666667</v>
      </c>
      <c r="D33" s="20">
        <v>0.0</v>
      </c>
      <c r="E33" s="20">
        <v>45.0</v>
      </c>
      <c r="F33" s="20" t="s">
        <v>28</v>
      </c>
      <c r="G33" s="20"/>
      <c r="I33" s="96"/>
      <c r="J33" s="97"/>
    </row>
    <row r="34">
      <c r="A34" s="18">
        <v>44683.0</v>
      </c>
      <c r="B34" s="19">
        <v>0.5</v>
      </c>
      <c r="C34" s="19">
        <v>0.5694444444444444</v>
      </c>
      <c r="D34" s="20">
        <v>15.0</v>
      </c>
      <c r="E34" s="20">
        <v>85.0</v>
      </c>
      <c r="F34" s="21" t="s">
        <v>81</v>
      </c>
      <c r="G34" s="20" t="s">
        <v>187</v>
      </c>
      <c r="I34" s="96"/>
      <c r="J34" s="97"/>
    </row>
    <row r="35">
      <c r="A35" s="18">
        <v>44684.0</v>
      </c>
      <c r="B35" s="19">
        <v>0.3680555555555556</v>
      </c>
      <c r="C35" s="19">
        <v>0.5</v>
      </c>
      <c r="D35" s="20">
        <v>10.0</v>
      </c>
      <c r="E35" s="20">
        <v>190.0</v>
      </c>
      <c r="F35" s="21" t="s">
        <v>81</v>
      </c>
      <c r="G35" s="20" t="s">
        <v>203</v>
      </c>
      <c r="I35" s="96"/>
      <c r="J35" s="97"/>
    </row>
    <row r="36">
      <c r="A36" s="18">
        <v>44684.0</v>
      </c>
      <c r="B36" s="19">
        <v>0.5034722222222222</v>
      </c>
      <c r="C36" s="19">
        <v>0.5277777777777778</v>
      </c>
      <c r="D36" s="20">
        <v>0.0</v>
      </c>
      <c r="E36" s="20">
        <v>35.0</v>
      </c>
      <c r="F36" s="21" t="s">
        <v>25</v>
      </c>
      <c r="G36" s="23"/>
      <c r="I36" s="96"/>
      <c r="J36" s="97"/>
    </row>
    <row r="37">
      <c r="A37" s="18">
        <v>44684.0</v>
      </c>
      <c r="B37" s="19">
        <v>0.5416666666666666</v>
      </c>
      <c r="C37" s="19">
        <v>0.5555555555555556</v>
      </c>
      <c r="D37" s="20">
        <v>0.0</v>
      </c>
      <c r="E37" s="20">
        <v>20.0</v>
      </c>
      <c r="F37" s="21" t="s">
        <v>25</v>
      </c>
      <c r="G37" s="20"/>
      <c r="I37" s="96"/>
      <c r="J37" s="97"/>
    </row>
    <row r="38">
      <c r="A38" s="18">
        <v>44684.0</v>
      </c>
      <c r="B38" s="19">
        <v>0.5555555555555556</v>
      </c>
      <c r="C38" s="19">
        <v>0.5625</v>
      </c>
      <c r="D38" s="95">
        <v>0.0</v>
      </c>
      <c r="E38" s="95">
        <v>10.0</v>
      </c>
      <c r="F38" s="95" t="s">
        <v>28</v>
      </c>
      <c r="G38" s="95"/>
      <c r="I38" s="96"/>
      <c r="J38" s="97"/>
    </row>
    <row r="39">
      <c r="A39" s="18">
        <v>44684.0</v>
      </c>
      <c r="B39" s="19">
        <v>0.5625</v>
      </c>
      <c r="C39" s="19">
        <v>0.6180555555555556</v>
      </c>
      <c r="D39" s="20">
        <v>35.0</v>
      </c>
      <c r="E39" s="20">
        <v>45.0</v>
      </c>
      <c r="F39" s="21" t="s">
        <v>81</v>
      </c>
      <c r="G39" s="20" t="s">
        <v>204</v>
      </c>
      <c r="I39" s="96"/>
      <c r="J39" s="97"/>
    </row>
    <row r="40">
      <c r="A40" s="18">
        <v>44685.0</v>
      </c>
      <c r="B40" s="19">
        <v>0.3333333333333333</v>
      </c>
      <c r="C40" s="19">
        <v>0.40625</v>
      </c>
      <c r="D40" s="20">
        <v>10.0</v>
      </c>
      <c r="E40" s="20">
        <v>95.0</v>
      </c>
      <c r="F40" s="21" t="s">
        <v>81</v>
      </c>
      <c r="G40" s="20" t="s">
        <v>196</v>
      </c>
      <c r="I40" s="96"/>
      <c r="J40" s="97"/>
    </row>
    <row r="41">
      <c r="A41" s="18">
        <v>44685.0</v>
      </c>
      <c r="B41" s="19">
        <v>0.4166666666666667</v>
      </c>
      <c r="C41" s="19">
        <v>0.4444444444444444</v>
      </c>
      <c r="D41" s="20">
        <v>5.0</v>
      </c>
      <c r="E41" s="20">
        <v>35.0</v>
      </c>
      <c r="F41" s="21" t="s">
        <v>25</v>
      </c>
      <c r="G41" s="20" t="s">
        <v>190</v>
      </c>
      <c r="I41" s="96"/>
      <c r="J41" s="97"/>
    </row>
    <row r="42">
      <c r="A42" s="18">
        <v>44685.0</v>
      </c>
      <c r="B42" s="19">
        <v>0.4444444444444444</v>
      </c>
      <c r="C42" s="19">
        <v>0.4583333333333333</v>
      </c>
      <c r="D42" s="20">
        <v>0.0</v>
      </c>
      <c r="E42" s="20">
        <v>20.0</v>
      </c>
      <c r="F42" s="20" t="s">
        <v>28</v>
      </c>
      <c r="G42" s="20"/>
      <c r="I42" s="96"/>
      <c r="J42" s="97"/>
    </row>
    <row r="43">
      <c r="A43" s="18">
        <v>44685.0</v>
      </c>
      <c r="B43" s="19">
        <v>0.4652777777777778</v>
      </c>
      <c r="C43" s="19">
        <v>0.5138888888888888</v>
      </c>
      <c r="D43" s="20">
        <v>5.0</v>
      </c>
      <c r="E43" s="20">
        <v>65.0</v>
      </c>
      <c r="F43" s="21" t="s">
        <v>81</v>
      </c>
      <c r="G43" s="20" t="s">
        <v>205</v>
      </c>
      <c r="I43" s="96"/>
      <c r="J43" s="97"/>
    </row>
    <row r="44">
      <c r="A44" s="18">
        <v>44685.0</v>
      </c>
      <c r="B44" s="19">
        <v>0.5208333333333334</v>
      </c>
      <c r="C44" s="19">
        <v>0.5416666666666666</v>
      </c>
      <c r="D44" s="20">
        <v>0.0</v>
      </c>
      <c r="E44" s="20">
        <v>30.0</v>
      </c>
      <c r="F44" s="20" t="s">
        <v>28</v>
      </c>
      <c r="G44" s="20"/>
      <c r="I44" s="96"/>
      <c r="J44" s="97"/>
    </row>
    <row r="45">
      <c r="A45" s="18">
        <v>44685.0</v>
      </c>
      <c r="B45" s="19">
        <v>0.5416666666666666</v>
      </c>
      <c r="C45" s="19">
        <v>0.6041666666666666</v>
      </c>
      <c r="D45" s="20">
        <v>35.0</v>
      </c>
      <c r="E45" s="20">
        <v>55.0</v>
      </c>
      <c r="F45" s="21" t="s">
        <v>81</v>
      </c>
      <c r="G45" s="20" t="s">
        <v>204</v>
      </c>
      <c r="I45" s="96"/>
      <c r="J45" s="97"/>
    </row>
    <row r="46">
      <c r="A46" s="18">
        <v>44685.0</v>
      </c>
      <c r="B46" s="19">
        <v>0.6111111111111112</v>
      </c>
      <c r="C46" s="19">
        <v>0.6666666666666666</v>
      </c>
      <c r="D46" s="20">
        <v>45.0</v>
      </c>
      <c r="E46" s="20">
        <v>35.0</v>
      </c>
      <c r="F46" s="20" t="s">
        <v>83</v>
      </c>
      <c r="G46" s="20" t="s">
        <v>206</v>
      </c>
      <c r="I46" s="96"/>
      <c r="J46" s="97"/>
    </row>
    <row r="47">
      <c r="A47" s="18">
        <v>44685.0</v>
      </c>
      <c r="B47" s="19">
        <v>0.875</v>
      </c>
      <c r="C47" s="19">
        <v>0.0</v>
      </c>
      <c r="D47" s="20">
        <v>40.0</v>
      </c>
      <c r="E47" s="20">
        <v>140.0</v>
      </c>
      <c r="F47" s="21" t="s">
        <v>81</v>
      </c>
      <c r="G47" s="20" t="s">
        <v>207</v>
      </c>
      <c r="I47" s="96"/>
      <c r="J47" s="97"/>
    </row>
    <row r="48">
      <c r="A48" s="18">
        <v>44686.0</v>
      </c>
      <c r="B48" s="19">
        <v>0.3333333333333333</v>
      </c>
      <c r="C48" s="19">
        <v>0.3541666666666667</v>
      </c>
      <c r="D48" s="20">
        <v>5.0</v>
      </c>
      <c r="E48" s="20">
        <v>25.0</v>
      </c>
      <c r="F48" s="95" t="s">
        <v>28</v>
      </c>
      <c r="G48" s="20" t="s">
        <v>190</v>
      </c>
      <c r="I48" s="96"/>
      <c r="J48" s="97"/>
    </row>
    <row r="49">
      <c r="A49" s="18">
        <v>44686.0</v>
      </c>
      <c r="B49" s="19">
        <v>0.3541666666666667</v>
      </c>
      <c r="C49" s="19">
        <v>0.5625</v>
      </c>
      <c r="D49" s="20">
        <v>30.0</v>
      </c>
      <c r="E49" s="20">
        <v>270.0</v>
      </c>
      <c r="F49" s="21" t="s">
        <v>81</v>
      </c>
      <c r="G49" s="20" t="s">
        <v>51</v>
      </c>
      <c r="I49" s="96"/>
      <c r="J49" s="97"/>
    </row>
    <row r="50">
      <c r="A50" s="18">
        <v>44687.0</v>
      </c>
      <c r="B50" s="19">
        <v>0.4166666666666667</v>
      </c>
      <c r="C50" s="19">
        <v>0.4409722222222222</v>
      </c>
      <c r="D50" s="20">
        <v>5.0</v>
      </c>
      <c r="E50" s="20">
        <v>30.0</v>
      </c>
      <c r="F50" s="20" t="s">
        <v>28</v>
      </c>
      <c r="G50" s="20" t="s">
        <v>208</v>
      </c>
      <c r="I50" s="96"/>
      <c r="J50" s="97"/>
    </row>
    <row r="51">
      <c r="A51" s="18">
        <v>44687.0</v>
      </c>
      <c r="B51" s="19">
        <v>0.4409722222222222</v>
      </c>
      <c r="C51" s="19">
        <v>0.4548611111111111</v>
      </c>
      <c r="D51" s="20">
        <v>0.0</v>
      </c>
      <c r="E51" s="20">
        <v>20.0</v>
      </c>
      <c r="F51" s="21" t="s">
        <v>25</v>
      </c>
      <c r="G51" s="23"/>
      <c r="I51" s="96"/>
      <c r="J51" s="97"/>
    </row>
    <row r="52">
      <c r="A52" s="18">
        <v>44687.0</v>
      </c>
      <c r="B52" s="19">
        <v>0.4548611111111111</v>
      </c>
      <c r="C52" s="19">
        <v>0.5138888888888888</v>
      </c>
      <c r="D52" s="20">
        <v>15.0</v>
      </c>
      <c r="E52" s="20">
        <v>65.0</v>
      </c>
      <c r="F52" s="21" t="s">
        <v>81</v>
      </c>
      <c r="G52" s="20" t="s">
        <v>191</v>
      </c>
      <c r="I52" s="98"/>
      <c r="J52" s="69"/>
    </row>
    <row r="53">
      <c r="A53" s="18">
        <v>44687.0</v>
      </c>
      <c r="B53" s="19">
        <v>0.5208333333333334</v>
      </c>
      <c r="C53" s="19">
        <v>0.5451388888888888</v>
      </c>
      <c r="D53" s="20">
        <v>0.0</v>
      </c>
      <c r="E53" s="20">
        <v>35.0</v>
      </c>
      <c r="F53" s="21" t="s">
        <v>82</v>
      </c>
      <c r="G53" s="23"/>
    </row>
    <row r="54">
      <c r="A54" s="18">
        <v>44687.0</v>
      </c>
      <c r="B54" s="19">
        <v>0.5520833333333334</v>
      </c>
      <c r="C54" s="19">
        <v>0.59375</v>
      </c>
      <c r="D54" s="20">
        <v>5.0</v>
      </c>
      <c r="E54" s="20">
        <v>55.0</v>
      </c>
      <c r="F54" s="21" t="s">
        <v>81</v>
      </c>
      <c r="G54" s="20" t="s">
        <v>190</v>
      </c>
    </row>
    <row r="55">
      <c r="A55" s="70" t="s">
        <v>42</v>
      </c>
      <c r="B55" s="70"/>
      <c r="C55" s="70"/>
      <c r="D55" s="70"/>
      <c r="E55" s="70"/>
      <c r="F55" s="70"/>
      <c r="G55" s="70"/>
    </row>
    <row r="56">
      <c r="A56" s="18">
        <v>44670.0</v>
      </c>
      <c r="B56" s="19">
        <v>0.375</v>
      </c>
      <c r="C56" s="19">
        <v>0.4166666666666667</v>
      </c>
      <c r="D56" s="20">
        <v>15.0</v>
      </c>
      <c r="E56" s="20">
        <v>45.0</v>
      </c>
      <c r="F56" s="21" t="s">
        <v>25</v>
      </c>
      <c r="G56" s="20" t="s">
        <v>209</v>
      </c>
      <c r="I56" s="99" t="s">
        <v>210</v>
      </c>
      <c r="J56" s="94"/>
    </row>
    <row r="57">
      <c r="A57" s="18">
        <v>44670.0</v>
      </c>
      <c r="B57" s="19">
        <v>0.4583333333333333</v>
      </c>
      <c r="C57" s="19">
        <v>0.5208333333333334</v>
      </c>
      <c r="D57" s="20">
        <v>10.0</v>
      </c>
      <c r="E57" s="20">
        <v>80.0</v>
      </c>
      <c r="F57" s="20" t="s">
        <v>28</v>
      </c>
      <c r="G57" s="20" t="s">
        <v>211</v>
      </c>
      <c r="I57" s="96"/>
      <c r="J57" s="97"/>
    </row>
    <row r="58">
      <c r="A58" s="18">
        <v>44671.0</v>
      </c>
      <c r="B58" s="19">
        <v>0.375</v>
      </c>
      <c r="C58" s="19">
        <v>0.5416666666666666</v>
      </c>
      <c r="D58" s="20">
        <v>30.0</v>
      </c>
      <c r="E58" s="20">
        <v>210.0</v>
      </c>
      <c r="F58" s="21" t="s">
        <v>81</v>
      </c>
      <c r="G58" s="20" t="s">
        <v>212</v>
      </c>
      <c r="I58" s="96"/>
      <c r="J58" s="97"/>
    </row>
    <row r="59">
      <c r="A59" s="18">
        <v>44672.0</v>
      </c>
      <c r="B59" s="19">
        <v>0.4166666666666667</v>
      </c>
      <c r="C59" s="19">
        <v>0.5</v>
      </c>
      <c r="D59" s="95">
        <v>0.0</v>
      </c>
      <c r="E59" s="95">
        <v>120.0</v>
      </c>
      <c r="F59" s="21" t="s">
        <v>81</v>
      </c>
      <c r="G59" s="100"/>
      <c r="I59" s="96"/>
      <c r="J59" s="97"/>
    </row>
    <row r="60">
      <c r="A60" s="18">
        <v>44672.0</v>
      </c>
      <c r="B60" s="19">
        <v>0.5416666666666666</v>
      </c>
      <c r="C60" s="19">
        <v>0.6041666666666666</v>
      </c>
      <c r="D60" s="20">
        <v>15.0</v>
      </c>
      <c r="E60" s="20">
        <v>75.0</v>
      </c>
      <c r="F60" s="21" t="s">
        <v>81</v>
      </c>
      <c r="G60" s="20" t="s">
        <v>213</v>
      </c>
      <c r="I60" s="96"/>
      <c r="J60" s="97"/>
    </row>
    <row r="61">
      <c r="A61" s="18">
        <v>44672.0</v>
      </c>
      <c r="B61" s="19">
        <v>0.625</v>
      </c>
      <c r="C61" s="19">
        <v>0.6458333333333334</v>
      </c>
      <c r="D61" s="20">
        <v>0.0</v>
      </c>
      <c r="E61" s="20">
        <v>30.0</v>
      </c>
      <c r="F61" s="21" t="s">
        <v>25</v>
      </c>
      <c r="G61" s="20"/>
      <c r="I61" s="96"/>
      <c r="J61" s="97"/>
    </row>
    <row r="62">
      <c r="A62" s="18">
        <v>44673.0</v>
      </c>
      <c r="B62" s="19">
        <v>0.375</v>
      </c>
      <c r="C62" s="19">
        <v>0.4583333333333333</v>
      </c>
      <c r="D62" s="20">
        <v>30.0</v>
      </c>
      <c r="E62" s="20">
        <v>90.0</v>
      </c>
      <c r="F62" s="21" t="s">
        <v>81</v>
      </c>
      <c r="G62" s="20" t="s">
        <v>214</v>
      </c>
      <c r="I62" s="96"/>
      <c r="J62" s="97"/>
    </row>
    <row r="63">
      <c r="A63" s="18">
        <v>44674.0</v>
      </c>
      <c r="B63" s="19">
        <v>0.4583333333333333</v>
      </c>
      <c r="C63" s="19">
        <v>0.625</v>
      </c>
      <c r="D63" s="20">
        <v>45.0</v>
      </c>
      <c r="E63" s="20">
        <v>195.0</v>
      </c>
      <c r="F63" s="21" t="s">
        <v>81</v>
      </c>
      <c r="G63" s="20" t="s">
        <v>134</v>
      </c>
      <c r="I63" s="96"/>
      <c r="J63" s="97"/>
    </row>
    <row r="64">
      <c r="A64" s="18">
        <v>44675.0</v>
      </c>
      <c r="B64" s="19">
        <v>0.375</v>
      </c>
      <c r="C64" s="19">
        <v>0.5</v>
      </c>
      <c r="D64" s="20">
        <v>30.0</v>
      </c>
      <c r="E64" s="20">
        <v>150.0</v>
      </c>
      <c r="F64" s="21" t="s">
        <v>81</v>
      </c>
      <c r="G64" s="20" t="s">
        <v>215</v>
      </c>
      <c r="I64" s="96"/>
      <c r="J64" s="97"/>
    </row>
    <row r="65">
      <c r="A65" s="18">
        <v>44675.0</v>
      </c>
      <c r="B65" s="19">
        <v>0.875</v>
      </c>
      <c r="C65" s="19">
        <v>0.9166666666666666</v>
      </c>
      <c r="D65" s="20">
        <v>0.0</v>
      </c>
      <c r="E65" s="20">
        <v>60.0</v>
      </c>
      <c r="F65" s="20" t="s">
        <v>28</v>
      </c>
      <c r="G65" s="20"/>
      <c r="I65" s="96"/>
      <c r="J65" s="97"/>
    </row>
    <row r="66">
      <c r="A66" s="18">
        <v>44676.0</v>
      </c>
      <c r="B66" s="19">
        <v>0.375</v>
      </c>
      <c r="C66" s="19">
        <v>0.4166666666666667</v>
      </c>
      <c r="D66" s="20">
        <v>10.0</v>
      </c>
      <c r="E66" s="20">
        <v>50.0</v>
      </c>
      <c r="F66" s="21" t="s">
        <v>25</v>
      </c>
      <c r="G66" s="20" t="s">
        <v>216</v>
      </c>
      <c r="I66" s="96"/>
      <c r="J66" s="97"/>
    </row>
    <row r="67">
      <c r="A67" s="18">
        <v>44676.0</v>
      </c>
      <c r="B67" s="19">
        <v>0.4166666666666667</v>
      </c>
      <c r="C67" s="19">
        <v>0.5</v>
      </c>
      <c r="D67" s="20">
        <v>0.0</v>
      </c>
      <c r="E67" s="20">
        <v>120.0</v>
      </c>
      <c r="F67" s="21" t="s">
        <v>81</v>
      </c>
      <c r="G67" s="20"/>
      <c r="I67" s="96"/>
      <c r="J67" s="97"/>
    </row>
    <row r="68">
      <c r="A68" s="18">
        <v>44676.0</v>
      </c>
      <c r="B68" s="19">
        <v>0.5416666666666666</v>
      </c>
      <c r="C68" s="19">
        <v>0.5833333333333334</v>
      </c>
      <c r="D68" s="20">
        <v>15.0</v>
      </c>
      <c r="E68" s="20">
        <v>45.0</v>
      </c>
      <c r="F68" s="21" t="s">
        <v>81</v>
      </c>
      <c r="G68" s="20" t="s">
        <v>217</v>
      </c>
      <c r="I68" s="96"/>
      <c r="J68" s="97"/>
    </row>
    <row r="69">
      <c r="A69" s="18">
        <v>44676.0</v>
      </c>
      <c r="B69" s="19">
        <v>0.875</v>
      </c>
      <c r="C69" s="19">
        <v>0.9166666666666666</v>
      </c>
      <c r="D69" s="20">
        <v>0.0</v>
      </c>
      <c r="E69" s="20">
        <v>60.0</v>
      </c>
      <c r="F69" s="21" t="s">
        <v>81</v>
      </c>
      <c r="G69" s="20"/>
      <c r="I69" s="96"/>
      <c r="J69" s="97"/>
    </row>
    <row r="70">
      <c r="A70" s="18">
        <v>44677.0</v>
      </c>
      <c r="B70" s="19">
        <v>0.375</v>
      </c>
      <c r="C70" s="19">
        <v>0.4166666666666667</v>
      </c>
      <c r="D70" s="20">
        <v>5.0</v>
      </c>
      <c r="E70" s="20">
        <v>55.0</v>
      </c>
      <c r="F70" s="20" t="s">
        <v>28</v>
      </c>
      <c r="G70" s="20" t="s">
        <v>218</v>
      </c>
      <c r="I70" s="96"/>
      <c r="J70" s="97"/>
    </row>
    <row r="71">
      <c r="A71" s="18">
        <v>44677.0</v>
      </c>
      <c r="B71" s="19">
        <v>0.5416666666666666</v>
      </c>
      <c r="C71" s="19">
        <v>0.5833333333333334</v>
      </c>
      <c r="D71" s="20">
        <v>0.0</v>
      </c>
      <c r="E71" s="20">
        <v>60.0</v>
      </c>
      <c r="F71" s="21" t="s">
        <v>81</v>
      </c>
      <c r="G71" s="20"/>
      <c r="I71" s="96"/>
      <c r="J71" s="97"/>
    </row>
    <row r="72">
      <c r="A72" s="18">
        <v>44677.0</v>
      </c>
      <c r="B72" s="19">
        <v>0.6458333333333334</v>
      </c>
      <c r="C72" s="19">
        <v>0.6666666666666666</v>
      </c>
      <c r="D72" s="20">
        <v>0.0</v>
      </c>
      <c r="E72" s="20">
        <v>30.0</v>
      </c>
      <c r="F72" s="21" t="s">
        <v>25</v>
      </c>
      <c r="G72" s="20"/>
      <c r="I72" s="96"/>
      <c r="J72" s="97"/>
    </row>
    <row r="73">
      <c r="A73" s="18">
        <v>44678.0</v>
      </c>
      <c r="B73" s="19">
        <v>0.375</v>
      </c>
      <c r="C73" s="19">
        <v>0.4583333333333333</v>
      </c>
      <c r="D73" s="20">
        <v>20.0</v>
      </c>
      <c r="E73" s="20">
        <v>100.0</v>
      </c>
      <c r="F73" s="21" t="s">
        <v>81</v>
      </c>
      <c r="G73" s="20" t="s">
        <v>219</v>
      </c>
      <c r="I73" s="96"/>
      <c r="J73" s="97"/>
    </row>
    <row r="74">
      <c r="A74" s="18">
        <v>44678.0</v>
      </c>
      <c r="B74" s="19">
        <v>0.4583333333333333</v>
      </c>
      <c r="C74" s="19">
        <v>0.5</v>
      </c>
      <c r="D74" s="20">
        <v>0.0</v>
      </c>
      <c r="E74" s="20">
        <v>60.0</v>
      </c>
      <c r="F74" s="21" t="s">
        <v>25</v>
      </c>
      <c r="G74" s="20"/>
      <c r="I74" s="96"/>
      <c r="J74" s="97"/>
    </row>
    <row r="75">
      <c r="A75" s="18">
        <v>44678.0</v>
      </c>
      <c r="B75" s="19">
        <v>0.5</v>
      </c>
      <c r="C75" s="19">
        <v>0.5416666666666666</v>
      </c>
      <c r="D75" s="20">
        <v>10.0</v>
      </c>
      <c r="E75" s="20">
        <v>50.0</v>
      </c>
      <c r="F75" s="21" t="s">
        <v>81</v>
      </c>
      <c r="G75" s="20" t="s">
        <v>220</v>
      </c>
      <c r="I75" s="96"/>
      <c r="J75" s="97"/>
    </row>
    <row r="76">
      <c r="A76" s="18">
        <v>44679.0</v>
      </c>
      <c r="B76" s="19">
        <v>0.375</v>
      </c>
      <c r="C76" s="19">
        <v>0.4166666666666667</v>
      </c>
      <c r="D76" s="20">
        <v>0.0</v>
      </c>
      <c r="E76" s="20">
        <v>60.0</v>
      </c>
      <c r="F76" s="95" t="s">
        <v>28</v>
      </c>
      <c r="G76" s="20"/>
      <c r="I76" s="96"/>
      <c r="J76" s="97"/>
    </row>
    <row r="77">
      <c r="A77" s="18">
        <v>44679.0</v>
      </c>
      <c r="B77" s="19">
        <v>0.4166666666666667</v>
      </c>
      <c r="C77" s="19">
        <v>0.4583333333333333</v>
      </c>
      <c r="D77" s="20">
        <v>20.0</v>
      </c>
      <c r="E77" s="20">
        <v>40.0</v>
      </c>
      <c r="F77" s="21" t="s">
        <v>25</v>
      </c>
      <c r="G77" s="20" t="s">
        <v>219</v>
      </c>
      <c r="I77" s="96"/>
      <c r="J77" s="97"/>
    </row>
    <row r="78">
      <c r="A78" s="18">
        <v>44679.0</v>
      </c>
      <c r="B78" s="19">
        <v>0.4583333333333333</v>
      </c>
      <c r="C78" s="19">
        <v>0.5208333333333334</v>
      </c>
      <c r="D78" s="20">
        <v>0.0</v>
      </c>
      <c r="E78" s="20">
        <v>90.0</v>
      </c>
      <c r="F78" s="21" t="s">
        <v>81</v>
      </c>
      <c r="G78" s="20"/>
      <c r="I78" s="96"/>
      <c r="J78" s="97"/>
    </row>
    <row r="79">
      <c r="A79" s="18">
        <v>44679.0</v>
      </c>
      <c r="B79" s="19">
        <v>0.5208333333333334</v>
      </c>
      <c r="C79" s="19">
        <v>0.5416666666666666</v>
      </c>
      <c r="D79" s="95">
        <v>0.0</v>
      </c>
      <c r="E79" s="20">
        <v>30.0</v>
      </c>
      <c r="F79" s="21" t="s">
        <v>25</v>
      </c>
      <c r="G79" s="20"/>
      <c r="I79" s="96"/>
      <c r="J79" s="97"/>
    </row>
    <row r="80">
      <c r="A80" s="18">
        <v>44680.0</v>
      </c>
      <c r="B80" s="19">
        <v>0.375</v>
      </c>
      <c r="C80" s="19">
        <v>0.4166666666666667</v>
      </c>
      <c r="D80" s="95">
        <v>0.0</v>
      </c>
      <c r="E80" s="20">
        <v>60.0</v>
      </c>
      <c r="F80" s="21" t="s">
        <v>81</v>
      </c>
      <c r="G80" s="20"/>
      <c r="I80" s="96"/>
      <c r="J80" s="97"/>
    </row>
    <row r="81">
      <c r="A81" s="18">
        <v>44680.0</v>
      </c>
      <c r="B81" s="19">
        <v>0.4583333333333333</v>
      </c>
      <c r="C81" s="19">
        <v>0.5</v>
      </c>
      <c r="D81" s="95">
        <v>0.0</v>
      </c>
      <c r="E81" s="20">
        <v>60.0</v>
      </c>
      <c r="F81" s="21" t="s">
        <v>81</v>
      </c>
      <c r="G81" s="20"/>
      <c r="I81" s="96"/>
      <c r="J81" s="97"/>
    </row>
    <row r="82">
      <c r="A82" s="18">
        <v>44681.0</v>
      </c>
      <c r="B82" s="19">
        <v>0.4583333333333333</v>
      </c>
      <c r="C82" s="19">
        <v>0.5416666666666666</v>
      </c>
      <c r="D82" s="95">
        <v>30.0</v>
      </c>
      <c r="E82" s="20">
        <v>90.0</v>
      </c>
      <c r="F82" s="21" t="s">
        <v>81</v>
      </c>
      <c r="G82" s="20" t="s">
        <v>221</v>
      </c>
      <c r="I82" s="96"/>
      <c r="J82" s="97"/>
    </row>
    <row r="83">
      <c r="A83" s="18">
        <v>44681.0</v>
      </c>
      <c r="B83" s="19">
        <v>0.5416666666666666</v>
      </c>
      <c r="C83" s="19">
        <v>0.5833333333333334</v>
      </c>
      <c r="D83" s="95">
        <v>30.0</v>
      </c>
      <c r="E83" s="20">
        <v>30.0</v>
      </c>
      <c r="F83" s="20" t="s">
        <v>28</v>
      </c>
      <c r="G83" s="20" t="s">
        <v>222</v>
      </c>
      <c r="I83" s="96"/>
      <c r="J83" s="97"/>
    </row>
    <row r="84">
      <c r="A84" s="18">
        <v>44681.0</v>
      </c>
      <c r="B84" s="19">
        <v>0.7083333333333334</v>
      </c>
      <c r="C84" s="19">
        <v>0.75</v>
      </c>
      <c r="D84" s="20">
        <v>0.0</v>
      </c>
      <c r="E84" s="20">
        <v>60.0</v>
      </c>
      <c r="F84" s="21" t="s">
        <v>81</v>
      </c>
      <c r="G84" s="20"/>
      <c r="I84" s="96"/>
      <c r="J84" s="97"/>
    </row>
    <row r="85">
      <c r="A85" s="18">
        <v>44682.0</v>
      </c>
      <c r="B85" s="19">
        <v>0.375</v>
      </c>
      <c r="C85" s="19">
        <v>0.4166666666666667</v>
      </c>
      <c r="D85" s="95">
        <v>0.0</v>
      </c>
      <c r="E85" s="20">
        <v>60.0</v>
      </c>
      <c r="F85" s="21" t="s">
        <v>25</v>
      </c>
      <c r="G85" s="20"/>
      <c r="I85" s="96"/>
      <c r="J85" s="97"/>
    </row>
    <row r="86">
      <c r="A86" s="18">
        <v>44682.0</v>
      </c>
      <c r="B86" s="19">
        <v>0.4166666666666667</v>
      </c>
      <c r="C86" s="19">
        <v>0.4583333333333333</v>
      </c>
      <c r="D86" s="20">
        <v>20.0</v>
      </c>
      <c r="E86" s="20">
        <v>40.0</v>
      </c>
      <c r="F86" s="20" t="s">
        <v>28</v>
      </c>
      <c r="G86" s="20" t="s">
        <v>219</v>
      </c>
      <c r="I86" s="96"/>
      <c r="J86" s="97"/>
    </row>
    <row r="87">
      <c r="A87" s="18">
        <v>44682.0</v>
      </c>
      <c r="B87" s="19">
        <v>0.4583333333333333</v>
      </c>
      <c r="C87" s="19">
        <v>0.5208333333333334</v>
      </c>
      <c r="D87" s="95">
        <v>0.0</v>
      </c>
      <c r="E87" s="20">
        <v>90.0</v>
      </c>
      <c r="F87" s="21" t="s">
        <v>81</v>
      </c>
      <c r="G87" s="20"/>
      <c r="I87" s="96"/>
      <c r="J87" s="97"/>
    </row>
    <row r="88">
      <c r="A88" s="18">
        <v>44682.0</v>
      </c>
      <c r="B88" s="19">
        <v>0.7916666666666666</v>
      </c>
      <c r="C88" s="19">
        <v>0.8125</v>
      </c>
      <c r="D88" s="20">
        <v>0.0</v>
      </c>
      <c r="E88" s="20">
        <v>30.0</v>
      </c>
      <c r="F88" s="21" t="s">
        <v>25</v>
      </c>
      <c r="G88" s="20"/>
      <c r="I88" s="96"/>
      <c r="J88" s="97"/>
    </row>
    <row r="89">
      <c r="A89" s="18">
        <v>44683.0</v>
      </c>
      <c r="B89" s="19">
        <v>0.375</v>
      </c>
      <c r="C89" s="19">
        <v>0.4583333333333333</v>
      </c>
      <c r="D89" s="20">
        <v>0.0</v>
      </c>
      <c r="E89" s="20">
        <v>120.0</v>
      </c>
      <c r="F89" s="21" t="s">
        <v>81</v>
      </c>
      <c r="G89" s="20"/>
      <c r="I89" s="96"/>
      <c r="J89" s="97"/>
    </row>
    <row r="90">
      <c r="A90" s="18">
        <v>44683.0</v>
      </c>
      <c r="B90" s="19">
        <v>0.5</v>
      </c>
      <c r="C90" s="19">
        <v>0.5416666666666666</v>
      </c>
      <c r="D90" s="20">
        <v>0.0</v>
      </c>
      <c r="E90" s="20">
        <v>60.0</v>
      </c>
      <c r="F90" s="21" t="s">
        <v>81</v>
      </c>
      <c r="G90" s="20"/>
      <c r="I90" s="96"/>
      <c r="J90" s="97"/>
    </row>
    <row r="91">
      <c r="A91" s="18">
        <v>44683.0</v>
      </c>
      <c r="B91" s="19">
        <v>0.875</v>
      </c>
      <c r="C91" s="19">
        <v>0.9166666666666666</v>
      </c>
      <c r="D91" s="20">
        <v>10.0</v>
      </c>
      <c r="E91" s="20">
        <v>50.0</v>
      </c>
      <c r="F91" s="21" t="s">
        <v>81</v>
      </c>
      <c r="G91" s="20" t="s">
        <v>223</v>
      </c>
      <c r="I91" s="96"/>
      <c r="J91" s="97"/>
    </row>
    <row r="92">
      <c r="A92" s="18">
        <v>44684.0</v>
      </c>
      <c r="B92" s="19">
        <v>0.375</v>
      </c>
      <c r="C92" s="19">
        <v>0.4583333333333333</v>
      </c>
      <c r="D92" s="20">
        <v>0.0</v>
      </c>
      <c r="E92" s="20">
        <v>120.0</v>
      </c>
      <c r="F92" s="21" t="s">
        <v>81</v>
      </c>
      <c r="G92" s="20"/>
      <c r="I92" s="96"/>
      <c r="J92" s="97"/>
    </row>
    <row r="93">
      <c r="A93" s="18">
        <v>44685.0</v>
      </c>
      <c r="B93" s="19">
        <v>0.375</v>
      </c>
      <c r="C93" s="19">
        <v>0.4166666666666667</v>
      </c>
      <c r="D93" s="20">
        <v>20.0</v>
      </c>
      <c r="E93" s="20">
        <v>40.0</v>
      </c>
      <c r="F93" s="20" t="s">
        <v>28</v>
      </c>
      <c r="G93" s="20" t="s">
        <v>224</v>
      </c>
      <c r="I93" s="96"/>
      <c r="J93" s="97"/>
    </row>
    <row r="94">
      <c r="A94" s="18">
        <v>44685.0</v>
      </c>
      <c r="B94" s="19">
        <v>0.4166666666666667</v>
      </c>
      <c r="C94" s="19">
        <v>0.4375</v>
      </c>
      <c r="D94" s="20">
        <v>0.0</v>
      </c>
      <c r="E94" s="20">
        <v>30.0</v>
      </c>
      <c r="F94" s="21" t="s">
        <v>25</v>
      </c>
      <c r="G94" s="20"/>
      <c r="I94" s="96"/>
      <c r="J94" s="97"/>
    </row>
    <row r="95">
      <c r="A95" s="18">
        <v>44685.0</v>
      </c>
      <c r="B95" s="19">
        <v>0.4375</v>
      </c>
      <c r="C95" s="19">
        <v>0.4583333333333333</v>
      </c>
      <c r="D95" s="20">
        <v>0.0</v>
      </c>
      <c r="E95" s="20">
        <v>30.0</v>
      </c>
      <c r="F95" s="20" t="s">
        <v>28</v>
      </c>
      <c r="G95" s="20"/>
      <c r="I95" s="96"/>
      <c r="J95" s="97"/>
    </row>
    <row r="96">
      <c r="A96" s="18">
        <v>44685.0</v>
      </c>
      <c r="B96" s="19">
        <v>0.4583333333333333</v>
      </c>
      <c r="C96" s="19">
        <v>0.5416666666666666</v>
      </c>
      <c r="D96" s="20">
        <v>15.0</v>
      </c>
      <c r="E96" s="20">
        <v>120.0</v>
      </c>
      <c r="F96" s="21" t="s">
        <v>81</v>
      </c>
      <c r="G96" s="20" t="s">
        <v>225</v>
      </c>
      <c r="I96" s="96"/>
      <c r="J96" s="97"/>
    </row>
    <row r="97">
      <c r="A97" s="18">
        <v>44686.0</v>
      </c>
      <c r="B97" s="19">
        <v>0.375</v>
      </c>
      <c r="C97" s="19">
        <v>0.4166666666666667</v>
      </c>
      <c r="D97" s="20">
        <v>0.0</v>
      </c>
      <c r="E97" s="20">
        <v>60.0</v>
      </c>
      <c r="F97" s="21" t="s">
        <v>81</v>
      </c>
      <c r="G97" s="20"/>
      <c r="I97" s="96"/>
      <c r="J97" s="97"/>
    </row>
    <row r="98">
      <c r="A98" s="18">
        <v>44686.0</v>
      </c>
      <c r="B98" s="19">
        <v>0.4166666666666667</v>
      </c>
      <c r="C98" s="19">
        <v>0.4375</v>
      </c>
      <c r="D98" s="20">
        <v>0.0</v>
      </c>
      <c r="E98" s="20">
        <v>30.0</v>
      </c>
      <c r="F98" s="20" t="s">
        <v>28</v>
      </c>
      <c r="G98" s="20"/>
      <c r="I98" s="96"/>
      <c r="J98" s="97"/>
    </row>
    <row r="99">
      <c r="A99" s="18">
        <v>44686.0</v>
      </c>
      <c r="B99" s="19">
        <v>0.5</v>
      </c>
      <c r="C99" s="19">
        <v>0.5833333333333334</v>
      </c>
      <c r="D99" s="20">
        <v>30.0</v>
      </c>
      <c r="E99" s="20">
        <v>90.0</v>
      </c>
      <c r="F99" s="21" t="s">
        <v>81</v>
      </c>
      <c r="G99" s="20" t="s">
        <v>226</v>
      </c>
      <c r="I99" s="96"/>
      <c r="J99" s="97"/>
    </row>
    <row r="100">
      <c r="A100" s="18">
        <v>44686.0</v>
      </c>
      <c r="B100" s="19">
        <v>0.6458333333333334</v>
      </c>
      <c r="C100" s="19">
        <v>0.6666666666666666</v>
      </c>
      <c r="D100" s="20">
        <v>0.0</v>
      </c>
      <c r="E100" s="20">
        <v>30.0</v>
      </c>
      <c r="F100" s="20" t="s">
        <v>28</v>
      </c>
      <c r="G100" s="20"/>
      <c r="I100" s="96"/>
      <c r="J100" s="97"/>
    </row>
    <row r="101">
      <c r="A101" s="18">
        <v>44687.0</v>
      </c>
      <c r="B101" s="19">
        <v>0.375</v>
      </c>
      <c r="C101" s="19">
        <v>0.4583333333333333</v>
      </c>
      <c r="D101" s="20">
        <v>0.0</v>
      </c>
      <c r="E101" s="20">
        <v>120.0</v>
      </c>
      <c r="F101" s="21" t="s">
        <v>81</v>
      </c>
      <c r="G101" s="20"/>
      <c r="I101" s="98"/>
      <c r="J101" s="69"/>
    </row>
    <row r="102">
      <c r="A102" s="18">
        <v>44687.0</v>
      </c>
      <c r="B102" s="19">
        <v>0.4583333333333333</v>
      </c>
      <c r="C102" s="19">
        <v>0.5</v>
      </c>
      <c r="D102" s="20">
        <v>0.0</v>
      </c>
      <c r="E102" s="20">
        <v>60.0</v>
      </c>
      <c r="F102" s="21" t="s">
        <v>25</v>
      </c>
      <c r="G102" s="20"/>
    </row>
    <row r="103">
      <c r="A103" s="18">
        <v>44687.0</v>
      </c>
      <c r="B103" s="19">
        <v>0.625</v>
      </c>
      <c r="C103" s="19">
        <v>0.6666666666666666</v>
      </c>
      <c r="D103" s="20">
        <v>0.0</v>
      </c>
      <c r="E103" s="20">
        <v>60.0</v>
      </c>
      <c r="F103" s="21" t="s">
        <v>81</v>
      </c>
      <c r="G103" s="20"/>
    </row>
    <row r="104">
      <c r="A104" s="101" t="s">
        <v>52</v>
      </c>
      <c r="B104" s="101"/>
      <c r="C104" s="101"/>
      <c r="D104" s="101"/>
      <c r="E104" s="101"/>
      <c r="F104" s="101"/>
      <c r="G104" s="101"/>
    </row>
    <row r="105">
      <c r="A105" s="18">
        <v>44670.0</v>
      </c>
      <c r="B105" s="19">
        <v>0.25</v>
      </c>
      <c r="C105" s="19">
        <v>0.2916666666666667</v>
      </c>
      <c r="D105" s="20">
        <v>0.0</v>
      </c>
      <c r="E105" s="20">
        <v>60.0</v>
      </c>
      <c r="F105" s="21" t="s">
        <v>25</v>
      </c>
      <c r="G105" s="20"/>
    </row>
    <row r="106">
      <c r="A106" s="18">
        <v>44671.0</v>
      </c>
      <c r="B106" s="19">
        <v>0.22916666666666666</v>
      </c>
      <c r="C106" s="19">
        <v>0.3541666666666667</v>
      </c>
      <c r="D106" s="20">
        <v>30.0</v>
      </c>
      <c r="E106" s="20">
        <v>150.0</v>
      </c>
      <c r="F106" s="21" t="s">
        <v>81</v>
      </c>
      <c r="G106" s="20" t="s">
        <v>51</v>
      </c>
      <c r="I106" s="99" t="s">
        <v>227</v>
      </c>
      <c r="J106" s="94"/>
    </row>
    <row r="107">
      <c r="A107" s="18">
        <v>44672.0</v>
      </c>
      <c r="B107" s="19">
        <v>0.25</v>
      </c>
      <c r="C107" s="19">
        <v>0.2916666666666667</v>
      </c>
      <c r="D107" s="20">
        <v>0.0</v>
      </c>
      <c r="E107" s="20">
        <v>60.0</v>
      </c>
      <c r="F107" s="20" t="s">
        <v>28</v>
      </c>
      <c r="G107" s="20"/>
      <c r="I107" s="96"/>
      <c r="J107" s="97"/>
    </row>
    <row r="108">
      <c r="A108" s="18">
        <v>44672.0</v>
      </c>
      <c r="B108" s="19">
        <v>0.4583333333333333</v>
      </c>
      <c r="C108" s="19">
        <v>0.5416666666666666</v>
      </c>
      <c r="D108" s="20">
        <v>20.0</v>
      </c>
      <c r="E108" s="20">
        <v>100.0</v>
      </c>
      <c r="F108" s="21" t="s">
        <v>81</v>
      </c>
      <c r="G108" s="20" t="s">
        <v>228</v>
      </c>
      <c r="I108" s="96"/>
      <c r="J108" s="97"/>
    </row>
    <row r="109">
      <c r="A109" s="18">
        <v>44673.0</v>
      </c>
      <c r="B109" s="19">
        <v>0.2916666666666667</v>
      </c>
      <c r="C109" s="19">
        <v>0.375</v>
      </c>
      <c r="D109" s="20">
        <v>20.0</v>
      </c>
      <c r="E109" s="20">
        <v>100.0</v>
      </c>
      <c r="F109" s="20" t="s">
        <v>28</v>
      </c>
      <c r="G109" s="20" t="s">
        <v>51</v>
      </c>
      <c r="I109" s="96"/>
      <c r="J109" s="97"/>
    </row>
    <row r="110">
      <c r="A110" s="18">
        <v>44673.0</v>
      </c>
      <c r="B110" s="19">
        <v>0.375</v>
      </c>
      <c r="C110" s="19">
        <v>0.4166666666666667</v>
      </c>
      <c r="D110" s="20">
        <v>10.0</v>
      </c>
      <c r="E110" s="20">
        <v>50.0</v>
      </c>
      <c r="F110" s="21" t="s">
        <v>25</v>
      </c>
      <c r="G110" s="20" t="s">
        <v>228</v>
      </c>
      <c r="I110" s="96"/>
      <c r="J110" s="97"/>
    </row>
    <row r="111">
      <c r="A111" s="18">
        <v>44674.0</v>
      </c>
      <c r="B111" s="19">
        <v>0.375</v>
      </c>
      <c r="C111" s="19">
        <v>0.4583333333333333</v>
      </c>
      <c r="D111" s="20">
        <v>20.0</v>
      </c>
      <c r="E111" s="20">
        <v>100.0</v>
      </c>
      <c r="F111" s="21" t="s">
        <v>81</v>
      </c>
      <c r="G111" s="20" t="s">
        <v>162</v>
      </c>
      <c r="I111" s="96"/>
      <c r="J111" s="97"/>
    </row>
    <row r="112">
      <c r="A112" s="18">
        <v>44674.0</v>
      </c>
      <c r="B112" s="19">
        <v>0.875</v>
      </c>
      <c r="C112" s="19">
        <v>0.9583333333333334</v>
      </c>
      <c r="D112" s="20">
        <v>30.0</v>
      </c>
      <c r="E112" s="20">
        <v>90.0</v>
      </c>
      <c r="F112" s="21" t="s">
        <v>81</v>
      </c>
      <c r="G112" s="20" t="s">
        <v>158</v>
      </c>
      <c r="I112" s="96"/>
      <c r="J112" s="97"/>
    </row>
    <row r="113">
      <c r="A113" s="18">
        <v>44675.0</v>
      </c>
      <c r="B113" s="19">
        <v>0.375</v>
      </c>
      <c r="C113" s="19">
        <v>0.5</v>
      </c>
      <c r="D113" s="20">
        <v>30.0</v>
      </c>
      <c r="E113" s="20">
        <v>150.0</v>
      </c>
      <c r="F113" s="21" t="s">
        <v>81</v>
      </c>
      <c r="G113" s="20" t="s">
        <v>229</v>
      </c>
      <c r="I113" s="96"/>
      <c r="J113" s="97"/>
    </row>
    <row r="114">
      <c r="A114" s="18">
        <v>44675.0</v>
      </c>
      <c r="B114" s="19">
        <v>0.7916666666666666</v>
      </c>
      <c r="C114" s="19">
        <v>0.8333333333333334</v>
      </c>
      <c r="D114" s="20">
        <v>10.0</v>
      </c>
      <c r="E114" s="20">
        <v>50.0</v>
      </c>
      <c r="F114" s="20" t="s">
        <v>28</v>
      </c>
      <c r="G114" s="20" t="s">
        <v>230</v>
      </c>
      <c r="I114" s="96"/>
      <c r="J114" s="97"/>
    </row>
    <row r="115">
      <c r="A115" s="18">
        <v>44676.0</v>
      </c>
      <c r="B115" s="19">
        <v>0.25</v>
      </c>
      <c r="C115" s="19">
        <v>0.2916666666666667</v>
      </c>
      <c r="D115" s="20">
        <v>0.0</v>
      </c>
      <c r="E115" s="20">
        <v>60.0</v>
      </c>
      <c r="F115" s="21" t="s">
        <v>25</v>
      </c>
      <c r="G115" s="20"/>
      <c r="I115" s="96"/>
      <c r="J115" s="97"/>
    </row>
    <row r="116">
      <c r="A116" s="18">
        <v>44676.0</v>
      </c>
      <c r="B116" s="19">
        <v>0.4583333333333333</v>
      </c>
      <c r="C116" s="19">
        <v>0.5416666666666666</v>
      </c>
      <c r="D116" s="20">
        <v>10.0</v>
      </c>
      <c r="E116" s="20">
        <v>110.0</v>
      </c>
      <c r="F116" s="21" t="s">
        <v>81</v>
      </c>
      <c r="G116" s="20" t="s">
        <v>231</v>
      </c>
      <c r="I116" s="96"/>
      <c r="J116" s="97"/>
    </row>
    <row r="117">
      <c r="A117" s="18">
        <v>44677.0</v>
      </c>
      <c r="B117" s="19">
        <v>0.25</v>
      </c>
      <c r="C117" s="19">
        <v>0.2916666666666667</v>
      </c>
      <c r="D117" s="20">
        <v>0.0</v>
      </c>
      <c r="E117" s="20">
        <v>60.0</v>
      </c>
      <c r="F117" s="21" t="s">
        <v>25</v>
      </c>
      <c r="G117" s="20"/>
      <c r="I117" s="96"/>
      <c r="J117" s="97"/>
    </row>
    <row r="118">
      <c r="A118" s="18">
        <v>44677.0</v>
      </c>
      <c r="B118" s="19">
        <v>0.3333333333333333</v>
      </c>
      <c r="C118" s="19">
        <v>0.375</v>
      </c>
      <c r="D118" s="20">
        <v>0.0</v>
      </c>
      <c r="E118" s="20">
        <v>60.0</v>
      </c>
      <c r="F118" s="20" t="s">
        <v>28</v>
      </c>
      <c r="G118" s="20"/>
      <c r="I118" s="96"/>
      <c r="J118" s="97"/>
    </row>
    <row r="119">
      <c r="A119" s="18">
        <v>44678.0</v>
      </c>
      <c r="B119" s="19">
        <v>0.2916666666666667</v>
      </c>
      <c r="C119" s="19">
        <v>0.4166666666666667</v>
      </c>
      <c r="D119" s="20">
        <v>30.0</v>
      </c>
      <c r="E119" s="20">
        <v>150.0</v>
      </c>
      <c r="F119" s="21" t="s">
        <v>81</v>
      </c>
      <c r="G119" s="20" t="s">
        <v>51</v>
      </c>
      <c r="I119" s="96"/>
      <c r="J119" s="97"/>
    </row>
    <row r="120">
      <c r="A120" s="18">
        <v>44678.0</v>
      </c>
      <c r="B120" s="19">
        <v>0.875</v>
      </c>
      <c r="C120" s="19">
        <v>0.9166666666666666</v>
      </c>
      <c r="D120" s="20">
        <v>20.0</v>
      </c>
      <c r="E120" s="20">
        <v>40.0</v>
      </c>
      <c r="F120" s="20" t="s">
        <v>28</v>
      </c>
      <c r="G120" s="20" t="s">
        <v>158</v>
      </c>
      <c r="I120" s="96"/>
      <c r="J120" s="97"/>
    </row>
    <row r="121">
      <c r="A121" s="18">
        <v>44679.0</v>
      </c>
      <c r="B121" s="19">
        <v>0.22916666666666666</v>
      </c>
      <c r="C121" s="19">
        <v>0.3125</v>
      </c>
      <c r="D121" s="20">
        <v>20.0</v>
      </c>
      <c r="E121" s="20">
        <v>100.0</v>
      </c>
      <c r="F121" s="21" t="s">
        <v>81</v>
      </c>
      <c r="G121" s="20" t="s">
        <v>51</v>
      </c>
      <c r="I121" s="96"/>
      <c r="J121" s="97"/>
    </row>
    <row r="122">
      <c r="A122" s="18">
        <v>44679.0</v>
      </c>
      <c r="B122" s="19">
        <v>0.375</v>
      </c>
      <c r="C122" s="19">
        <v>0.4166666666666667</v>
      </c>
      <c r="D122" s="20">
        <v>0.0</v>
      </c>
      <c r="E122" s="20">
        <v>60.0</v>
      </c>
      <c r="F122" s="21" t="s">
        <v>25</v>
      </c>
      <c r="G122" s="20"/>
      <c r="I122" s="96"/>
      <c r="J122" s="97"/>
    </row>
    <row r="123">
      <c r="A123" s="18">
        <v>44680.0</v>
      </c>
      <c r="B123" s="19">
        <v>0.25</v>
      </c>
      <c r="C123" s="19">
        <v>0.375</v>
      </c>
      <c r="D123" s="20">
        <v>30.0</v>
      </c>
      <c r="E123" s="20">
        <v>150.0</v>
      </c>
      <c r="F123" s="21" t="s">
        <v>81</v>
      </c>
      <c r="G123" s="20" t="s">
        <v>232</v>
      </c>
      <c r="I123" s="96"/>
      <c r="J123" s="97"/>
    </row>
    <row r="124">
      <c r="A124" s="18">
        <v>44681.0</v>
      </c>
      <c r="B124" s="19">
        <v>0.3958333333333333</v>
      </c>
      <c r="C124" s="19">
        <v>0.5</v>
      </c>
      <c r="D124" s="20">
        <v>30.0</v>
      </c>
      <c r="E124" s="20">
        <v>120.0</v>
      </c>
      <c r="F124" s="21" t="s">
        <v>81</v>
      </c>
      <c r="G124" s="20" t="s">
        <v>51</v>
      </c>
      <c r="I124" s="96"/>
      <c r="J124" s="97"/>
    </row>
    <row r="125">
      <c r="A125" s="18">
        <v>44681.0</v>
      </c>
      <c r="B125" s="19">
        <v>0.5416666666666666</v>
      </c>
      <c r="C125" s="19">
        <v>0.5833333333333334</v>
      </c>
      <c r="D125" s="20">
        <v>0.0</v>
      </c>
      <c r="E125" s="20">
        <v>60.0</v>
      </c>
      <c r="F125" s="21" t="s">
        <v>81</v>
      </c>
      <c r="G125" s="20"/>
      <c r="I125" s="96"/>
      <c r="J125" s="97"/>
    </row>
    <row r="126">
      <c r="A126" s="18">
        <v>44682.0</v>
      </c>
      <c r="B126" s="19">
        <v>0.4166666666666667</v>
      </c>
      <c r="C126" s="19">
        <v>0.5416666666666666</v>
      </c>
      <c r="D126" s="20">
        <v>30.0</v>
      </c>
      <c r="E126" s="20">
        <v>150.0</v>
      </c>
      <c r="F126" s="21" t="s">
        <v>81</v>
      </c>
      <c r="G126" s="20" t="s">
        <v>56</v>
      </c>
      <c r="I126" s="96"/>
      <c r="J126" s="97"/>
    </row>
    <row r="127">
      <c r="A127" s="18">
        <v>44682.0</v>
      </c>
      <c r="B127" s="19">
        <v>0.6666666666666666</v>
      </c>
      <c r="C127" s="19">
        <v>0.7083333333333334</v>
      </c>
      <c r="D127" s="20">
        <v>30.0</v>
      </c>
      <c r="E127" s="20">
        <v>30.0</v>
      </c>
      <c r="F127" s="21" t="s">
        <v>81</v>
      </c>
      <c r="G127" s="20" t="s">
        <v>229</v>
      </c>
      <c r="I127" s="96"/>
      <c r="J127" s="97"/>
    </row>
    <row r="128">
      <c r="A128" s="18">
        <v>44683.0</v>
      </c>
      <c r="B128" s="19">
        <v>0.25</v>
      </c>
      <c r="C128" s="19">
        <v>0.3333333333333333</v>
      </c>
      <c r="D128" s="20">
        <v>30.0</v>
      </c>
      <c r="E128" s="20">
        <v>90.0</v>
      </c>
      <c r="F128" s="21" t="s">
        <v>81</v>
      </c>
      <c r="G128" s="20" t="s">
        <v>51</v>
      </c>
      <c r="I128" s="96"/>
      <c r="J128" s="97"/>
    </row>
    <row r="129">
      <c r="A129" s="18">
        <v>44683.0</v>
      </c>
      <c r="B129" s="19">
        <v>0.5416666666666666</v>
      </c>
      <c r="C129" s="19">
        <v>0.5833333333333334</v>
      </c>
      <c r="D129" s="20">
        <v>0.0</v>
      </c>
      <c r="E129" s="20">
        <v>60.0</v>
      </c>
      <c r="F129" s="20" t="s">
        <v>28</v>
      </c>
      <c r="G129" s="20"/>
      <c r="I129" s="96"/>
      <c r="J129" s="97"/>
    </row>
    <row r="130">
      <c r="A130" s="18">
        <v>44684.0</v>
      </c>
      <c r="B130" s="19">
        <v>0.25</v>
      </c>
      <c r="C130" s="19">
        <v>0.2916666666666667</v>
      </c>
      <c r="D130" s="20">
        <v>0.0</v>
      </c>
      <c r="E130" s="20">
        <v>60.0</v>
      </c>
      <c r="F130" s="21" t="s">
        <v>81</v>
      </c>
      <c r="G130" s="20"/>
      <c r="I130" s="96"/>
      <c r="J130" s="97"/>
    </row>
    <row r="131">
      <c r="A131" s="18">
        <v>44684.0</v>
      </c>
      <c r="B131" s="19">
        <v>0.3333333333333333</v>
      </c>
      <c r="C131" s="19">
        <v>0.375</v>
      </c>
      <c r="D131" s="20">
        <v>0.0</v>
      </c>
      <c r="E131" s="20">
        <v>60.0</v>
      </c>
      <c r="F131" s="21" t="s">
        <v>81</v>
      </c>
      <c r="G131" s="23"/>
      <c r="I131" s="96"/>
      <c r="J131" s="97"/>
    </row>
    <row r="132">
      <c r="A132" s="18">
        <v>44684.0</v>
      </c>
      <c r="B132" s="19">
        <v>0.375</v>
      </c>
      <c r="C132" s="19">
        <v>0.4166666666666667</v>
      </c>
      <c r="D132" s="20">
        <v>0.0</v>
      </c>
      <c r="E132" s="20">
        <v>60.0</v>
      </c>
      <c r="F132" s="21" t="s">
        <v>25</v>
      </c>
      <c r="G132" s="20"/>
      <c r="I132" s="96"/>
      <c r="J132" s="97"/>
    </row>
    <row r="133">
      <c r="A133" s="18">
        <v>44684.0</v>
      </c>
      <c r="B133" s="19">
        <v>0.5416666666666666</v>
      </c>
      <c r="C133" s="19">
        <v>0.5833333333333334</v>
      </c>
      <c r="D133" s="20">
        <v>0.0</v>
      </c>
      <c r="E133" s="20">
        <v>60.0</v>
      </c>
      <c r="F133" s="21" t="s">
        <v>81</v>
      </c>
      <c r="G133" s="20"/>
      <c r="I133" s="96"/>
      <c r="J133" s="97"/>
    </row>
    <row r="134">
      <c r="A134" s="18">
        <v>44685.0</v>
      </c>
      <c r="B134" s="19">
        <v>0.2916666666666667</v>
      </c>
      <c r="C134" s="19">
        <v>0.375</v>
      </c>
      <c r="D134" s="20">
        <v>30.0</v>
      </c>
      <c r="E134" s="20">
        <v>90.0</v>
      </c>
      <c r="F134" s="21" t="s">
        <v>81</v>
      </c>
      <c r="G134" s="20" t="s">
        <v>51</v>
      </c>
      <c r="I134" s="96"/>
      <c r="J134" s="97"/>
    </row>
    <row r="135">
      <c r="A135" s="18">
        <v>44685.0</v>
      </c>
      <c r="B135" s="19">
        <v>0.5416666666666666</v>
      </c>
      <c r="C135" s="19">
        <v>0.5833333333333334</v>
      </c>
      <c r="D135" s="20">
        <v>10.0</v>
      </c>
      <c r="E135" s="20">
        <v>50.0</v>
      </c>
      <c r="F135" s="21" t="s">
        <v>81</v>
      </c>
      <c r="G135" s="20" t="s">
        <v>233</v>
      </c>
      <c r="I135" s="96"/>
      <c r="J135" s="97"/>
    </row>
    <row r="136">
      <c r="A136" s="18">
        <v>44685.0</v>
      </c>
      <c r="B136" s="19">
        <v>0.875</v>
      </c>
      <c r="C136" s="19">
        <v>0.9166666666666666</v>
      </c>
      <c r="D136" s="20">
        <v>20.0</v>
      </c>
      <c r="E136" s="20">
        <v>40.0</v>
      </c>
      <c r="F136" s="20" t="s">
        <v>28</v>
      </c>
      <c r="G136" s="20" t="s">
        <v>158</v>
      </c>
      <c r="I136" s="96"/>
      <c r="J136" s="97"/>
    </row>
    <row r="137">
      <c r="A137" s="18">
        <v>44686.0</v>
      </c>
      <c r="B137" s="19">
        <v>0.2916666666666667</v>
      </c>
      <c r="C137" s="19">
        <v>0.4583333333333333</v>
      </c>
      <c r="D137" s="20">
        <v>30.0</v>
      </c>
      <c r="E137" s="20">
        <v>210.0</v>
      </c>
      <c r="F137" s="21" t="s">
        <v>81</v>
      </c>
      <c r="G137" s="20" t="s">
        <v>51</v>
      </c>
      <c r="I137" s="98"/>
      <c r="J137" s="69"/>
    </row>
    <row r="138">
      <c r="A138" s="18">
        <v>44687.0</v>
      </c>
      <c r="B138" s="19">
        <v>0.2916666666666667</v>
      </c>
      <c r="C138" s="19">
        <v>0.375</v>
      </c>
      <c r="D138" s="20">
        <v>20.0</v>
      </c>
      <c r="E138" s="20">
        <v>100.0</v>
      </c>
      <c r="F138" s="21" t="s">
        <v>81</v>
      </c>
      <c r="G138" s="20" t="s">
        <v>51</v>
      </c>
    </row>
    <row r="139">
      <c r="A139" s="18">
        <v>44687.0</v>
      </c>
      <c r="B139" s="19">
        <v>0.5416666666666666</v>
      </c>
      <c r="C139" s="19">
        <v>0.5833333333333334</v>
      </c>
      <c r="D139" s="20">
        <v>20.0</v>
      </c>
      <c r="E139" s="20">
        <v>40.0</v>
      </c>
      <c r="F139" s="21" t="s">
        <v>25</v>
      </c>
      <c r="G139" s="20" t="s">
        <v>162</v>
      </c>
    </row>
    <row r="140">
      <c r="A140" s="18">
        <v>44687.0</v>
      </c>
      <c r="B140" s="19">
        <v>0.625</v>
      </c>
      <c r="C140" s="19">
        <v>0.6666666666666666</v>
      </c>
      <c r="D140" s="20">
        <v>0.0</v>
      </c>
      <c r="E140" s="20">
        <v>60.0</v>
      </c>
      <c r="F140" s="21" t="s">
        <v>81</v>
      </c>
      <c r="G140" s="23"/>
    </row>
    <row r="141">
      <c r="A141" s="101" t="s">
        <v>59</v>
      </c>
      <c r="B141" s="101"/>
      <c r="C141" s="101"/>
      <c r="D141" s="101"/>
      <c r="E141" s="101"/>
      <c r="F141" s="101"/>
      <c r="G141" s="101"/>
    </row>
    <row r="142">
      <c r="A142" s="102">
        <v>44670.0</v>
      </c>
      <c r="B142" s="103">
        <v>0.6666666666666666</v>
      </c>
      <c r="C142" s="103">
        <v>0.9166666666666666</v>
      </c>
      <c r="D142" s="104">
        <v>60.0</v>
      </c>
      <c r="E142" s="104">
        <v>300.0</v>
      </c>
      <c r="F142" s="104" t="s">
        <v>28</v>
      </c>
      <c r="G142" s="105"/>
      <c r="I142" s="99" t="s">
        <v>234</v>
      </c>
      <c r="J142" s="94"/>
    </row>
    <row r="143">
      <c r="A143" s="106">
        <v>44671.0</v>
      </c>
      <c r="B143" s="103">
        <v>0.6666666666666666</v>
      </c>
      <c r="C143" s="103">
        <v>0.8333333333333334</v>
      </c>
      <c r="D143" s="104">
        <v>30.0</v>
      </c>
      <c r="E143" s="104">
        <v>210.0</v>
      </c>
      <c r="F143" s="104" t="s">
        <v>25</v>
      </c>
      <c r="G143" s="104"/>
      <c r="I143" s="96"/>
      <c r="J143" s="97"/>
    </row>
    <row r="144">
      <c r="A144" s="106">
        <v>44672.0</v>
      </c>
      <c r="B144" s="103">
        <v>0.6666666666666666</v>
      </c>
      <c r="C144" s="103">
        <v>0.8333333333333334</v>
      </c>
      <c r="D144" s="104">
        <v>50.0</v>
      </c>
      <c r="E144" s="104">
        <v>190.0</v>
      </c>
      <c r="F144" s="104" t="s">
        <v>28</v>
      </c>
      <c r="G144" s="104" t="s">
        <v>235</v>
      </c>
      <c r="I144" s="96"/>
      <c r="J144" s="97"/>
    </row>
    <row r="145">
      <c r="A145" s="106">
        <v>44673.0</v>
      </c>
      <c r="B145" s="103">
        <v>0.6666666666666666</v>
      </c>
      <c r="C145" s="103">
        <v>0.9166666666666666</v>
      </c>
      <c r="D145" s="104">
        <v>50.0</v>
      </c>
      <c r="E145" s="104">
        <v>310.0</v>
      </c>
      <c r="F145" s="104" t="s">
        <v>81</v>
      </c>
      <c r="G145" s="104"/>
      <c r="I145" s="96"/>
      <c r="J145" s="97"/>
    </row>
    <row r="146">
      <c r="A146" s="106">
        <v>44674.0</v>
      </c>
      <c r="B146" s="103">
        <v>0.5</v>
      </c>
      <c r="C146" s="103">
        <v>0.5520833333333334</v>
      </c>
      <c r="D146" s="104">
        <v>0.0</v>
      </c>
      <c r="E146" s="104">
        <v>75.0</v>
      </c>
      <c r="F146" s="104" t="s">
        <v>25</v>
      </c>
      <c r="G146" s="104"/>
      <c r="I146" s="96"/>
      <c r="J146" s="97"/>
    </row>
    <row r="147">
      <c r="A147" s="106">
        <v>44674.0</v>
      </c>
      <c r="B147" s="103">
        <v>0.7291666666666666</v>
      </c>
      <c r="C147" s="103">
        <v>0.8125</v>
      </c>
      <c r="D147" s="104">
        <v>25.0</v>
      </c>
      <c r="E147" s="104">
        <v>95.0</v>
      </c>
      <c r="F147" s="104" t="s">
        <v>28</v>
      </c>
      <c r="G147" s="104"/>
      <c r="I147" s="96"/>
      <c r="J147" s="97"/>
    </row>
    <row r="148">
      <c r="A148" s="106">
        <v>44675.0</v>
      </c>
      <c r="B148" s="103">
        <v>0.5</v>
      </c>
      <c r="C148" s="103">
        <v>0.5625</v>
      </c>
      <c r="D148" s="104">
        <v>0.0</v>
      </c>
      <c r="E148" s="104">
        <v>90.0</v>
      </c>
      <c r="F148" s="104" t="s">
        <v>81</v>
      </c>
      <c r="G148" s="104"/>
      <c r="I148" s="96"/>
      <c r="J148" s="97"/>
    </row>
    <row r="149">
      <c r="A149" s="106">
        <v>44675.0</v>
      </c>
      <c r="B149" s="103">
        <v>0.7604166666666666</v>
      </c>
      <c r="C149" s="103">
        <v>0.8541666666666666</v>
      </c>
      <c r="D149" s="104">
        <v>30.0</v>
      </c>
      <c r="E149" s="104">
        <v>105.0</v>
      </c>
      <c r="F149" s="104" t="s">
        <v>28</v>
      </c>
      <c r="G149" s="104"/>
      <c r="I149" s="96"/>
      <c r="J149" s="97"/>
    </row>
    <row r="150">
      <c r="A150" s="106">
        <v>44676.0</v>
      </c>
      <c r="B150" s="103">
        <v>0.6666666666666666</v>
      </c>
      <c r="C150" s="103">
        <v>0.8333333333333334</v>
      </c>
      <c r="D150" s="104">
        <v>45.0</v>
      </c>
      <c r="E150" s="104">
        <v>195.0</v>
      </c>
      <c r="F150" s="104" t="s">
        <v>28</v>
      </c>
      <c r="G150" s="104" t="s">
        <v>236</v>
      </c>
      <c r="I150" s="96"/>
      <c r="J150" s="97"/>
    </row>
    <row r="151">
      <c r="A151" s="106">
        <v>44677.0</v>
      </c>
      <c r="B151" s="103">
        <v>0.6666666666666666</v>
      </c>
      <c r="C151" s="103">
        <v>0.8333333333333334</v>
      </c>
      <c r="D151" s="104">
        <v>20.0</v>
      </c>
      <c r="E151" s="104">
        <v>220.0</v>
      </c>
      <c r="F151" s="104" t="s">
        <v>25</v>
      </c>
      <c r="G151" s="104" t="s">
        <v>237</v>
      </c>
      <c r="I151" s="96"/>
      <c r="J151" s="97"/>
    </row>
    <row r="152">
      <c r="A152" s="106">
        <v>44677.0</v>
      </c>
      <c r="B152" s="103">
        <v>0.84375</v>
      </c>
      <c r="C152" s="103">
        <v>0.9131944444444444</v>
      </c>
      <c r="D152" s="104">
        <v>35.0</v>
      </c>
      <c r="E152" s="104">
        <v>65.0</v>
      </c>
      <c r="F152" s="104" t="s">
        <v>81</v>
      </c>
      <c r="G152" s="105"/>
      <c r="I152" s="96"/>
      <c r="J152" s="97"/>
    </row>
    <row r="153">
      <c r="A153" s="106">
        <v>44678.0</v>
      </c>
      <c r="B153" s="103">
        <v>0.6666666666666666</v>
      </c>
      <c r="C153" s="103">
        <v>0.8333333333333334</v>
      </c>
      <c r="D153" s="104">
        <v>45.0</v>
      </c>
      <c r="E153" s="104">
        <v>195.0</v>
      </c>
      <c r="F153" s="104" t="s">
        <v>81</v>
      </c>
      <c r="G153" s="105"/>
      <c r="I153" s="96"/>
      <c r="J153" s="97"/>
    </row>
    <row r="154">
      <c r="A154" s="106">
        <v>44679.0</v>
      </c>
      <c r="B154" s="103">
        <v>0.6666666666666666</v>
      </c>
      <c r="C154" s="103">
        <v>0.8333333333333334</v>
      </c>
      <c r="D154" s="104">
        <v>30.0</v>
      </c>
      <c r="E154" s="104">
        <v>210.0</v>
      </c>
      <c r="F154" s="104" t="s">
        <v>28</v>
      </c>
      <c r="G154" s="104"/>
      <c r="I154" s="96"/>
      <c r="J154" s="97"/>
    </row>
    <row r="155">
      <c r="A155" s="106">
        <v>44680.0</v>
      </c>
      <c r="B155" s="103">
        <v>0.6666666666666666</v>
      </c>
      <c r="C155" s="103">
        <v>0.75</v>
      </c>
      <c r="D155" s="104">
        <v>15.0</v>
      </c>
      <c r="E155" s="104">
        <v>105.0</v>
      </c>
      <c r="F155" s="104" t="s">
        <v>28</v>
      </c>
      <c r="G155" s="104"/>
      <c r="I155" s="96"/>
      <c r="J155" s="97"/>
    </row>
    <row r="156">
      <c r="A156" s="106">
        <v>44680.0</v>
      </c>
      <c r="B156" s="103">
        <v>0.7708333333333334</v>
      </c>
      <c r="C156" s="103">
        <v>0.9097222222222222</v>
      </c>
      <c r="D156" s="104">
        <v>10.0</v>
      </c>
      <c r="E156" s="104">
        <v>190.0</v>
      </c>
      <c r="F156" s="104" t="s">
        <v>81</v>
      </c>
      <c r="G156" s="104"/>
      <c r="I156" s="96"/>
      <c r="J156" s="97"/>
    </row>
    <row r="157">
      <c r="A157" s="106">
        <v>44681.0</v>
      </c>
      <c r="B157" s="103">
        <v>0.7465277777777778</v>
      </c>
      <c r="C157" s="103">
        <v>0.7777777777777778</v>
      </c>
      <c r="D157" s="104">
        <v>0.0</v>
      </c>
      <c r="E157" s="104">
        <v>45.0</v>
      </c>
      <c r="F157" s="104" t="s">
        <v>28</v>
      </c>
      <c r="G157" s="104"/>
      <c r="I157" s="96"/>
      <c r="J157" s="97"/>
    </row>
    <row r="158">
      <c r="A158" s="106">
        <v>44681.0</v>
      </c>
      <c r="B158" s="103">
        <v>0.78125</v>
      </c>
      <c r="C158" s="103">
        <v>0.8090277777777778</v>
      </c>
      <c r="D158" s="104">
        <v>15.0</v>
      </c>
      <c r="E158" s="104">
        <v>35.0</v>
      </c>
      <c r="F158" s="104" t="s">
        <v>83</v>
      </c>
      <c r="G158" s="104" t="s">
        <v>238</v>
      </c>
      <c r="I158" s="96"/>
      <c r="J158" s="97"/>
    </row>
    <row r="159">
      <c r="A159" s="106">
        <v>44682.0</v>
      </c>
      <c r="B159" s="103">
        <v>0.8125</v>
      </c>
      <c r="C159" s="103">
        <v>0.8298611111111112</v>
      </c>
      <c r="D159" s="104">
        <v>0.0</v>
      </c>
      <c r="E159" s="104">
        <v>25.0</v>
      </c>
      <c r="F159" s="104" t="s">
        <v>81</v>
      </c>
      <c r="G159" s="105"/>
      <c r="I159" s="96"/>
      <c r="J159" s="97"/>
    </row>
    <row r="160">
      <c r="A160" s="106">
        <v>44682.0</v>
      </c>
      <c r="B160" s="103">
        <v>0.8368055555555556</v>
      </c>
      <c r="C160" s="103">
        <v>0.8715277777777778</v>
      </c>
      <c r="D160" s="104">
        <v>10.0</v>
      </c>
      <c r="E160" s="104">
        <v>40.0</v>
      </c>
      <c r="F160" s="104" t="s">
        <v>28</v>
      </c>
      <c r="G160" s="105"/>
      <c r="I160" s="96"/>
      <c r="J160" s="97"/>
    </row>
    <row r="161">
      <c r="A161" s="106">
        <v>44683.0</v>
      </c>
      <c r="B161" s="103">
        <v>0.6666666666666666</v>
      </c>
      <c r="C161" s="103">
        <v>0.7430555555555556</v>
      </c>
      <c r="D161" s="104">
        <v>0.0</v>
      </c>
      <c r="E161" s="104">
        <v>110.0</v>
      </c>
      <c r="F161" s="104" t="s">
        <v>81</v>
      </c>
      <c r="G161" s="105"/>
      <c r="I161" s="96"/>
      <c r="J161" s="97"/>
    </row>
    <row r="162">
      <c r="A162" s="106">
        <v>44683.0</v>
      </c>
      <c r="B162" s="103">
        <v>0.75</v>
      </c>
      <c r="C162" s="103">
        <v>0.8298611111111112</v>
      </c>
      <c r="D162" s="104">
        <v>5.0</v>
      </c>
      <c r="E162" s="104">
        <v>110.0</v>
      </c>
      <c r="F162" s="104" t="s">
        <v>25</v>
      </c>
      <c r="G162" s="104"/>
      <c r="I162" s="96"/>
      <c r="J162" s="97"/>
    </row>
    <row r="163">
      <c r="A163" s="106">
        <v>44684.0</v>
      </c>
      <c r="B163" s="103">
        <v>0.6666666666666666</v>
      </c>
      <c r="C163" s="103">
        <v>0.8263888888888888</v>
      </c>
      <c r="D163" s="104">
        <v>25.0</v>
      </c>
      <c r="E163" s="104">
        <v>205.0</v>
      </c>
      <c r="F163" s="104" t="s">
        <v>28</v>
      </c>
      <c r="G163" s="104"/>
      <c r="I163" s="96"/>
      <c r="J163" s="97"/>
    </row>
    <row r="164">
      <c r="A164" s="106">
        <v>44684.0</v>
      </c>
      <c r="B164" s="103">
        <v>0.8333333333333334</v>
      </c>
      <c r="C164" s="103">
        <v>0.9131944444444444</v>
      </c>
      <c r="D164" s="104">
        <v>10.0</v>
      </c>
      <c r="E164" s="104">
        <v>105.0</v>
      </c>
      <c r="F164" s="104" t="s">
        <v>81</v>
      </c>
      <c r="G164" s="104"/>
      <c r="I164" s="96"/>
      <c r="J164" s="97"/>
    </row>
    <row r="165">
      <c r="A165" s="106">
        <v>44685.0</v>
      </c>
      <c r="B165" s="103">
        <v>0.4791666666666667</v>
      </c>
      <c r="C165" s="103">
        <v>0.4965277777777778</v>
      </c>
      <c r="D165" s="104">
        <v>0.0</v>
      </c>
      <c r="E165" s="104">
        <v>25.0</v>
      </c>
      <c r="F165" s="104" t="s">
        <v>83</v>
      </c>
      <c r="G165" s="104" t="s">
        <v>239</v>
      </c>
      <c r="I165" s="96"/>
      <c r="J165" s="97"/>
    </row>
    <row r="166">
      <c r="A166" s="106">
        <v>44685.0</v>
      </c>
      <c r="B166" s="103">
        <v>0.6666666666666666</v>
      </c>
      <c r="C166" s="103">
        <v>0.8333333333333334</v>
      </c>
      <c r="D166" s="104">
        <v>35.0</v>
      </c>
      <c r="E166" s="104">
        <v>205.0</v>
      </c>
      <c r="F166" s="104" t="s">
        <v>81</v>
      </c>
      <c r="G166" s="105"/>
      <c r="I166" s="96"/>
      <c r="J166" s="97"/>
    </row>
    <row r="167">
      <c r="A167" s="106">
        <v>44686.0</v>
      </c>
      <c r="B167" s="103">
        <v>0.6666666666666666</v>
      </c>
      <c r="C167" s="103">
        <v>0.8333333333333334</v>
      </c>
      <c r="D167" s="104">
        <v>30.0</v>
      </c>
      <c r="E167" s="104">
        <v>210.0</v>
      </c>
      <c r="F167" s="104" t="s">
        <v>28</v>
      </c>
      <c r="G167" s="105"/>
      <c r="I167" s="96"/>
      <c r="J167" s="97"/>
    </row>
    <row r="168">
      <c r="A168" s="106">
        <v>44687.0</v>
      </c>
      <c r="B168" s="103">
        <v>0.4583333333333333</v>
      </c>
      <c r="C168" s="103">
        <v>0.5208333333333334</v>
      </c>
      <c r="D168" s="104">
        <v>10.0</v>
      </c>
      <c r="E168" s="104">
        <v>80.0</v>
      </c>
      <c r="F168" s="104" t="s">
        <v>81</v>
      </c>
      <c r="G168" s="105"/>
      <c r="I168" s="98"/>
      <c r="J168" s="69"/>
    </row>
    <row r="169">
      <c r="A169" s="18">
        <v>44687.0</v>
      </c>
      <c r="B169" s="19">
        <v>0.6666666666666666</v>
      </c>
      <c r="C169" s="19">
        <v>0.75</v>
      </c>
      <c r="D169" s="20">
        <v>10.0</v>
      </c>
      <c r="E169" s="20">
        <v>50.0</v>
      </c>
      <c r="F169" s="20" t="s">
        <v>83</v>
      </c>
      <c r="G169" s="23"/>
    </row>
    <row r="170">
      <c r="A170" s="18">
        <v>44687.0</v>
      </c>
      <c r="B170" s="19">
        <v>0.7604166666666666</v>
      </c>
      <c r="C170" s="19">
        <v>0.9166666666666666</v>
      </c>
      <c r="D170" s="20">
        <v>40.0</v>
      </c>
      <c r="E170" s="20">
        <v>215.0</v>
      </c>
      <c r="F170" s="20" t="s">
        <v>81</v>
      </c>
      <c r="G170" s="23"/>
    </row>
    <row r="171">
      <c r="D171" s="28" t="s">
        <v>18</v>
      </c>
      <c r="E171" s="28" t="s">
        <v>70</v>
      </c>
    </row>
    <row r="172">
      <c r="D172" s="107">
        <f t="shared" ref="D172:E172" si="1">SUM(D9:D170)</f>
        <v>2275</v>
      </c>
      <c r="E172" s="108">
        <f t="shared" si="1"/>
        <v>13675</v>
      </c>
    </row>
    <row r="173">
      <c r="F173" s="73" t="s">
        <v>71</v>
      </c>
      <c r="G173" s="5"/>
    </row>
    <row r="174">
      <c r="B174" s="56" t="s">
        <v>91</v>
      </c>
      <c r="C174" s="8"/>
      <c r="D174" s="8"/>
      <c r="E174" s="5"/>
      <c r="F174" s="32" t="s">
        <v>25</v>
      </c>
      <c r="G174" s="109">
        <f>SUMIF(F9:F170,"Análisis",E9:E170)</f>
        <v>1715</v>
      </c>
    </row>
    <row r="175">
      <c r="B175" s="56" t="s">
        <v>92</v>
      </c>
      <c r="C175" s="8"/>
      <c r="D175" s="8"/>
      <c r="E175" s="5"/>
      <c r="F175" s="32" t="s">
        <v>28</v>
      </c>
      <c r="G175" s="110">
        <f>SUMIF(F9:F170,"Diseño",E9:E170)</f>
        <v>3000</v>
      </c>
    </row>
    <row r="176">
      <c r="B176" s="111" t="s">
        <v>93</v>
      </c>
      <c r="C176" s="5"/>
      <c r="D176" s="112">
        <v>240.0</v>
      </c>
      <c r="E176" s="2" t="s">
        <v>94</v>
      </c>
      <c r="F176" s="32" t="s">
        <v>81</v>
      </c>
      <c r="G176" s="110">
        <f>SUMIF(F9:F170,"Programación",E9:E170)</f>
        <v>8575</v>
      </c>
    </row>
    <row r="177">
      <c r="B177" s="111" t="s">
        <v>95</v>
      </c>
      <c r="C177" s="5"/>
      <c r="D177" s="112">
        <v>360.0</v>
      </c>
      <c r="E177" s="2" t="s">
        <v>94</v>
      </c>
      <c r="F177" s="32" t="s">
        <v>82</v>
      </c>
      <c r="G177" s="110">
        <f>SUMIF(F9:F170,"Compilación",E9:E170)</f>
        <v>120</v>
      </c>
    </row>
    <row r="178">
      <c r="B178" s="113" t="s">
        <v>96</v>
      </c>
      <c r="C178" s="5"/>
      <c r="D178" s="54">
        <v>240.0</v>
      </c>
      <c r="E178" s="2" t="s">
        <v>94</v>
      </c>
      <c r="F178" s="32" t="s">
        <v>83</v>
      </c>
      <c r="G178" s="110">
        <f>SUMIF(F9:F170,"Pruebas",E9:E170)</f>
        <v>265</v>
      </c>
    </row>
    <row r="179">
      <c r="B179" s="113" t="s">
        <v>97</v>
      </c>
      <c r="C179" s="5"/>
      <c r="D179" s="54">
        <v>240.0</v>
      </c>
      <c r="E179" s="2" t="s">
        <v>94</v>
      </c>
    </row>
    <row r="180">
      <c r="B180" s="113" t="s">
        <v>98</v>
      </c>
      <c r="C180" s="5"/>
      <c r="D180" s="54">
        <v>360.0</v>
      </c>
      <c r="E180" s="2" t="s">
        <v>94</v>
      </c>
      <c r="F180" s="73" t="s">
        <v>181</v>
      </c>
      <c r="G180" s="5"/>
    </row>
    <row r="181">
      <c r="B181" s="56" t="s">
        <v>99</v>
      </c>
      <c r="C181" s="8"/>
      <c r="D181" s="8"/>
      <c r="E181" s="5"/>
      <c r="F181" s="32" t="s">
        <v>25</v>
      </c>
      <c r="G181" s="38">
        <f>SUMIF(F9:F170,"Análisis",D9:D170)</f>
        <v>150</v>
      </c>
    </row>
    <row r="182">
      <c r="B182" s="113" t="s">
        <v>100</v>
      </c>
      <c r="C182" s="5"/>
      <c r="D182" s="54">
        <v>240.0</v>
      </c>
      <c r="E182" s="2" t="s">
        <v>94</v>
      </c>
      <c r="F182" s="32" t="s">
        <v>28</v>
      </c>
      <c r="G182" s="38">
        <f>SUMIF(F9:F170,"Diseño",D9:D170)</f>
        <v>555</v>
      </c>
    </row>
    <row r="183">
      <c r="B183" s="113" t="s">
        <v>101</v>
      </c>
      <c r="C183" s="5"/>
      <c r="D183" s="54">
        <v>240.0</v>
      </c>
      <c r="E183" s="2" t="s">
        <v>94</v>
      </c>
      <c r="F183" s="32" t="s">
        <v>81</v>
      </c>
      <c r="G183" s="38">
        <f>SUMIF(F9:F170,"Programación",D9:D170)</f>
        <v>1475</v>
      </c>
    </row>
    <row r="184">
      <c r="B184" s="113" t="s">
        <v>102</v>
      </c>
      <c r="C184" s="5"/>
      <c r="D184" s="54">
        <v>240.0</v>
      </c>
      <c r="E184" s="2" t="s">
        <v>94</v>
      </c>
      <c r="F184" s="32" t="s">
        <v>82</v>
      </c>
      <c r="G184" s="33">
        <f>SUMIF(F9:F170,"Compilación",D9:D170)</f>
        <v>5</v>
      </c>
    </row>
    <row r="185">
      <c r="B185" s="113" t="s">
        <v>103</v>
      </c>
      <c r="C185" s="5"/>
      <c r="D185" s="54">
        <v>240.0</v>
      </c>
      <c r="E185" s="2" t="s">
        <v>94</v>
      </c>
      <c r="F185" s="32" t="s">
        <v>83</v>
      </c>
      <c r="G185" s="33">
        <f>SUMIF(F9:F170,"Pruebas",D9:D170)</f>
        <v>90</v>
      </c>
    </row>
    <row r="186">
      <c r="B186" s="113" t="s">
        <v>104</v>
      </c>
      <c r="C186" s="5"/>
      <c r="D186" s="54">
        <v>240.0</v>
      </c>
      <c r="E186" s="2" t="s">
        <v>94</v>
      </c>
      <c r="G186" s="39">
        <f>SUM(G181:G185)</f>
        <v>2275</v>
      </c>
    </row>
    <row r="187">
      <c r="B187" s="114"/>
      <c r="C187" s="115" t="s">
        <v>105</v>
      </c>
      <c r="D187" s="54">
        <v>240.0</v>
      </c>
      <c r="E187" s="2" t="s">
        <v>94</v>
      </c>
      <c r="F187" s="73" t="s">
        <v>72</v>
      </c>
      <c r="G187" s="5"/>
    </row>
    <row r="188">
      <c r="B188" s="114"/>
      <c r="C188" s="115" t="s">
        <v>106</v>
      </c>
      <c r="D188" s="54">
        <v>240.0</v>
      </c>
      <c r="E188" s="2" t="s">
        <v>94</v>
      </c>
      <c r="F188" s="32" t="s">
        <v>25</v>
      </c>
      <c r="G188" s="80">
        <f>COUNTIF(F9:F170,F188)</f>
        <v>29</v>
      </c>
    </row>
    <row r="189">
      <c r="B189" s="114"/>
      <c r="C189" s="114"/>
      <c r="D189" s="54">
        <f>SUM(D176:D180) + SUM(D182:D188)</f>
        <v>3120</v>
      </c>
      <c r="E189" s="2" t="s">
        <v>94</v>
      </c>
      <c r="F189" s="32" t="s">
        <v>28</v>
      </c>
      <c r="G189" s="80">
        <f>COUNTIF(F9:F171,F189)</f>
        <v>39</v>
      </c>
    </row>
    <row r="190">
      <c r="F190" s="32" t="s">
        <v>81</v>
      </c>
      <c r="G190" s="80">
        <f>COUNTIF(F9:F172,F190)</f>
        <v>83</v>
      </c>
    </row>
    <row r="191">
      <c r="F191" s="32" t="s">
        <v>82</v>
      </c>
      <c r="G191" s="80">
        <f>COUNTIF(F9:F173,F191)</f>
        <v>3</v>
      </c>
    </row>
    <row r="192">
      <c r="F192" s="32" t="s">
        <v>83</v>
      </c>
      <c r="G192" s="80">
        <f>COUNTIF(F9:F174,F192)</f>
        <v>5</v>
      </c>
    </row>
  </sheetData>
  <mergeCells count="27">
    <mergeCell ref="E1:F1"/>
    <mergeCell ref="B3:E3"/>
    <mergeCell ref="B4:E4"/>
    <mergeCell ref="I4:J4"/>
    <mergeCell ref="B5:E5"/>
    <mergeCell ref="I7:J7"/>
    <mergeCell ref="A8:G8"/>
    <mergeCell ref="I9:J52"/>
    <mergeCell ref="I56:J101"/>
    <mergeCell ref="I106:J137"/>
    <mergeCell ref="I142:J168"/>
    <mergeCell ref="F173:G173"/>
    <mergeCell ref="B174:E174"/>
    <mergeCell ref="B175:E175"/>
    <mergeCell ref="B182:C182"/>
    <mergeCell ref="B183:C183"/>
    <mergeCell ref="B184:C184"/>
    <mergeCell ref="B185:C185"/>
    <mergeCell ref="B186:C186"/>
    <mergeCell ref="F187:G187"/>
    <mergeCell ref="B176:C176"/>
    <mergeCell ref="B177:C177"/>
    <mergeCell ref="B178:C178"/>
    <mergeCell ref="B179:C179"/>
    <mergeCell ref="B180:C180"/>
    <mergeCell ref="F180:G180"/>
    <mergeCell ref="B181:E18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63"/>
    <col customWidth="1" min="7" max="7" width="31.13"/>
  </cols>
  <sheetData>
    <row r="1">
      <c r="A1" s="1" t="s">
        <v>75</v>
      </c>
      <c r="B1" s="41"/>
      <c r="C1" s="2"/>
      <c r="D1" s="89" t="s">
        <v>184</v>
      </c>
      <c r="E1" s="5"/>
      <c r="F1" s="3"/>
      <c r="G1" s="3"/>
    </row>
    <row r="2">
      <c r="A2" s="2"/>
      <c r="B2" s="2"/>
      <c r="C2" s="2"/>
      <c r="D2" s="2"/>
      <c r="E2" s="2"/>
      <c r="F2" s="2"/>
      <c r="G2" s="2"/>
    </row>
    <row r="3">
      <c r="A3" s="6" t="s">
        <v>2</v>
      </c>
      <c r="B3" s="7" t="s">
        <v>3</v>
      </c>
      <c r="C3" s="8"/>
      <c r="D3" s="5"/>
      <c r="E3" s="6" t="s">
        <v>4</v>
      </c>
      <c r="F3" s="42" t="s">
        <v>185</v>
      </c>
      <c r="G3" s="5"/>
    </row>
    <row r="4">
      <c r="A4" s="6" t="s">
        <v>6</v>
      </c>
      <c r="B4" s="42" t="s">
        <v>110</v>
      </c>
      <c r="C4" s="8"/>
      <c r="D4" s="5"/>
      <c r="E4" s="6" t="s">
        <v>8</v>
      </c>
      <c r="F4" s="42" t="s">
        <v>9</v>
      </c>
      <c r="G4" s="5"/>
    </row>
    <row r="5">
      <c r="A5" s="6" t="s">
        <v>11</v>
      </c>
      <c r="B5" s="42" t="s">
        <v>76</v>
      </c>
      <c r="C5" s="8"/>
      <c r="D5" s="5"/>
      <c r="E5" s="6" t="s">
        <v>13</v>
      </c>
      <c r="F5" s="42" t="s">
        <v>14</v>
      </c>
      <c r="G5" s="5"/>
    </row>
    <row r="7">
      <c r="B7" s="14" t="s">
        <v>77</v>
      </c>
      <c r="C7" s="15" t="s">
        <v>78</v>
      </c>
      <c r="D7" s="15" t="s">
        <v>79</v>
      </c>
      <c r="E7" s="15" t="s">
        <v>80</v>
      </c>
      <c r="F7" s="2"/>
      <c r="G7" s="86" t="s">
        <v>22</v>
      </c>
    </row>
    <row r="8">
      <c r="B8" s="20" t="s">
        <v>25</v>
      </c>
      <c r="C8" s="45">
        <v>0.15</v>
      </c>
      <c r="D8" s="21">
        <f t="shared" ref="D8:D12" si="1">15950*C8</f>
        <v>2392.5</v>
      </c>
      <c r="E8" s="21">
        <v>1715.0</v>
      </c>
      <c r="F8" s="20"/>
      <c r="G8" s="21"/>
    </row>
    <row r="9">
      <c r="B9" s="20" t="s">
        <v>28</v>
      </c>
      <c r="C9" s="45">
        <v>0.15</v>
      </c>
      <c r="D9" s="21">
        <f t="shared" si="1"/>
        <v>2392.5</v>
      </c>
      <c r="E9" s="21">
        <v>3000.0</v>
      </c>
      <c r="F9" s="20"/>
      <c r="G9" s="21"/>
    </row>
    <row r="10">
      <c r="B10" s="20" t="s">
        <v>81</v>
      </c>
      <c r="C10" s="45">
        <v>0.6</v>
      </c>
      <c r="D10" s="21">
        <f t="shared" si="1"/>
        <v>9570</v>
      </c>
      <c r="E10" s="21">
        <v>8575.0</v>
      </c>
      <c r="F10" s="20"/>
      <c r="G10" s="21"/>
    </row>
    <row r="11">
      <c r="B11" s="20" t="s">
        <v>82</v>
      </c>
      <c r="C11" s="45">
        <v>0.05</v>
      </c>
      <c r="D11" s="20">
        <f t="shared" si="1"/>
        <v>797.5</v>
      </c>
      <c r="E11" s="21">
        <v>120.0</v>
      </c>
      <c r="F11" s="20"/>
      <c r="G11" s="21"/>
    </row>
    <row r="12">
      <c r="B12" s="20" t="s">
        <v>83</v>
      </c>
      <c r="C12" s="45">
        <v>0.05</v>
      </c>
      <c r="D12" s="20">
        <f t="shared" si="1"/>
        <v>797.5</v>
      </c>
      <c r="E12" s="21">
        <v>265.0</v>
      </c>
      <c r="F12" s="20"/>
      <c r="G12" s="21"/>
    </row>
    <row r="13">
      <c r="B13" s="47" t="s">
        <v>240</v>
      </c>
      <c r="C13" s="87"/>
      <c r="D13" s="88"/>
      <c r="E13" s="21">
        <v>60.0</v>
      </c>
      <c r="F13" s="20"/>
      <c r="G13" s="21" t="s">
        <v>241</v>
      </c>
    </row>
    <row r="14">
      <c r="B14" s="20" t="s">
        <v>86</v>
      </c>
      <c r="C14" s="87"/>
      <c r="D14" s="88"/>
      <c r="E14" s="21">
        <v>2275.0</v>
      </c>
      <c r="F14" s="20"/>
      <c r="G14" s="21"/>
    </row>
    <row r="15">
      <c r="B15" s="20" t="s">
        <v>87</v>
      </c>
      <c r="C15" s="46">
        <v>1.0</v>
      </c>
      <c r="D15" s="20">
        <f>SUM(D8:D12)</f>
        <v>15950</v>
      </c>
      <c r="E15" s="20">
        <f>SUM(E8:E14)</f>
        <v>16010</v>
      </c>
      <c r="F15" s="20"/>
      <c r="G15" s="21"/>
    </row>
    <row r="17">
      <c r="B17" s="14" t="s">
        <v>88</v>
      </c>
      <c r="C17" s="50" t="s">
        <v>89</v>
      </c>
    </row>
    <row r="18">
      <c r="B18" s="2" t="s">
        <v>25</v>
      </c>
      <c r="C18" s="53">
        <v>3.0</v>
      </c>
    </row>
    <row r="19">
      <c r="B19" s="2" t="s">
        <v>28</v>
      </c>
      <c r="C19" s="53">
        <v>12.0</v>
      </c>
    </row>
    <row r="20">
      <c r="B20" s="2" t="s">
        <v>81</v>
      </c>
      <c r="C20" s="53">
        <v>36.0</v>
      </c>
    </row>
    <row r="21">
      <c r="B21" s="2" t="s">
        <v>82</v>
      </c>
      <c r="C21" s="54">
        <v>0.0</v>
      </c>
    </row>
    <row r="22">
      <c r="B22" s="2" t="s">
        <v>83</v>
      </c>
      <c r="C22" s="53">
        <v>1.0</v>
      </c>
    </row>
    <row r="23">
      <c r="B23" s="2" t="s">
        <v>87</v>
      </c>
      <c r="C23" s="54">
        <f>SUM(C18:C22)</f>
        <v>52</v>
      </c>
    </row>
    <row r="24">
      <c r="B24" s="2"/>
      <c r="C24" s="2"/>
    </row>
    <row r="25">
      <c r="B25" s="50" t="s">
        <v>90</v>
      </c>
      <c r="C25" s="55" t="s">
        <v>89</v>
      </c>
    </row>
    <row r="26">
      <c r="B26" s="2" t="s">
        <v>25</v>
      </c>
      <c r="C26" s="53">
        <v>1.0</v>
      </c>
    </row>
    <row r="27">
      <c r="B27" s="2" t="s">
        <v>28</v>
      </c>
      <c r="C27" s="53">
        <v>8.0</v>
      </c>
      <c r="H27" s="15" t="s">
        <v>79</v>
      </c>
      <c r="I27" s="15" t="s">
        <v>80</v>
      </c>
    </row>
    <row r="28">
      <c r="B28" s="2" t="s">
        <v>81</v>
      </c>
      <c r="C28" s="53">
        <v>9.0</v>
      </c>
      <c r="H28" s="39">
        <v>15950.0</v>
      </c>
      <c r="I28" s="39">
        <v>16010.0</v>
      </c>
    </row>
    <row r="29">
      <c r="B29" s="2" t="s">
        <v>82</v>
      </c>
      <c r="C29" s="53">
        <v>25.0</v>
      </c>
    </row>
    <row r="30">
      <c r="B30" s="2" t="s">
        <v>83</v>
      </c>
      <c r="C30" s="53">
        <v>9.0</v>
      </c>
    </row>
    <row r="31">
      <c r="B31" s="2" t="s">
        <v>87</v>
      </c>
      <c r="C31" s="54">
        <f>SUM(C26:C30)</f>
        <v>52</v>
      </c>
    </row>
    <row r="33">
      <c r="B33" s="56" t="s">
        <v>91</v>
      </c>
      <c r="C33" s="8"/>
      <c r="D33" s="8"/>
      <c r="E33" s="5"/>
    </row>
    <row r="34">
      <c r="B34" s="56" t="s">
        <v>92</v>
      </c>
      <c r="C34" s="8"/>
      <c r="D34" s="8"/>
      <c r="E34" s="5"/>
    </row>
    <row r="35">
      <c r="B35" s="57" t="s">
        <v>93</v>
      </c>
      <c r="C35" s="5"/>
      <c r="D35" s="58">
        <v>240.0</v>
      </c>
      <c r="E35" s="2" t="s">
        <v>94</v>
      </c>
    </row>
    <row r="36">
      <c r="B36" s="57" t="s">
        <v>95</v>
      </c>
      <c r="C36" s="5"/>
      <c r="D36" s="58">
        <v>360.0</v>
      </c>
      <c r="E36" s="2" t="s">
        <v>94</v>
      </c>
    </row>
    <row r="37">
      <c r="B37" s="59" t="s">
        <v>96</v>
      </c>
      <c r="C37" s="5"/>
      <c r="D37" s="53">
        <v>240.0</v>
      </c>
      <c r="E37" s="2" t="s">
        <v>94</v>
      </c>
    </row>
    <row r="38">
      <c r="B38" s="59" t="s">
        <v>97</v>
      </c>
      <c r="C38" s="5"/>
      <c r="D38" s="53">
        <v>240.0</v>
      </c>
      <c r="E38" s="2" t="s">
        <v>94</v>
      </c>
    </row>
    <row r="39">
      <c r="B39" s="59" t="s">
        <v>98</v>
      </c>
      <c r="C39" s="5"/>
      <c r="D39" s="53">
        <v>360.0</v>
      </c>
      <c r="E39" s="2" t="s">
        <v>94</v>
      </c>
    </row>
    <row r="40">
      <c r="B40" s="56" t="s">
        <v>99</v>
      </c>
      <c r="C40" s="8"/>
      <c r="D40" s="8"/>
      <c r="E40" s="5"/>
    </row>
    <row r="41">
      <c r="B41" s="60" t="s">
        <v>100</v>
      </c>
      <c r="C41" s="5"/>
      <c r="D41" s="53">
        <v>180.0</v>
      </c>
      <c r="E41" s="2" t="s">
        <v>94</v>
      </c>
    </row>
    <row r="42">
      <c r="B42" s="60" t="s">
        <v>101</v>
      </c>
      <c r="C42" s="5"/>
      <c r="D42" s="54">
        <v>180.0</v>
      </c>
      <c r="E42" s="2" t="s">
        <v>94</v>
      </c>
    </row>
    <row r="43">
      <c r="B43" s="60" t="s">
        <v>102</v>
      </c>
      <c r="C43" s="5"/>
      <c r="D43" s="53">
        <v>180.0</v>
      </c>
      <c r="E43" s="2" t="s">
        <v>94</v>
      </c>
    </row>
    <row r="44">
      <c r="B44" s="60" t="s">
        <v>103</v>
      </c>
      <c r="C44" s="5"/>
      <c r="D44" s="54">
        <v>180.0</v>
      </c>
      <c r="E44" s="2" t="s">
        <v>94</v>
      </c>
    </row>
    <row r="45">
      <c r="B45" s="60" t="s">
        <v>104</v>
      </c>
      <c r="C45" s="5"/>
      <c r="D45" s="54">
        <v>180.0</v>
      </c>
      <c r="E45" s="2" t="s">
        <v>94</v>
      </c>
    </row>
    <row r="46">
      <c r="B46" s="61"/>
      <c r="C46" s="62" t="s">
        <v>105</v>
      </c>
      <c r="D46" s="54">
        <v>180.0</v>
      </c>
      <c r="E46" s="2" t="s">
        <v>94</v>
      </c>
    </row>
    <row r="47">
      <c r="B47" s="61"/>
      <c r="C47" s="62" t="s">
        <v>106</v>
      </c>
      <c r="D47" s="54">
        <v>180.0</v>
      </c>
      <c r="E47" s="2" t="s">
        <v>94</v>
      </c>
    </row>
    <row r="48">
      <c r="B48" s="61"/>
      <c r="C48" s="61"/>
      <c r="D48" s="54">
        <f>SUM(D35:D39) + SUM(D41:D47)</f>
        <v>2700</v>
      </c>
      <c r="E48" s="2" t="s">
        <v>94</v>
      </c>
    </row>
  </sheetData>
  <mergeCells count="20">
    <mergeCell ref="D1:E1"/>
    <mergeCell ref="B3:D3"/>
    <mergeCell ref="F3:G3"/>
    <mergeCell ref="B4:D4"/>
    <mergeCell ref="F4:G4"/>
    <mergeCell ref="B5:D5"/>
    <mergeCell ref="F5:G5"/>
    <mergeCell ref="B40:E40"/>
    <mergeCell ref="B41:C41"/>
    <mergeCell ref="B42:C42"/>
    <mergeCell ref="B43:C43"/>
    <mergeCell ref="B44:C44"/>
    <mergeCell ref="B45:C45"/>
    <mergeCell ref="B33:E33"/>
    <mergeCell ref="B34:E34"/>
    <mergeCell ref="B35:C35"/>
    <mergeCell ref="B36:C36"/>
    <mergeCell ref="B37:C37"/>
    <mergeCell ref="B38:C38"/>
    <mergeCell ref="B39:C39"/>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47.38"/>
  </cols>
  <sheetData>
    <row r="1">
      <c r="A1" s="1" t="s">
        <v>0</v>
      </c>
      <c r="B1" s="2"/>
      <c r="C1" s="3"/>
      <c r="D1" s="2"/>
      <c r="E1" s="116" t="s">
        <v>242</v>
      </c>
      <c r="F1" s="5"/>
      <c r="G1" s="3"/>
    </row>
    <row r="2">
      <c r="A2" s="2"/>
      <c r="B2" s="2"/>
      <c r="C2" s="2"/>
      <c r="D2" s="2"/>
      <c r="E2" s="2"/>
      <c r="F2" s="2"/>
      <c r="G2" s="2"/>
    </row>
    <row r="3">
      <c r="A3" s="6" t="s">
        <v>2</v>
      </c>
      <c r="B3" s="7" t="s">
        <v>3</v>
      </c>
      <c r="C3" s="8"/>
      <c r="D3" s="8"/>
      <c r="E3" s="5"/>
      <c r="F3" s="6" t="s">
        <v>4</v>
      </c>
      <c r="G3" s="117" t="s">
        <v>243</v>
      </c>
    </row>
    <row r="4">
      <c r="A4" s="6" t="s">
        <v>6</v>
      </c>
      <c r="B4" s="13" t="s">
        <v>110</v>
      </c>
      <c r="C4" s="8"/>
      <c r="D4" s="8"/>
      <c r="E4" s="5"/>
      <c r="F4" s="6" t="s">
        <v>8</v>
      </c>
      <c r="G4" s="11" t="s">
        <v>9</v>
      </c>
      <c r="I4" s="17" t="s">
        <v>244</v>
      </c>
    </row>
    <row r="5">
      <c r="A5" s="6" t="s">
        <v>11</v>
      </c>
      <c r="B5" s="13" t="s">
        <v>12</v>
      </c>
      <c r="C5" s="8"/>
      <c r="D5" s="8"/>
      <c r="E5" s="5"/>
      <c r="F5" s="6" t="s">
        <v>13</v>
      </c>
      <c r="G5" s="11" t="s">
        <v>14</v>
      </c>
    </row>
    <row r="7">
      <c r="A7" s="14" t="s">
        <v>15</v>
      </c>
      <c r="B7" s="90" t="s">
        <v>16</v>
      </c>
      <c r="C7" s="90" t="s">
        <v>17</v>
      </c>
      <c r="D7" s="90" t="s">
        <v>18</v>
      </c>
      <c r="E7" s="90" t="s">
        <v>19</v>
      </c>
      <c r="F7" s="90" t="s">
        <v>20</v>
      </c>
      <c r="G7" s="90" t="s">
        <v>21</v>
      </c>
      <c r="I7" s="91" t="s">
        <v>22</v>
      </c>
      <c r="J7" s="92"/>
    </row>
    <row r="8">
      <c r="A8" s="70" t="s">
        <v>23</v>
      </c>
    </row>
    <row r="9">
      <c r="A9" s="18">
        <v>44697.0</v>
      </c>
      <c r="B9" s="19">
        <v>0.375</v>
      </c>
      <c r="C9" s="19">
        <v>0.5</v>
      </c>
      <c r="D9" s="20">
        <v>25.0</v>
      </c>
      <c r="E9" s="20">
        <v>155.0</v>
      </c>
      <c r="F9" s="21" t="s">
        <v>81</v>
      </c>
      <c r="G9" s="20" t="s">
        <v>245</v>
      </c>
      <c r="I9" s="93" t="s">
        <v>246</v>
      </c>
      <c r="J9" s="94"/>
    </row>
    <row r="10">
      <c r="A10" s="18">
        <v>44697.0</v>
      </c>
      <c r="B10" s="19">
        <v>0.5</v>
      </c>
      <c r="C10" s="19">
        <v>0.5416666666666666</v>
      </c>
      <c r="D10" s="20">
        <v>0.0</v>
      </c>
      <c r="E10" s="20">
        <v>60.0</v>
      </c>
      <c r="F10" s="95" t="s">
        <v>28</v>
      </c>
      <c r="G10" s="20"/>
      <c r="I10" s="96"/>
      <c r="J10" s="97"/>
    </row>
    <row r="11">
      <c r="A11" s="18">
        <v>44697.0</v>
      </c>
      <c r="B11" s="19">
        <v>0.5416666666666666</v>
      </c>
      <c r="C11" s="19">
        <v>0.625</v>
      </c>
      <c r="D11" s="20">
        <v>0.0</v>
      </c>
      <c r="E11" s="20">
        <v>120.0</v>
      </c>
      <c r="F11" s="21" t="s">
        <v>81</v>
      </c>
      <c r="G11" s="82"/>
      <c r="I11" s="96"/>
      <c r="J11" s="97"/>
    </row>
    <row r="12">
      <c r="A12" s="18">
        <v>44697.0</v>
      </c>
      <c r="B12" s="19">
        <v>0.875</v>
      </c>
      <c r="C12" s="19">
        <v>0.9583333333333334</v>
      </c>
      <c r="D12" s="20">
        <v>0.0</v>
      </c>
      <c r="E12" s="20">
        <v>120.0</v>
      </c>
      <c r="F12" s="21" t="s">
        <v>81</v>
      </c>
      <c r="G12" s="20"/>
      <c r="I12" s="96"/>
      <c r="J12" s="97"/>
    </row>
    <row r="13">
      <c r="A13" s="18">
        <v>44698.0</v>
      </c>
      <c r="B13" s="19">
        <v>0.3333333333333333</v>
      </c>
      <c r="C13" s="19">
        <v>0.625</v>
      </c>
      <c r="D13" s="20">
        <v>40.0</v>
      </c>
      <c r="E13" s="20">
        <v>380.0</v>
      </c>
      <c r="F13" s="21" t="s">
        <v>81</v>
      </c>
      <c r="G13" s="82"/>
      <c r="I13" s="96"/>
      <c r="J13" s="97"/>
    </row>
    <row r="14">
      <c r="A14" s="18">
        <v>44698.0</v>
      </c>
      <c r="B14" s="19">
        <v>0.9583333333333334</v>
      </c>
      <c r="C14" s="19">
        <v>1.0</v>
      </c>
      <c r="D14" s="20">
        <v>0.0</v>
      </c>
      <c r="E14" s="20">
        <v>60.0</v>
      </c>
      <c r="F14" s="21" t="s">
        <v>81</v>
      </c>
      <c r="G14" s="82"/>
      <c r="I14" s="96"/>
      <c r="J14" s="97"/>
    </row>
    <row r="15">
      <c r="A15" s="18">
        <v>44699.0</v>
      </c>
      <c r="B15" s="19">
        <v>0.3333333333333333</v>
      </c>
      <c r="C15" s="19">
        <v>0.375</v>
      </c>
      <c r="D15" s="20">
        <v>0.0</v>
      </c>
      <c r="E15" s="20">
        <v>60.0</v>
      </c>
      <c r="F15" s="21" t="s">
        <v>25</v>
      </c>
      <c r="G15" s="82"/>
      <c r="I15" s="96"/>
      <c r="J15" s="97"/>
    </row>
    <row r="16">
      <c r="A16" s="18">
        <v>44699.0</v>
      </c>
      <c r="B16" s="19">
        <v>0.4166666666666667</v>
      </c>
      <c r="C16" s="19">
        <v>0.4583333333333333</v>
      </c>
      <c r="D16" s="20">
        <v>0.0</v>
      </c>
      <c r="E16" s="20">
        <v>60.0</v>
      </c>
      <c r="F16" s="95" t="s">
        <v>28</v>
      </c>
      <c r="G16" s="82"/>
      <c r="I16" s="96"/>
      <c r="J16" s="97"/>
    </row>
    <row r="17">
      <c r="A17" s="18">
        <v>44699.0</v>
      </c>
      <c r="B17" s="19">
        <v>0.4583333333333333</v>
      </c>
      <c r="C17" s="19">
        <v>0.625</v>
      </c>
      <c r="D17" s="20">
        <v>35.0</v>
      </c>
      <c r="E17" s="20">
        <v>205.0</v>
      </c>
      <c r="F17" s="21" t="s">
        <v>81</v>
      </c>
      <c r="G17" s="20" t="s">
        <v>247</v>
      </c>
      <c r="I17" s="96"/>
      <c r="J17" s="97"/>
    </row>
    <row r="18">
      <c r="A18" s="18">
        <v>44699.0</v>
      </c>
      <c r="B18" s="19">
        <v>0.875</v>
      </c>
      <c r="C18" s="19">
        <v>0.9583333333333334</v>
      </c>
      <c r="D18" s="20">
        <v>0.0</v>
      </c>
      <c r="E18" s="20">
        <v>120.0</v>
      </c>
      <c r="F18" s="21" t="s">
        <v>81</v>
      </c>
      <c r="G18" s="82"/>
      <c r="I18" s="96"/>
      <c r="J18" s="97"/>
    </row>
    <row r="19">
      <c r="A19" s="18">
        <v>44700.0</v>
      </c>
      <c r="B19" s="19">
        <v>0.3333333333333333</v>
      </c>
      <c r="C19" s="19">
        <v>0.625</v>
      </c>
      <c r="D19" s="20">
        <v>55.0</v>
      </c>
      <c r="E19" s="20">
        <v>365.0</v>
      </c>
      <c r="F19" s="21" t="s">
        <v>81</v>
      </c>
      <c r="G19" s="20" t="s">
        <v>248</v>
      </c>
      <c r="I19" s="96"/>
      <c r="J19" s="97"/>
    </row>
    <row r="20">
      <c r="A20" s="18">
        <v>44700.0</v>
      </c>
      <c r="B20" s="19">
        <v>0.875</v>
      </c>
      <c r="C20" s="19">
        <v>0.9166666666666666</v>
      </c>
      <c r="D20" s="20">
        <v>0.0</v>
      </c>
      <c r="E20" s="20">
        <v>60.0</v>
      </c>
      <c r="F20" s="21" t="s">
        <v>81</v>
      </c>
      <c r="G20" s="82"/>
      <c r="I20" s="96"/>
      <c r="J20" s="97"/>
    </row>
    <row r="21">
      <c r="A21" s="18">
        <v>44701.0</v>
      </c>
      <c r="B21" s="19">
        <v>0.3333333333333333</v>
      </c>
      <c r="C21" s="19">
        <v>0.375</v>
      </c>
      <c r="D21" s="20">
        <v>0.0</v>
      </c>
      <c r="E21" s="20">
        <v>60.0</v>
      </c>
      <c r="F21" s="21" t="s">
        <v>25</v>
      </c>
      <c r="G21" s="20"/>
      <c r="I21" s="96"/>
      <c r="J21" s="97"/>
    </row>
    <row r="22">
      <c r="A22" s="18">
        <v>44701.0</v>
      </c>
      <c r="B22" s="19">
        <v>0.375</v>
      </c>
      <c r="C22" s="19">
        <v>0.4166666666666667</v>
      </c>
      <c r="D22" s="95">
        <v>20.0</v>
      </c>
      <c r="E22" s="95">
        <v>40.0</v>
      </c>
      <c r="F22" s="95" t="s">
        <v>28</v>
      </c>
      <c r="G22" s="95" t="s">
        <v>245</v>
      </c>
      <c r="I22" s="96"/>
      <c r="J22" s="97"/>
    </row>
    <row r="23">
      <c r="A23" s="18">
        <v>44701.0</v>
      </c>
      <c r="B23" s="19">
        <v>0.4166666666666667</v>
      </c>
      <c r="C23" s="19">
        <v>0.625</v>
      </c>
      <c r="D23" s="20">
        <v>30.0</v>
      </c>
      <c r="E23" s="20">
        <v>270.0</v>
      </c>
      <c r="F23" s="21" t="s">
        <v>81</v>
      </c>
      <c r="G23" s="20" t="s">
        <v>249</v>
      </c>
      <c r="I23" s="96"/>
      <c r="J23" s="97"/>
    </row>
    <row r="24">
      <c r="A24" s="18">
        <v>44701.0</v>
      </c>
      <c r="B24" s="19">
        <v>0.9583333333333334</v>
      </c>
      <c r="C24" s="19">
        <v>1.0</v>
      </c>
      <c r="D24" s="20">
        <v>0.0</v>
      </c>
      <c r="E24" s="20">
        <v>60.0</v>
      </c>
      <c r="F24" s="21" t="s">
        <v>81</v>
      </c>
      <c r="G24" s="82"/>
      <c r="I24" s="96"/>
      <c r="J24" s="97"/>
    </row>
    <row r="25">
      <c r="A25" s="18">
        <v>44702.0</v>
      </c>
      <c r="B25" s="19">
        <v>0.4166666666666667</v>
      </c>
      <c r="C25" s="19">
        <v>0.75</v>
      </c>
      <c r="D25" s="20">
        <v>60.0</v>
      </c>
      <c r="E25" s="20">
        <v>420.0</v>
      </c>
      <c r="F25" s="21" t="s">
        <v>81</v>
      </c>
      <c r="G25" s="20" t="s">
        <v>250</v>
      </c>
      <c r="I25" s="96"/>
      <c r="J25" s="97"/>
    </row>
    <row r="26">
      <c r="A26" s="18">
        <v>44703.0</v>
      </c>
      <c r="B26" s="19">
        <v>0.375</v>
      </c>
      <c r="C26" s="19">
        <v>0.5416666666666666</v>
      </c>
      <c r="D26" s="20">
        <v>0.0</v>
      </c>
      <c r="E26" s="20">
        <v>240.0</v>
      </c>
      <c r="F26" s="21" t="s">
        <v>81</v>
      </c>
      <c r="G26" s="82"/>
      <c r="I26" s="96"/>
      <c r="J26" s="97"/>
    </row>
    <row r="27">
      <c r="A27" s="18">
        <v>44703.0</v>
      </c>
      <c r="B27" s="19">
        <v>0.75</v>
      </c>
      <c r="C27" s="19">
        <v>0.9166666666666666</v>
      </c>
      <c r="D27" s="20">
        <v>0.0</v>
      </c>
      <c r="E27" s="20">
        <v>240.0</v>
      </c>
      <c r="F27" s="21" t="s">
        <v>81</v>
      </c>
      <c r="G27" s="82"/>
      <c r="I27" s="96"/>
      <c r="J27" s="97"/>
    </row>
    <row r="28">
      <c r="A28" s="18">
        <v>44704.0</v>
      </c>
      <c r="B28" s="19">
        <v>0.3333333333333333</v>
      </c>
      <c r="C28" s="19">
        <v>0.5416666666666666</v>
      </c>
      <c r="D28" s="20">
        <v>45.0</v>
      </c>
      <c r="E28" s="20">
        <v>255.0</v>
      </c>
      <c r="F28" s="21" t="s">
        <v>81</v>
      </c>
      <c r="G28" s="20" t="s">
        <v>251</v>
      </c>
      <c r="I28" s="96"/>
      <c r="J28" s="97"/>
    </row>
    <row r="29">
      <c r="A29" s="18">
        <v>44704.0</v>
      </c>
      <c r="B29" s="19">
        <v>0.5416666666666666</v>
      </c>
      <c r="C29" s="19">
        <v>0.5833333333333334</v>
      </c>
      <c r="D29" s="20">
        <v>0.0</v>
      </c>
      <c r="E29" s="20">
        <v>60.0</v>
      </c>
      <c r="F29" s="95" t="s">
        <v>28</v>
      </c>
      <c r="G29" s="20"/>
      <c r="I29" s="96"/>
      <c r="J29" s="97"/>
    </row>
    <row r="30">
      <c r="A30" s="18">
        <v>44704.0</v>
      </c>
      <c r="B30" s="19">
        <v>0.625</v>
      </c>
      <c r="C30" s="19">
        <v>0.6666666666666666</v>
      </c>
      <c r="D30" s="20">
        <v>0.0</v>
      </c>
      <c r="E30" s="20">
        <v>60.0</v>
      </c>
      <c r="F30" s="21" t="s">
        <v>25</v>
      </c>
      <c r="G30" s="20"/>
      <c r="I30" s="96"/>
      <c r="J30" s="97"/>
    </row>
    <row r="31">
      <c r="A31" s="18">
        <v>44704.0</v>
      </c>
      <c r="B31" s="19">
        <v>0.875</v>
      </c>
      <c r="C31" s="19">
        <v>0.9166666666666666</v>
      </c>
      <c r="D31" s="20">
        <v>0.0</v>
      </c>
      <c r="E31" s="20">
        <v>60.0</v>
      </c>
      <c r="F31" s="21" t="s">
        <v>81</v>
      </c>
      <c r="G31" s="82"/>
      <c r="I31" s="96"/>
      <c r="J31" s="97"/>
    </row>
    <row r="32">
      <c r="A32" s="18">
        <v>44705.0</v>
      </c>
      <c r="B32" s="19">
        <v>0.2916666666666667</v>
      </c>
      <c r="C32" s="19">
        <v>0.625</v>
      </c>
      <c r="D32" s="20">
        <v>80.0</v>
      </c>
      <c r="E32" s="20">
        <v>400.0</v>
      </c>
      <c r="F32" s="21" t="s">
        <v>81</v>
      </c>
      <c r="G32" s="20" t="s">
        <v>252</v>
      </c>
      <c r="I32" s="96"/>
      <c r="J32" s="97"/>
    </row>
    <row r="33">
      <c r="A33" s="18">
        <v>44706.0</v>
      </c>
      <c r="B33" s="19">
        <v>0.375</v>
      </c>
      <c r="C33" s="19">
        <v>0.5</v>
      </c>
      <c r="D33" s="20">
        <v>20.0</v>
      </c>
      <c r="E33" s="20">
        <v>160.0</v>
      </c>
      <c r="F33" s="21" t="s">
        <v>81</v>
      </c>
      <c r="G33" s="20" t="s">
        <v>245</v>
      </c>
      <c r="I33" s="96"/>
      <c r="J33" s="97"/>
    </row>
    <row r="34">
      <c r="A34" s="18">
        <v>44706.0</v>
      </c>
      <c r="B34" s="19">
        <v>0.5</v>
      </c>
      <c r="C34" s="19">
        <v>0.5416666666666666</v>
      </c>
      <c r="D34" s="20">
        <v>0.0</v>
      </c>
      <c r="E34" s="20">
        <v>60.0</v>
      </c>
      <c r="F34" s="95" t="s">
        <v>28</v>
      </c>
      <c r="G34" s="82"/>
      <c r="I34" s="96"/>
      <c r="J34" s="97"/>
    </row>
    <row r="35">
      <c r="A35" s="18">
        <v>44706.0</v>
      </c>
      <c r="B35" s="19">
        <v>0.5416666666666666</v>
      </c>
      <c r="C35" s="19">
        <v>0.625</v>
      </c>
      <c r="D35" s="20">
        <v>0.0</v>
      </c>
      <c r="E35" s="20">
        <v>120.0</v>
      </c>
      <c r="F35" s="21" t="s">
        <v>81</v>
      </c>
      <c r="G35" s="82"/>
      <c r="I35" s="96"/>
      <c r="J35" s="97"/>
    </row>
    <row r="36">
      <c r="A36" s="18">
        <v>44706.0</v>
      </c>
      <c r="B36" s="19">
        <v>0.875</v>
      </c>
      <c r="C36" s="19">
        <v>0.9583333333333334</v>
      </c>
      <c r="D36" s="20">
        <v>0.0</v>
      </c>
      <c r="E36" s="20">
        <v>120.0</v>
      </c>
      <c r="F36" s="21" t="s">
        <v>81</v>
      </c>
      <c r="G36" s="82"/>
      <c r="I36" s="96"/>
      <c r="J36" s="97"/>
    </row>
    <row r="37">
      <c r="A37" s="18">
        <v>44707.0</v>
      </c>
      <c r="B37" s="19">
        <v>0.375</v>
      </c>
      <c r="C37" s="19">
        <v>0.5416666666666666</v>
      </c>
      <c r="D37" s="20">
        <v>30.0</v>
      </c>
      <c r="E37" s="20">
        <v>210.0</v>
      </c>
      <c r="F37" s="21" t="s">
        <v>81</v>
      </c>
      <c r="G37" s="82"/>
      <c r="I37" s="96"/>
      <c r="J37" s="97"/>
    </row>
    <row r="38">
      <c r="A38" s="18">
        <v>44707.0</v>
      </c>
      <c r="B38" s="19">
        <v>0.5833333333333334</v>
      </c>
      <c r="C38" s="19">
        <v>0.6666666666666666</v>
      </c>
      <c r="D38" s="95">
        <v>0.0</v>
      </c>
      <c r="E38" s="95">
        <v>120.0</v>
      </c>
      <c r="F38" s="21" t="s">
        <v>81</v>
      </c>
      <c r="G38" s="118"/>
      <c r="I38" s="96"/>
      <c r="J38" s="97"/>
    </row>
    <row r="39">
      <c r="A39" s="18">
        <v>44707.0</v>
      </c>
      <c r="B39" s="19">
        <v>0.875</v>
      </c>
      <c r="C39" s="19">
        <v>0.9583333333333334</v>
      </c>
      <c r="D39" s="20">
        <v>20.0</v>
      </c>
      <c r="E39" s="20">
        <v>100.0</v>
      </c>
      <c r="F39" s="21" t="s">
        <v>81</v>
      </c>
      <c r="G39" s="82"/>
      <c r="I39" s="96"/>
      <c r="J39" s="97"/>
    </row>
    <row r="40">
      <c r="A40" s="18">
        <v>44708.0</v>
      </c>
      <c r="B40" s="19">
        <v>0.3333333333333333</v>
      </c>
      <c r="C40" s="19">
        <v>0.4583333333333333</v>
      </c>
      <c r="D40" s="20">
        <v>0.0</v>
      </c>
      <c r="E40" s="20">
        <v>180.0</v>
      </c>
      <c r="F40" s="21" t="s">
        <v>81</v>
      </c>
      <c r="G40" s="82"/>
      <c r="I40" s="96"/>
      <c r="J40" s="97"/>
    </row>
    <row r="41">
      <c r="A41" s="18">
        <v>44708.0</v>
      </c>
      <c r="B41" s="19">
        <v>0.4791666666666667</v>
      </c>
      <c r="C41" s="19">
        <v>0.5208333333333334</v>
      </c>
      <c r="D41" s="20">
        <v>0.0</v>
      </c>
      <c r="E41" s="20">
        <v>60.0</v>
      </c>
      <c r="F41" s="21" t="s">
        <v>25</v>
      </c>
      <c r="G41" s="82"/>
      <c r="I41" s="96"/>
      <c r="J41" s="97"/>
    </row>
    <row r="42">
      <c r="A42" s="18">
        <v>44708.0</v>
      </c>
      <c r="B42" s="19">
        <v>0.5208333333333334</v>
      </c>
      <c r="C42" s="19">
        <v>0.6458333333333334</v>
      </c>
      <c r="D42" s="20">
        <v>20.0</v>
      </c>
      <c r="E42" s="20">
        <v>160.0</v>
      </c>
      <c r="F42" s="21" t="s">
        <v>81</v>
      </c>
      <c r="G42" s="82"/>
      <c r="I42" s="96"/>
      <c r="J42" s="97"/>
    </row>
    <row r="43">
      <c r="A43" s="18">
        <v>44708.0</v>
      </c>
      <c r="B43" s="19">
        <v>0.9583333333333334</v>
      </c>
      <c r="C43" s="19">
        <v>1.0</v>
      </c>
      <c r="D43" s="20">
        <v>0.0</v>
      </c>
      <c r="E43" s="20">
        <v>60.0</v>
      </c>
      <c r="F43" s="21" t="s">
        <v>81</v>
      </c>
      <c r="G43" s="82"/>
      <c r="I43" s="98"/>
      <c r="J43" s="69"/>
    </row>
    <row r="44">
      <c r="A44" s="70" t="s">
        <v>42</v>
      </c>
      <c r="B44" s="70"/>
      <c r="C44" s="70"/>
      <c r="D44" s="70"/>
      <c r="E44" s="70"/>
      <c r="F44" s="70"/>
      <c r="G44" s="70"/>
      <c r="I44" s="119"/>
      <c r="J44" s="119"/>
    </row>
    <row r="45">
      <c r="A45" s="18">
        <v>44697.0</v>
      </c>
      <c r="B45" s="19">
        <v>0.375</v>
      </c>
      <c r="C45" s="19">
        <v>0.4166666666666667</v>
      </c>
      <c r="D45" s="20">
        <v>0.0</v>
      </c>
      <c r="E45" s="20">
        <v>60.0</v>
      </c>
      <c r="F45" s="21" t="s">
        <v>25</v>
      </c>
      <c r="G45" s="20"/>
      <c r="I45" s="99" t="s">
        <v>253</v>
      </c>
      <c r="J45" s="94"/>
    </row>
    <row r="46">
      <c r="A46" s="18">
        <v>44697.0</v>
      </c>
      <c r="B46" s="19">
        <v>0.4166666666666667</v>
      </c>
      <c r="C46" s="19">
        <v>0.4583333333333333</v>
      </c>
      <c r="D46" s="20">
        <v>15.0</v>
      </c>
      <c r="E46" s="20">
        <v>45.0</v>
      </c>
      <c r="F46" s="20" t="s">
        <v>28</v>
      </c>
      <c r="G46" s="20" t="s">
        <v>254</v>
      </c>
      <c r="I46" s="96"/>
      <c r="J46" s="97"/>
    </row>
    <row r="47">
      <c r="A47" s="18">
        <v>44697.0</v>
      </c>
      <c r="B47" s="19">
        <v>0.4583333333333333</v>
      </c>
      <c r="C47" s="19">
        <v>0.6458333333333334</v>
      </c>
      <c r="D47" s="20">
        <v>20.0</v>
      </c>
      <c r="E47" s="20">
        <v>250.0</v>
      </c>
      <c r="F47" s="21" t="s">
        <v>81</v>
      </c>
      <c r="G47" s="20" t="s">
        <v>255</v>
      </c>
      <c r="I47" s="96"/>
      <c r="J47" s="97"/>
    </row>
    <row r="48">
      <c r="A48" s="18">
        <v>44697.0</v>
      </c>
      <c r="B48" s="19">
        <v>0.875</v>
      </c>
      <c r="C48" s="19">
        <v>0.9375</v>
      </c>
      <c r="D48" s="20">
        <v>15.0</v>
      </c>
      <c r="E48" s="20">
        <v>75.0</v>
      </c>
      <c r="F48" s="21" t="s">
        <v>81</v>
      </c>
      <c r="G48" s="23" t="s">
        <v>256</v>
      </c>
      <c r="I48" s="96"/>
      <c r="J48" s="97"/>
    </row>
    <row r="49">
      <c r="A49" s="18">
        <v>44698.0</v>
      </c>
      <c r="B49" s="19">
        <v>0.375</v>
      </c>
      <c r="C49" s="19">
        <v>0.6458333333333334</v>
      </c>
      <c r="D49" s="20">
        <v>40.0</v>
      </c>
      <c r="E49" s="20">
        <v>350.0</v>
      </c>
      <c r="F49" s="21" t="s">
        <v>81</v>
      </c>
      <c r="G49" s="20" t="s">
        <v>257</v>
      </c>
      <c r="I49" s="96"/>
      <c r="J49" s="97"/>
    </row>
    <row r="50">
      <c r="A50" s="18">
        <v>44698.0</v>
      </c>
      <c r="B50" s="19">
        <v>0.9375</v>
      </c>
      <c r="C50" s="19">
        <v>0.9583333333333334</v>
      </c>
      <c r="D50" s="20">
        <v>0.0</v>
      </c>
      <c r="E50" s="20">
        <v>30.0</v>
      </c>
      <c r="F50" s="20" t="s">
        <v>28</v>
      </c>
      <c r="G50" s="27"/>
      <c r="I50" s="96"/>
      <c r="J50" s="97"/>
    </row>
    <row r="51">
      <c r="A51" s="18">
        <v>44698.0</v>
      </c>
      <c r="B51" s="19">
        <v>0.9583333333333334</v>
      </c>
      <c r="C51" s="19">
        <v>1.0</v>
      </c>
      <c r="D51" s="20">
        <v>0.0</v>
      </c>
      <c r="E51" s="20">
        <v>60.0</v>
      </c>
      <c r="F51" s="21" t="s">
        <v>81</v>
      </c>
      <c r="G51" s="27"/>
      <c r="I51" s="96"/>
      <c r="J51" s="97"/>
    </row>
    <row r="52">
      <c r="A52" s="18">
        <v>44699.0</v>
      </c>
      <c r="B52" s="19">
        <v>0.375</v>
      </c>
      <c r="C52" s="19">
        <v>0.4166666666666667</v>
      </c>
      <c r="D52" s="20">
        <v>0.0</v>
      </c>
      <c r="E52" s="20">
        <v>60.0</v>
      </c>
      <c r="F52" s="95" t="s">
        <v>28</v>
      </c>
      <c r="G52" s="27"/>
      <c r="I52" s="96"/>
      <c r="J52" s="97"/>
    </row>
    <row r="53">
      <c r="A53" s="18">
        <v>44699.0</v>
      </c>
      <c r="B53" s="19">
        <v>0.4166666666666667</v>
      </c>
      <c r="C53" s="19">
        <v>0.625</v>
      </c>
      <c r="D53" s="20">
        <v>20.0</v>
      </c>
      <c r="E53" s="20">
        <v>280.0</v>
      </c>
      <c r="F53" s="21" t="s">
        <v>81</v>
      </c>
      <c r="G53" s="20" t="s">
        <v>255</v>
      </c>
      <c r="I53" s="96"/>
      <c r="J53" s="97"/>
    </row>
    <row r="54">
      <c r="A54" s="18">
        <v>44699.0</v>
      </c>
      <c r="B54" s="19">
        <v>0.625</v>
      </c>
      <c r="C54" s="19">
        <v>0.6458333333333334</v>
      </c>
      <c r="D54" s="20">
        <v>0.0</v>
      </c>
      <c r="E54" s="20">
        <v>30.0</v>
      </c>
      <c r="F54" s="95" t="s">
        <v>28</v>
      </c>
      <c r="G54" s="27"/>
      <c r="I54" s="96"/>
      <c r="J54" s="97"/>
    </row>
    <row r="55">
      <c r="A55" s="18">
        <v>44699.0</v>
      </c>
      <c r="B55" s="19">
        <v>0.875</v>
      </c>
      <c r="C55" s="19">
        <v>0.9375</v>
      </c>
      <c r="D55" s="95">
        <v>0.0</v>
      </c>
      <c r="E55" s="95">
        <v>90.0</v>
      </c>
      <c r="F55" s="21" t="s">
        <v>81</v>
      </c>
      <c r="G55" s="120"/>
      <c r="I55" s="96"/>
      <c r="J55" s="97"/>
    </row>
    <row r="56">
      <c r="A56" s="18">
        <v>44700.0</v>
      </c>
      <c r="B56" s="19">
        <v>0.375</v>
      </c>
      <c r="C56" s="19">
        <v>0.4583333333333333</v>
      </c>
      <c r="D56" s="20">
        <v>25.0</v>
      </c>
      <c r="E56" s="20">
        <v>95.0</v>
      </c>
      <c r="F56" s="95" t="s">
        <v>28</v>
      </c>
      <c r="G56" s="20" t="s">
        <v>258</v>
      </c>
      <c r="I56" s="96"/>
      <c r="J56" s="97"/>
    </row>
    <row r="57">
      <c r="A57" s="18">
        <v>44700.0</v>
      </c>
      <c r="B57" s="19">
        <v>0.4583333333333333</v>
      </c>
      <c r="C57" s="19">
        <v>0.6458333333333334</v>
      </c>
      <c r="D57" s="20">
        <v>10.0</v>
      </c>
      <c r="E57" s="20">
        <v>260.0</v>
      </c>
      <c r="F57" s="21" t="s">
        <v>81</v>
      </c>
      <c r="G57" s="20" t="s">
        <v>259</v>
      </c>
      <c r="I57" s="96"/>
      <c r="J57" s="97"/>
    </row>
    <row r="58">
      <c r="A58" s="18">
        <v>44700.0</v>
      </c>
      <c r="B58" s="19">
        <v>0.8541666666666666</v>
      </c>
      <c r="C58" s="19">
        <v>0.9166666666666666</v>
      </c>
      <c r="D58" s="20">
        <v>0.0</v>
      </c>
      <c r="E58" s="20">
        <v>90.0</v>
      </c>
      <c r="F58" s="21" t="s">
        <v>81</v>
      </c>
      <c r="G58" s="20"/>
      <c r="I58" s="96"/>
      <c r="J58" s="97"/>
    </row>
    <row r="59">
      <c r="A59" s="18">
        <v>44701.0</v>
      </c>
      <c r="B59" s="19">
        <v>0.3333333333333333</v>
      </c>
      <c r="C59" s="19">
        <v>0.6458333333333334</v>
      </c>
      <c r="D59" s="95">
        <v>40.0</v>
      </c>
      <c r="E59" s="95">
        <v>410.0</v>
      </c>
      <c r="F59" s="21" t="s">
        <v>81</v>
      </c>
      <c r="G59" s="95" t="s">
        <v>260</v>
      </c>
      <c r="I59" s="96"/>
      <c r="J59" s="97"/>
    </row>
    <row r="60">
      <c r="A60" s="18">
        <v>44701.0</v>
      </c>
      <c r="B60" s="19">
        <v>0.9375</v>
      </c>
      <c r="C60" s="19">
        <v>0.9583333333333334</v>
      </c>
      <c r="D60" s="20">
        <v>0.0</v>
      </c>
      <c r="E60" s="20">
        <v>30.0</v>
      </c>
      <c r="F60" s="21" t="s">
        <v>25</v>
      </c>
      <c r="G60" s="27"/>
      <c r="I60" s="96"/>
      <c r="J60" s="97"/>
    </row>
    <row r="61">
      <c r="A61" s="18">
        <v>44702.0</v>
      </c>
      <c r="B61" s="19">
        <v>0.4583333333333333</v>
      </c>
      <c r="C61" s="19">
        <v>0.5416666666666666</v>
      </c>
      <c r="D61" s="20">
        <v>0.0</v>
      </c>
      <c r="E61" s="20">
        <v>120.0</v>
      </c>
      <c r="F61" s="21" t="s">
        <v>81</v>
      </c>
      <c r="G61" s="27"/>
      <c r="I61" s="96"/>
      <c r="J61" s="97"/>
    </row>
    <row r="62">
      <c r="A62" s="18">
        <v>44702.0</v>
      </c>
      <c r="B62" s="19">
        <v>0.625</v>
      </c>
      <c r="C62" s="19">
        <v>0.75</v>
      </c>
      <c r="D62" s="20">
        <v>20.0</v>
      </c>
      <c r="E62" s="20">
        <v>160.0</v>
      </c>
      <c r="F62" s="21" t="s">
        <v>81</v>
      </c>
      <c r="G62" s="20" t="s">
        <v>261</v>
      </c>
      <c r="I62" s="96"/>
      <c r="J62" s="97"/>
    </row>
    <row r="63">
      <c r="A63" s="18">
        <v>44702.0</v>
      </c>
      <c r="B63" s="19">
        <v>0.875</v>
      </c>
      <c r="C63" s="19">
        <v>0.9583333333333334</v>
      </c>
      <c r="D63" s="20">
        <v>30.0</v>
      </c>
      <c r="E63" s="20">
        <v>150.0</v>
      </c>
      <c r="F63" s="21" t="s">
        <v>81</v>
      </c>
      <c r="G63" s="20" t="s">
        <v>262</v>
      </c>
      <c r="I63" s="96"/>
      <c r="J63" s="97"/>
    </row>
    <row r="64">
      <c r="A64" s="18">
        <v>44703.0</v>
      </c>
      <c r="B64" s="19">
        <v>0.375</v>
      </c>
      <c r="C64" s="19">
        <v>0.5416666666666666</v>
      </c>
      <c r="D64" s="20">
        <v>30.0</v>
      </c>
      <c r="E64" s="20">
        <v>210.0</v>
      </c>
      <c r="F64" s="21" t="s">
        <v>81</v>
      </c>
      <c r="G64" s="20" t="s">
        <v>255</v>
      </c>
      <c r="I64" s="96"/>
      <c r="J64" s="97"/>
    </row>
    <row r="65">
      <c r="A65" s="18">
        <v>44703.0</v>
      </c>
      <c r="B65" s="19">
        <v>0.7083333333333334</v>
      </c>
      <c r="C65" s="19">
        <v>0.7916666666666666</v>
      </c>
      <c r="D65" s="20">
        <v>0.0</v>
      </c>
      <c r="E65" s="20">
        <v>240.0</v>
      </c>
      <c r="F65" s="21" t="s">
        <v>81</v>
      </c>
      <c r="G65" s="27"/>
      <c r="I65" s="96"/>
      <c r="J65" s="97"/>
    </row>
    <row r="66">
      <c r="A66" s="18">
        <v>44704.0</v>
      </c>
      <c r="B66" s="19">
        <v>0.375</v>
      </c>
      <c r="C66" s="19">
        <v>0.4166666666666667</v>
      </c>
      <c r="D66" s="20">
        <v>0.0</v>
      </c>
      <c r="E66" s="20">
        <v>60.0</v>
      </c>
      <c r="F66" s="95" t="s">
        <v>28</v>
      </c>
      <c r="G66" s="27"/>
      <c r="I66" s="96"/>
      <c r="J66" s="97"/>
    </row>
    <row r="67">
      <c r="A67" s="18">
        <v>44704.0</v>
      </c>
      <c r="B67" s="19">
        <v>0.4166666666666667</v>
      </c>
      <c r="C67" s="19">
        <v>0.6458333333333334</v>
      </c>
      <c r="D67" s="20">
        <v>20.0</v>
      </c>
      <c r="E67" s="20">
        <v>310.0</v>
      </c>
      <c r="F67" s="21" t="s">
        <v>81</v>
      </c>
      <c r="G67" s="20" t="s">
        <v>255</v>
      </c>
      <c r="I67" s="96"/>
      <c r="J67" s="97"/>
    </row>
    <row r="68">
      <c r="A68" s="18">
        <v>44704.0</v>
      </c>
      <c r="B68" s="19">
        <v>0.8958333333333334</v>
      </c>
      <c r="C68" s="19">
        <v>0.9583333333333334</v>
      </c>
      <c r="D68" s="20">
        <v>0.0</v>
      </c>
      <c r="E68" s="20">
        <v>90.0</v>
      </c>
      <c r="F68" s="21" t="s">
        <v>81</v>
      </c>
      <c r="G68" s="27"/>
      <c r="I68" s="96"/>
      <c r="J68" s="97"/>
    </row>
    <row r="69">
      <c r="A69" s="18">
        <v>44705.0</v>
      </c>
      <c r="B69" s="19">
        <v>0.3333333333333333</v>
      </c>
      <c r="C69" s="19">
        <v>0.6458333333333334</v>
      </c>
      <c r="D69" s="20">
        <v>40.0</v>
      </c>
      <c r="E69" s="20">
        <v>410.0</v>
      </c>
      <c r="F69" s="21" t="s">
        <v>81</v>
      </c>
      <c r="G69" s="20" t="s">
        <v>263</v>
      </c>
      <c r="I69" s="96"/>
      <c r="J69" s="97"/>
    </row>
    <row r="70">
      <c r="A70" s="18">
        <v>44705.0</v>
      </c>
      <c r="B70" s="19">
        <v>0.9583333333333334</v>
      </c>
      <c r="C70" s="19">
        <v>0.9791666666666666</v>
      </c>
      <c r="D70" s="20">
        <v>0.0</v>
      </c>
      <c r="E70" s="20">
        <v>30.0</v>
      </c>
      <c r="F70" s="21" t="s">
        <v>25</v>
      </c>
      <c r="G70" s="27"/>
      <c r="I70" s="96"/>
      <c r="J70" s="97"/>
    </row>
    <row r="71">
      <c r="A71" s="18">
        <v>44706.0</v>
      </c>
      <c r="B71" s="19">
        <v>0.375</v>
      </c>
      <c r="C71" s="19">
        <v>0.6458333333333334</v>
      </c>
      <c r="D71" s="20">
        <v>30.0</v>
      </c>
      <c r="E71" s="20">
        <v>360.0</v>
      </c>
      <c r="F71" s="21" t="s">
        <v>81</v>
      </c>
      <c r="G71" s="27"/>
      <c r="I71" s="96"/>
      <c r="J71" s="97"/>
    </row>
    <row r="72">
      <c r="A72" s="18">
        <v>44706.0</v>
      </c>
      <c r="B72" s="19">
        <v>0.8541666666666666</v>
      </c>
      <c r="C72" s="19">
        <v>0.9166666666666666</v>
      </c>
      <c r="D72" s="20">
        <v>0.0</v>
      </c>
      <c r="E72" s="20">
        <v>90.0</v>
      </c>
      <c r="F72" s="21" t="s">
        <v>81</v>
      </c>
      <c r="G72" s="27"/>
      <c r="I72" s="96"/>
      <c r="J72" s="97"/>
    </row>
    <row r="73">
      <c r="A73" s="18">
        <v>44707.0</v>
      </c>
      <c r="B73" s="19">
        <v>0.375</v>
      </c>
      <c r="C73" s="19">
        <v>0.4166666666666667</v>
      </c>
      <c r="D73" s="20">
        <v>0.0</v>
      </c>
      <c r="E73" s="20">
        <v>60.0</v>
      </c>
      <c r="F73" s="95" t="s">
        <v>28</v>
      </c>
      <c r="G73" s="27"/>
      <c r="I73" s="96"/>
      <c r="J73" s="97"/>
    </row>
    <row r="74">
      <c r="A74" s="18">
        <v>44707.0</v>
      </c>
      <c r="B74" s="19">
        <v>0.4166666666666667</v>
      </c>
      <c r="C74" s="19">
        <v>0.6458333333333334</v>
      </c>
      <c r="D74" s="20">
        <v>20.0</v>
      </c>
      <c r="E74" s="20">
        <v>310.0</v>
      </c>
      <c r="F74" s="21" t="s">
        <v>81</v>
      </c>
      <c r="G74" s="20" t="s">
        <v>264</v>
      </c>
      <c r="I74" s="96"/>
      <c r="J74" s="97"/>
    </row>
    <row r="75">
      <c r="A75" s="18">
        <v>44707.0</v>
      </c>
      <c r="B75" s="19">
        <v>0.8958333333333334</v>
      </c>
      <c r="C75" s="19">
        <v>0.9583333333333334</v>
      </c>
      <c r="D75" s="20">
        <v>0.0</v>
      </c>
      <c r="E75" s="20">
        <v>90.0</v>
      </c>
      <c r="F75" s="21" t="s">
        <v>81</v>
      </c>
      <c r="G75" s="27"/>
      <c r="I75" s="96"/>
      <c r="J75" s="97"/>
    </row>
    <row r="76">
      <c r="A76" s="18">
        <v>44708.0</v>
      </c>
      <c r="B76" s="19">
        <v>0.3333333333333333</v>
      </c>
      <c r="C76" s="19">
        <v>0.6458333333333334</v>
      </c>
      <c r="D76" s="20">
        <v>30.0</v>
      </c>
      <c r="E76" s="20">
        <v>420.0</v>
      </c>
      <c r="F76" s="21" t="s">
        <v>81</v>
      </c>
      <c r="G76" s="20" t="s">
        <v>265</v>
      </c>
      <c r="I76" s="98"/>
      <c r="J76" s="69"/>
    </row>
    <row r="77">
      <c r="A77" s="18">
        <v>44708.0</v>
      </c>
      <c r="B77" s="19">
        <v>0.9583333333333334</v>
      </c>
      <c r="C77" s="19">
        <v>0.9791666666666666</v>
      </c>
      <c r="D77" s="20">
        <v>0.0</v>
      </c>
      <c r="E77" s="20">
        <v>30.0</v>
      </c>
      <c r="F77" s="21" t="s">
        <v>25</v>
      </c>
      <c r="G77" s="27"/>
      <c r="I77" s="121"/>
      <c r="J77" s="121"/>
    </row>
    <row r="78">
      <c r="A78" s="70" t="s">
        <v>52</v>
      </c>
      <c r="B78" s="70"/>
      <c r="C78" s="70"/>
      <c r="D78" s="70"/>
      <c r="E78" s="70"/>
      <c r="F78" s="70"/>
      <c r="G78" s="70"/>
      <c r="I78" s="121"/>
      <c r="J78" s="121"/>
    </row>
    <row r="79">
      <c r="A79" s="122">
        <v>44697.0</v>
      </c>
      <c r="B79" s="123">
        <v>0.25</v>
      </c>
      <c r="C79" s="123">
        <v>0.3333333333333333</v>
      </c>
      <c r="D79" s="124">
        <v>0.0</v>
      </c>
      <c r="E79" s="11">
        <v>120.0</v>
      </c>
      <c r="F79" s="21" t="s">
        <v>25</v>
      </c>
      <c r="G79" s="11"/>
      <c r="I79" s="99" t="s">
        <v>266</v>
      </c>
      <c r="J79" s="94"/>
    </row>
    <row r="80">
      <c r="A80" s="125">
        <v>44697.0</v>
      </c>
      <c r="B80" s="123">
        <v>0.4583333333333333</v>
      </c>
      <c r="C80" s="123">
        <v>0.5416666666666666</v>
      </c>
      <c r="D80" s="124">
        <v>20.0</v>
      </c>
      <c r="E80" s="11">
        <v>100.0</v>
      </c>
      <c r="F80" s="124" t="s">
        <v>28</v>
      </c>
      <c r="G80" s="11" t="s">
        <v>56</v>
      </c>
      <c r="I80" s="96"/>
      <c r="J80" s="97"/>
    </row>
    <row r="81">
      <c r="A81" s="125">
        <v>44698.0</v>
      </c>
      <c r="B81" s="123">
        <v>0.25</v>
      </c>
      <c r="C81" s="123">
        <v>0.2916666666666667</v>
      </c>
      <c r="D81" s="124">
        <v>20.0</v>
      </c>
      <c r="E81" s="11">
        <v>40.0</v>
      </c>
      <c r="F81" s="21" t="s">
        <v>81</v>
      </c>
      <c r="G81" s="11" t="s">
        <v>32</v>
      </c>
      <c r="I81" s="96"/>
      <c r="J81" s="97"/>
    </row>
    <row r="82">
      <c r="A82" s="125">
        <v>44698.0</v>
      </c>
      <c r="B82" s="123">
        <v>0.3333333333333333</v>
      </c>
      <c r="C82" s="123">
        <v>0.4166666666666667</v>
      </c>
      <c r="D82" s="124">
        <v>10.0</v>
      </c>
      <c r="E82" s="11">
        <v>110.0</v>
      </c>
      <c r="F82" s="21" t="s">
        <v>81</v>
      </c>
      <c r="G82" s="11" t="s">
        <v>267</v>
      </c>
      <c r="I82" s="96"/>
      <c r="J82" s="97"/>
    </row>
    <row r="83">
      <c r="A83" s="125">
        <v>44698.0</v>
      </c>
      <c r="B83" s="123">
        <v>0.4166666666666667</v>
      </c>
      <c r="C83" s="123">
        <v>0.4583333333333333</v>
      </c>
      <c r="D83" s="124">
        <v>0.0</v>
      </c>
      <c r="E83" s="11">
        <v>60.0</v>
      </c>
      <c r="F83" s="21" t="s">
        <v>25</v>
      </c>
      <c r="G83" s="126"/>
      <c r="I83" s="96"/>
      <c r="J83" s="97"/>
    </row>
    <row r="84">
      <c r="A84" s="125">
        <v>44699.0</v>
      </c>
      <c r="B84" s="123">
        <v>0.25</v>
      </c>
      <c r="C84" s="123">
        <v>0.4166666666666667</v>
      </c>
      <c r="D84" s="11">
        <v>45.0</v>
      </c>
      <c r="E84" s="11">
        <v>195.0</v>
      </c>
      <c r="F84" s="21" t="s">
        <v>81</v>
      </c>
      <c r="G84" s="11" t="s">
        <v>268</v>
      </c>
      <c r="I84" s="96"/>
      <c r="J84" s="97"/>
    </row>
    <row r="85">
      <c r="A85" s="125">
        <v>44700.0</v>
      </c>
      <c r="B85" s="123">
        <v>0.25</v>
      </c>
      <c r="C85" s="123">
        <v>0.375</v>
      </c>
      <c r="D85" s="124">
        <v>30.0</v>
      </c>
      <c r="E85" s="11">
        <v>150.0</v>
      </c>
      <c r="F85" s="21" t="s">
        <v>81</v>
      </c>
      <c r="G85" s="11" t="s">
        <v>269</v>
      </c>
      <c r="I85" s="96"/>
      <c r="J85" s="97"/>
    </row>
    <row r="86">
      <c r="A86" s="125">
        <v>44700.0</v>
      </c>
      <c r="B86" s="123">
        <v>0.5833333333333334</v>
      </c>
      <c r="C86" s="123">
        <v>0.625</v>
      </c>
      <c r="D86" s="11">
        <v>0.0</v>
      </c>
      <c r="E86" s="11">
        <v>60.0</v>
      </c>
      <c r="F86" s="11" t="s">
        <v>28</v>
      </c>
      <c r="G86" s="126"/>
      <c r="I86" s="96"/>
      <c r="J86" s="97"/>
    </row>
    <row r="87">
      <c r="A87" s="125">
        <v>44701.0</v>
      </c>
      <c r="B87" s="123">
        <v>0.3333333333333333</v>
      </c>
      <c r="C87" s="123">
        <v>0.4166666666666667</v>
      </c>
      <c r="D87" s="124">
        <v>25.0</v>
      </c>
      <c r="E87" s="11">
        <v>95.0</v>
      </c>
      <c r="F87" s="21" t="s">
        <v>25</v>
      </c>
      <c r="G87" s="11" t="s">
        <v>270</v>
      </c>
      <c r="I87" s="96"/>
      <c r="J87" s="97"/>
    </row>
    <row r="88">
      <c r="A88" s="125">
        <v>44701.0</v>
      </c>
      <c r="B88" s="123">
        <v>0.5416666666666666</v>
      </c>
      <c r="C88" s="123">
        <v>0.5833333333333334</v>
      </c>
      <c r="D88" s="11">
        <v>0.0</v>
      </c>
      <c r="E88" s="11">
        <v>60.0</v>
      </c>
      <c r="F88" s="124" t="s">
        <v>28</v>
      </c>
      <c r="G88" s="126"/>
      <c r="I88" s="96"/>
      <c r="J88" s="97"/>
    </row>
    <row r="89">
      <c r="A89" s="125">
        <v>44701.0</v>
      </c>
      <c r="B89" s="123">
        <v>0.5833333333333334</v>
      </c>
      <c r="C89" s="123">
        <v>0.625</v>
      </c>
      <c r="D89" s="11">
        <v>0.0</v>
      </c>
      <c r="E89" s="11">
        <v>60.0</v>
      </c>
      <c r="F89" s="21" t="s">
        <v>81</v>
      </c>
      <c r="G89" s="126"/>
      <c r="I89" s="96"/>
      <c r="J89" s="97"/>
    </row>
    <row r="90">
      <c r="A90" s="125">
        <v>44702.0</v>
      </c>
      <c r="B90" s="123">
        <v>0.4583333333333333</v>
      </c>
      <c r="C90" s="123">
        <v>0.625</v>
      </c>
      <c r="D90" s="11">
        <v>0.0</v>
      </c>
      <c r="E90" s="11">
        <v>240.0</v>
      </c>
      <c r="F90" s="21" t="s">
        <v>81</v>
      </c>
      <c r="G90" s="126"/>
      <c r="I90" s="96"/>
      <c r="J90" s="97"/>
    </row>
    <row r="91">
      <c r="A91" s="125">
        <v>44703.0</v>
      </c>
      <c r="B91" s="123">
        <v>0.375</v>
      </c>
      <c r="C91" s="123">
        <v>0.5416666666666666</v>
      </c>
      <c r="D91" s="11">
        <v>60.0</v>
      </c>
      <c r="E91" s="11">
        <v>180.0</v>
      </c>
      <c r="F91" s="21" t="s">
        <v>81</v>
      </c>
      <c r="G91" s="11" t="s">
        <v>271</v>
      </c>
      <c r="I91" s="96"/>
      <c r="J91" s="97"/>
    </row>
    <row r="92">
      <c r="A92" s="125">
        <v>44704.0</v>
      </c>
      <c r="B92" s="123">
        <v>0.25</v>
      </c>
      <c r="C92" s="123">
        <v>0.2916666666666667</v>
      </c>
      <c r="D92" s="11">
        <v>0.0</v>
      </c>
      <c r="E92" s="11">
        <v>60.0</v>
      </c>
      <c r="F92" s="124" t="s">
        <v>28</v>
      </c>
      <c r="G92" s="11"/>
      <c r="I92" s="96"/>
      <c r="J92" s="97"/>
    </row>
    <row r="93">
      <c r="A93" s="125">
        <v>44704.0</v>
      </c>
      <c r="B93" s="123">
        <v>0.2916666666666667</v>
      </c>
      <c r="C93" s="123">
        <v>0.375</v>
      </c>
      <c r="D93" s="11">
        <v>20.0</v>
      </c>
      <c r="E93" s="11">
        <v>100.0</v>
      </c>
      <c r="F93" s="21" t="s">
        <v>81</v>
      </c>
      <c r="G93" s="11" t="s">
        <v>51</v>
      </c>
      <c r="I93" s="96"/>
      <c r="J93" s="97"/>
    </row>
    <row r="94">
      <c r="A94" s="125">
        <v>44704.0</v>
      </c>
      <c r="B94" s="123">
        <v>0.5416666666666666</v>
      </c>
      <c r="C94" s="123">
        <v>0.5833333333333334</v>
      </c>
      <c r="D94" s="11">
        <v>0.0</v>
      </c>
      <c r="E94" s="11">
        <v>60.0</v>
      </c>
      <c r="F94" s="21" t="s">
        <v>25</v>
      </c>
      <c r="G94" s="126"/>
      <c r="I94" s="96"/>
      <c r="J94" s="97"/>
    </row>
    <row r="95">
      <c r="A95" s="125">
        <v>44705.0</v>
      </c>
      <c r="B95" s="123">
        <v>0.20833333333333334</v>
      </c>
      <c r="C95" s="123">
        <v>0.25</v>
      </c>
      <c r="D95" s="11">
        <v>0.0</v>
      </c>
      <c r="E95" s="11">
        <v>60.0</v>
      </c>
      <c r="F95" s="21" t="s">
        <v>25</v>
      </c>
      <c r="G95" s="126"/>
      <c r="I95" s="96"/>
      <c r="J95" s="97"/>
    </row>
    <row r="96">
      <c r="A96" s="125">
        <v>44705.0</v>
      </c>
      <c r="B96" s="123">
        <v>0.25</v>
      </c>
      <c r="C96" s="123">
        <v>0.3333333333333333</v>
      </c>
      <c r="D96" s="11">
        <v>20.0</v>
      </c>
      <c r="E96" s="11">
        <v>100.0</v>
      </c>
      <c r="F96" s="21" t="s">
        <v>81</v>
      </c>
      <c r="G96" s="11" t="s">
        <v>51</v>
      </c>
      <c r="I96" s="96"/>
      <c r="J96" s="97"/>
    </row>
    <row r="97">
      <c r="A97" s="125">
        <v>44705.0</v>
      </c>
      <c r="B97" s="123">
        <v>0.625</v>
      </c>
      <c r="C97" s="123">
        <v>0.6666666666666666</v>
      </c>
      <c r="D97" s="11">
        <v>0.0</v>
      </c>
      <c r="E97" s="11">
        <v>60.0</v>
      </c>
      <c r="F97" s="124" t="s">
        <v>83</v>
      </c>
      <c r="G97" s="126"/>
      <c r="I97" s="96"/>
      <c r="J97" s="97"/>
    </row>
    <row r="98">
      <c r="A98" s="125">
        <v>44706.0</v>
      </c>
      <c r="B98" s="123">
        <v>0.25</v>
      </c>
      <c r="C98" s="123">
        <v>0.375</v>
      </c>
      <c r="D98" s="11">
        <v>30.0</v>
      </c>
      <c r="E98" s="11">
        <v>150.0</v>
      </c>
      <c r="F98" s="21" t="s">
        <v>81</v>
      </c>
      <c r="G98" s="11" t="s">
        <v>272</v>
      </c>
      <c r="I98" s="96"/>
      <c r="J98" s="97"/>
    </row>
    <row r="99">
      <c r="A99" s="125">
        <v>44706.0</v>
      </c>
      <c r="B99" s="123">
        <v>0.5416666666666666</v>
      </c>
      <c r="C99" s="123">
        <v>0.5833333333333334</v>
      </c>
      <c r="D99" s="11">
        <v>0.0</v>
      </c>
      <c r="E99" s="11">
        <v>60.0</v>
      </c>
      <c r="F99" s="21" t="s">
        <v>25</v>
      </c>
      <c r="G99" s="126"/>
      <c r="I99" s="96"/>
      <c r="J99" s="97"/>
    </row>
    <row r="100">
      <c r="A100" s="125">
        <v>44707.0</v>
      </c>
      <c r="B100" s="123">
        <v>0.25</v>
      </c>
      <c r="C100" s="123">
        <v>0.2916666666666667</v>
      </c>
      <c r="D100" s="11">
        <v>0.0</v>
      </c>
      <c r="E100" s="11">
        <v>60.0</v>
      </c>
      <c r="F100" s="11" t="s">
        <v>83</v>
      </c>
      <c r="G100" s="126"/>
      <c r="I100" s="96"/>
      <c r="J100" s="97"/>
    </row>
    <row r="101">
      <c r="A101" s="125">
        <v>44707.0</v>
      </c>
      <c r="B101" s="123">
        <v>0.2916666666666667</v>
      </c>
      <c r="C101" s="123">
        <v>0.3333333333333333</v>
      </c>
      <c r="D101" s="11">
        <v>20.0</v>
      </c>
      <c r="E101" s="11">
        <v>40.0</v>
      </c>
      <c r="F101" s="124" t="s">
        <v>28</v>
      </c>
      <c r="G101" s="11" t="s">
        <v>153</v>
      </c>
      <c r="I101" s="96"/>
      <c r="J101" s="97"/>
    </row>
    <row r="102">
      <c r="A102" s="125">
        <v>44707.0</v>
      </c>
      <c r="B102" s="123">
        <v>0.375</v>
      </c>
      <c r="C102" s="123">
        <v>0.4166666666666667</v>
      </c>
      <c r="D102" s="11">
        <v>0.0</v>
      </c>
      <c r="E102" s="11">
        <v>60.0</v>
      </c>
      <c r="F102" s="21" t="s">
        <v>81</v>
      </c>
      <c r="G102" s="126"/>
      <c r="I102" s="96"/>
      <c r="J102" s="97"/>
    </row>
    <row r="103">
      <c r="A103" s="125">
        <v>44707.0</v>
      </c>
      <c r="B103" s="123">
        <v>0.5416666666666666</v>
      </c>
      <c r="C103" s="123">
        <v>0.5833333333333334</v>
      </c>
      <c r="D103" s="11">
        <v>0.0</v>
      </c>
      <c r="E103" s="11">
        <v>60.0</v>
      </c>
      <c r="F103" s="124" t="s">
        <v>83</v>
      </c>
      <c r="G103" s="126"/>
      <c r="I103" s="96"/>
      <c r="J103" s="97"/>
    </row>
    <row r="104">
      <c r="A104" s="125">
        <v>44708.0</v>
      </c>
      <c r="B104" s="123">
        <v>0.25</v>
      </c>
      <c r="C104" s="123">
        <v>0.3333333333333333</v>
      </c>
      <c r="D104" s="124">
        <v>30.0</v>
      </c>
      <c r="E104" s="124">
        <v>90.0</v>
      </c>
      <c r="F104" s="21" t="s">
        <v>81</v>
      </c>
      <c r="G104" s="124" t="s">
        <v>51</v>
      </c>
      <c r="I104" s="98"/>
      <c r="J104" s="69"/>
    </row>
    <row r="105">
      <c r="A105" s="125">
        <v>44708.0</v>
      </c>
      <c r="B105" s="123">
        <v>0.3333333333333333</v>
      </c>
      <c r="C105" s="123">
        <v>0.4166666666666667</v>
      </c>
      <c r="D105" s="11">
        <v>0.0</v>
      </c>
      <c r="E105" s="11">
        <v>120.0</v>
      </c>
      <c r="F105" s="21" t="s">
        <v>81</v>
      </c>
      <c r="G105" s="126"/>
    </row>
    <row r="106">
      <c r="A106" s="70" t="s">
        <v>59</v>
      </c>
      <c r="B106" s="70"/>
      <c r="C106" s="70"/>
      <c r="D106" s="70"/>
      <c r="E106" s="70"/>
      <c r="F106" s="70"/>
      <c r="G106" s="70"/>
      <c r="I106" s="121"/>
      <c r="J106" s="121"/>
    </row>
    <row r="107">
      <c r="A107" s="102">
        <v>44697.0</v>
      </c>
      <c r="B107" s="103">
        <v>0.6666666666666666</v>
      </c>
      <c r="C107" s="103">
        <v>0.8333333333333334</v>
      </c>
      <c r="D107" s="104">
        <v>15.0</v>
      </c>
      <c r="E107" s="104">
        <v>225.0</v>
      </c>
      <c r="F107" s="104" t="s">
        <v>25</v>
      </c>
      <c r="G107" s="104" t="s">
        <v>273</v>
      </c>
      <c r="I107" s="99" t="s">
        <v>274</v>
      </c>
      <c r="J107" s="94"/>
    </row>
    <row r="108">
      <c r="A108" s="106">
        <v>44698.0</v>
      </c>
      <c r="B108" s="103">
        <v>0.6666666666666666</v>
      </c>
      <c r="C108" s="103">
        <v>0.71875</v>
      </c>
      <c r="D108" s="104">
        <v>10.0</v>
      </c>
      <c r="E108" s="104">
        <v>65.0</v>
      </c>
      <c r="F108" s="127" t="s">
        <v>25</v>
      </c>
      <c r="G108" s="104"/>
      <c r="I108" s="96"/>
      <c r="J108" s="97"/>
    </row>
    <row r="109">
      <c r="A109" s="106">
        <v>44698.0</v>
      </c>
      <c r="B109" s="103">
        <v>0.8333333333333334</v>
      </c>
      <c r="C109" s="103">
        <v>0.9131944444444444</v>
      </c>
      <c r="D109" s="104">
        <v>0.0</v>
      </c>
      <c r="E109" s="104">
        <v>115.0</v>
      </c>
      <c r="F109" s="104" t="s">
        <v>28</v>
      </c>
      <c r="G109" s="104"/>
      <c r="I109" s="96"/>
      <c r="J109" s="97"/>
    </row>
    <row r="110">
      <c r="A110" s="106">
        <v>44699.0</v>
      </c>
      <c r="B110" s="103">
        <v>0.6666666666666666</v>
      </c>
      <c r="C110" s="103">
        <v>0.8333333333333334</v>
      </c>
      <c r="D110" s="104">
        <v>25.0</v>
      </c>
      <c r="E110" s="104">
        <v>215.0</v>
      </c>
      <c r="F110" s="127" t="s">
        <v>81</v>
      </c>
      <c r="G110" s="104" t="s">
        <v>275</v>
      </c>
      <c r="I110" s="96"/>
      <c r="J110" s="97"/>
    </row>
    <row r="111">
      <c r="A111" s="106">
        <v>44700.0</v>
      </c>
      <c r="B111" s="103">
        <v>0.6666666666666666</v>
      </c>
      <c r="C111" s="103">
        <v>0.8333333333333334</v>
      </c>
      <c r="D111" s="104">
        <v>15.0</v>
      </c>
      <c r="E111" s="104">
        <v>225.0</v>
      </c>
      <c r="F111" s="127" t="s">
        <v>81</v>
      </c>
      <c r="G111" s="104"/>
      <c r="I111" s="96"/>
      <c r="J111" s="97"/>
    </row>
    <row r="112">
      <c r="A112" s="106">
        <v>44701.0</v>
      </c>
      <c r="B112" s="103">
        <v>0.75</v>
      </c>
      <c r="C112" s="103">
        <v>0.9166666666666666</v>
      </c>
      <c r="D112" s="104">
        <v>30.0</v>
      </c>
      <c r="E112" s="104">
        <v>210.0</v>
      </c>
      <c r="F112" s="127" t="s">
        <v>81</v>
      </c>
      <c r="G112" s="104"/>
      <c r="I112" s="96"/>
      <c r="J112" s="97"/>
    </row>
    <row r="113">
      <c r="A113" s="106">
        <v>44702.0</v>
      </c>
      <c r="B113" s="103">
        <v>0.7291666666666666</v>
      </c>
      <c r="C113" s="103">
        <v>0.8333333333333334</v>
      </c>
      <c r="D113" s="104">
        <v>40.0</v>
      </c>
      <c r="E113" s="104">
        <v>110.0</v>
      </c>
      <c r="F113" s="127" t="s">
        <v>83</v>
      </c>
      <c r="G113" s="104"/>
      <c r="I113" s="96"/>
      <c r="J113" s="97"/>
    </row>
    <row r="114">
      <c r="A114" s="106">
        <v>44703.0</v>
      </c>
      <c r="B114" s="103">
        <v>0.5208333333333334</v>
      </c>
      <c r="C114" s="103">
        <v>0.5833333333333334</v>
      </c>
      <c r="D114" s="104">
        <v>15.0</v>
      </c>
      <c r="E114" s="104">
        <v>75.0</v>
      </c>
      <c r="F114" s="104" t="s">
        <v>25</v>
      </c>
      <c r="G114" s="104"/>
      <c r="I114" s="96"/>
      <c r="J114" s="97"/>
    </row>
    <row r="115">
      <c r="A115" s="106">
        <v>44704.0</v>
      </c>
      <c r="B115" s="103">
        <v>0.6666666666666666</v>
      </c>
      <c r="C115" s="103">
        <v>0.75</v>
      </c>
      <c r="D115" s="104">
        <v>10.0</v>
      </c>
      <c r="E115" s="104">
        <v>110.0</v>
      </c>
      <c r="F115" s="127" t="s">
        <v>28</v>
      </c>
      <c r="G115" s="104"/>
      <c r="I115" s="96"/>
      <c r="J115" s="97"/>
    </row>
    <row r="116">
      <c r="A116" s="106">
        <v>44704.0</v>
      </c>
      <c r="B116" s="103">
        <v>0.7604166666666666</v>
      </c>
      <c r="C116" s="103">
        <v>0.8333333333333334</v>
      </c>
      <c r="D116" s="104">
        <v>0.0</v>
      </c>
      <c r="E116" s="104">
        <v>105.0</v>
      </c>
      <c r="F116" s="127" t="s">
        <v>28</v>
      </c>
      <c r="G116" s="104" t="s">
        <v>276</v>
      </c>
      <c r="I116" s="96"/>
      <c r="J116" s="97"/>
    </row>
    <row r="117">
      <c r="A117" s="106">
        <v>44705.0</v>
      </c>
      <c r="B117" s="103">
        <v>0.6666666666666666</v>
      </c>
      <c r="C117" s="103">
        <v>0.8333333333333334</v>
      </c>
      <c r="D117" s="104">
        <v>30.0</v>
      </c>
      <c r="E117" s="104">
        <v>210.0</v>
      </c>
      <c r="F117" s="127" t="s">
        <v>28</v>
      </c>
      <c r="G117" s="104"/>
      <c r="I117" s="96"/>
      <c r="J117" s="97"/>
    </row>
    <row r="118">
      <c r="A118" s="106">
        <v>44705.0</v>
      </c>
      <c r="B118" s="103">
        <v>0.84375</v>
      </c>
      <c r="C118" s="103">
        <v>0.9166666666666666</v>
      </c>
      <c r="D118" s="104">
        <v>0.0</v>
      </c>
      <c r="E118" s="104">
        <v>105.0</v>
      </c>
      <c r="F118" s="104" t="s">
        <v>81</v>
      </c>
      <c r="G118" s="128"/>
      <c r="I118" s="96"/>
      <c r="J118" s="97"/>
    </row>
    <row r="119">
      <c r="A119" s="106">
        <v>44706.0</v>
      </c>
      <c r="B119" s="103">
        <v>0.4652777777777778</v>
      </c>
      <c r="C119" s="103">
        <v>0.5138888888888888</v>
      </c>
      <c r="D119" s="104">
        <v>0.0</v>
      </c>
      <c r="E119" s="104">
        <v>70.0</v>
      </c>
      <c r="F119" s="127" t="s">
        <v>28</v>
      </c>
      <c r="G119" s="128"/>
      <c r="I119" s="96"/>
      <c r="J119" s="97"/>
    </row>
    <row r="120">
      <c r="A120" s="106">
        <v>44706.0</v>
      </c>
      <c r="B120" s="103">
        <v>0.6666666666666666</v>
      </c>
      <c r="C120" s="103">
        <v>0.8333333333333334</v>
      </c>
      <c r="D120" s="104">
        <v>25.0</v>
      </c>
      <c r="E120" s="104">
        <v>215.0</v>
      </c>
      <c r="F120" s="104" t="s">
        <v>81</v>
      </c>
      <c r="G120" s="128" t="s">
        <v>277</v>
      </c>
      <c r="I120" s="96"/>
      <c r="J120" s="97"/>
    </row>
    <row r="121">
      <c r="A121" s="106">
        <v>44706.0</v>
      </c>
      <c r="B121" s="103">
        <v>0.875</v>
      </c>
      <c r="C121" s="103">
        <v>0.9131944444444444</v>
      </c>
      <c r="D121" s="104">
        <v>10.0</v>
      </c>
      <c r="E121" s="104">
        <v>45.0</v>
      </c>
      <c r="F121" s="127" t="s">
        <v>83</v>
      </c>
      <c r="G121" s="104"/>
      <c r="I121" s="96"/>
      <c r="J121" s="97"/>
    </row>
    <row r="122">
      <c r="A122" s="106">
        <v>44707.0</v>
      </c>
      <c r="B122" s="103">
        <v>0.4791666666666667</v>
      </c>
      <c r="C122" s="103">
        <v>0.5069444444444444</v>
      </c>
      <c r="D122" s="104">
        <v>0.0</v>
      </c>
      <c r="E122" s="104">
        <v>50.0</v>
      </c>
      <c r="F122" s="127" t="s">
        <v>83</v>
      </c>
      <c r="G122" s="104"/>
      <c r="I122" s="96"/>
      <c r="J122" s="97"/>
    </row>
    <row r="123">
      <c r="A123" s="106">
        <v>44707.0</v>
      </c>
      <c r="B123" s="103">
        <v>0.6666666666666666</v>
      </c>
      <c r="C123" s="103">
        <v>0.8229166666666666</v>
      </c>
      <c r="D123" s="104">
        <v>30.0</v>
      </c>
      <c r="E123" s="104">
        <v>195.0</v>
      </c>
      <c r="F123" s="127" t="s">
        <v>81</v>
      </c>
      <c r="G123" s="104"/>
      <c r="I123" s="96"/>
      <c r="J123" s="97"/>
    </row>
    <row r="124">
      <c r="A124" s="106">
        <v>44708.0</v>
      </c>
      <c r="B124" s="103">
        <v>0.6666666666666666</v>
      </c>
      <c r="C124" s="103">
        <v>0.7395833333333334</v>
      </c>
      <c r="D124" s="104">
        <v>15.0</v>
      </c>
      <c r="E124" s="104">
        <v>90.0</v>
      </c>
      <c r="F124" s="127" t="s">
        <v>81</v>
      </c>
      <c r="G124" s="128"/>
      <c r="I124" s="98"/>
      <c r="J124" s="69"/>
    </row>
    <row r="125">
      <c r="A125" s="106">
        <v>44708.0</v>
      </c>
      <c r="B125" s="103">
        <v>0.75</v>
      </c>
      <c r="C125" s="103">
        <v>0.9166666666666666</v>
      </c>
      <c r="D125" s="104">
        <v>40.0</v>
      </c>
      <c r="E125" s="104">
        <v>200.0</v>
      </c>
      <c r="F125" s="127" t="s">
        <v>81</v>
      </c>
      <c r="G125" s="128"/>
      <c r="I125" s="121"/>
      <c r="J125" s="121"/>
    </row>
    <row r="126">
      <c r="A126" s="129"/>
      <c r="B126" s="130"/>
      <c r="C126" s="130"/>
      <c r="D126" s="28" t="s">
        <v>18</v>
      </c>
      <c r="E126" s="28" t="s">
        <v>70</v>
      </c>
      <c r="F126" s="73" t="s">
        <v>71</v>
      </c>
      <c r="G126" s="5"/>
      <c r="I126" s="121"/>
      <c r="J126" s="121"/>
    </row>
    <row r="127">
      <c r="A127" s="129"/>
      <c r="B127" s="130"/>
      <c r="C127" s="130"/>
      <c r="D127" s="107">
        <f t="shared" ref="D127:E127" si="1">SUM(D9:D125)</f>
        <v>1525</v>
      </c>
      <c r="E127" s="108">
        <f t="shared" si="1"/>
        <v>15820</v>
      </c>
      <c r="F127" s="131" t="s">
        <v>25</v>
      </c>
      <c r="G127" s="9">
        <f>SUMIF(F9:F125,"Análisis",E9:E125)</f>
        <v>1210</v>
      </c>
      <c r="I127" s="121"/>
      <c r="J127" s="121"/>
    </row>
    <row r="128">
      <c r="A128" s="129"/>
      <c r="B128" s="130"/>
      <c r="C128" s="130"/>
      <c r="D128" s="132"/>
      <c r="E128" s="132"/>
      <c r="F128" s="131" t="s">
        <v>28</v>
      </c>
      <c r="G128" s="9">
        <f>SUMIF(F9:F125,"Diseño",E9:E125)</f>
        <v>1590</v>
      </c>
      <c r="I128" s="121"/>
      <c r="J128" s="121"/>
    </row>
    <row r="129">
      <c r="A129" s="133" t="s">
        <v>92</v>
      </c>
      <c r="E129" s="132"/>
      <c r="F129" s="134" t="s">
        <v>81</v>
      </c>
      <c r="G129" s="9">
        <f>SUMIF(F9:F125,"Programación",E9:E125)</f>
        <v>12635</v>
      </c>
      <c r="I129" s="121"/>
      <c r="J129" s="121"/>
    </row>
    <row r="130">
      <c r="A130" s="111" t="s">
        <v>93</v>
      </c>
      <c r="B130" s="5"/>
      <c r="C130" s="58">
        <v>240.0</v>
      </c>
      <c r="D130" s="135" t="s">
        <v>94</v>
      </c>
      <c r="E130" s="132"/>
      <c r="F130" s="131" t="s">
        <v>83</v>
      </c>
      <c r="G130" s="9">
        <f>SUMIF(F9:F125,"Pruebas",E9:E125)</f>
        <v>385</v>
      </c>
      <c r="I130" s="121"/>
      <c r="J130" s="121"/>
    </row>
    <row r="131">
      <c r="A131" s="111" t="s">
        <v>95</v>
      </c>
      <c r="B131" s="5"/>
      <c r="C131" s="58">
        <v>360.0</v>
      </c>
      <c r="D131" s="2" t="s">
        <v>94</v>
      </c>
      <c r="E131" s="132"/>
      <c r="F131" s="136"/>
      <c r="G131" s="137"/>
      <c r="I131" s="121"/>
      <c r="J131" s="121"/>
    </row>
    <row r="132">
      <c r="A132" s="113" t="s">
        <v>96</v>
      </c>
      <c r="B132" s="5"/>
      <c r="C132" s="53">
        <v>240.0</v>
      </c>
      <c r="D132" s="2" t="s">
        <v>94</v>
      </c>
      <c r="E132" s="132"/>
      <c r="F132" s="73" t="s">
        <v>181</v>
      </c>
      <c r="G132" s="5"/>
      <c r="I132" s="121"/>
      <c r="J132" s="121"/>
    </row>
    <row r="133">
      <c r="A133" s="111" t="s">
        <v>97</v>
      </c>
      <c r="B133" s="5"/>
      <c r="C133" s="53">
        <v>240.0</v>
      </c>
      <c r="D133" s="135" t="s">
        <v>94</v>
      </c>
      <c r="E133" s="132"/>
      <c r="F133" s="131" t="s">
        <v>25</v>
      </c>
      <c r="G133" s="138">
        <f>SUMIF(F9:F125,"Análisis",D9:D125)</f>
        <v>65</v>
      </c>
      <c r="I133" s="121"/>
      <c r="J133" s="121"/>
    </row>
    <row r="134">
      <c r="A134" s="113" t="s">
        <v>98</v>
      </c>
      <c r="B134" s="5"/>
      <c r="C134" s="53">
        <v>360.0</v>
      </c>
      <c r="D134" s="2" t="s">
        <v>94</v>
      </c>
      <c r="E134" s="132"/>
      <c r="F134" s="131" t="s">
        <v>28</v>
      </c>
      <c r="G134" s="138">
        <f>SUMIF(F9:F125,"Diseño",D9:D125)</f>
        <v>140</v>
      </c>
      <c r="I134" s="121"/>
      <c r="J134" s="121"/>
    </row>
    <row r="135">
      <c r="A135" s="56" t="s">
        <v>99</v>
      </c>
      <c r="B135" s="8"/>
      <c r="C135" s="8"/>
      <c r="D135" s="5"/>
      <c r="E135" s="132"/>
      <c r="F135" s="134" t="s">
        <v>81</v>
      </c>
      <c r="G135" s="138">
        <f>SUMIF(F9:F125,"Programación",D9:D125)</f>
        <v>1270</v>
      </c>
      <c r="I135" s="121"/>
      <c r="J135" s="121"/>
    </row>
    <row r="136">
      <c r="A136" s="113" t="s">
        <v>100</v>
      </c>
      <c r="B136" s="5"/>
      <c r="C136" s="53">
        <v>180.0</v>
      </c>
      <c r="D136" s="2" t="s">
        <v>94</v>
      </c>
      <c r="E136" s="132"/>
      <c r="F136" s="131" t="s">
        <v>83</v>
      </c>
      <c r="G136" s="138">
        <f>SUMIF(F9:F125,"Pruebas",D9:D125)</f>
        <v>50</v>
      </c>
      <c r="I136" s="121"/>
      <c r="J136" s="121"/>
    </row>
    <row r="137">
      <c r="A137" s="113" t="s">
        <v>101</v>
      </c>
      <c r="B137" s="5"/>
      <c r="C137" s="53">
        <v>180.0</v>
      </c>
      <c r="D137" s="2" t="s">
        <v>94</v>
      </c>
      <c r="E137" s="132"/>
      <c r="F137" s="132"/>
      <c r="G137" s="132">
        <f>SUM(G133:G136)</f>
        <v>1525</v>
      </c>
      <c r="I137" s="121"/>
      <c r="J137" s="121"/>
    </row>
    <row r="138">
      <c r="A138" s="113" t="s">
        <v>103</v>
      </c>
      <c r="B138" s="5"/>
      <c r="C138" s="53">
        <v>180.0</v>
      </c>
      <c r="D138" s="2" t="s">
        <v>94</v>
      </c>
      <c r="E138" s="132"/>
      <c r="F138" s="136"/>
      <c r="G138" s="132"/>
    </row>
    <row r="139">
      <c r="A139" s="113" t="s">
        <v>104</v>
      </c>
      <c r="B139" s="5"/>
      <c r="C139" s="53">
        <v>180.0</v>
      </c>
      <c r="D139" s="2" t="s">
        <v>94</v>
      </c>
      <c r="E139" s="132"/>
      <c r="F139" s="73" t="s">
        <v>72</v>
      </c>
      <c r="G139" s="5"/>
    </row>
    <row r="140">
      <c r="A140" s="139"/>
      <c r="B140" s="115" t="s">
        <v>278</v>
      </c>
      <c r="C140" s="53">
        <v>180.0</v>
      </c>
      <c r="D140" s="2" t="s">
        <v>94</v>
      </c>
      <c r="E140" s="132"/>
      <c r="F140" s="131" t="s">
        <v>25</v>
      </c>
      <c r="G140" s="20">
        <f>COUNTIF(F9:F125,F140)</f>
        <v>17</v>
      </c>
    </row>
    <row r="141">
      <c r="A141" s="139"/>
      <c r="B141" s="115" t="s">
        <v>106</v>
      </c>
      <c r="C141" s="53">
        <v>180.0</v>
      </c>
      <c r="D141" s="2" t="s">
        <v>94</v>
      </c>
      <c r="E141" s="140"/>
      <c r="F141" s="131" t="s">
        <v>28</v>
      </c>
      <c r="G141" s="20">
        <f>COUNTIF(F9:F126,F141)</f>
        <v>22</v>
      </c>
      <c r="I141" s="121"/>
      <c r="J141" s="121"/>
    </row>
    <row r="142">
      <c r="A142" s="139"/>
      <c r="B142" s="114"/>
      <c r="C142" s="141">
        <f>SUM(C131:C134) + SUM(C136:C141)</f>
        <v>2280</v>
      </c>
      <c r="D142" s="2" t="s">
        <v>94</v>
      </c>
      <c r="E142" s="140"/>
      <c r="F142" s="134" t="s">
        <v>81</v>
      </c>
      <c r="G142" s="20">
        <f>COUNTIF(F9:F127,F142)</f>
        <v>69</v>
      </c>
      <c r="I142" s="121"/>
      <c r="J142" s="121"/>
    </row>
    <row r="143">
      <c r="A143" s="102"/>
      <c r="B143" s="142"/>
      <c r="C143" s="142"/>
      <c r="D143" s="140"/>
      <c r="E143" s="140"/>
      <c r="F143" s="131" t="s">
        <v>83</v>
      </c>
      <c r="G143" s="20">
        <f>COUNTIF(F9:F128,F143)</f>
        <v>6</v>
      </c>
      <c r="I143" s="121"/>
      <c r="J143" s="121"/>
    </row>
    <row r="144">
      <c r="A144" s="102"/>
      <c r="B144" s="142"/>
      <c r="C144" s="142"/>
      <c r="D144" s="140"/>
      <c r="E144" s="140"/>
      <c r="F144" s="140"/>
      <c r="G144" s="140"/>
      <c r="I144" s="121"/>
      <c r="J144" s="121"/>
    </row>
    <row r="145">
      <c r="A145" s="102"/>
      <c r="B145" s="142"/>
      <c r="C145" s="142"/>
      <c r="D145" s="140"/>
      <c r="E145" s="140"/>
      <c r="F145" s="140"/>
      <c r="G145" s="140"/>
      <c r="I145" s="121"/>
      <c r="J145" s="121"/>
    </row>
    <row r="146">
      <c r="A146" s="102"/>
      <c r="B146" s="142"/>
      <c r="C146" s="142"/>
      <c r="D146" s="140"/>
      <c r="E146" s="140"/>
      <c r="F146" s="140"/>
      <c r="G146" s="140"/>
      <c r="I146" s="121"/>
      <c r="J146" s="121"/>
    </row>
    <row r="147">
      <c r="A147" s="102"/>
      <c r="B147" s="142"/>
      <c r="C147" s="142"/>
      <c r="D147" s="140"/>
      <c r="E147" s="140"/>
      <c r="F147" s="140"/>
      <c r="G147" s="140"/>
      <c r="I147" s="121"/>
      <c r="J147" s="121"/>
    </row>
    <row r="148">
      <c r="A148" s="102"/>
      <c r="B148" s="142"/>
      <c r="C148" s="142"/>
      <c r="D148" s="140"/>
      <c r="E148" s="140"/>
      <c r="F148" s="140"/>
      <c r="G148" s="140"/>
      <c r="I148" s="121"/>
      <c r="J148" s="121"/>
    </row>
    <row r="149">
      <c r="A149" s="102"/>
      <c r="B149" s="142"/>
      <c r="C149" s="142"/>
      <c r="D149" s="140"/>
      <c r="E149" s="140"/>
      <c r="F149" s="140"/>
      <c r="G149" s="140"/>
      <c r="I149" s="121"/>
      <c r="J149" s="121"/>
    </row>
    <row r="150">
      <c r="A150" s="102"/>
      <c r="B150" s="142"/>
      <c r="C150" s="142"/>
      <c r="D150" s="140"/>
      <c r="E150" s="140"/>
      <c r="F150" s="140"/>
      <c r="G150" s="140"/>
      <c r="I150" s="121"/>
      <c r="J150" s="121"/>
    </row>
    <row r="151">
      <c r="A151" s="102"/>
      <c r="B151" s="142"/>
      <c r="C151" s="142"/>
      <c r="D151" s="140"/>
      <c r="E151" s="140"/>
      <c r="F151" s="140"/>
      <c r="G151" s="143"/>
      <c r="I151" s="121"/>
      <c r="J151" s="121"/>
    </row>
    <row r="152">
      <c r="A152" s="102"/>
      <c r="B152" s="142"/>
      <c r="C152" s="142"/>
      <c r="D152" s="140"/>
      <c r="E152" s="140"/>
      <c r="F152" s="140"/>
      <c r="G152" s="143"/>
      <c r="I152" s="121"/>
      <c r="J152" s="121"/>
    </row>
    <row r="153">
      <c r="A153" s="102"/>
      <c r="B153" s="142"/>
      <c r="C153" s="142"/>
      <c r="D153" s="140"/>
      <c r="E153" s="140"/>
      <c r="F153" s="140"/>
      <c r="G153" s="140"/>
      <c r="I153" s="121"/>
      <c r="J153" s="121"/>
    </row>
    <row r="154">
      <c r="A154" s="102"/>
      <c r="B154" s="142"/>
      <c r="C154" s="142"/>
      <c r="D154" s="140"/>
      <c r="E154" s="140"/>
      <c r="F154" s="140"/>
      <c r="G154" s="140"/>
      <c r="I154" s="121"/>
      <c r="J154" s="121"/>
    </row>
    <row r="155">
      <c r="A155" s="102"/>
      <c r="B155" s="142"/>
      <c r="C155" s="142"/>
      <c r="D155" s="140"/>
      <c r="E155" s="140"/>
      <c r="F155" s="140"/>
      <c r="G155" s="140"/>
      <c r="I155" s="121"/>
      <c r="J155" s="121"/>
    </row>
    <row r="156">
      <c r="A156" s="102"/>
      <c r="B156" s="142"/>
      <c r="C156" s="142"/>
      <c r="D156" s="140"/>
      <c r="E156" s="140"/>
      <c r="F156" s="140"/>
      <c r="G156" s="140"/>
      <c r="I156" s="121"/>
      <c r="J156" s="121"/>
    </row>
    <row r="157">
      <c r="A157" s="102"/>
      <c r="B157" s="142"/>
      <c r="C157" s="142"/>
      <c r="D157" s="140"/>
      <c r="E157" s="140"/>
      <c r="F157" s="140"/>
      <c r="G157" s="140"/>
      <c r="I157" s="121"/>
      <c r="J157" s="121"/>
    </row>
    <row r="158">
      <c r="A158" s="102"/>
      <c r="B158" s="142"/>
      <c r="C158" s="142"/>
      <c r="D158" s="140"/>
      <c r="E158" s="140"/>
      <c r="F158" s="140"/>
      <c r="G158" s="143"/>
      <c r="I158" s="121"/>
      <c r="J158" s="121"/>
    </row>
    <row r="159">
      <c r="A159" s="102"/>
      <c r="B159" s="142"/>
      <c r="C159" s="142"/>
      <c r="D159" s="140"/>
      <c r="E159" s="140"/>
      <c r="F159" s="140"/>
      <c r="G159" s="143"/>
      <c r="I159" s="121"/>
      <c r="J159" s="121"/>
    </row>
    <row r="160">
      <c r="A160" s="102"/>
      <c r="B160" s="142"/>
      <c r="C160" s="142"/>
      <c r="D160" s="140"/>
      <c r="E160" s="140"/>
      <c r="F160" s="140"/>
      <c r="G160" s="143"/>
      <c r="I160" s="121"/>
      <c r="J160" s="121"/>
    </row>
    <row r="161">
      <c r="A161" s="102"/>
      <c r="B161" s="142"/>
      <c r="C161" s="142"/>
      <c r="D161" s="140"/>
      <c r="E161" s="140"/>
      <c r="F161" s="140"/>
      <c r="G161" s="140"/>
      <c r="I161" s="121"/>
      <c r="J161" s="121"/>
    </row>
    <row r="162">
      <c r="A162" s="102"/>
      <c r="B162" s="142"/>
      <c r="C162" s="142"/>
      <c r="D162" s="140"/>
      <c r="E162" s="140"/>
      <c r="F162" s="140"/>
      <c r="G162" s="140"/>
      <c r="I162" s="121"/>
      <c r="J162" s="121"/>
    </row>
    <row r="163">
      <c r="A163" s="102"/>
      <c r="B163" s="142"/>
      <c r="C163" s="142"/>
      <c r="D163" s="140"/>
      <c r="E163" s="140"/>
      <c r="F163" s="140"/>
      <c r="G163" s="140"/>
      <c r="I163" s="121"/>
      <c r="J163" s="121"/>
    </row>
    <row r="164">
      <c r="A164" s="102"/>
      <c r="B164" s="142"/>
      <c r="C164" s="142"/>
      <c r="D164" s="140"/>
      <c r="E164" s="140"/>
      <c r="F164" s="140"/>
      <c r="G164" s="140"/>
      <c r="I164" s="121"/>
      <c r="J164" s="121"/>
    </row>
    <row r="165">
      <c r="A165" s="102"/>
      <c r="B165" s="142"/>
      <c r="C165" s="142"/>
      <c r="D165" s="140"/>
      <c r="E165" s="140"/>
      <c r="F165" s="140"/>
      <c r="G165" s="143"/>
      <c r="I165" s="121"/>
      <c r="J165" s="121"/>
    </row>
    <row r="166">
      <c r="A166" s="102"/>
      <c r="B166" s="142"/>
      <c r="C166" s="142"/>
      <c r="D166" s="140"/>
      <c r="E166" s="140"/>
      <c r="F166" s="140"/>
      <c r="G166" s="143"/>
      <c r="I166" s="121"/>
      <c r="J166" s="121"/>
    </row>
    <row r="167">
      <c r="A167" s="102"/>
      <c r="B167" s="142"/>
      <c r="C167" s="142"/>
      <c r="D167" s="140"/>
      <c r="E167" s="140"/>
      <c r="F167" s="140"/>
      <c r="G167" s="143"/>
      <c r="I167" s="121"/>
      <c r="J167" s="121"/>
    </row>
    <row r="168">
      <c r="A168" s="129"/>
      <c r="B168" s="130"/>
      <c r="C168" s="130"/>
      <c r="D168" s="132"/>
      <c r="E168" s="132"/>
      <c r="F168" s="132"/>
      <c r="G168" s="137"/>
    </row>
    <row r="169">
      <c r="A169" s="129"/>
      <c r="B169" s="130"/>
      <c r="C169" s="130"/>
      <c r="D169" s="132"/>
      <c r="E169" s="132"/>
      <c r="F169" s="132"/>
      <c r="G169" s="137"/>
    </row>
    <row r="171">
      <c r="D171" s="39"/>
      <c r="E171" s="39"/>
    </row>
    <row r="173">
      <c r="B173" s="144"/>
      <c r="F173" s="145"/>
      <c r="G173" s="37"/>
    </row>
    <row r="174">
      <c r="B174" s="144"/>
      <c r="F174" s="145"/>
      <c r="G174" s="146"/>
    </row>
    <row r="175">
      <c r="B175" s="147"/>
      <c r="D175" s="148"/>
      <c r="E175" s="3"/>
      <c r="F175" s="145"/>
      <c r="G175" s="146"/>
    </row>
    <row r="176">
      <c r="B176" s="147"/>
      <c r="D176" s="148"/>
      <c r="E176" s="3"/>
      <c r="F176" s="145"/>
      <c r="G176" s="146"/>
    </row>
    <row r="177">
      <c r="B177" s="149"/>
      <c r="D177" s="150"/>
      <c r="E177" s="3"/>
      <c r="F177" s="145"/>
      <c r="G177" s="146"/>
    </row>
    <row r="178">
      <c r="B178" s="149"/>
      <c r="D178" s="150"/>
      <c r="E178" s="3"/>
    </row>
    <row r="179">
      <c r="B179" s="149"/>
      <c r="D179" s="150"/>
      <c r="E179" s="3"/>
    </row>
    <row r="180">
      <c r="B180" s="144"/>
    </row>
    <row r="181">
      <c r="B181" s="149"/>
      <c r="D181" s="150"/>
      <c r="E181" s="3"/>
    </row>
    <row r="182">
      <c r="B182" s="149"/>
      <c r="D182" s="150"/>
      <c r="E182" s="3"/>
    </row>
    <row r="183">
      <c r="B183" s="149"/>
      <c r="D183" s="150"/>
      <c r="E183" s="3"/>
    </row>
    <row r="184">
      <c r="B184" s="149"/>
      <c r="D184" s="150"/>
      <c r="E184" s="3"/>
    </row>
    <row r="185">
      <c r="B185" s="149"/>
      <c r="D185" s="150"/>
      <c r="E185" s="3"/>
    </row>
    <row r="186">
      <c r="B186" s="151"/>
      <c r="C186" s="149"/>
      <c r="D186" s="150"/>
      <c r="E186" s="3"/>
    </row>
    <row r="187">
      <c r="B187" s="151"/>
      <c r="C187" s="149"/>
      <c r="D187" s="150"/>
      <c r="E187" s="3"/>
    </row>
    <row r="188">
      <c r="B188" s="151"/>
      <c r="C188" s="151"/>
      <c r="D188" s="150"/>
      <c r="E188" s="3"/>
    </row>
  </sheetData>
  <mergeCells count="38">
    <mergeCell ref="E1:F1"/>
    <mergeCell ref="B3:E3"/>
    <mergeCell ref="B4:E4"/>
    <mergeCell ref="I4:J4"/>
    <mergeCell ref="B5:E5"/>
    <mergeCell ref="I7:J7"/>
    <mergeCell ref="A8:G8"/>
    <mergeCell ref="I9:J43"/>
    <mergeCell ref="I45:J76"/>
    <mergeCell ref="I79:J104"/>
    <mergeCell ref="I107:J124"/>
    <mergeCell ref="F126:G126"/>
    <mergeCell ref="A129:D129"/>
    <mergeCell ref="A130:B130"/>
    <mergeCell ref="A131:B131"/>
    <mergeCell ref="A132:B132"/>
    <mergeCell ref="F132:G132"/>
    <mergeCell ref="A133:B133"/>
    <mergeCell ref="A134:B134"/>
    <mergeCell ref="A135:D135"/>
    <mergeCell ref="A136:B136"/>
    <mergeCell ref="A137:B137"/>
    <mergeCell ref="A138:B138"/>
    <mergeCell ref="A139:B139"/>
    <mergeCell ref="F139:G139"/>
    <mergeCell ref="B173:E173"/>
    <mergeCell ref="B174:E174"/>
    <mergeCell ref="B175:C175"/>
    <mergeCell ref="B183:C183"/>
    <mergeCell ref="B184:C184"/>
    <mergeCell ref="B185:C185"/>
    <mergeCell ref="B176:C176"/>
    <mergeCell ref="B177:C177"/>
    <mergeCell ref="B178:C178"/>
    <mergeCell ref="B179:C179"/>
    <mergeCell ref="B180:E180"/>
    <mergeCell ref="B181:C181"/>
    <mergeCell ref="B182:C18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38"/>
    <col customWidth="1" min="4" max="4" width="17.38"/>
    <col customWidth="1" min="7" max="7" width="37.13"/>
  </cols>
  <sheetData>
    <row r="1">
      <c r="A1" s="1" t="s">
        <v>75</v>
      </c>
      <c r="B1" s="41"/>
      <c r="C1" s="2"/>
      <c r="D1" s="152" t="s">
        <v>242</v>
      </c>
      <c r="E1" s="5"/>
      <c r="F1" s="3"/>
      <c r="G1" s="3"/>
    </row>
    <row r="2">
      <c r="A2" s="2"/>
      <c r="B2" s="2"/>
      <c r="C2" s="2"/>
      <c r="D2" s="2"/>
      <c r="E2" s="2"/>
      <c r="F2" s="2"/>
      <c r="G2" s="2"/>
    </row>
    <row r="3">
      <c r="A3" s="6" t="s">
        <v>2</v>
      </c>
      <c r="B3" s="7" t="s">
        <v>3</v>
      </c>
      <c r="C3" s="8"/>
      <c r="D3" s="5"/>
      <c r="E3" s="6" t="s">
        <v>4</v>
      </c>
      <c r="F3" s="7" t="s">
        <v>243</v>
      </c>
      <c r="G3" s="5"/>
    </row>
    <row r="4">
      <c r="A4" s="6" t="s">
        <v>6</v>
      </c>
      <c r="B4" s="42" t="s">
        <v>110</v>
      </c>
      <c r="C4" s="8"/>
      <c r="D4" s="5"/>
      <c r="E4" s="6" t="s">
        <v>8</v>
      </c>
      <c r="F4" s="42" t="s">
        <v>9</v>
      </c>
      <c r="G4" s="5"/>
    </row>
    <row r="5">
      <c r="A5" s="6" t="s">
        <v>11</v>
      </c>
      <c r="B5" s="42" t="s">
        <v>76</v>
      </c>
      <c r="C5" s="8"/>
      <c r="D5" s="5"/>
      <c r="E5" s="6" t="s">
        <v>13</v>
      </c>
      <c r="F5" s="42" t="s">
        <v>14</v>
      </c>
      <c r="G5" s="5"/>
    </row>
    <row r="7">
      <c r="B7" s="14" t="s">
        <v>77</v>
      </c>
      <c r="C7" s="15" t="s">
        <v>78</v>
      </c>
      <c r="D7" s="15" t="s">
        <v>79</v>
      </c>
      <c r="E7" s="15" t="s">
        <v>80</v>
      </c>
      <c r="F7" s="2"/>
      <c r="G7" s="86" t="s">
        <v>22</v>
      </c>
    </row>
    <row r="8">
      <c r="B8" s="20" t="s">
        <v>25</v>
      </c>
      <c r="C8" s="45">
        <v>0.1</v>
      </c>
      <c r="D8" s="21">
        <f t="shared" ref="D8:D12" si="1">17345*C8</f>
        <v>1734.5</v>
      </c>
      <c r="E8" s="21">
        <v>1210.0</v>
      </c>
      <c r="F8" s="20"/>
      <c r="G8" s="21"/>
    </row>
    <row r="9">
      <c r="B9" s="20" t="s">
        <v>28</v>
      </c>
      <c r="C9" s="45">
        <v>0.15</v>
      </c>
      <c r="D9" s="21">
        <f t="shared" si="1"/>
        <v>2601.75</v>
      </c>
      <c r="E9" s="21">
        <v>1590.0</v>
      </c>
      <c r="F9" s="20"/>
      <c r="G9" s="21"/>
    </row>
    <row r="10">
      <c r="B10" s="20" t="s">
        <v>81</v>
      </c>
      <c r="C10" s="45">
        <v>0.6</v>
      </c>
      <c r="D10" s="21">
        <f t="shared" si="1"/>
        <v>10407</v>
      </c>
      <c r="E10" s="21">
        <v>12635.0</v>
      </c>
      <c r="F10" s="20"/>
      <c r="G10" s="21"/>
    </row>
    <row r="11">
      <c r="B11" s="20" t="s">
        <v>82</v>
      </c>
      <c r="C11" s="45">
        <v>0.05</v>
      </c>
      <c r="D11" s="21">
        <f t="shared" si="1"/>
        <v>867.25</v>
      </c>
      <c r="E11" s="21">
        <v>0.0</v>
      </c>
      <c r="F11" s="20"/>
      <c r="G11" s="21"/>
    </row>
    <row r="12">
      <c r="B12" s="20" t="s">
        <v>83</v>
      </c>
      <c r="C12" s="45">
        <v>0.1</v>
      </c>
      <c r="D12" s="21">
        <f t="shared" si="1"/>
        <v>1734.5</v>
      </c>
      <c r="E12" s="21">
        <v>385.0</v>
      </c>
      <c r="F12" s="20"/>
      <c r="G12" s="21"/>
    </row>
    <row r="13">
      <c r="B13" s="47" t="s">
        <v>279</v>
      </c>
      <c r="C13" s="87"/>
      <c r="D13" s="88"/>
      <c r="E13" s="21">
        <v>45.0</v>
      </c>
      <c r="F13" s="20"/>
      <c r="G13" s="21" t="s">
        <v>280</v>
      </c>
    </row>
    <row r="14">
      <c r="B14" s="20" t="s">
        <v>86</v>
      </c>
      <c r="C14" s="87"/>
      <c r="D14" s="88"/>
      <c r="E14" s="21">
        <v>1525.0</v>
      </c>
      <c r="F14" s="20"/>
      <c r="G14" s="21"/>
    </row>
    <row r="15">
      <c r="B15" s="20" t="s">
        <v>87</v>
      </c>
      <c r="C15" s="46">
        <v>1.0</v>
      </c>
      <c r="D15" s="20">
        <f>SUM(D8:D12)</f>
        <v>17345</v>
      </c>
      <c r="E15" s="20">
        <f>SUM(E8:E14)</f>
        <v>17390</v>
      </c>
      <c r="F15" s="20"/>
      <c r="G15" s="21"/>
    </row>
    <row r="17">
      <c r="B17" s="14" t="s">
        <v>88</v>
      </c>
      <c r="C17" s="50" t="s">
        <v>89</v>
      </c>
    </row>
    <row r="18">
      <c r="B18" s="2" t="s">
        <v>25</v>
      </c>
      <c r="C18" s="53">
        <v>1.0</v>
      </c>
    </row>
    <row r="19">
      <c r="B19" s="2" t="s">
        <v>28</v>
      </c>
      <c r="C19" s="53">
        <v>6.0</v>
      </c>
    </row>
    <row r="20">
      <c r="B20" s="2" t="s">
        <v>81</v>
      </c>
      <c r="C20" s="53">
        <v>18.0</v>
      </c>
    </row>
    <row r="21">
      <c r="B21" s="2" t="s">
        <v>82</v>
      </c>
      <c r="C21" s="54">
        <v>0.0</v>
      </c>
    </row>
    <row r="22">
      <c r="B22" s="2" t="s">
        <v>83</v>
      </c>
      <c r="C22" s="53">
        <v>2.0</v>
      </c>
    </row>
    <row r="23">
      <c r="B23" s="2" t="s">
        <v>87</v>
      </c>
      <c r="C23" s="54">
        <f>SUM(C18:C22)</f>
        <v>27</v>
      </c>
    </row>
    <row r="24">
      <c r="B24" s="2"/>
      <c r="C24" s="2"/>
    </row>
    <row r="25">
      <c r="B25" s="50" t="s">
        <v>90</v>
      </c>
      <c r="C25" s="55" t="s">
        <v>89</v>
      </c>
    </row>
    <row r="26">
      <c r="B26" s="2" t="s">
        <v>25</v>
      </c>
      <c r="C26" s="53">
        <v>0.0</v>
      </c>
    </row>
    <row r="27">
      <c r="B27" s="2" t="s">
        <v>28</v>
      </c>
      <c r="C27" s="53">
        <v>4.0</v>
      </c>
    </row>
    <row r="28">
      <c r="B28" s="2" t="s">
        <v>81</v>
      </c>
      <c r="C28" s="53">
        <v>6.0</v>
      </c>
    </row>
    <row r="29">
      <c r="B29" s="2" t="s">
        <v>82</v>
      </c>
      <c r="C29" s="53">
        <v>14.0</v>
      </c>
    </row>
    <row r="30">
      <c r="B30" s="2" t="s">
        <v>83</v>
      </c>
      <c r="C30" s="53">
        <v>3.0</v>
      </c>
      <c r="D30" s="15" t="s">
        <v>79</v>
      </c>
      <c r="E30" s="15" t="s">
        <v>80</v>
      </c>
    </row>
    <row r="31">
      <c r="B31" s="2" t="s">
        <v>87</v>
      </c>
      <c r="C31" s="54">
        <f>SUM(C26:C30)</f>
        <v>27</v>
      </c>
      <c r="D31" s="83">
        <v>17345.0</v>
      </c>
      <c r="E31" s="83">
        <v>17390.0</v>
      </c>
    </row>
    <row r="33">
      <c r="B33" s="56" t="s">
        <v>91</v>
      </c>
      <c r="C33" s="8"/>
      <c r="D33" s="8"/>
      <c r="E33" s="5"/>
    </row>
    <row r="34">
      <c r="B34" s="56" t="s">
        <v>92</v>
      </c>
      <c r="C34" s="8"/>
      <c r="D34" s="8"/>
      <c r="E34" s="5"/>
    </row>
    <row r="35">
      <c r="B35" s="57" t="s">
        <v>93</v>
      </c>
      <c r="C35" s="5"/>
      <c r="D35" s="58">
        <v>240.0</v>
      </c>
      <c r="E35" s="2" t="s">
        <v>94</v>
      </c>
    </row>
    <row r="36">
      <c r="B36" s="57" t="s">
        <v>95</v>
      </c>
      <c r="C36" s="5"/>
      <c r="D36" s="58">
        <v>360.0</v>
      </c>
      <c r="E36" s="2" t="s">
        <v>94</v>
      </c>
    </row>
    <row r="37">
      <c r="B37" s="59" t="s">
        <v>96</v>
      </c>
      <c r="C37" s="5"/>
      <c r="D37" s="53">
        <v>240.0</v>
      </c>
      <c r="E37" s="2" t="s">
        <v>94</v>
      </c>
    </row>
    <row r="38">
      <c r="B38" s="59" t="s">
        <v>97</v>
      </c>
      <c r="C38" s="5"/>
      <c r="D38" s="53">
        <v>240.0</v>
      </c>
      <c r="E38" s="2" t="s">
        <v>94</v>
      </c>
    </row>
    <row r="39">
      <c r="B39" s="59" t="s">
        <v>98</v>
      </c>
      <c r="C39" s="5"/>
      <c r="D39" s="53">
        <v>360.0</v>
      </c>
      <c r="E39" s="2" t="s">
        <v>94</v>
      </c>
    </row>
    <row r="40">
      <c r="B40" s="56" t="s">
        <v>99</v>
      </c>
      <c r="C40" s="8"/>
      <c r="D40" s="8"/>
      <c r="E40" s="5"/>
    </row>
    <row r="41">
      <c r="B41" s="60" t="s">
        <v>100</v>
      </c>
      <c r="C41" s="5"/>
      <c r="D41" s="53">
        <v>180.0</v>
      </c>
      <c r="E41" s="2" t="s">
        <v>94</v>
      </c>
    </row>
    <row r="42">
      <c r="B42" s="60" t="s">
        <v>101</v>
      </c>
      <c r="C42" s="5"/>
      <c r="D42" s="54">
        <v>180.0</v>
      </c>
      <c r="E42" s="2" t="s">
        <v>94</v>
      </c>
    </row>
    <row r="43">
      <c r="B43" s="60" t="s">
        <v>102</v>
      </c>
      <c r="C43" s="5"/>
      <c r="D43" s="53">
        <v>180.0</v>
      </c>
      <c r="E43" s="2" t="s">
        <v>94</v>
      </c>
    </row>
    <row r="44">
      <c r="B44" s="60" t="s">
        <v>103</v>
      </c>
      <c r="C44" s="5"/>
      <c r="D44" s="54">
        <v>180.0</v>
      </c>
      <c r="E44" s="2" t="s">
        <v>94</v>
      </c>
    </row>
    <row r="45">
      <c r="B45" s="60" t="s">
        <v>104</v>
      </c>
      <c r="C45" s="5"/>
      <c r="D45" s="54">
        <v>180.0</v>
      </c>
      <c r="E45" s="2" t="s">
        <v>94</v>
      </c>
    </row>
    <row r="46">
      <c r="B46" s="61"/>
      <c r="C46" s="62" t="s">
        <v>105</v>
      </c>
      <c r="D46" s="54">
        <v>180.0</v>
      </c>
      <c r="E46" s="2" t="s">
        <v>94</v>
      </c>
    </row>
    <row r="47">
      <c r="B47" s="61"/>
      <c r="C47" s="62" t="s">
        <v>106</v>
      </c>
      <c r="D47" s="54">
        <v>180.0</v>
      </c>
      <c r="E47" s="2" t="s">
        <v>94</v>
      </c>
    </row>
    <row r="48">
      <c r="B48" s="61"/>
      <c r="C48" s="61"/>
      <c r="D48" s="54">
        <f>SUM(D35:D39) + SUM(D41:D47)</f>
        <v>2700</v>
      </c>
      <c r="E48" s="2" t="s">
        <v>94</v>
      </c>
    </row>
  </sheetData>
  <mergeCells count="20">
    <mergeCell ref="D1:E1"/>
    <mergeCell ref="B3:D3"/>
    <mergeCell ref="F3:G3"/>
    <mergeCell ref="B4:D4"/>
    <mergeCell ref="F4:G4"/>
    <mergeCell ref="B5:D5"/>
    <mergeCell ref="F5:G5"/>
    <mergeCell ref="B40:E40"/>
    <mergeCell ref="B41:C41"/>
    <mergeCell ref="B42:C42"/>
    <mergeCell ref="B43:C43"/>
    <mergeCell ref="B44:C44"/>
    <mergeCell ref="B45:C45"/>
    <mergeCell ref="B33:E33"/>
    <mergeCell ref="B34:E34"/>
    <mergeCell ref="B35:C35"/>
    <mergeCell ref="B36:C36"/>
    <mergeCell ref="B37:C37"/>
    <mergeCell ref="B38:C38"/>
    <mergeCell ref="B39:C39"/>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 customWidth="1" min="2" max="2" width="3.63"/>
    <col customWidth="1" min="3" max="3" width="34.75"/>
    <col customWidth="1" min="4" max="4" width="29.63"/>
    <col customWidth="1" min="5" max="5" width="2.88"/>
    <col customWidth="1" min="7" max="7" width="18.0"/>
    <col customWidth="1" min="8" max="8" width="4.0"/>
    <col customWidth="1" min="10" max="10" width="16.75"/>
    <col customWidth="1" min="11" max="11" width="3.63"/>
    <col customWidth="1" min="13" max="13" width="19.63"/>
    <col customWidth="1" min="16" max="16" width="11.5"/>
  </cols>
  <sheetData>
    <row r="1">
      <c r="A1" s="14" t="s">
        <v>88</v>
      </c>
      <c r="B1" s="50" t="s">
        <v>89</v>
      </c>
      <c r="D1" s="14" t="s">
        <v>88</v>
      </c>
      <c r="E1" s="50" t="s">
        <v>89</v>
      </c>
      <c r="G1" s="14" t="s">
        <v>88</v>
      </c>
      <c r="H1" s="50" t="s">
        <v>89</v>
      </c>
      <c r="J1" s="14" t="s">
        <v>88</v>
      </c>
      <c r="K1" s="50" t="s">
        <v>89</v>
      </c>
    </row>
    <row r="2">
      <c r="A2" s="2" t="s">
        <v>25</v>
      </c>
      <c r="B2" s="53">
        <v>13.0</v>
      </c>
      <c r="D2" s="2" t="s">
        <v>25</v>
      </c>
      <c r="E2" s="53">
        <v>4.0</v>
      </c>
      <c r="G2" s="2" t="s">
        <v>25</v>
      </c>
      <c r="H2" s="53">
        <v>3.0</v>
      </c>
      <c r="J2" s="2" t="s">
        <v>25</v>
      </c>
      <c r="K2" s="53">
        <v>1.0</v>
      </c>
      <c r="M2" s="153" t="s">
        <v>70</v>
      </c>
      <c r="N2" s="33">
        <v>42690.0</v>
      </c>
      <c r="O2" s="83">
        <f>M6/(N2/60)</f>
        <v>0.1756851722</v>
      </c>
    </row>
    <row r="3">
      <c r="A3" s="2" t="s">
        <v>28</v>
      </c>
      <c r="B3" s="53">
        <v>14.0</v>
      </c>
      <c r="D3" s="2" t="s">
        <v>28</v>
      </c>
      <c r="E3" s="53">
        <v>14.0</v>
      </c>
      <c r="G3" s="2" t="s">
        <v>28</v>
      </c>
      <c r="H3" s="53">
        <v>12.0</v>
      </c>
      <c r="J3" s="2" t="s">
        <v>28</v>
      </c>
      <c r="K3" s="53">
        <v>6.0</v>
      </c>
      <c r="M3" s="153" t="s">
        <v>281</v>
      </c>
      <c r="N3" s="33">
        <v>6265.0</v>
      </c>
    </row>
    <row r="4">
      <c r="A4" s="2" t="s">
        <v>81</v>
      </c>
      <c r="B4" s="54">
        <v>0.0</v>
      </c>
      <c r="D4" s="2" t="s">
        <v>81</v>
      </c>
      <c r="E4" s="53">
        <v>1.0</v>
      </c>
      <c r="G4" s="2" t="s">
        <v>81</v>
      </c>
      <c r="H4" s="53">
        <v>36.0</v>
      </c>
      <c r="J4" s="2" t="s">
        <v>81</v>
      </c>
      <c r="K4" s="53">
        <v>18.0</v>
      </c>
    </row>
    <row r="5">
      <c r="A5" s="2" t="s">
        <v>82</v>
      </c>
      <c r="B5" s="54">
        <v>0.0</v>
      </c>
      <c r="D5" s="2" t="s">
        <v>82</v>
      </c>
      <c r="E5" s="54">
        <v>0.0</v>
      </c>
      <c r="G5" s="2" t="s">
        <v>82</v>
      </c>
      <c r="H5" s="54">
        <v>0.0</v>
      </c>
      <c r="J5" s="2" t="s">
        <v>82</v>
      </c>
      <c r="K5" s="54">
        <v>0.0</v>
      </c>
    </row>
    <row r="6">
      <c r="A6" s="2" t="s">
        <v>83</v>
      </c>
      <c r="B6" s="54">
        <v>0.0</v>
      </c>
      <c r="D6" s="2" t="s">
        <v>83</v>
      </c>
      <c r="E6" s="54">
        <v>0.0</v>
      </c>
      <c r="G6" s="2" t="s">
        <v>83</v>
      </c>
      <c r="H6" s="53">
        <v>1.0</v>
      </c>
      <c r="J6" s="2" t="s">
        <v>83</v>
      </c>
      <c r="K6" s="53">
        <v>2.0</v>
      </c>
      <c r="M6" s="51">
        <v>125.0</v>
      </c>
    </row>
    <row r="7">
      <c r="A7" s="2" t="s">
        <v>87</v>
      </c>
      <c r="B7" s="54">
        <f>SUM(B2:B6)</f>
        <v>27</v>
      </c>
      <c r="D7" s="2" t="s">
        <v>87</v>
      </c>
      <c r="E7" s="54">
        <f>SUM(E2:E6)</f>
        <v>19</v>
      </c>
      <c r="G7" s="2" t="s">
        <v>87</v>
      </c>
      <c r="H7" s="54">
        <f>SUM(H2:H6)</f>
        <v>52</v>
      </c>
      <c r="J7" s="2" t="s">
        <v>87</v>
      </c>
      <c r="K7" s="54">
        <f>SUM(K2:K6)</f>
        <v>27</v>
      </c>
    </row>
    <row r="8">
      <c r="A8" s="2"/>
      <c r="B8" s="2"/>
      <c r="D8" s="2"/>
      <c r="E8" s="2"/>
      <c r="G8" s="2"/>
      <c r="H8" s="2"/>
      <c r="J8" s="2"/>
      <c r="K8" s="2"/>
      <c r="Q8" s="154" t="s">
        <v>282</v>
      </c>
      <c r="R8" s="50" t="s">
        <v>89</v>
      </c>
    </row>
    <row r="9">
      <c r="A9" s="50" t="s">
        <v>90</v>
      </c>
      <c r="B9" s="55" t="s">
        <v>89</v>
      </c>
      <c r="D9" s="50" t="s">
        <v>90</v>
      </c>
      <c r="E9" s="55" t="s">
        <v>89</v>
      </c>
      <c r="G9" s="50" t="s">
        <v>90</v>
      </c>
      <c r="H9" s="55" t="s">
        <v>89</v>
      </c>
      <c r="J9" s="50" t="s">
        <v>90</v>
      </c>
      <c r="K9" s="55" t="s">
        <v>89</v>
      </c>
      <c r="Q9" s="155" t="s">
        <v>283</v>
      </c>
      <c r="R9" s="9">
        <f>0+13+4+3+1+2+2+1</f>
        <v>26</v>
      </c>
    </row>
    <row r="10">
      <c r="A10" s="2" t="s">
        <v>25</v>
      </c>
      <c r="B10" s="53">
        <v>10.0</v>
      </c>
      <c r="D10" s="2" t="s">
        <v>25</v>
      </c>
      <c r="E10" s="53">
        <v>6.0</v>
      </c>
      <c r="G10" s="2" t="s">
        <v>25</v>
      </c>
      <c r="H10" s="53">
        <v>1.0</v>
      </c>
      <c r="J10" s="2" t="s">
        <v>25</v>
      </c>
      <c r="K10" s="53">
        <v>0.0</v>
      </c>
      <c r="Q10" s="155" t="s">
        <v>284</v>
      </c>
      <c r="R10" s="9">
        <f>18+14+14+12+6+3+10+3</f>
        <v>80</v>
      </c>
    </row>
    <row r="11">
      <c r="A11" s="2" t="s">
        <v>28</v>
      </c>
      <c r="B11" s="53">
        <v>17.0</v>
      </c>
      <c r="D11" s="2" t="s">
        <v>28</v>
      </c>
      <c r="E11" s="53">
        <v>11.0</v>
      </c>
      <c r="G11" s="2" t="s">
        <v>28</v>
      </c>
      <c r="H11" s="53">
        <v>8.0</v>
      </c>
      <c r="J11" s="2" t="s">
        <v>28</v>
      </c>
      <c r="K11" s="53">
        <v>4.0</v>
      </c>
      <c r="Q11" s="155" t="s">
        <v>285</v>
      </c>
      <c r="R11" s="9">
        <f>115+1+36+18+5+18+20</f>
        <v>213</v>
      </c>
    </row>
    <row r="12">
      <c r="A12" s="2" t="s">
        <v>81</v>
      </c>
      <c r="B12" s="54">
        <v>0.0</v>
      </c>
      <c r="D12" s="2" t="s">
        <v>81</v>
      </c>
      <c r="E12" s="53">
        <v>2.0</v>
      </c>
      <c r="G12" s="2" t="s">
        <v>81</v>
      </c>
      <c r="H12" s="53">
        <v>9.0</v>
      </c>
      <c r="J12" s="2" t="s">
        <v>81</v>
      </c>
      <c r="K12" s="53">
        <v>6.0</v>
      </c>
      <c r="Q12" s="155" t="s">
        <v>286</v>
      </c>
      <c r="R12" s="9">
        <f>1+1</f>
        <v>2</v>
      </c>
    </row>
    <row r="13">
      <c r="A13" s="2" t="s">
        <v>82</v>
      </c>
      <c r="B13" s="54">
        <v>0.0</v>
      </c>
      <c r="D13" s="2" t="s">
        <v>82</v>
      </c>
      <c r="E13" s="54">
        <v>0.0</v>
      </c>
      <c r="G13" s="2" t="s">
        <v>82</v>
      </c>
      <c r="H13" s="53">
        <v>25.0</v>
      </c>
      <c r="J13" s="2" t="s">
        <v>82</v>
      </c>
      <c r="K13" s="53">
        <v>14.0</v>
      </c>
      <c r="Q13" s="155" t="s">
        <v>287</v>
      </c>
      <c r="R13" s="9">
        <f>0+1+2</f>
        <v>3</v>
      </c>
    </row>
    <row r="14">
      <c r="A14" s="2" t="s">
        <v>83</v>
      </c>
      <c r="B14" s="54">
        <v>0.0</v>
      </c>
      <c r="D14" s="2" t="s">
        <v>83</v>
      </c>
      <c r="E14" s="54">
        <v>0.0</v>
      </c>
      <c r="G14" s="2" t="s">
        <v>83</v>
      </c>
      <c r="H14" s="53">
        <v>9.0</v>
      </c>
      <c r="J14" s="2" t="s">
        <v>83</v>
      </c>
      <c r="K14" s="53">
        <v>3.0</v>
      </c>
      <c r="Q14" s="126" t="s">
        <v>87</v>
      </c>
      <c r="R14" s="9">
        <f>SUM(R9:R13)</f>
        <v>324</v>
      </c>
    </row>
    <row r="15">
      <c r="A15" s="2" t="s">
        <v>87</v>
      </c>
      <c r="B15" s="54">
        <f>SUM(B10:B14)</f>
        <v>27</v>
      </c>
      <c r="D15" s="2" t="s">
        <v>87</v>
      </c>
      <c r="E15" s="54">
        <f>SUM(E10:E14)</f>
        <v>19</v>
      </c>
      <c r="G15" s="2" t="s">
        <v>87</v>
      </c>
      <c r="H15" s="54">
        <f>SUM(H10:H14)</f>
        <v>52</v>
      </c>
      <c r="J15" s="2" t="s">
        <v>87</v>
      </c>
      <c r="K15" s="54">
        <f>SUM(K10:K14)</f>
        <v>27</v>
      </c>
    </row>
    <row r="18">
      <c r="A18" s="50" t="s">
        <v>88</v>
      </c>
      <c r="B18" s="50" t="s">
        <v>89</v>
      </c>
    </row>
    <row r="19">
      <c r="A19" s="155" t="s">
        <v>283</v>
      </c>
      <c r="B19" s="80">
        <f t="shared" ref="B19:B24" si="1">B2+E2+H2+K2</f>
        <v>21</v>
      </c>
    </row>
    <row r="20">
      <c r="A20" s="155" t="s">
        <v>284</v>
      </c>
      <c r="B20" s="80">
        <f t="shared" si="1"/>
        <v>46</v>
      </c>
    </row>
    <row r="21">
      <c r="A21" s="155" t="s">
        <v>285</v>
      </c>
      <c r="B21" s="80">
        <f t="shared" si="1"/>
        <v>55</v>
      </c>
    </row>
    <row r="22">
      <c r="A22" s="155" t="s">
        <v>286</v>
      </c>
      <c r="B22" s="80">
        <f t="shared" si="1"/>
        <v>0</v>
      </c>
    </row>
    <row r="23">
      <c r="A23" s="155" t="s">
        <v>287</v>
      </c>
      <c r="B23" s="80">
        <f t="shared" si="1"/>
        <v>3</v>
      </c>
    </row>
    <row r="24">
      <c r="A24" s="2" t="s">
        <v>87</v>
      </c>
      <c r="B24" s="80">
        <f t="shared" si="1"/>
        <v>125</v>
      </c>
    </row>
    <row r="25">
      <c r="A25" s="2"/>
      <c r="B25" s="80"/>
    </row>
    <row r="26">
      <c r="A26" s="50" t="s">
        <v>90</v>
      </c>
      <c r="B26" s="50" t="s">
        <v>89</v>
      </c>
    </row>
    <row r="27">
      <c r="A27" s="2" t="s">
        <v>25</v>
      </c>
      <c r="B27" s="80">
        <f t="shared" ref="B27:B32" si="2">B10+E10+H10+K10</f>
        <v>17</v>
      </c>
    </row>
    <row r="28">
      <c r="A28" s="2" t="s">
        <v>28</v>
      </c>
      <c r="B28" s="80">
        <f t="shared" si="2"/>
        <v>40</v>
      </c>
    </row>
    <row r="29">
      <c r="A29" s="2" t="s">
        <v>81</v>
      </c>
      <c r="B29" s="80">
        <f t="shared" si="2"/>
        <v>17</v>
      </c>
    </row>
    <row r="30">
      <c r="A30" s="2" t="s">
        <v>82</v>
      </c>
      <c r="B30" s="80">
        <f t="shared" si="2"/>
        <v>39</v>
      </c>
    </row>
    <row r="31">
      <c r="A31" s="2" t="s">
        <v>83</v>
      </c>
      <c r="B31" s="80">
        <f t="shared" si="2"/>
        <v>12</v>
      </c>
    </row>
    <row r="32">
      <c r="A32" s="2" t="s">
        <v>87</v>
      </c>
      <c r="B32" s="80">
        <f t="shared" si="2"/>
        <v>125</v>
      </c>
    </row>
    <row r="35">
      <c r="A35" s="50" t="s">
        <v>88</v>
      </c>
      <c r="B35" s="50" t="s">
        <v>89</v>
      </c>
      <c r="C35" s="156" t="s">
        <v>288</v>
      </c>
      <c r="D35" s="157" t="s">
        <v>289</v>
      </c>
    </row>
    <row r="36">
      <c r="A36" s="155" t="s">
        <v>283</v>
      </c>
      <c r="B36" s="80">
        <f t="shared" ref="B36:B41" si="3">B19+E19+H19+K19</f>
        <v>21</v>
      </c>
      <c r="C36" s="39">
        <v>7280.0</v>
      </c>
      <c r="D36" s="39">
        <v>825.0</v>
      </c>
      <c r="E36" s="39"/>
      <c r="F36" s="39">
        <f t="shared" ref="F36:F38" si="4">(C36/B36)/60</f>
        <v>5.777777778</v>
      </c>
    </row>
    <row r="37">
      <c r="A37" s="155" t="s">
        <v>284</v>
      </c>
      <c r="B37" s="80">
        <f t="shared" si="3"/>
        <v>46</v>
      </c>
      <c r="C37" s="39">
        <v>12890.0</v>
      </c>
      <c r="D37" s="39">
        <v>2475.0</v>
      </c>
      <c r="E37" s="39"/>
      <c r="F37" s="39">
        <f t="shared" si="4"/>
        <v>4.670289855</v>
      </c>
      <c r="N37" s="158" t="s">
        <v>290</v>
      </c>
    </row>
    <row r="38">
      <c r="A38" s="155" t="s">
        <v>285</v>
      </c>
      <c r="B38" s="80">
        <f t="shared" si="3"/>
        <v>55</v>
      </c>
      <c r="C38" s="39">
        <v>21750.0</v>
      </c>
      <c r="D38" s="39">
        <v>2820.0</v>
      </c>
      <c r="E38" s="39"/>
      <c r="F38" s="39">
        <f t="shared" si="4"/>
        <v>6.590909091</v>
      </c>
      <c r="N38" s="155" t="s">
        <v>283</v>
      </c>
      <c r="O38" s="33">
        <v>5.777777777777778</v>
      </c>
    </row>
    <row r="39">
      <c r="A39" s="155" t="s">
        <v>286</v>
      </c>
      <c r="B39" s="80">
        <f t="shared" si="3"/>
        <v>0</v>
      </c>
      <c r="C39" s="39">
        <v>120.0</v>
      </c>
      <c r="D39" s="39">
        <v>5.0</v>
      </c>
      <c r="E39" s="39"/>
      <c r="F39" s="52">
        <v>0.0</v>
      </c>
      <c r="N39" s="155" t="s">
        <v>284</v>
      </c>
      <c r="O39" s="33">
        <v>4.670289855072464</v>
      </c>
    </row>
    <row r="40">
      <c r="A40" s="155" t="s">
        <v>287</v>
      </c>
      <c r="B40" s="80">
        <f t="shared" si="3"/>
        <v>3</v>
      </c>
      <c r="C40" s="39">
        <v>650.0</v>
      </c>
      <c r="D40" s="39">
        <v>140.0</v>
      </c>
      <c r="E40" s="39"/>
      <c r="F40" s="39">
        <f>(C40/B40)/60</f>
        <v>3.611111111</v>
      </c>
      <c r="N40" s="155" t="s">
        <v>285</v>
      </c>
      <c r="O40" s="33">
        <v>6.590909090909091</v>
      </c>
    </row>
    <row r="41">
      <c r="A41" s="2" t="s">
        <v>87</v>
      </c>
      <c r="B41" s="80">
        <f t="shared" si="3"/>
        <v>125</v>
      </c>
      <c r="C41" s="39"/>
      <c r="D41" s="39"/>
      <c r="E41" s="39"/>
      <c r="F41" s="39">
        <f>C41/B41</f>
        <v>0</v>
      </c>
      <c r="N41" s="155" t="s">
        <v>286</v>
      </c>
      <c r="O41" s="159">
        <v>0.0</v>
      </c>
    </row>
    <row r="42">
      <c r="A42" s="2"/>
      <c r="B42" s="80"/>
      <c r="C42" s="39"/>
      <c r="D42" s="39"/>
      <c r="E42" s="39"/>
      <c r="F42" s="39"/>
      <c r="N42" s="155" t="s">
        <v>287</v>
      </c>
      <c r="O42" s="33">
        <v>3.611111111111111</v>
      </c>
    </row>
    <row r="43">
      <c r="A43" s="50" t="s">
        <v>90</v>
      </c>
      <c r="B43" s="50" t="s">
        <v>89</v>
      </c>
      <c r="C43" s="39"/>
      <c r="D43" s="39"/>
      <c r="E43" s="39"/>
      <c r="F43" s="39"/>
    </row>
    <row r="44">
      <c r="A44" s="155" t="s">
        <v>283</v>
      </c>
      <c r="B44" s="80">
        <f t="shared" ref="B44:B49" si="5">B27+E27+H27+K27</f>
        <v>17</v>
      </c>
      <c r="C44" s="39">
        <v>7280.0</v>
      </c>
      <c r="D44" s="39">
        <v>825.0</v>
      </c>
      <c r="E44" s="39"/>
      <c r="F44" s="39">
        <f t="shared" ref="F44:F48" si="6">(C44/B44)/60</f>
        <v>7.137254902</v>
      </c>
    </row>
    <row r="45">
      <c r="A45" s="155" t="s">
        <v>284</v>
      </c>
      <c r="B45" s="80">
        <f t="shared" si="5"/>
        <v>40</v>
      </c>
      <c r="C45" s="39">
        <v>12890.0</v>
      </c>
      <c r="D45" s="39">
        <v>2475.0</v>
      </c>
      <c r="E45" s="39"/>
      <c r="F45" s="39">
        <f t="shared" si="6"/>
        <v>5.370833333</v>
      </c>
    </row>
    <row r="46">
      <c r="A46" s="155" t="s">
        <v>285</v>
      </c>
      <c r="B46" s="80">
        <f t="shared" si="5"/>
        <v>17</v>
      </c>
      <c r="C46" s="39">
        <v>21750.0</v>
      </c>
      <c r="D46" s="39">
        <v>2820.0</v>
      </c>
      <c r="E46" s="39"/>
      <c r="F46" s="39">
        <f t="shared" si="6"/>
        <v>21.32352941</v>
      </c>
      <c r="N46" s="158" t="s">
        <v>291</v>
      </c>
    </row>
    <row r="47">
      <c r="A47" s="155" t="s">
        <v>286</v>
      </c>
      <c r="B47" s="80">
        <f t="shared" si="5"/>
        <v>39</v>
      </c>
      <c r="C47" s="39">
        <v>120.0</v>
      </c>
      <c r="D47" s="39">
        <v>5.0</v>
      </c>
      <c r="E47" s="39"/>
      <c r="F47" s="39">
        <f t="shared" si="6"/>
        <v>0.05128205128</v>
      </c>
      <c r="N47" s="155" t="s">
        <v>283</v>
      </c>
      <c r="O47" s="80">
        <v>7.137254901960785</v>
      </c>
    </row>
    <row r="48">
      <c r="A48" s="155" t="s">
        <v>287</v>
      </c>
      <c r="B48" s="80">
        <f t="shared" si="5"/>
        <v>12</v>
      </c>
      <c r="C48" s="39">
        <v>650.0</v>
      </c>
      <c r="D48" s="39">
        <v>140.0</v>
      </c>
      <c r="E48" s="39"/>
      <c r="F48" s="39">
        <f t="shared" si="6"/>
        <v>0.9027777778</v>
      </c>
      <c r="N48" s="155" t="s">
        <v>284</v>
      </c>
      <c r="O48" s="80">
        <v>5.370833333333334</v>
      </c>
    </row>
    <row r="49">
      <c r="A49" s="2" t="s">
        <v>87</v>
      </c>
      <c r="B49" s="80">
        <f t="shared" si="5"/>
        <v>125</v>
      </c>
      <c r="N49" s="155" t="s">
        <v>285</v>
      </c>
      <c r="O49" s="80">
        <v>21.323529411764707</v>
      </c>
    </row>
    <row r="50">
      <c r="N50" s="155" t="s">
        <v>286</v>
      </c>
      <c r="O50" s="80">
        <v>0.05128205128205129</v>
      </c>
    </row>
    <row r="51">
      <c r="N51" s="155" t="s">
        <v>287</v>
      </c>
      <c r="O51" s="80">
        <v>0.9027777777777778</v>
      </c>
    </row>
  </sheetData>
  <mergeCells count="2">
    <mergeCell ref="N37:O37"/>
    <mergeCell ref="N46:O46"/>
  </mergeCells>
  <drawing r:id="rId1"/>
</worksheet>
</file>