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DEA\20231\Calidad\Clase 12 Carta Atributos\"/>
    </mc:Choice>
  </mc:AlternateContent>
  <xr:revisionPtr revIDLastSave="0" documentId="13_ncr:1_{E06F925C-DBBC-49CD-B86D-7D399EFAA825}" xr6:coauthVersionLast="47" xr6:coauthVersionMax="47" xr10:uidLastSave="{00000000-0000-0000-0000-000000000000}"/>
  <bookViews>
    <workbookView xWindow="-120" yWindow="330" windowWidth="20730" windowHeight="11310" tabRatio="820" firstSheet="1" activeTab="9" xr2:uid="{F374B628-CC6E-415F-A227-7EB066EB1D34}"/>
  </bookViews>
  <sheets>
    <sheet name="Media&amp;Rango" sheetId="1" r:id="rId1"/>
    <sheet name="Desviacion&amp;Media" sheetId="3" r:id="rId2"/>
    <sheet name="Tabla.Factores" sheetId="4" r:id="rId3"/>
    <sheet name="Atributos.p" sheetId="6" r:id="rId4"/>
    <sheet name="Atributos.np" sheetId="13" r:id="rId5"/>
    <sheet name="Hoja1" sheetId="16" r:id="rId6"/>
    <sheet name="Atributos.c" sheetId="14" r:id="rId7"/>
    <sheet name="Atributos.u" sheetId="15" r:id="rId8"/>
    <sheet name="Individual" sheetId="12" r:id="rId9"/>
    <sheet name="Hoja2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5" l="1"/>
  <c r="G39" i="14"/>
  <c r="B27" i="15" l="1"/>
  <c r="F36" i="15" s="1"/>
  <c r="C27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3" i="15"/>
  <c r="G40" i="14"/>
  <c r="G38" i="14"/>
  <c r="F32" i="14"/>
  <c r="F39" i="14"/>
  <c r="F30" i="13"/>
  <c r="F4" i="14"/>
  <c r="G4" i="14"/>
  <c r="H4" i="14"/>
  <c r="F5" i="14"/>
  <c r="G5" i="14"/>
  <c r="H5" i="14"/>
  <c r="F6" i="14"/>
  <c r="G6" i="14"/>
  <c r="H6" i="14"/>
  <c r="F7" i="14"/>
  <c r="G7" i="14"/>
  <c r="H7" i="14"/>
  <c r="F8" i="14"/>
  <c r="G8" i="14"/>
  <c r="H8" i="14"/>
  <c r="F9" i="14"/>
  <c r="G9" i="14"/>
  <c r="H9" i="14"/>
  <c r="F10" i="14"/>
  <c r="G10" i="14"/>
  <c r="H10" i="14"/>
  <c r="F11" i="14"/>
  <c r="G11" i="14"/>
  <c r="H11" i="14"/>
  <c r="F12" i="14"/>
  <c r="G12" i="14"/>
  <c r="H12" i="14"/>
  <c r="F13" i="14"/>
  <c r="G13" i="14"/>
  <c r="H13" i="14"/>
  <c r="F14" i="14"/>
  <c r="G14" i="14"/>
  <c r="H14" i="14"/>
  <c r="F15" i="14"/>
  <c r="G15" i="14"/>
  <c r="H15" i="14"/>
  <c r="F16" i="14"/>
  <c r="G16" i="14"/>
  <c r="H16" i="14"/>
  <c r="F17" i="14"/>
  <c r="G17" i="14"/>
  <c r="H17" i="14"/>
  <c r="F18" i="14"/>
  <c r="G18" i="14"/>
  <c r="H18" i="14"/>
  <c r="F19" i="14"/>
  <c r="G19" i="14"/>
  <c r="H19" i="14"/>
  <c r="F20" i="14"/>
  <c r="G20" i="14"/>
  <c r="H20" i="14"/>
  <c r="F21" i="14"/>
  <c r="G21" i="14"/>
  <c r="H21" i="14"/>
  <c r="F22" i="14"/>
  <c r="G22" i="14"/>
  <c r="H22" i="14"/>
  <c r="F23" i="14"/>
  <c r="G23" i="14"/>
  <c r="H23" i="14"/>
  <c r="F24" i="14"/>
  <c r="G24" i="14"/>
  <c r="H24" i="14"/>
  <c r="F25" i="14"/>
  <c r="G25" i="14"/>
  <c r="H25" i="14"/>
  <c r="F26" i="14"/>
  <c r="G26" i="14"/>
  <c r="H26" i="14"/>
  <c r="F27" i="14"/>
  <c r="G27" i="14"/>
  <c r="H27" i="14"/>
  <c r="F28" i="14"/>
  <c r="G28" i="14"/>
  <c r="H28" i="14"/>
  <c r="F29" i="14"/>
  <c r="G29" i="14"/>
  <c r="H29" i="14"/>
  <c r="F30" i="14"/>
  <c r="G30" i="14"/>
  <c r="H30" i="14"/>
  <c r="F31" i="14"/>
  <c r="G31" i="14"/>
  <c r="H31" i="14"/>
  <c r="G32" i="14"/>
  <c r="H32" i="14"/>
  <c r="G3" i="14"/>
  <c r="H3" i="14"/>
  <c r="F3" i="14"/>
  <c r="D15" i="14"/>
  <c r="D6" i="14"/>
  <c r="D8" i="14"/>
  <c r="B33" i="14"/>
  <c r="G30" i="13"/>
  <c r="G28" i="13"/>
  <c r="F22" i="13"/>
  <c r="D9" i="13"/>
  <c r="D15" i="13" s="1"/>
  <c r="G29" i="13"/>
  <c r="F3" i="6"/>
  <c r="B23" i="13"/>
  <c r="F50" i="6"/>
  <c r="G4" i="12"/>
  <c r="G5" i="12"/>
  <c r="G6" i="12"/>
  <c r="G8" i="12"/>
  <c r="G9" i="12"/>
  <c r="G10" i="12"/>
  <c r="G12" i="12"/>
  <c r="G13" i="12"/>
  <c r="G14" i="12"/>
  <c r="G16" i="12"/>
  <c r="G17" i="12"/>
  <c r="G18" i="12"/>
  <c r="G20" i="12"/>
  <c r="G21" i="12"/>
  <c r="G22" i="12"/>
  <c r="G24" i="12"/>
  <c r="G25" i="12"/>
  <c r="G26" i="12"/>
  <c r="G28" i="12"/>
  <c r="G29" i="12"/>
  <c r="G30" i="12"/>
  <c r="G32" i="12"/>
  <c r="G33" i="12"/>
  <c r="G34" i="12"/>
  <c r="G36" i="12"/>
  <c r="G37" i="12"/>
  <c r="G38" i="12"/>
  <c r="G40" i="12"/>
  <c r="G41" i="12"/>
  <c r="G4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E4" i="12"/>
  <c r="E5" i="12"/>
  <c r="E6" i="12"/>
  <c r="E8" i="12"/>
  <c r="E9" i="12"/>
  <c r="E10" i="12"/>
  <c r="E12" i="12"/>
  <c r="E13" i="12"/>
  <c r="E14" i="12"/>
  <c r="E16" i="12"/>
  <c r="E17" i="12"/>
  <c r="E18" i="12"/>
  <c r="E20" i="12"/>
  <c r="E21" i="12"/>
  <c r="E22" i="12"/>
  <c r="E24" i="12"/>
  <c r="E25" i="12"/>
  <c r="E26" i="12"/>
  <c r="E28" i="12"/>
  <c r="E29" i="12"/>
  <c r="E30" i="12"/>
  <c r="E32" i="12"/>
  <c r="E33" i="12"/>
  <c r="E34" i="12"/>
  <c r="E36" i="12"/>
  <c r="E37" i="12"/>
  <c r="E38" i="12"/>
  <c r="E40" i="12"/>
  <c r="E41" i="12"/>
  <c r="E42" i="12"/>
  <c r="F49" i="12"/>
  <c r="F50" i="12"/>
  <c r="F48" i="12"/>
  <c r="C43" i="12"/>
  <c r="E49" i="12" s="1"/>
  <c r="G7" i="12" s="1"/>
  <c r="B43" i="12"/>
  <c r="D27" i="15" l="1"/>
  <c r="D28" i="15"/>
  <c r="H7" i="15" s="1"/>
  <c r="H11" i="15"/>
  <c r="H15" i="15"/>
  <c r="H23" i="15"/>
  <c r="H3" i="15"/>
  <c r="G7" i="15"/>
  <c r="G15" i="15"/>
  <c r="G19" i="15"/>
  <c r="G23" i="15"/>
  <c r="F6" i="15"/>
  <c r="F10" i="15"/>
  <c r="F14" i="15"/>
  <c r="F22" i="15"/>
  <c r="F26" i="15"/>
  <c r="H20" i="15"/>
  <c r="G24" i="15"/>
  <c r="F3" i="15"/>
  <c r="F11" i="15"/>
  <c r="F23" i="15"/>
  <c r="H4" i="15"/>
  <c r="H8" i="15"/>
  <c r="H16" i="15"/>
  <c r="H24" i="15"/>
  <c r="G4" i="15"/>
  <c r="G12" i="15"/>
  <c r="G20" i="15"/>
  <c r="F7" i="15"/>
  <c r="H5" i="15"/>
  <c r="H9" i="15"/>
  <c r="H13" i="15"/>
  <c r="H21" i="15"/>
  <c r="H25" i="15"/>
  <c r="G5" i="15"/>
  <c r="G13" i="15"/>
  <c r="G17" i="15"/>
  <c r="G21" i="15"/>
  <c r="F4" i="15"/>
  <c r="F8" i="15"/>
  <c r="F12" i="15"/>
  <c r="F20" i="15"/>
  <c r="F24" i="15"/>
  <c r="H6" i="15"/>
  <c r="H14" i="15"/>
  <c r="H18" i="15"/>
  <c r="H22" i="15"/>
  <c r="G6" i="15"/>
  <c r="G10" i="15"/>
  <c r="G14" i="15"/>
  <c r="G22" i="15"/>
  <c r="G26" i="15"/>
  <c r="F5" i="15"/>
  <c r="F13" i="15"/>
  <c r="F17" i="15"/>
  <c r="F21" i="15"/>
  <c r="F34" i="15"/>
  <c r="G7" i="13"/>
  <c r="G17" i="13"/>
  <c r="H13" i="13"/>
  <c r="F8" i="13"/>
  <c r="G6" i="13"/>
  <c r="G13" i="13"/>
  <c r="G5" i="13"/>
  <c r="G21" i="13"/>
  <c r="H17" i="13"/>
  <c r="F12" i="13"/>
  <c r="F4" i="13"/>
  <c r="F20" i="13"/>
  <c r="G9" i="13"/>
  <c r="H5" i="13"/>
  <c r="H21" i="13"/>
  <c r="F16" i="13"/>
  <c r="H9" i="13"/>
  <c r="F19" i="13"/>
  <c r="F15" i="13"/>
  <c r="F11" i="13"/>
  <c r="F7" i="13"/>
  <c r="F3" i="13"/>
  <c r="H20" i="13"/>
  <c r="H16" i="13"/>
  <c r="H12" i="13"/>
  <c r="H8" i="13"/>
  <c r="H4" i="13"/>
  <c r="G20" i="13"/>
  <c r="G16" i="13"/>
  <c r="G12" i="13"/>
  <c r="G8" i="13"/>
  <c r="G4" i="13"/>
  <c r="F18" i="13"/>
  <c r="F14" i="13"/>
  <c r="F10" i="13"/>
  <c r="F6" i="13"/>
  <c r="H3" i="13"/>
  <c r="H19" i="13"/>
  <c r="H15" i="13"/>
  <c r="H11" i="13"/>
  <c r="H7" i="13"/>
  <c r="G3" i="13"/>
  <c r="G19" i="13"/>
  <c r="G15" i="13"/>
  <c r="G11" i="13"/>
  <c r="F21" i="13"/>
  <c r="F17" i="13"/>
  <c r="F13" i="13"/>
  <c r="F9" i="13"/>
  <c r="F5" i="13"/>
  <c r="H22" i="13"/>
  <c r="H18" i="13"/>
  <c r="H14" i="13"/>
  <c r="H10" i="13"/>
  <c r="H6" i="13"/>
  <c r="G22" i="13"/>
  <c r="G18" i="13"/>
  <c r="G14" i="13"/>
  <c r="G10" i="13"/>
  <c r="E3" i="12"/>
  <c r="E39" i="12"/>
  <c r="E35" i="12"/>
  <c r="E31" i="12"/>
  <c r="E27" i="12"/>
  <c r="E23" i="12"/>
  <c r="E19" i="12"/>
  <c r="E15" i="12"/>
  <c r="E11" i="12"/>
  <c r="E7" i="12"/>
  <c r="G3" i="12"/>
  <c r="G39" i="12"/>
  <c r="G35" i="12"/>
  <c r="G31" i="12"/>
  <c r="G27" i="12"/>
  <c r="G23" i="12"/>
  <c r="G19" i="12"/>
  <c r="G15" i="12"/>
  <c r="G11" i="12"/>
  <c r="D3" i="6"/>
  <c r="C43" i="6"/>
  <c r="F48" i="6" s="1"/>
  <c r="B4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G34" i="1"/>
  <c r="G33" i="1"/>
  <c r="G32" i="1"/>
  <c r="G38" i="1"/>
  <c r="G39" i="1"/>
  <c r="G37" i="1"/>
  <c r="I3" i="1"/>
  <c r="K3" i="1"/>
  <c r="K2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I2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N2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  <c r="M3" i="1"/>
  <c r="L2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3" i="1"/>
  <c r="H27" i="3"/>
  <c r="H27" i="1"/>
  <c r="H21" i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F25" i="15" l="1"/>
  <c r="F9" i="15"/>
  <c r="G18" i="15"/>
  <c r="H26" i="15"/>
  <c r="H10" i="15"/>
  <c r="F16" i="15"/>
  <c r="G25" i="15"/>
  <c r="G9" i="15"/>
  <c r="H17" i="15"/>
  <c r="F15" i="15"/>
  <c r="G8" i="15"/>
  <c r="H12" i="15"/>
  <c r="F19" i="15"/>
  <c r="G16" i="15"/>
  <c r="F18" i="15"/>
  <c r="G3" i="15"/>
  <c r="G11" i="15"/>
  <c r="H19" i="15"/>
  <c r="G36" i="15"/>
  <c r="G35" i="15"/>
  <c r="G34" i="15"/>
  <c r="H4" i="6"/>
  <c r="H8" i="6"/>
  <c r="H12" i="6"/>
  <c r="H16" i="6"/>
  <c r="H20" i="6"/>
  <c r="H24" i="6"/>
  <c r="H28" i="6"/>
  <c r="H32" i="6"/>
  <c r="H36" i="6"/>
  <c r="H40" i="6"/>
  <c r="G5" i="6"/>
  <c r="G9" i="6"/>
  <c r="G13" i="6"/>
  <c r="G17" i="6"/>
  <c r="G21" i="6"/>
  <c r="G25" i="6"/>
  <c r="G29" i="6"/>
  <c r="G33" i="6"/>
  <c r="G37" i="6"/>
  <c r="G41" i="6"/>
  <c r="F6" i="6"/>
  <c r="F10" i="6"/>
  <c r="F14" i="6"/>
  <c r="F18" i="6"/>
  <c r="F22" i="6"/>
  <c r="F26" i="6"/>
  <c r="F30" i="6"/>
  <c r="F34" i="6"/>
  <c r="F38" i="6"/>
  <c r="F42" i="6"/>
  <c r="G50" i="6"/>
  <c r="H5" i="6"/>
  <c r="H9" i="6"/>
  <c r="H13" i="6"/>
  <c r="H17" i="6"/>
  <c r="H21" i="6"/>
  <c r="H25" i="6"/>
  <c r="H29" i="6"/>
  <c r="H33" i="6"/>
  <c r="H37" i="6"/>
  <c r="H41" i="6"/>
  <c r="G6" i="6"/>
  <c r="G10" i="6"/>
  <c r="G14" i="6"/>
  <c r="G18" i="6"/>
  <c r="G22" i="6"/>
  <c r="G26" i="6"/>
  <c r="G30" i="6"/>
  <c r="G34" i="6"/>
  <c r="G38" i="6"/>
  <c r="G42" i="6"/>
  <c r="F7" i="6"/>
  <c r="F11" i="6"/>
  <c r="F15" i="6"/>
  <c r="F19" i="6"/>
  <c r="F23" i="6"/>
  <c r="F27" i="6"/>
  <c r="F31" i="6"/>
  <c r="F35" i="6"/>
  <c r="F39" i="6"/>
  <c r="G3" i="6"/>
  <c r="H6" i="6"/>
  <c r="H10" i="6"/>
  <c r="H14" i="6"/>
  <c r="H18" i="6"/>
  <c r="H22" i="6"/>
  <c r="H26" i="6"/>
  <c r="H30" i="6"/>
  <c r="H34" i="6"/>
  <c r="H38" i="6"/>
  <c r="H42" i="6"/>
  <c r="G7" i="6"/>
  <c r="G11" i="6"/>
  <c r="G15" i="6"/>
  <c r="G19" i="6"/>
  <c r="G23" i="6"/>
  <c r="G27" i="6"/>
  <c r="G31" i="6"/>
  <c r="G35" i="6"/>
  <c r="G39" i="6"/>
  <c r="F4" i="6"/>
  <c r="F8" i="6"/>
  <c r="F12" i="6"/>
  <c r="F16" i="6"/>
  <c r="F20" i="6"/>
  <c r="F24" i="6"/>
  <c r="F28" i="6"/>
  <c r="F32" i="6"/>
  <c r="F36" i="6"/>
  <c r="F40" i="6"/>
  <c r="G48" i="6"/>
  <c r="H7" i="6"/>
  <c r="H11" i="6"/>
  <c r="H15" i="6"/>
  <c r="H19" i="6"/>
  <c r="H23" i="6"/>
  <c r="H27" i="6"/>
  <c r="H31" i="6"/>
  <c r="H35" i="6"/>
  <c r="H39" i="6"/>
  <c r="G4" i="6"/>
  <c r="G8" i="6"/>
  <c r="G12" i="6"/>
  <c r="G16" i="6"/>
  <c r="G20" i="6"/>
  <c r="G24" i="6"/>
  <c r="G28" i="6"/>
  <c r="G32" i="6"/>
  <c r="G36" i="6"/>
  <c r="G40" i="6"/>
  <c r="F5" i="6"/>
  <c r="F9" i="6"/>
  <c r="F13" i="6"/>
  <c r="F17" i="6"/>
  <c r="F21" i="6"/>
  <c r="F25" i="6"/>
  <c r="F29" i="6"/>
  <c r="F33" i="6"/>
  <c r="F37" i="6"/>
  <c r="F41" i="6"/>
  <c r="H3" i="6"/>
  <c r="G49" i="6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H28" i="3" s="1"/>
  <c r="G3" i="3"/>
  <c r="G28" i="3" s="1"/>
  <c r="G39" i="3" l="1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K26" i="3"/>
  <c r="K25" i="3"/>
  <c r="K24" i="3"/>
  <c r="K23" i="3"/>
  <c r="K21" i="3"/>
  <c r="K17" i="3"/>
  <c r="K14" i="3"/>
  <c r="G3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G37" i="3"/>
  <c r="K20" i="3"/>
  <c r="K19" i="3"/>
  <c r="K18" i="3"/>
  <c r="K16" i="3"/>
  <c r="K15" i="3"/>
  <c r="K13" i="3"/>
  <c r="K12" i="3"/>
  <c r="K11" i="3"/>
  <c r="K9" i="3"/>
  <c r="K8" i="3"/>
  <c r="K7" i="3"/>
  <c r="K6" i="3"/>
  <c r="K5" i="3"/>
  <c r="K3" i="3"/>
  <c r="K27" i="3"/>
  <c r="K22" i="3"/>
  <c r="K10" i="3"/>
  <c r="K4" i="3"/>
  <c r="G33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L25" i="3"/>
  <c r="L22" i="3"/>
  <c r="L20" i="3"/>
  <c r="L19" i="3"/>
  <c r="L16" i="3"/>
  <c r="L15" i="3"/>
  <c r="L12" i="3"/>
  <c r="L11" i="3"/>
  <c r="L10" i="3"/>
  <c r="L9" i="3"/>
  <c r="L7" i="3"/>
  <c r="L5" i="3"/>
  <c r="G32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L27" i="3"/>
  <c r="L26" i="3"/>
  <c r="L24" i="3"/>
  <c r="L23" i="3"/>
  <c r="L21" i="3"/>
  <c r="L18" i="3"/>
  <c r="L17" i="3"/>
  <c r="L14" i="3"/>
  <c r="L13" i="3"/>
  <c r="L8" i="3"/>
  <c r="L6" i="3"/>
  <c r="L4" i="3"/>
  <c r="L3" i="3"/>
  <c r="G34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  <c r="H28" i="1" l="1"/>
  <c r="M25" i="1" s="1"/>
  <c r="G28" i="1"/>
  <c r="M24" i="1" l="1"/>
  <c r="M16" i="1"/>
  <c r="M4" i="1"/>
  <c r="M19" i="1"/>
  <c r="M8" i="1"/>
  <c r="M15" i="1"/>
  <c r="M10" i="1"/>
  <c r="M26" i="1"/>
  <c r="M27" i="1"/>
  <c r="M6" i="1"/>
  <c r="J4" i="1"/>
  <c r="J8" i="1"/>
  <c r="J12" i="1"/>
  <c r="J16" i="1"/>
  <c r="J20" i="1"/>
  <c r="J24" i="1"/>
  <c r="J27" i="1"/>
  <c r="J10" i="1"/>
  <c r="J18" i="1"/>
  <c r="J3" i="1"/>
  <c r="J7" i="1"/>
  <c r="J11" i="1"/>
  <c r="J19" i="1"/>
  <c r="J5" i="1"/>
  <c r="J9" i="1"/>
  <c r="J13" i="1"/>
  <c r="J17" i="1"/>
  <c r="J21" i="1"/>
  <c r="J25" i="1"/>
  <c r="J6" i="1"/>
  <c r="J14" i="1"/>
  <c r="J22" i="1"/>
  <c r="J26" i="1"/>
  <c r="J15" i="1"/>
  <c r="J23" i="1"/>
  <c r="M17" i="1"/>
  <c r="M20" i="1"/>
  <c r="M11" i="1"/>
  <c r="M14" i="1"/>
  <c r="M9" i="1"/>
  <c r="M22" i="1"/>
  <c r="M21" i="1"/>
  <c r="M5" i="1"/>
  <c r="M12" i="1"/>
  <c r="M23" i="1"/>
  <c r="M7" i="1"/>
  <c r="M18" i="1"/>
  <c r="M13" i="1"/>
</calcChain>
</file>

<file path=xl/sharedStrings.xml><?xml version="1.0" encoding="utf-8"?>
<sst xmlns="http://schemas.openxmlformats.org/spreadsheetml/2006/main" count="143" uniqueCount="69">
  <si>
    <t>Numero de muestra</t>
  </si>
  <si>
    <t>n1</t>
  </si>
  <si>
    <t>n2</t>
  </si>
  <si>
    <t>n3</t>
  </si>
  <si>
    <t>n4</t>
  </si>
  <si>
    <t>n5</t>
  </si>
  <si>
    <t>Media</t>
  </si>
  <si>
    <t xml:space="preserve"> L Inferior</t>
  </si>
  <si>
    <t>L central</t>
  </si>
  <si>
    <t>L superior</t>
  </si>
  <si>
    <t>Desviacion</t>
  </si>
  <si>
    <t>Media de medias</t>
  </si>
  <si>
    <t>Media de desviacion</t>
  </si>
  <si>
    <t>Limite inferior</t>
  </si>
  <si>
    <t>Limite superior</t>
  </si>
  <si>
    <t>Limite central</t>
  </si>
  <si>
    <t>2). CARTA DE CONTROL DE MEDIAS</t>
  </si>
  <si>
    <t>1). CARTA DE CONTROL DE DESVIACIÓN</t>
  </si>
  <si>
    <t xml:space="preserve"> CARTA DE CONTROL DE MEDIAS</t>
  </si>
  <si>
    <t xml:space="preserve"> CARTA DE CONTROL DE DESVIACION</t>
  </si>
  <si>
    <t>Rango</t>
  </si>
  <si>
    <t xml:space="preserve"> CARTA DE CONTROL DE RANGO</t>
  </si>
  <si>
    <t>Media de rangos</t>
  </si>
  <si>
    <t>1). CARTA DE CONTROL DE RANGO</t>
  </si>
  <si>
    <t>Subgrupo</t>
  </si>
  <si>
    <t>Total unidades defectuosas</t>
  </si>
  <si>
    <r>
      <t xml:space="preserve">1). CARTA DE CONTROL </t>
    </r>
    <r>
      <rPr>
        <b/>
        <i/>
        <sz val="14"/>
        <color theme="1"/>
        <rFont val="Calibri"/>
        <family val="2"/>
        <scheme val="minor"/>
      </rPr>
      <t>P</t>
    </r>
  </si>
  <si>
    <t>Total unidades inspeccionadas</t>
  </si>
  <si>
    <t>Proporción</t>
  </si>
  <si>
    <t>Disconformes</t>
  </si>
  <si>
    <t>Muestra</t>
  </si>
  <si>
    <t>Lote</t>
  </si>
  <si>
    <t>Defectos</t>
  </si>
  <si>
    <t>Promedio</t>
  </si>
  <si>
    <t>Residual</t>
  </si>
  <si>
    <t>Rango movil</t>
  </si>
  <si>
    <t xml:space="preserve"> CARTA DE CONTROL INDIVIDUAL</t>
  </si>
  <si>
    <t>Piezas por lote</t>
  </si>
  <si>
    <r>
      <t>Lotes (</t>
    </r>
    <r>
      <rPr>
        <sz val="8"/>
        <color theme="1"/>
        <rFont val="Calibri"/>
        <family val="2"/>
        <scheme val="minor"/>
      </rPr>
      <t>Subgrupos</t>
    </r>
    <r>
      <rPr>
        <sz val="11"/>
        <color theme="1"/>
        <rFont val="Calibri"/>
        <family val="2"/>
        <scheme val="minor"/>
      </rPr>
      <t>)</t>
    </r>
  </si>
  <si>
    <r>
      <t xml:space="preserve">1). CARTA DE CONTROL </t>
    </r>
    <r>
      <rPr>
        <b/>
        <i/>
        <sz val="14"/>
        <color theme="1"/>
        <rFont val="Calibri"/>
        <family val="2"/>
        <scheme val="minor"/>
      </rPr>
      <t>NP</t>
    </r>
  </si>
  <si>
    <r>
      <t xml:space="preserve"> CARTA DE CONTROL DE ATRIBUTOS </t>
    </r>
    <r>
      <rPr>
        <b/>
        <i/>
        <sz val="11"/>
        <color theme="1"/>
        <rFont val="Calibri"/>
        <family val="2"/>
        <scheme val="minor"/>
      </rPr>
      <t>NP</t>
    </r>
  </si>
  <si>
    <r>
      <t xml:space="preserve"> CARTA DE CONTROL DE ATRIBUTOS</t>
    </r>
    <r>
      <rPr>
        <b/>
        <i/>
        <sz val="11"/>
        <color theme="1"/>
        <rFont val="Calibri"/>
        <family val="2"/>
        <scheme val="minor"/>
      </rPr>
      <t xml:space="preserve"> P</t>
    </r>
  </si>
  <si>
    <t>Subgrupos</t>
  </si>
  <si>
    <t>D a t o s</t>
  </si>
  <si>
    <t>Total defectos</t>
  </si>
  <si>
    <t>Total    defectos</t>
  </si>
  <si>
    <r>
      <t xml:space="preserve"> CARTA DE CONTROL DE ATRIBUTOS</t>
    </r>
    <r>
      <rPr>
        <b/>
        <i/>
        <sz val="11"/>
        <color theme="1"/>
        <rFont val="Calibri"/>
        <family val="2"/>
        <scheme val="minor"/>
      </rPr>
      <t xml:space="preserve"> U</t>
    </r>
  </si>
  <si>
    <r>
      <t xml:space="preserve">1). CARTA DE CONTROL </t>
    </r>
    <r>
      <rPr>
        <b/>
        <i/>
        <sz val="14"/>
        <color theme="1"/>
        <rFont val="Calibri"/>
        <family val="2"/>
        <scheme val="minor"/>
      </rPr>
      <t>U</t>
    </r>
  </si>
  <si>
    <t>Total       defectuos</t>
  </si>
  <si>
    <t>Subgrupo promedio</t>
  </si>
  <si>
    <t>valor para Rstudio</t>
  </si>
  <si>
    <t>u</t>
  </si>
  <si>
    <t>variabilidad de los defectos</t>
  </si>
  <si>
    <t>variable de calidad</t>
  </si>
  <si>
    <t>n</t>
  </si>
  <si>
    <t>no constante</t>
  </si>
  <si>
    <t>limite variable</t>
  </si>
  <si>
    <t>li</t>
  </si>
  <si>
    <t>lc</t>
  </si>
  <si>
    <t>ls</t>
  </si>
  <si>
    <t>p</t>
  </si>
  <si>
    <t>tamaño no constante</t>
  </si>
  <si>
    <t>defectuosos</t>
  </si>
  <si>
    <t>pn</t>
  </si>
  <si>
    <t>tamaño constante</t>
  </si>
  <si>
    <t>defectos</t>
  </si>
  <si>
    <t>Tamaño no constante</t>
  </si>
  <si>
    <t>20% de diferencia entre valores de la muestra entonces con limites varibales</t>
  </si>
  <si>
    <t>lo que grafica R. o la columna que se grafica en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</si>
</sst>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9">
    <xf numFmtId="0" fontId="0" fillId="0" borderId="0" xfId="0"/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0" xfId="0" applyNumberFormat="1"/>
    <xf numFmtId="0" fontId="1" fillId="0" borderId="0" xfId="0" applyFont="1"/>
    <xf numFmtId="164" fontId="0" fillId="0" borderId="1" xfId="0" applyNumberFormat="1" applyBorder="1"/>
    <xf numFmtId="165" fontId="0" fillId="0" borderId="0" xfId="0" applyNumberFormat="1"/>
    <xf numFmtId="0" fontId="2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9" xfId="0" applyNumberFormat="1" applyBorder="1"/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0" borderId="14" xfId="0" applyNumberFormat="1" applyBorder="1"/>
    <xf numFmtId="164" fontId="0" fillId="0" borderId="15" xfId="0" applyNumberFormat="1" applyBorder="1"/>
    <xf numFmtId="0" fontId="1" fillId="3" borderId="13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1" fillId="6" borderId="13" xfId="0" applyFont="1" applyFill="1" applyBorder="1" applyAlignment="1">
      <alignment horizontal="center" vertical="center"/>
    </xf>
    <xf numFmtId="0" fontId="1" fillId="4" borderId="19" xfId="0" applyFont="1" applyFill="1" applyBorder="1"/>
    <xf numFmtId="165" fontId="1" fillId="5" borderId="19" xfId="0" applyNumberFormat="1" applyFont="1" applyFill="1" applyBorder="1"/>
    <xf numFmtId="0" fontId="0" fillId="0" borderId="20" xfId="0" applyBorder="1" applyAlignment="1">
      <alignment horizontal="center" wrapText="1"/>
    </xf>
    <xf numFmtId="164" fontId="0" fillId="0" borderId="20" xfId="0" applyNumberFormat="1" applyBorder="1" applyAlignment="1">
      <alignment horizont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0" xfId="0" applyFill="1"/>
    <xf numFmtId="0" fontId="0" fillId="4" borderId="2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4" borderId="17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0" xfId="0" applyFill="1"/>
    <xf numFmtId="0" fontId="0" fillId="5" borderId="25" xfId="0" applyFill="1" applyBorder="1"/>
    <xf numFmtId="0" fontId="0" fillId="5" borderId="16" xfId="0" applyFill="1" applyBorder="1"/>
    <xf numFmtId="0" fontId="0" fillId="5" borderId="18" xfId="0" applyFill="1" applyBorder="1"/>
    <xf numFmtId="0" fontId="0" fillId="5" borderId="17" xfId="0" applyFill="1" applyBorder="1"/>
    <xf numFmtId="164" fontId="0" fillId="5" borderId="1" xfId="0" applyNumberFormat="1" applyFill="1" applyBorder="1" applyAlignment="1">
      <alignment horizontal="right" vertical="center"/>
    </xf>
    <xf numFmtId="165" fontId="0" fillId="5" borderId="1" xfId="0" applyNumberForma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vertical="center"/>
    </xf>
    <xf numFmtId="164" fontId="0" fillId="0" borderId="10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0" fontId="1" fillId="9" borderId="13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166" fontId="1" fillId="9" borderId="19" xfId="0" applyNumberFormat="1" applyFont="1" applyFill="1" applyBorder="1"/>
    <xf numFmtId="164" fontId="2" fillId="10" borderId="1" xfId="0" applyNumberFormat="1" applyFont="1" applyFill="1" applyBorder="1" applyAlignment="1">
      <alignment vertical="center"/>
    </xf>
    <xf numFmtId="165" fontId="0" fillId="10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12" xfId="0" applyFill="1" applyBorder="1"/>
    <xf numFmtId="0" fontId="0" fillId="4" borderId="1" xfId="0" applyFill="1" applyBorder="1"/>
    <xf numFmtId="0" fontId="4" fillId="4" borderId="1" xfId="0" applyFont="1" applyFill="1" applyBorder="1"/>
    <xf numFmtId="0" fontId="1" fillId="0" borderId="0" xfId="0" applyFont="1" applyAlignment="1">
      <alignment horizontal="center" vertical="center"/>
    </xf>
    <xf numFmtId="0" fontId="0" fillId="10" borderId="21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10" borderId="0" xfId="0" applyFill="1"/>
    <xf numFmtId="0" fontId="0" fillId="10" borderId="25" xfId="0" applyFill="1" applyBorder="1"/>
    <xf numFmtId="0" fontId="0" fillId="10" borderId="16" xfId="0" applyFill="1" applyBorder="1"/>
    <xf numFmtId="0" fontId="0" fillId="10" borderId="18" xfId="0" applyFill="1" applyBorder="1"/>
    <xf numFmtId="0" fontId="0" fillId="10" borderId="17" xfId="0" applyFill="1" applyBorder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0" borderId="20" xfId="0" applyNumberFormat="1" applyBorder="1" applyAlignment="1">
      <alignment horizontal="center" vertical="center" wrapText="1"/>
    </xf>
    <xf numFmtId="0" fontId="0" fillId="11" borderId="21" xfId="0" applyFill="1" applyBorder="1"/>
    <xf numFmtId="0" fontId="0" fillId="11" borderId="22" xfId="0" applyFill="1" applyBorder="1"/>
    <xf numFmtId="0" fontId="0" fillId="11" borderId="23" xfId="0" applyFill="1" applyBorder="1"/>
    <xf numFmtId="0" fontId="0" fillId="11" borderId="24" xfId="0" applyFill="1" applyBorder="1"/>
    <xf numFmtId="0" fontId="0" fillId="11" borderId="0" xfId="0" applyFill="1"/>
    <xf numFmtId="0" fontId="0" fillId="11" borderId="25" xfId="0" applyFill="1" applyBorder="1"/>
    <xf numFmtId="0" fontId="0" fillId="11" borderId="16" xfId="0" applyFill="1" applyBorder="1"/>
    <xf numFmtId="0" fontId="0" fillId="11" borderId="18" xfId="0" applyFill="1" applyBorder="1"/>
    <xf numFmtId="0" fontId="0" fillId="11" borderId="17" xfId="0" applyFill="1" applyBorder="1"/>
    <xf numFmtId="0" fontId="2" fillId="11" borderId="1" xfId="0" applyFont="1" applyFill="1" applyBorder="1" applyAlignment="1">
      <alignment vertical="center"/>
    </xf>
    <xf numFmtId="0" fontId="2" fillId="11" borderId="2" xfId="0" applyFont="1" applyFill="1" applyBorder="1" applyAlignment="1">
      <alignment vertical="center"/>
    </xf>
    <xf numFmtId="164" fontId="2" fillId="11" borderId="3" xfId="0" applyNumberFormat="1" applyFont="1" applyFill="1" applyBorder="1" applyAlignment="1">
      <alignment vertical="center"/>
    </xf>
    <xf numFmtId="165" fontId="0" fillId="11" borderId="23" xfId="0" applyNumberFormat="1" applyFill="1" applyBorder="1" applyAlignment="1">
      <alignment horizontal="right"/>
    </xf>
    <xf numFmtId="165" fontId="2" fillId="11" borderId="3" xfId="0" applyNumberFormat="1" applyFont="1" applyFill="1" applyBorder="1" applyAlignment="1">
      <alignment vertical="center"/>
    </xf>
    <xf numFmtId="1" fontId="0" fillId="11" borderId="17" xfId="0" applyNumberFormat="1" applyFill="1" applyBorder="1" applyAlignment="1">
      <alignment horizontal="right" vertical="top"/>
    </xf>
    <xf numFmtId="0" fontId="0" fillId="11" borderId="0" xfId="0" applyFill="1" applyAlignment="1">
      <alignment horizontal="center"/>
    </xf>
    <xf numFmtId="0" fontId="0" fillId="11" borderId="18" xfId="0" applyFill="1" applyBorder="1" applyAlignment="1">
      <alignment horizontal="center"/>
    </xf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0" fontId="1" fillId="11" borderId="30" xfId="0" applyFon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 vertical="center"/>
    </xf>
    <xf numFmtId="0" fontId="1" fillId="11" borderId="3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0" fontId="1" fillId="12" borderId="1" xfId="0" applyFont="1" applyFill="1" applyBorder="1" applyAlignment="1">
      <alignment horizontal="center" vertical="top" wrapText="1"/>
    </xf>
    <xf numFmtId="165" fontId="0" fillId="11" borderId="25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center" vertical="center"/>
    </xf>
    <xf numFmtId="1" fontId="0" fillId="7" borderId="19" xfId="0" applyNumberFormat="1" applyFill="1" applyBorder="1" applyAlignment="1">
      <alignment horizontal="center" vertical="center"/>
    </xf>
    <xf numFmtId="1" fontId="0" fillId="2" borderId="26" xfId="0" applyNumberFormat="1" applyFill="1" applyBorder="1" applyAlignment="1">
      <alignment horizontal="center" vertical="center"/>
    </xf>
    <xf numFmtId="164" fontId="0" fillId="7" borderId="19" xfId="0" applyNumberForma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top" wrapText="1"/>
    </xf>
    <xf numFmtId="167" fontId="0" fillId="2" borderId="1" xfId="0" applyNumberFormat="1" applyFill="1" applyBorder="1" applyAlignment="1">
      <alignment horizontal="center" vertical="center"/>
    </xf>
    <xf numFmtId="167" fontId="0" fillId="2" borderId="26" xfId="0" applyNumberFormat="1" applyFill="1" applyBorder="1" applyAlignment="1">
      <alignment horizontal="center" vertical="center"/>
    </xf>
    <xf numFmtId="2" fontId="2" fillId="11" borderId="3" xfId="0" applyNumberFormat="1" applyFont="1" applyFill="1" applyBorder="1" applyAlignment="1">
      <alignment vertical="center"/>
    </xf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1" fillId="13" borderId="1" xfId="0" applyFont="1" applyFill="1" applyBorder="1" applyAlignment="1">
      <alignment horizontal="center" vertical="top" wrapText="1"/>
    </xf>
    <xf numFmtId="0" fontId="1" fillId="13" borderId="30" xfId="0" applyFont="1" applyFill="1" applyBorder="1" applyAlignment="1">
      <alignment horizontal="center" vertical="center"/>
    </xf>
    <xf numFmtId="0" fontId="1" fillId="13" borderId="31" xfId="0" applyFont="1" applyFill="1" applyBorder="1" applyAlignment="1">
      <alignment horizontal="center" vertical="center"/>
    </xf>
    <xf numFmtId="0" fontId="1" fillId="13" borderId="32" xfId="0" applyFont="1" applyFill="1" applyBorder="1" applyAlignment="1">
      <alignment horizontal="center" vertical="center"/>
    </xf>
    <xf numFmtId="164" fontId="1" fillId="0" borderId="0" xfId="0" applyNumberFormat="1" applyFont="1"/>
    <xf numFmtId="0" fontId="0" fillId="7" borderId="26" xfId="0" applyFill="1" applyBorder="1"/>
    <xf numFmtId="0" fontId="0" fillId="7" borderId="39" xfId="0" applyFill="1" applyBorder="1" applyAlignment="1">
      <alignment horizontal="left"/>
    </xf>
    <xf numFmtId="0" fontId="1" fillId="7" borderId="28" xfId="0" applyFont="1" applyFill="1" applyBorder="1"/>
    <xf numFmtId="0" fontId="0" fillId="7" borderId="26" xfId="0" applyFill="1" applyBorder="1" applyAlignment="1">
      <alignment horizontal="right"/>
    </xf>
    <xf numFmtId="0" fontId="1" fillId="12" borderId="1" xfId="0" applyFont="1" applyFill="1" applyBorder="1" applyAlignment="1">
      <alignment horizontal="center"/>
    </xf>
    <xf numFmtId="1" fontId="0" fillId="11" borderId="23" xfId="0" applyNumberFormat="1" applyFill="1" applyBorder="1" applyAlignment="1">
      <alignment horizontal="left"/>
    </xf>
    <xf numFmtId="165" fontId="0" fillId="11" borderId="25" xfId="0" applyNumberFormat="1" applyFill="1" applyBorder="1" applyAlignment="1">
      <alignment horizontal="left"/>
    </xf>
    <xf numFmtId="164" fontId="0" fillId="11" borderId="17" xfId="0" applyNumberFormat="1" applyFill="1" applyBorder="1" applyAlignment="1">
      <alignment horizontal="left" vertical="top"/>
    </xf>
    <xf numFmtId="1" fontId="1" fillId="7" borderId="28" xfId="0" applyNumberFormat="1" applyFont="1" applyFill="1" applyBorder="1"/>
    <xf numFmtId="165" fontId="0" fillId="11" borderId="25" xfId="0" applyNumberForma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top" wrapText="1"/>
    </xf>
    <xf numFmtId="164" fontId="0" fillId="0" borderId="0" xfId="0" applyNumberFormat="1" applyAlignment="1">
      <alignment horizontal="center" wrapText="1"/>
    </xf>
    <xf numFmtId="0" fontId="1" fillId="12" borderId="33" xfId="0" applyFont="1" applyFill="1" applyBorder="1"/>
    <xf numFmtId="0" fontId="1" fillId="12" borderId="34" xfId="0" applyFont="1" applyFill="1" applyBorder="1"/>
    <xf numFmtId="0" fontId="1" fillId="12" borderId="35" xfId="0" applyFont="1" applyFill="1" applyBorder="1"/>
    <xf numFmtId="0" fontId="0" fillId="0" borderId="0" xfId="0" applyAlignment="1">
      <alignment wrapText="1"/>
    </xf>
    <xf numFmtId="0" fontId="0" fillId="2" borderId="26" xfId="0" applyFill="1" applyBorder="1" applyAlignment="1">
      <alignment horizontal="center" vertical="center"/>
    </xf>
    <xf numFmtId="0" fontId="0" fillId="15" borderId="20" xfId="0" applyFill="1" applyBorder="1" applyAlignment="1">
      <alignment wrapText="1"/>
    </xf>
    <xf numFmtId="1" fontId="0" fillId="15" borderId="19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2" fillId="10" borderId="1" xfId="0" applyFont="1" applyFill="1" applyBorder="1" applyAlignment="1">
      <alignment vertical="center"/>
    </xf>
    <xf numFmtId="0" fontId="3" fillId="9" borderId="2" xfId="0" applyFont="1" applyFill="1" applyBorder="1" applyAlignment="1">
      <alignment horizontal="left" vertical="center"/>
    </xf>
    <xf numFmtId="0" fontId="3" fillId="9" borderId="12" xfId="0" applyFont="1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12" borderId="2" xfId="0" applyFont="1" applyFill="1" applyBorder="1" applyAlignment="1">
      <alignment horizontal="left" vertical="center"/>
    </xf>
    <xf numFmtId="0" fontId="3" fillId="12" borderId="12" xfId="0" applyFont="1" applyFill="1" applyBorder="1" applyAlignment="1">
      <alignment horizontal="left" vertical="center"/>
    </xf>
    <xf numFmtId="0" fontId="3" fillId="12" borderId="22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/>
    </xf>
    <xf numFmtId="0" fontId="1" fillId="12" borderId="33" xfId="0" applyFont="1" applyFill="1" applyBorder="1" applyAlignment="1">
      <alignment horizontal="center"/>
    </xf>
    <xf numFmtId="0" fontId="1" fillId="12" borderId="34" xfId="0" applyFont="1" applyFill="1" applyBorder="1" applyAlignment="1">
      <alignment horizontal="center"/>
    </xf>
    <xf numFmtId="0" fontId="1" fillId="12" borderId="35" xfId="0" applyFont="1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1" fillId="14" borderId="33" xfId="0" applyFont="1" applyFill="1" applyBorder="1" applyAlignment="1">
      <alignment horizontal="center"/>
    </xf>
    <xf numFmtId="0" fontId="1" fillId="14" borderId="34" xfId="0" applyFont="1" applyFill="1" applyBorder="1" applyAlignment="1">
      <alignment horizontal="center"/>
    </xf>
    <xf numFmtId="0" fontId="1" fillId="14" borderId="3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660087709924934E-2"/>
          <c:y val="0.12555243767551438"/>
          <c:w val="0.85129689465736025"/>
          <c:h val="0.5675800944416497"/>
        </c:manualLayout>
      </c:layout>
      <c:lineChart>
        <c:grouping val="standard"/>
        <c:varyColors val="0"/>
        <c:ser>
          <c:idx val="0"/>
          <c:order val="0"/>
          <c:tx>
            <c:strRef>
              <c:f>'Media&amp;Rango'!$I$2</c:f>
              <c:strCache>
                <c:ptCount val="1"/>
                <c:pt idx="0">
                  <c:v> L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'Media&amp;Rango'!$I$3:$I$27</c:f>
              <c:numCache>
                <c:formatCode>0.000</c:formatCode>
                <c:ptCount val="25"/>
                <c:pt idx="0">
                  <c:v>73.987766519999994</c:v>
                </c:pt>
                <c:pt idx="1">
                  <c:v>73.987766519999994</c:v>
                </c:pt>
                <c:pt idx="2">
                  <c:v>73.987766519999994</c:v>
                </c:pt>
                <c:pt idx="3">
                  <c:v>73.987766519999994</c:v>
                </c:pt>
                <c:pt idx="4">
                  <c:v>73.987766519999994</c:v>
                </c:pt>
                <c:pt idx="5">
                  <c:v>73.987766519999994</c:v>
                </c:pt>
                <c:pt idx="6">
                  <c:v>73.987766519999994</c:v>
                </c:pt>
                <c:pt idx="7">
                  <c:v>73.987766519999994</c:v>
                </c:pt>
                <c:pt idx="8">
                  <c:v>73.987766519999994</c:v>
                </c:pt>
                <c:pt idx="9">
                  <c:v>73.987766519999994</c:v>
                </c:pt>
                <c:pt idx="10">
                  <c:v>73.987766519999994</c:v>
                </c:pt>
                <c:pt idx="11">
                  <c:v>73.987766519999994</c:v>
                </c:pt>
                <c:pt idx="12">
                  <c:v>73.987766519999994</c:v>
                </c:pt>
                <c:pt idx="13">
                  <c:v>73.987766519999994</c:v>
                </c:pt>
                <c:pt idx="14">
                  <c:v>73.987766519999994</c:v>
                </c:pt>
                <c:pt idx="15">
                  <c:v>73.987766519999994</c:v>
                </c:pt>
                <c:pt idx="16">
                  <c:v>73.987766519999994</c:v>
                </c:pt>
                <c:pt idx="17">
                  <c:v>73.987766519999994</c:v>
                </c:pt>
                <c:pt idx="18">
                  <c:v>73.987766519999994</c:v>
                </c:pt>
                <c:pt idx="19">
                  <c:v>73.987766519999994</c:v>
                </c:pt>
                <c:pt idx="20">
                  <c:v>73.987766519999994</c:v>
                </c:pt>
                <c:pt idx="21">
                  <c:v>73.987766519999994</c:v>
                </c:pt>
                <c:pt idx="22">
                  <c:v>73.987766519999994</c:v>
                </c:pt>
                <c:pt idx="23">
                  <c:v>73.987766519999994</c:v>
                </c:pt>
                <c:pt idx="24">
                  <c:v>73.987766519999994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8-4942-A813-5897E5336BE9}"/>
            </c:ext>
          </c:extLst>
        </c:ser>
        <c:ser>
          <c:idx val="1"/>
          <c:order val="1"/>
          <c:tx>
            <c:strRef>
              <c:f>'Media&amp;Rango'!$J$2</c:f>
              <c:strCache>
                <c:ptCount val="1"/>
                <c:pt idx="0">
                  <c:v>L central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'Media&amp;Rango'!$J$3:$J$27</c:f>
              <c:numCache>
                <c:formatCode>0.000</c:formatCode>
                <c:ptCount val="25"/>
                <c:pt idx="0">
                  <c:v>74.001176000000001</c:v>
                </c:pt>
                <c:pt idx="1">
                  <c:v>74.001176000000001</c:v>
                </c:pt>
                <c:pt idx="2">
                  <c:v>74.001176000000001</c:v>
                </c:pt>
                <c:pt idx="3">
                  <c:v>74.001176000000001</c:v>
                </c:pt>
                <c:pt idx="4">
                  <c:v>74.001176000000001</c:v>
                </c:pt>
                <c:pt idx="5">
                  <c:v>74.001176000000001</c:v>
                </c:pt>
                <c:pt idx="6">
                  <c:v>74.001176000000001</c:v>
                </c:pt>
                <c:pt idx="7">
                  <c:v>74.001176000000001</c:v>
                </c:pt>
                <c:pt idx="8">
                  <c:v>74.001176000000001</c:v>
                </c:pt>
                <c:pt idx="9">
                  <c:v>74.001176000000001</c:v>
                </c:pt>
                <c:pt idx="10">
                  <c:v>74.001176000000001</c:v>
                </c:pt>
                <c:pt idx="11">
                  <c:v>74.001176000000001</c:v>
                </c:pt>
                <c:pt idx="12">
                  <c:v>74.001176000000001</c:v>
                </c:pt>
                <c:pt idx="13">
                  <c:v>74.001176000000001</c:v>
                </c:pt>
                <c:pt idx="14">
                  <c:v>74.001176000000001</c:v>
                </c:pt>
                <c:pt idx="15">
                  <c:v>74.001176000000001</c:v>
                </c:pt>
                <c:pt idx="16">
                  <c:v>74.001176000000001</c:v>
                </c:pt>
                <c:pt idx="17">
                  <c:v>74.001176000000001</c:v>
                </c:pt>
                <c:pt idx="18">
                  <c:v>74.001176000000001</c:v>
                </c:pt>
                <c:pt idx="19">
                  <c:v>74.001176000000001</c:v>
                </c:pt>
                <c:pt idx="20">
                  <c:v>74.001176000000001</c:v>
                </c:pt>
                <c:pt idx="21">
                  <c:v>74.001176000000001</c:v>
                </c:pt>
                <c:pt idx="22">
                  <c:v>74.001176000000001</c:v>
                </c:pt>
                <c:pt idx="23">
                  <c:v>74.001176000000001</c:v>
                </c:pt>
                <c:pt idx="24">
                  <c:v>74.001176000000001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8-4942-A813-5897E5336BE9}"/>
            </c:ext>
          </c:extLst>
        </c:ser>
        <c:ser>
          <c:idx val="2"/>
          <c:order val="2"/>
          <c:tx>
            <c:strRef>
              <c:f>'Media&amp;Rango'!$K$2</c:f>
              <c:strCache>
                <c:ptCount val="1"/>
                <c:pt idx="0">
                  <c:v>L superior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'Media&amp;Rango'!$K$3:$K$27</c:f>
              <c:numCache>
                <c:formatCode>0.000</c:formatCode>
                <c:ptCount val="25"/>
                <c:pt idx="0">
                  <c:v>74.014585480000008</c:v>
                </c:pt>
                <c:pt idx="1">
                  <c:v>74.014585480000008</c:v>
                </c:pt>
                <c:pt idx="2">
                  <c:v>74.014585480000008</c:v>
                </c:pt>
                <c:pt idx="3">
                  <c:v>74.014585480000008</c:v>
                </c:pt>
                <c:pt idx="4">
                  <c:v>74.014585480000008</c:v>
                </c:pt>
                <c:pt idx="5">
                  <c:v>74.014585480000008</c:v>
                </c:pt>
                <c:pt idx="6">
                  <c:v>74.014585480000008</c:v>
                </c:pt>
                <c:pt idx="7">
                  <c:v>74.014585480000008</c:v>
                </c:pt>
                <c:pt idx="8">
                  <c:v>74.014585480000008</c:v>
                </c:pt>
                <c:pt idx="9">
                  <c:v>74.014585480000008</c:v>
                </c:pt>
                <c:pt idx="10">
                  <c:v>74.014585480000008</c:v>
                </c:pt>
                <c:pt idx="11">
                  <c:v>74.014585480000008</c:v>
                </c:pt>
                <c:pt idx="12">
                  <c:v>74.014585480000008</c:v>
                </c:pt>
                <c:pt idx="13">
                  <c:v>74.014585480000008</c:v>
                </c:pt>
                <c:pt idx="14">
                  <c:v>74.014585480000008</c:v>
                </c:pt>
                <c:pt idx="15">
                  <c:v>74.014585480000008</c:v>
                </c:pt>
                <c:pt idx="16">
                  <c:v>74.014585480000008</c:v>
                </c:pt>
                <c:pt idx="17">
                  <c:v>74.014585480000008</c:v>
                </c:pt>
                <c:pt idx="18">
                  <c:v>74.014585480000008</c:v>
                </c:pt>
                <c:pt idx="19">
                  <c:v>74.014585480000008</c:v>
                </c:pt>
                <c:pt idx="20">
                  <c:v>74.014585480000008</c:v>
                </c:pt>
                <c:pt idx="21">
                  <c:v>74.014585480000008</c:v>
                </c:pt>
                <c:pt idx="22">
                  <c:v>74.014585480000008</c:v>
                </c:pt>
                <c:pt idx="23">
                  <c:v>74.014585480000008</c:v>
                </c:pt>
                <c:pt idx="24">
                  <c:v>74.014585480000008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8-4942-A813-5897E5336BE9}"/>
            </c:ext>
          </c:extLst>
        </c:ser>
        <c:ser>
          <c:idx val="3"/>
          <c:order val="3"/>
          <c:tx>
            <c:strRef>
              <c:f>'Media&amp;Rango'!$G$2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'Media&amp;Rango'!$G$3:$G$27</c:f>
              <c:numCache>
                <c:formatCode>General</c:formatCode>
                <c:ptCount val="25"/>
                <c:pt idx="0">
                  <c:v>74.010199999999998</c:v>
                </c:pt>
                <c:pt idx="1">
                  <c:v>74.000600000000006</c:v>
                </c:pt>
                <c:pt idx="2">
                  <c:v>74.00800000000001</c:v>
                </c:pt>
                <c:pt idx="3">
                  <c:v>74.003</c:v>
                </c:pt>
                <c:pt idx="4">
                  <c:v>74.003400000000013</c:v>
                </c:pt>
                <c:pt idx="5">
                  <c:v>73.995599999999996</c:v>
                </c:pt>
                <c:pt idx="6">
                  <c:v>74</c:v>
                </c:pt>
                <c:pt idx="7">
                  <c:v>73.996799999999993</c:v>
                </c:pt>
                <c:pt idx="8">
                  <c:v>74.004199999999997</c:v>
                </c:pt>
                <c:pt idx="9">
                  <c:v>73.998000000000005</c:v>
                </c:pt>
                <c:pt idx="10">
                  <c:v>73.994200000000006</c:v>
                </c:pt>
                <c:pt idx="11">
                  <c:v>74.001400000000004</c:v>
                </c:pt>
                <c:pt idx="12">
                  <c:v>73.998400000000004</c:v>
                </c:pt>
                <c:pt idx="13">
                  <c:v>73.990199999999987</c:v>
                </c:pt>
                <c:pt idx="14">
                  <c:v>74.006</c:v>
                </c:pt>
                <c:pt idx="15">
                  <c:v>73.996599999999987</c:v>
                </c:pt>
                <c:pt idx="16">
                  <c:v>74.000799999999998</c:v>
                </c:pt>
                <c:pt idx="17">
                  <c:v>74.007400000000004</c:v>
                </c:pt>
                <c:pt idx="18">
                  <c:v>73.998199999999997</c:v>
                </c:pt>
                <c:pt idx="19">
                  <c:v>74.009199999999993</c:v>
                </c:pt>
                <c:pt idx="20">
                  <c:v>73.999799999999993</c:v>
                </c:pt>
                <c:pt idx="21">
                  <c:v>74.00160000000001</c:v>
                </c:pt>
                <c:pt idx="22">
                  <c:v>74.002400000000009</c:v>
                </c:pt>
                <c:pt idx="23">
                  <c:v>74.005199999999988</c:v>
                </c:pt>
                <c:pt idx="24">
                  <c:v>73.998199999999997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8-4942-A813-5897E533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922096"/>
        <c:axId val="1966767392"/>
      </c:lineChart>
      <c:catAx>
        <c:axId val="212192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6767392"/>
        <c:crosses val="autoZero"/>
        <c:auto val="1"/>
        <c:lblAlgn val="ctr"/>
        <c:lblOffset val="100"/>
        <c:noMultiLvlLbl val="0"/>
      </c:catAx>
      <c:valAx>
        <c:axId val="19667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19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'Media&amp;Rango'!$L$2</c:f>
              <c:strCache>
                <c:ptCount val="1"/>
                <c:pt idx="0">
                  <c:v> L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'Media&amp;Rango'!$L$3:$L$27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9-49C3-A705-068E07C04FEF}"/>
            </c:ext>
          </c:extLst>
        </c:ser>
        <c:ser>
          <c:idx val="1"/>
          <c:order val="1"/>
          <c:tx>
            <c:strRef>
              <c:f>'Media&amp;Rango'!$M$2</c:f>
              <c:strCache>
                <c:ptCount val="1"/>
                <c:pt idx="0">
                  <c:v>L central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'Media&amp;Rango'!$M$3:$M$27</c:f>
              <c:numCache>
                <c:formatCode>0.000</c:formatCode>
                <c:ptCount val="25"/>
                <c:pt idx="0">
                  <c:v>2.3240000000000122E-2</c:v>
                </c:pt>
                <c:pt idx="1">
                  <c:v>2.3240000000000122E-2</c:v>
                </c:pt>
                <c:pt idx="2">
                  <c:v>2.3240000000000122E-2</c:v>
                </c:pt>
                <c:pt idx="3">
                  <c:v>2.3240000000000122E-2</c:v>
                </c:pt>
                <c:pt idx="4">
                  <c:v>2.3240000000000122E-2</c:v>
                </c:pt>
                <c:pt idx="5">
                  <c:v>2.3240000000000122E-2</c:v>
                </c:pt>
                <c:pt idx="6">
                  <c:v>2.3240000000000122E-2</c:v>
                </c:pt>
                <c:pt idx="7">
                  <c:v>2.3240000000000122E-2</c:v>
                </c:pt>
                <c:pt idx="8">
                  <c:v>2.3240000000000122E-2</c:v>
                </c:pt>
                <c:pt idx="9">
                  <c:v>2.3240000000000122E-2</c:v>
                </c:pt>
                <c:pt idx="10">
                  <c:v>2.3240000000000122E-2</c:v>
                </c:pt>
                <c:pt idx="11">
                  <c:v>2.3240000000000122E-2</c:v>
                </c:pt>
                <c:pt idx="12">
                  <c:v>2.3240000000000122E-2</c:v>
                </c:pt>
                <c:pt idx="13">
                  <c:v>2.3240000000000122E-2</c:v>
                </c:pt>
                <c:pt idx="14">
                  <c:v>2.3240000000000122E-2</c:v>
                </c:pt>
                <c:pt idx="15">
                  <c:v>2.3240000000000122E-2</c:v>
                </c:pt>
                <c:pt idx="16">
                  <c:v>2.3240000000000122E-2</c:v>
                </c:pt>
                <c:pt idx="17">
                  <c:v>2.3240000000000122E-2</c:v>
                </c:pt>
                <c:pt idx="18">
                  <c:v>2.3240000000000122E-2</c:v>
                </c:pt>
                <c:pt idx="19">
                  <c:v>2.3240000000000122E-2</c:v>
                </c:pt>
                <c:pt idx="20">
                  <c:v>2.3240000000000122E-2</c:v>
                </c:pt>
                <c:pt idx="21">
                  <c:v>2.3240000000000122E-2</c:v>
                </c:pt>
                <c:pt idx="22">
                  <c:v>2.3240000000000122E-2</c:v>
                </c:pt>
                <c:pt idx="23">
                  <c:v>2.3240000000000122E-2</c:v>
                </c:pt>
                <c:pt idx="24">
                  <c:v>2.3240000000000122E-2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9-49C3-A705-068E07C04FEF}"/>
            </c:ext>
          </c:extLst>
        </c:ser>
        <c:ser>
          <c:idx val="2"/>
          <c:order val="2"/>
          <c:tx>
            <c:strRef>
              <c:f>'Media&amp;Rango'!$N$2</c:f>
              <c:strCache>
                <c:ptCount val="1"/>
                <c:pt idx="0">
                  <c:v>L superior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'Media&amp;Rango'!$N$3:$N$27</c:f>
              <c:numCache>
                <c:formatCode>0.000</c:formatCode>
                <c:ptCount val="25"/>
                <c:pt idx="0">
                  <c:v>4.9138656000000253E-2</c:v>
                </c:pt>
                <c:pt idx="1">
                  <c:v>4.9138656000000253E-2</c:v>
                </c:pt>
                <c:pt idx="2">
                  <c:v>4.9138656000000253E-2</c:v>
                </c:pt>
                <c:pt idx="3">
                  <c:v>4.9138656000000253E-2</c:v>
                </c:pt>
                <c:pt idx="4">
                  <c:v>4.9138656000000253E-2</c:v>
                </c:pt>
                <c:pt idx="5">
                  <c:v>4.9138656000000253E-2</c:v>
                </c:pt>
                <c:pt idx="6">
                  <c:v>4.9138656000000253E-2</c:v>
                </c:pt>
                <c:pt idx="7">
                  <c:v>4.9138656000000253E-2</c:v>
                </c:pt>
                <c:pt idx="8">
                  <c:v>4.9138656000000253E-2</c:v>
                </c:pt>
                <c:pt idx="9">
                  <c:v>4.9138656000000253E-2</c:v>
                </c:pt>
                <c:pt idx="10">
                  <c:v>4.9138656000000253E-2</c:v>
                </c:pt>
                <c:pt idx="11">
                  <c:v>4.9138656000000253E-2</c:v>
                </c:pt>
                <c:pt idx="12">
                  <c:v>4.9138656000000253E-2</c:v>
                </c:pt>
                <c:pt idx="13">
                  <c:v>4.9138656000000253E-2</c:v>
                </c:pt>
                <c:pt idx="14">
                  <c:v>4.9138656000000253E-2</c:v>
                </c:pt>
                <c:pt idx="15">
                  <c:v>4.9138656000000253E-2</c:v>
                </c:pt>
                <c:pt idx="16">
                  <c:v>4.9138656000000253E-2</c:v>
                </c:pt>
                <c:pt idx="17">
                  <c:v>4.9138656000000253E-2</c:v>
                </c:pt>
                <c:pt idx="18">
                  <c:v>4.9138656000000253E-2</c:v>
                </c:pt>
                <c:pt idx="19">
                  <c:v>4.9138656000000253E-2</c:v>
                </c:pt>
                <c:pt idx="20">
                  <c:v>4.9138656000000253E-2</c:v>
                </c:pt>
                <c:pt idx="21">
                  <c:v>4.9138656000000253E-2</c:v>
                </c:pt>
                <c:pt idx="22">
                  <c:v>4.9138656000000253E-2</c:v>
                </c:pt>
                <c:pt idx="23">
                  <c:v>4.9138656000000253E-2</c:v>
                </c:pt>
                <c:pt idx="24">
                  <c:v>4.9138656000000253E-2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9-49C3-A705-068E07C04FEF}"/>
            </c:ext>
          </c:extLst>
        </c:ser>
        <c:ser>
          <c:idx val="3"/>
          <c:order val="3"/>
          <c:tx>
            <c:strRef>
              <c:f>'Media&amp;Rango'!$H$2</c:f>
              <c:strCache>
                <c:ptCount val="1"/>
                <c:pt idx="0">
                  <c:v>Rango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'Media&amp;Rango'!$H$3:$H$27</c:f>
              <c:numCache>
                <c:formatCode>0.000</c:formatCode>
                <c:ptCount val="25"/>
                <c:pt idx="0">
                  <c:v>3.7999999999996703E-2</c:v>
                </c:pt>
                <c:pt idx="1">
                  <c:v>1.8999999999991246E-2</c:v>
                </c:pt>
                <c:pt idx="2">
                  <c:v>3.6000000000001364E-2</c:v>
                </c:pt>
                <c:pt idx="3">
                  <c:v>2.2000000000005571E-2</c:v>
                </c:pt>
                <c:pt idx="4">
                  <c:v>2.5999999999996248E-2</c:v>
                </c:pt>
                <c:pt idx="5">
                  <c:v>2.4000000000000909E-2</c:v>
                </c:pt>
                <c:pt idx="6">
                  <c:v>1.2000000000000455E-2</c:v>
                </c:pt>
                <c:pt idx="7">
                  <c:v>3.0000000000001137E-2</c:v>
                </c:pt>
                <c:pt idx="8">
                  <c:v>1.3999999999995794E-2</c:v>
                </c:pt>
                <c:pt idx="9">
                  <c:v>1.7000000000010118E-2</c:v>
                </c:pt>
                <c:pt idx="10">
                  <c:v>8.0000000000097771E-3</c:v>
                </c:pt>
                <c:pt idx="11">
                  <c:v>1.1000000000009891E-2</c:v>
                </c:pt>
                <c:pt idx="12">
                  <c:v>2.8999999999996362E-2</c:v>
                </c:pt>
                <c:pt idx="13">
                  <c:v>3.9000000000001478E-2</c:v>
                </c:pt>
                <c:pt idx="14">
                  <c:v>1.5999999999991132E-2</c:v>
                </c:pt>
                <c:pt idx="15">
                  <c:v>2.1000000000000796E-2</c:v>
                </c:pt>
                <c:pt idx="16">
                  <c:v>2.5999999999996248E-2</c:v>
                </c:pt>
                <c:pt idx="17">
                  <c:v>1.8000000000000682E-2</c:v>
                </c:pt>
                <c:pt idx="18">
                  <c:v>2.1000000000000796E-2</c:v>
                </c:pt>
                <c:pt idx="19">
                  <c:v>1.9999999999996021E-2</c:v>
                </c:pt>
                <c:pt idx="20">
                  <c:v>3.3000000000001251E-2</c:v>
                </c:pt>
                <c:pt idx="21">
                  <c:v>1.9000000000005457E-2</c:v>
                </c:pt>
                <c:pt idx="22">
                  <c:v>2.4999999999991473E-2</c:v>
                </c:pt>
                <c:pt idx="23">
                  <c:v>2.2000000000005571E-2</c:v>
                </c:pt>
                <c:pt idx="24">
                  <c:v>3.4999999999996589E-2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29-49C3-A705-068E07C04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872704"/>
        <c:axId val="1921883264"/>
      </c:lineChart>
      <c:catAx>
        <c:axId val="192187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883264"/>
        <c:crosses val="autoZero"/>
        <c:auto val="1"/>
        <c:lblAlgn val="ctr"/>
        <c:lblOffset val="100"/>
        <c:noMultiLvlLbl val="0"/>
      </c:catAx>
      <c:valAx>
        <c:axId val="19218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8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660087709924934E-2"/>
          <c:y val="0.12555243767551438"/>
          <c:w val="0.85129689465736025"/>
          <c:h val="0.5675800944416497"/>
        </c:manualLayout>
      </c:layout>
      <c:lineChart>
        <c:grouping val="standard"/>
        <c:varyColors val="0"/>
        <c:ser>
          <c:idx val="0"/>
          <c:order val="0"/>
          <c:tx>
            <c:strRef>
              <c:f>'Desviacion&amp;Media'!$I$2</c:f>
              <c:strCache>
                <c:ptCount val="1"/>
                <c:pt idx="0">
                  <c:v> L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'Desviacion&amp;Media'!$I$3:$I$27</c:f>
              <c:numCache>
                <c:formatCode>0.000</c:formatCode>
                <c:ptCount val="25"/>
                <c:pt idx="0">
                  <c:v>73.987488025449736</c:v>
                </c:pt>
                <c:pt idx="1">
                  <c:v>73.987488025449736</c:v>
                </c:pt>
                <c:pt idx="2">
                  <c:v>73.987488025449736</c:v>
                </c:pt>
                <c:pt idx="3">
                  <c:v>73.987488025449736</c:v>
                </c:pt>
                <c:pt idx="4">
                  <c:v>73.987488025449736</c:v>
                </c:pt>
                <c:pt idx="5">
                  <c:v>73.987488025449736</c:v>
                </c:pt>
                <c:pt idx="6">
                  <c:v>73.987488025449736</c:v>
                </c:pt>
                <c:pt idx="7">
                  <c:v>73.987488025449736</c:v>
                </c:pt>
                <c:pt idx="8">
                  <c:v>73.987488025449736</c:v>
                </c:pt>
                <c:pt idx="9">
                  <c:v>73.987488025449736</c:v>
                </c:pt>
                <c:pt idx="10">
                  <c:v>73.987488025449736</c:v>
                </c:pt>
                <c:pt idx="11">
                  <c:v>73.987488025449736</c:v>
                </c:pt>
                <c:pt idx="12">
                  <c:v>73.987488025449736</c:v>
                </c:pt>
                <c:pt idx="13">
                  <c:v>73.987488025449736</c:v>
                </c:pt>
                <c:pt idx="14">
                  <c:v>73.987488025449736</c:v>
                </c:pt>
                <c:pt idx="15">
                  <c:v>73.987488025449736</c:v>
                </c:pt>
                <c:pt idx="16">
                  <c:v>73.987488025449736</c:v>
                </c:pt>
                <c:pt idx="17">
                  <c:v>73.987488025449736</c:v>
                </c:pt>
                <c:pt idx="18">
                  <c:v>73.987488025449736</c:v>
                </c:pt>
                <c:pt idx="19">
                  <c:v>73.987488025449736</c:v>
                </c:pt>
                <c:pt idx="20">
                  <c:v>73.987488025449736</c:v>
                </c:pt>
                <c:pt idx="21">
                  <c:v>73.987488025449736</c:v>
                </c:pt>
                <c:pt idx="22">
                  <c:v>73.987488025449736</c:v>
                </c:pt>
                <c:pt idx="23">
                  <c:v>73.987488025449736</c:v>
                </c:pt>
                <c:pt idx="24">
                  <c:v>73.987488025449736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A-47FC-B46B-913573584BBA}"/>
            </c:ext>
          </c:extLst>
        </c:ser>
        <c:ser>
          <c:idx val="1"/>
          <c:order val="1"/>
          <c:tx>
            <c:strRef>
              <c:f>'Desviacion&amp;Media'!$J$2</c:f>
              <c:strCache>
                <c:ptCount val="1"/>
                <c:pt idx="0">
                  <c:v>L central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'Desviacion&amp;Media'!$J$3:$J$27</c:f>
              <c:numCache>
                <c:formatCode>0.000</c:formatCode>
                <c:ptCount val="25"/>
                <c:pt idx="0">
                  <c:v>74.001176000000001</c:v>
                </c:pt>
                <c:pt idx="1">
                  <c:v>74.001176000000001</c:v>
                </c:pt>
                <c:pt idx="2">
                  <c:v>74.001176000000001</c:v>
                </c:pt>
                <c:pt idx="3">
                  <c:v>74.001176000000001</c:v>
                </c:pt>
                <c:pt idx="4">
                  <c:v>74.001176000000001</c:v>
                </c:pt>
                <c:pt idx="5">
                  <c:v>74.001176000000001</c:v>
                </c:pt>
                <c:pt idx="6">
                  <c:v>74.001176000000001</c:v>
                </c:pt>
                <c:pt idx="7">
                  <c:v>74.001176000000001</c:v>
                </c:pt>
                <c:pt idx="8">
                  <c:v>74.001176000000001</c:v>
                </c:pt>
                <c:pt idx="9">
                  <c:v>74.001176000000001</c:v>
                </c:pt>
                <c:pt idx="10">
                  <c:v>74.001176000000001</c:v>
                </c:pt>
                <c:pt idx="11">
                  <c:v>74.001176000000001</c:v>
                </c:pt>
                <c:pt idx="12">
                  <c:v>74.001176000000001</c:v>
                </c:pt>
                <c:pt idx="13">
                  <c:v>74.001176000000001</c:v>
                </c:pt>
                <c:pt idx="14">
                  <c:v>74.001176000000001</c:v>
                </c:pt>
                <c:pt idx="15">
                  <c:v>74.001176000000001</c:v>
                </c:pt>
                <c:pt idx="16">
                  <c:v>74.001176000000001</c:v>
                </c:pt>
                <c:pt idx="17">
                  <c:v>74.001176000000001</c:v>
                </c:pt>
                <c:pt idx="18">
                  <c:v>74.001176000000001</c:v>
                </c:pt>
                <c:pt idx="19">
                  <c:v>74.001176000000001</c:v>
                </c:pt>
                <c:pt idx="20">
                  <c:v>74.001176000000001</c:v>
                </c:pt>
                <c:pt idx="21">
                  <c:v>74.001176000000001</c:v>
                </c:pt>
                <c:pt idx="22">
                  <c:v>74.001176000000001</c:v>
                </c:pt>
                <c:pt idx="23">
                  <c:v>74.001176000000001</c:v>
                </c:pt>
                <c:pt idx="24">
                  <c:v>74.001176000000001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A-47FC-B46B-913573584BBA}"/>
            </c:ext>
          </c:extLst>
        </c:ser>
        <c:ser>
          <c:idx val="2"/>
          <c:order val="2"/>
          <c:tx>
            <c:strRef>
              <c:f>'Desviacion&amp;Media'!$K$2</c:f>
              <c:strCache>
                <c:ptCount val="1"/>
                <c:pt idx="0">
                  <c:v>L superior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'Desviacion&amp;Media'!$K$3:$K$27</c:f>
              <c:numCache>
                <c:formatCode>0.000</c:formatCode>
                <c:ptCount val="25"/>
                <c:pt idx="0">
                  <c:v>74.014863974550266</c:v>
                </c:pt>
                <c:pt idx="1">
                  <c:v>74.014863974550266</c:v>
                </c:pt>
                <c:pt idx="2">
                  <c:v>74.014863974550266</c:v>
                </c:pt>
                <c:pt idx="3">
                  <c:v>74.014863974550266</c:v>
                </c:pt>
                <c:pt idx="4">
                  <c:v>74.014863974550266</c:v>
                </c:pt>
                <c:pt idx="5">
                  <c:v>74.014863974550266</c:v>
                </c:pt>
                <c:pt idx="6">
                  <c:v>74.014863974550266</c:v>
                </c:pt>
                <c:pt idx="7">
                  <c:v>74.014863974550266</c:v>
                </c:pt>
                <c:pt idx="8">
                  <c:v>74.014863974550266</c:v>
                </c:pt>
                <c:pt idx="9">
                  <c:v>74.014863974550266</c:v>
                </c:pt>
                <c:pt idx="10">
                  <c:v>74.014863974550266</c:v>
                </c:pt>
                <c:pt idx="11">
                  <c:v>74.014863974550266</c:v>
                </c:pt>
                <c:pt idx="12">
                  <c:v>74.014863974550266</c:v>
                </c:pt>
                <c:pt idx="13">
                  <c:v>74.014863974550266</c:v>
                </c:pt>
                <c:pt idx="14">
                  <c:v>74.014863974550266</c:v>
                </c:pt>
                <c:pt idx="15">
                  <c:v>74.014863974550266</c:v>
                </c:pt>
                <c:pt idx="16">
                  <c:v>74.014863974550266</c:v>
                </c:pt>
                <c:pt idx="17">
                  <c:v>74.014863974550266</c:v>
                </c:pt>
                <c:pt idx="18">
                  <c:v>74.014863974550266</c:v>
                </c:pt>
                <c:pt idx="19">
                  <c:v>74.014863974550266</c:v>
                </c:pt>
                <c:pt idx="20">
                  <c:v>74.014863974550266</c:v>
                </c:pt>
                <c:pt idx="21">
                  <c:v>74.014863974550266</c:v>
                </c:pt>
                <c:pt idx="22">
                  <c:v>74.014863974550266</c:v>
                </c:pt>
                <c:pt idx="23">
                  <c:v>74.014863974550266</c:v>
                </c:pt>
                <c:pt idx="24">
                  <c:v>74.014863974550266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A-47FC-B46B-913573584BBA}"/>
            </c:ext>
          </c:extLst>
        </c:ser>
        <c:ser>
          <c:idx val="3"/>
          <c:order val="3"/>
          <c:tx>
            <c:strRef>
              <c:f>'Desviacion&amp;Media'!$G$2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'Desviacion&amp;Media'!$G$3:$G$27</c:f>
              <c:numCache>
                <c:formatCode>General</c:formatCode>
                <c:ptCount val="25"/>
                <c:pt idx="0">
                  <c:v>74.010199999999998</c:v>
                </c:pt>
                <c:pt idx="1">
                  <c:v>74.000600000000006</c:v>
                </c:pt>
                <c:pt idx="2">
                  <c:v>74.00800000000001</c:v>
                </c:pt>
                <c:pt idx="3">
                  <c:v>74.003</c:v>
                </c:pt>
                <c:pt idx="4">
                  <c:v>74.003400000000013</c:v>
                </c:pt>
                <c:pt idx="5">
                  <c:v>73.995599999999996</c:v>
                </c:pt>
                <c:pt idx="6">
                  <c:v>74</c:v>
                </c:pt>
                <c:pt idx="7">
                  <c:v>73.996799999999993</c:v>
                </c:pt>
                <c:pt idx="8">
                  <c:v>74.004199999999997</c:v>
                </c:pt>
                <c:pt idx="9">
                  <c:v>73.998000000000005</c:v>
                </c:pt>
                <c:pt idx="10">
                  <c:v>73.994200000000006</c:v>
                </c:pt>
                <c:pt idx="11">
                  <c:v>74.001400000000004</c:v>
                </c:pt>
                <c:pt idx="12">
                  <c:v>73.998400000000004</c:v>
                </c:pt>
                <c:pt idx="13">
                  <c:v>73.990199999999987</c:v>
                </c:pt>
                <c:pt idx="14">
                  <c:v>74.006</c:v>
                </c:pt>
                <c:pt idx="15">
                  <c:v>73.996599999999987</c:v>
                </c:pt>
                <c:pt idx="16">
                  <c:v>74.000799999999998</c:v>
                </c:pt>
                <c:pt idx="17">
                  <c:v>74.007400000000004</c:v>
                </c:pt>
                <c:pt idx="18">
                  <c:v>73.998199999999997</c:v>
                </c:pt>
                <c:pt idx="19">
                  <c:v>74.009199999999993</c:v>
                </c:pt>
                <c:pt idx="20">
                  <c:v>73.999799999999993</c:v>
                </c:pt>
                <c:pt idx="21">
                  <c:v>74.00160000000001</c:v>
                </c:pt>
                <c:pt idx="22">
                  <c:v>74.002400000000009</c:v>
                </c:pt>
                <c:pt idx="23">
                  <c:v>74.005199999999988</c:v>
                </c:pt>
                <c:pt idx="24">
                  <c:v>73.998199999999997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1A-47FC-B46B-91357358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922096"/>
        <c:axId val="1966767392"/>
      </c:lineChart>
      <c:catAx>
        <c:axId val="212192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6767392"/>
        <c:crosses val="autoZero"/>
        <c:auto val="1"/>
        <c:lblAlgn val="ctr"/>
        <c:lblOffset val="100"/>
        <c:noMultiLvlLbl val="0"/>
      </c:catAx>
      <c:valAx>
        <c:axId val="19667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19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'Desviacion&amp;Media'!$L$2</c:f>
              <c:strCache>
                <c:ptCount val="1"/>
                <c:pt idx="0">
                  <c:v> L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'Desviacion&amp;Media'!$L$3:$L$27</c:f>
              <c:numCache>
                <c:formatCode>0.000</c:formatCode>
                <c:ptCount val="25"/>
                <c:pt idx="0">
                  <c:v>-8.3518740641143514E-4</c:v>
                </c:pt>
                <c:pt idx="1">
                  <c:v>-8.3518740641143514E-4</c:v>
                </c:pt>
                <c:pt idx="2">
                  <c:v>-8.3518740641143514E-4</c:v>
                </c:pt>
                <c:pt idx="3">
                  <c:v>-8.3518740641143514E-4</c:v>
                </c:pt>
                <c:pt idx="4">
                  <c:v>-8.3518740641143514E-4</c:v>
                </c:pt>
                <c:pt idx="5">
                  <c:v>-8.3518740641143514E-4</c:v>
                </c:pt>
                <c:pt idx="6">
                  <c:v>-8.3518740641143514E-4</c:v>
                </c:pt>
                <c:pt idx="7">
                  <c:v>-8.3518740641143514E-4</c:v>
                </c:pt>
                <c:pt idx="8">
                  <c:v>-8.3518740641143514E-4</c:v>
                </c:pt>
                <c:pt idx="9">
                  <c:v>-8.3518740641143514E-4</c:v>
                </c:pt>
                <c:pt idx="10">
                  <c:v>-8.3518740641143514E-4</c:v>
                </c:pt>
                <c:pt idx="11">
                  <c:v>-8.3518740641143514E-4</c:v>
                </c:pt>
                <c:pt idx="12">
                  <c:v>-8.3518740641143514E-4</c:v>
                </c:pt>
                <c:pt idx="13">
                  <c:v>-8.3518740641143514E-4</c:v>
                </c:pt>
                <c:pt idx="14">
                  <c:v>-8.3518740641143514E-4</c:v>
                </c:pt>
                <c:pt idx="15">
                  <c:v>-8.3518740641143514E-4</c:v>
                </c:pt>
                <c:pt idx="16">
                  <c:v>-8.3518740641143514E-4</c:v>
                </c:pt>
                <c:pt idx="17">
                  <c:v>-8.3518740641143514E-4</c:v>
                </c:pt>
                <c:pt idx="18">
                  <c:v>-8.3518740641143514E-4</c:v>
                </c:pt>
                <c:pt idx="19">
                  <c:v>-8.3518740641143514E-4</c:v>
                </c:pt>
                <c:pt idx="20">
                  <c:v>-8.3518740641143514E-4</c:v>
                </c:pt>
                <c:pt idx="21">
                  <c:v>-8.3518740641143514E-4</c:v>
                </c:pt>
                <c:pt idx="22">
                  <c:v>-8.3518740641143514E-4</c:v>
                </c:pt>
                <c:pt idx="23">
                  <c:v>-8.3518740641143514E-4</c:v>
                </c:pt>
                <c:pt idx="24">
                  <c:v>-8.3518740641143514E-4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8-405E-9B32-4D4AB4B45C34}"/>
            </c:ext>
          </c:extLst>
        </c:ser>
        <c:ser>
          <c:idx val="1"/>
          <c:order val="1"/>
          <c:tx>
            <c:strRef>
              <c:f>'Desviacion&amp;Media'!$M$2</c:f>
              <c:strCache>
                <c:ptCount val="1"/>
                <c:pt idx="0">
                  <c:v>L central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'Desviacion&amp;Media'!$M$3:$M$27</c:f>
              <c:numCache>
                <c:formatCode>0.000</c:formatCode>
                <c:ptCount val="25"/>
                <c:pt idx="0">
                  <c:v>9.3994838857374349E-3</c:v>
                </c:pt>
                <c:pt idx="1">
                  <c:v>9.3994838857374349E-3</c:v>
                </c:pt>
                <c:pt idx="2">
                  <c:v>9.3994838857374349E-3</c:v>
                </c:pt>
                <c:pt idx="3">
                  <c:v>9.3994838857374349E-3</c:v>
                </c:pt>
                <c:pt idx="4">
                  <c:v>9.3994838857374349E-3</c:v>
                </c:pt>
                <c:pt idx="5">
                  <c:v>9.3994838857374349E-3</c:v>
                </c:pt>
                <c:pt idx="6">
                  <c:v>9.3994838857374349E-3</c:v>
                </c:pt>
                <c:pt idx="7">
                  <c:v>9.3994838857374349E-3</c:v>
                </c:pt>
                <c:pt idx="8">
                  <c:v>9.3994838857374349E-3</c:v>
                </c:pt>
                <c:pt idx="9">
                  <c:v>9.3994838857374349E-3</c:v>
                </c:pt>
                <c:pt idx="10">
                  <c:v>9.3994838857374349E-3</c:v>
                </c:pt>
                <c:pt idx="11">
                  <c:v>9.3994838857374349E-3</c:v>
                </c:pt>
                <c:pt idx="12">
                  <c:v>9.3994838857374349E-3</c:v>
                </c:pt>
                <c:pt idx="13">
                  <c:v>9.3994838857374349E-3</c:v>
                </c:pt>
                <c:pt idx="14">
                  <c:v>9.3994838857374349E-3</c:v>
                </c:pt>
                <c:pt idx="15">
                  <c:v>9.3994838857374349E-3</c:v>
                </c:pt>
                <c:pt idx="16">
                  <c:v>9.3994838857374349E-3</c:v>
                </c:pt>
                <c:pt idx="17">
                  <c:v>9.3994838857374349E-3</c:v>
                </c:pt>
                <c:pt idx="18">
                  <c:v>9.3994838857374349E-3</c:v>
                </c:pt>
                <c:pt idx="19">
                  <c:v>9.3994838857374349E-3</c:v>
                </c:pt>
                <c:pt idx="20">
                  <c:v>9.3994838857374349E-3</c:v>
                </c:pt>
                <c:pt idx="21">
                  <c:v>9.3994838857374349E-3</c:v>
                </c:pt>
                <c:pt idx="22">
                  <c:v>9.3994838857374349E-3</c:v>
                </c:pt>
                <c:pt idx="23">
                  <c:v>9.3994838857374349E-3</c:v>
                </c:pt>
                <c:pt idx="24">
                  <c:v>9.3994838857374349E-3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8-405E-9B32-4D4AB4B45C34}"/>
            </c:ext>
          </c:extLst>
        </c:ser>
        <c:ser>
          <c:idx val="2"/>
          <c:order val="2"/>
          <c:tx>
            <c:strRef>
              <c:f>'Desviacion&amp;Media'!$N$2</c:f>
              <c:strCache>
                <c:ptCount val="1"/>
                <c:pt idx="0">
                  <c:v>L superior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'Desviacion&amp;Media'!$N$3:$N$27</c:f>
              <c:numCache>
                <c:formatCode>0.000</c:formatCode>
                <c:ptCount val="25"/>
                <c:pt idx="0">
                  <c:v>1.9634155177886303E-2</c:v>
                </c:pt>
                <c:pt idx="1">
                  <c:v>1.9634155177886303E-2</c:v>
                </c:pt>
                <c:pt idx="2">
                  <c:v>1.9634155177886303E-2</c:v>
                </c:pt>
                <c:pt idx="3">
                  <c:v>1.9634155177886303E-2</c:v>
                </c:pt>
                <c:pt idx="4">
                  <c:v>1.9634155177886303E-2</c:v>
                </c:pt>
                <c:pt idx="5">
                  <c:v>1.9634155177886303E-2</c:v>
                </c:pt>
                <c:pt idx="6">
                  <c:v>1.9634155177886303E-2</c:v>
                </c:pt>
                <c:pt idx="7">
                  <c:v>1.9634155177886303E-2</c:v>
                </c:pt>
                <c:pt idx="8">
                  <c:v>1.9634155177886303E-2</c:v>
                </c:pt>
                <c:pt idx="9">
                  <c:v>1.9634155177886303E-2</c:v>
                </c:pt>
                <c:pt idx="10">
                  <c:v>1.9634155177886303E-2</c:v>
                </c:pt>
                <c:pt idx="11">
                  <c:v>1.9634155177886303E-2</c:v>
                </c:pt>
                <c:pt idx="12">
                  <c:v>1.9634155177886303E-2</c:v>
                </c:pt>
                <c:pt idx="13">
                  <c:v>1.9634155177886303E-2</c:v>
                </c:pt>
                <c:pt idx="14">
                  <c:v>1.9634155177886303E-2</c:v>
                </c:pt>
                <c:pt idx="15">
                  <c:v>1.9634155177886303E-2</c:v>
                </c:pt>
                <c:pt idx="16">
                  <c:v>1.9634155177886303E-2</c:v>
                </c:pt>
                <c:pt idx="17">
                  <c:v>1.9634155177886303E-2</c:v>
                </c:pt>
                <c:pt idx="18">
                  <c:v>1.9634155177886303E-2</c:v>
                </c:pt>
                <c:pt idx="19">
                  <c:v>1.9634155177886303E-2</c:v>
                </c:pt>
                <c:pt idx="20">
                  <c:v>1.9634155177886303E-2</c:v>
                </c:pt>
                <c:pt idx="21">
                  <c:v>1.9634155177886303E-2</c:v>
                </c:pt>
                <c:pt idx="22">
                  <c:v>1.9634155177886303E-2</c:v>
                </c:pt>
                <c:pt idx="23">
                  <c:v>1.9634155177886303E-2</c:v>
                </c:pt>
                <c:pt idx="24">
                  <c:v>1.9634155177886303E-2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18-405E-9B32-4D4AB4B45C34}"/>
            </c:ext>
          </c:extLst>
        </c:ser>
        <c:ser>
          <c:idx val="3"/>
          <c:order val="3"/>
          <c:tx>
            <c:strRef>
              <c:f>'Desviacion&amp;Media'!$H$2</c:f>
              <c:strCache>
                <c:ptCount val="1"/>
                <c:pt idx="0">
                  <c:v>Desviacion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'Desviacion&amp;Media'!$H$3:$H$27</c:f>
              <c:numCache>
                <c:formatCode>0.000</c:formatCode>
                <c:ptCount val="25"/>
                <c:pt idx="0">
                  <c:v>1.4771594362153967E-2</c:v>
                </c:pt>
                <c:pt idx="1">
                  <c:v>7.5033325929186297E-3</c:v>
                </c:pt>
                <c:pt idx="2">
                  <c:v>1.4747881203753907E-2</c:v>
                </c:pt>
                <c:pt idx="3">
                  <c:v>9.0829510622951661E-3</c:v>
                </c:pt>
                <c:pt idx="4">
                  <c:v>1.2218837915282027E-2</c:v>
                </c:pt>
                <c:pt idx="5">
                  <c:v>8.7063195438722499E-3</c:v>
                </c:pt>
                <c:pt idx="6">
                  <c:v>5.522680508591696E-3</c:v>
                </c:pt>
                <c:pt idx="7">
                  <c:v>1.2255610959883655E-2</c:v>
                </c:pt>
                <c:pt idx="8">
                  <c:v>5.5407580708752456E-3</c:v>
                </c:pt>
                <c:pt idx="9">
                  <c:v>6.2849025449911436E-3</c:v>
                </c:pt>
                <c:pt idx="10">
                  <c:v>2.8635642126590183E-3</c:v>
                </c:pt>
                <c:pt idx="11">
                  <c:v>4.2190046219497748E-3</c:v>
                </c:pt>
                <c:pt idx="12">
                  <c:v>1.04546640309463E-2</c:v>
                </c:pt>
                <c:pt idx="13">
                  <c:v>1.5303594349042072E-2</c:v>
                </c:pt>
                <c:pt idx="14">
                  <c:v>7.3143694191628791E-3</c:v>
                </c:pt>
                <c:pt idx="15">
                  <c:v>7.7974354758484085E-3</c:v>
                </c:pt>
                <c:pt idx="16">
                  <c:v>1.0568822072491246E-2</c:v>
                </c:pt>
                <c:pt idx="17">
                  <c:v>6.9856996786298977E-3</c:v>
                </c:pt>
                <c:pt idx="18">
                  <c:v>8.4675852520074441E-3</c:v>
                </c:pt>
                <c:pt idx="19">
                  <c:v>7.9812279756933478E-3</c:v>
                </c:pt>
                <c:pt idx="20">
                  <c:v>1.2153188881935914E-2</c:v>
                </c:pt>
                <c:pt idx="21">
                  <c:v>7.4363969770342084E-3</c:v>
                </c:pt>
                <c:pt idx="22">
                  <c:v>1.1928956366757277E-2</c:v>
                </c:pt>
                <c:pt idx="23">
                  <c:v>8.7005746936647445E-3</c:v>
                </c:pt>
                <c:pt idx="24">
                  <c:v>1.6177144370995655E-2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18-405E-9B32-4D4AB4B45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872704"/>
        <c:axId val="1921883264"/>
      </c:lineChart>
      <c:catAx>
        <c:axId val="192187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883264"/>
        <c:crosses val="autoZero"/>
        <c:auto val="1"/>
        <c:lblAlgn val="ctr"/>
        <c:lblOffset val="100"/>
        <c:noMultiLvlLbl val="0"/>
      </c:catAx>
      <c:valAx>
        <c:axId val="19218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8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Atributos.p!$F$2</c:f>
              <c:strCache>
                <c:ptCount val="1"/>
                <c:pt idx="0">
                  <c:v> L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Atributos.p!$F$3:$F$42</c:f>
              <c:numCache>
                <c:formatCode>0.000</c:formatCode>
                <c:ptCount val="40"/>
                <c:pt idx="0">
                  <c:v>-1.9018491494003954E-3</c:v>
                </c:pt>
                <c:pt idx="1">
                  <c:v>-1.9018491494003954E-3</c:v>
                </c:pt>
                <c:pt idx="2">
                  <c:v>-1.9018491494003954E-3</c:v>
                </c:pt>
                <c:pt idx="3">
                  <c:v>-1.9018491494003954E-3</c:v>
                </c:pt>
                <c:pt idx="4">
                  <c:v>-1.9018491494003954E-3</c:v>
                </c:pt>
                <c:pt idx="5">
                  <c:v>-1.9018491494003954E-3</c:v>
                </c:pt>
                <c:pt idx="6">
                  <c:v>-1.9018491494003954E-3</c:v>
                </c:pt>
                <c:pt idx="7">
                  <c:v>-1.9018491494003954E-3</c:v>
                </c:pt>
                <c:pt idx="8">
                  <c:v>-1.9018491494003954E-3</c:v>
                </c:pt>
                <c:pt idx="9">
                  <c:v>-1.9018491494003954E-3</c:v>
                </c:pt>
                <c:pt idx="10">
                  <c:v>-1.9018491494003954E-3</c:v>
                </c:pt>
                <c:pt idx="11">
                  <c:v>-1.9018491494003954E-3</c:v>
                </c:pt>
                <c:pt idx="12">
                  <c:v>-1.9018491494003954E-3</c:v>
                </c:pt>
                <c:pt idx="13">
                  <c:v>-1.9018491494003954E-3</c:v>
                </c:pt>
                <c:pt idx="14">
                  <c:v>-1.9018491494003954E-3</c:v>
                </c:pt>
                <c:pt idx="15">
                  <c:v>-1.9018491494003954E-3</c:v>
                </c:pt>
                <c:pt idx="16">
                  <c:v>-1.9018491494003954E-3</c:v>
                </c:pt>
                <c:pt idx="17">
                  <c:v>-1.9018491494003954E-3</c:v>
                </c:pt>
                <c:pt idx="18">
                  <c:v>-1.9018491494003954E-3</c:v>
                </c:pt>
                <c:pt idx="19">
                  <c:v>-1.9018491494003954E-3</c:v>
                </c:pt>
                <c:pt idx="20">
                  <c:v>-1.9018491494003954E-3</c:v>
                </c:pt>
                <c:pt idx="21">
                  <c:v>-1.9018491494003954E-3</c:v>
                </c:pt>
                <c:pt idx="22">
                  <c:v>-1.9018491494003954E-3</c:v>
                </c:pt>
                <c:pt idx="23">
                  <c:v>-1.9018491494003954E-3</c:v>
                </c:pt>
                <c:pt idx="24">
                  <c:v>-1.9018491494003954E-3</c:v>
                </c:pt>
                <c:pt idx="25">
                  <c:v>-1.9018491494003954E-3</c:v>
                </c:pt>
                <c:pt idx="26">
                  <c:v>-1.9018491494003954E-3</c:v>
                </c:pt>
                <c:pt idx="27">
                  <c:v>-1.9018491494003954E-3</c:v>
                </c:pt>
                <c:pt idx="28">
                  <c:v>-1.9018491494003954E-3</c:v>
                </c:pt>
                <c:pt idx="29">
                  <c:v>-1.9018491494003954E-3</c:v>
                </c:pt>
                <c:pt idx="30">
                  <c:v>-1.9018491494003954E-3</c:v>
                </c:pt>
                <c:pt idx="31">
                  <c:v>-1.9018491494003954E-3</c:v>
                </c:pt>
                <c:pt idx="32">
                  <c:v>-1.9018491494003954E-3</c:v>
                </c:pt>
                <c:pt idx="33">
                  <c:v>-1.9018491494003954E-3</c:v>
                </c:pt>
                <c:pt idx="34">
                  <c:v>-1.9018491494003954E-3</c:v>
                </c:pt>
                <c:pt idx="35">
                  <c:v>-1.9018491494003954E-3</c:v>
                </c:pt>
                <c:pt idx="36">
                  <c:v>-1.9018491494003954E-3</c:v>
                </c:pt>
                <c:pt idx="37">
                  <c:v>-1.9018491494003954E-3</c:v>
                </c:pt>
                <c:pt idx="38">
                  <c:v>-1.9018491494003954E-3</c:v>
                </c:pt>
                <c:pt idx="39">
                  <c:v>-1.9018491494003954E-3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D-41B5-BA4D-E120369BCDFD}"/>
            </c:ext>
          </c:extLst>
        </c:ser>
        <c:ser>
          <c:idx val="1"/>
          <c:order val="1"/>
          <c:tx>
            <c:strRef>
              <c:f>Atributos.p!$G$2</c:f>
              <c:strCache>
                <c:ptCount val="1"/>
                <c:pt idx="0">
                  <c:v>L central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Atributos.p!$G$3:$G$42</c:f>
              <c:numCache>
                <c:formatCode>0.000</c:formatCode>
                <c:ptCount val="40"/>
                <c:pt idx="0">
                  <c:v>1.073427449670036E-2</c:v>
                </c:pt>
                <c:pt idx="1">
                  <c:v>1.073427449670036E-2</c:v>
                </c:pt>
                <c:pt idx="2">
                  <c:v>1.073427449670036E-2</c:v>
                </c:pt>
                <c:pt idx="3">
                  <c:v>1.073427449670036E-2</c:v>
                </c:pt>
                <c:pt idx="4">
                  <c:v>1.073427449670036E-2</c:v>
                </c:pt>
                <c:pt idx="5">
                  <c:v>1.073427449670036E-2</c:v>
                </c:pt>
                <c:pt idx="6">
                  <c:v>1.073427449670036E-2</c:v>
                </c:pt>
                <c:pt idx="7">
                  <c:v>1.073427449670036E-2</c:v>
                </c:pt>
                <c:pt idx="8">
                  <c:v>1.073427449670036E-2</c:v>
                </c:pt>
                <c:pt idx="9">
                  <c:v>1.073427449670036E-2</c:v>
                </c:pt>
                <c:pt idx="10">
                  <c:v>1.073427449670036E-2</c:v>
                </c:pt>
                <c:pt idx="11">
                  <c:v>1.073427449670036E-2</c:v>
                </c:pt>
                <c:pt idx="12">
                  <c:v>1.073427449670036E-2</c:v>
                </c:pt>
                <c:pt idx="13">
                  <c:v>1.073427449670036E-2</c:v>
                </c:pt>
                <c:pt idx="14">
                  <c:v>1.073427449670036E-2</c:v>
                </c:pt>
                <c:pt idx="15">
                  <c:v>1.073427449670036E-2</c:v>
                </c:pt>
                <c:pt idx="16">
                  <c:v>1.073427449670036E-2</c:v>
                </c:pt>
                <c:pt idx="17">
                  <c:v>1.073427449670036E-2</c:v>
                </c:pt>
                <c:pt idx="18">
                  <c:v>1.073427449670036E-2</c:v>
                </c:pt>
                <c:pt idx="19">
                  <c:v>1.073427449670036E-2</c:v>
                </c:pt>
                <c:pt idx="20">
                  <c:v>1.073427449670036E-2</c:v>
                </c:pt>
                <c:pt idx="21">
                  <c:v>1.073427449670036E-2</c:v>
                </c:pt>
                <c:pt idx="22">
                  <c:v>1.073427449670036E-2</c:v>
                </c:pt>
                <c:pt idx="23">
                  <c:v>1.073427449670036E-2</c:v>
                </c:pt>
                <c:pt idx="24">
                  <c:v>1.073427449670036E-2</c:v>
                </c:pt>
                <c:pt idx="25">
                  <c:v>1.073427449670036E-2</c:v>
                </c:pt>
                <c:pt idx="26">
                  <c:v>1.073427449670036E-2</c:v>
                </c:pt>
                <c:pt idx="27">
                  <c:v>1.073427449670036E-2</c:v>
                </c:pt>
                <c:pt idx="28">
                  <c:v>1.073427449670036E-2</c:v>
                </c:pt>
                <c:pt idx="29">
                  <c:v>1.073427449670036E-2</c:v>
                </c:pt>
                <c:pt idx="30">
                  <c:v>1.073427449670036E-2</c:v>
                </c:pt>
                <c:pt idx="31">
                  <c:v>1.073427449670036E-2</c:v>
                </c:pt>
                <c:pt idx="32">
                  <c:v>1.073427449670036E-2</c:v>
                </c:pt>
                <c:pt idx="33">
                  <c:v>1.073427449670036E-2</c:v>
                </c:pt>
                <c:pt idx="34">
                  <c:v>1.073427449670036E-2</c:v>
                </c:pt>
                <c:pt idx="35">
                  <c:v>1.073427449670036E-2</c:v>
                </c:pt>
                <c:pt idx="36">
                  <c:v>1.073427449670036E-2</c:v>
                </c:pt>
                <c:pt idx="37">
                  <c:v>1.073427449670036E-2</c:v>
                </c:pt>
                <c:pt idx="38">
                  <c:v>1.073427449670036E-2</c:v>
                </c:pt>
                <c:pt idx="39">
                  <c:v>1.073427449670036E-2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D-41B5-BA4D-E120369BCDFD}"/>
            </c:ext>
          </c:extLst>
        </c:ser>
        <c:ser>
          <c:idx val="2"/>
          <c:order val="2"/>
          <c:tx>
            <c:strRef>
              <c:f>Atributos.p!$H$2</c:f>
              <c:strCache>
                <c:ptCount val="1"/>
                <c:pt idx="0">
                  <c:v>L superior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Atributos.p!$H$3:$H$42</c:f>
              <c:numCache>
                <c:formatCode>0.000</c:formatCode>
                <c:ptCount val="40"/>
                <c:pt idx="0">
                  <c:v>2.3370398142801115E-2</c:v>
                </c:pt>
                <c:pt idx="1">
                  <c:v>2.3370398142801115E-2</c:v>
                </c:pt>
                <c:pt idx="2">
                  <c:v>2.3370398142801115E-2</c:v>
                </c:pt>
                <c:pt idx="3">
                  <c:v>2.3370398142801115E-2</c:v>
                </c:pt>
                <c:pt idx="4">
                  <c:v>2.3370398142801115E-2</c:v>
                </c:pt>
                <c:pt idx="5">
                  <c:v>2.3370398142801115E-2</c:v>
                </c:pt>
                <c:pt idx="6">
                  <c:v>2.3370398142801115E-2</c:v>
                </c:pt>
                <c:pt idx="7">
                  <c:v>2.3370398142801115E-2</c:v>
                </c:pt>
                <c:pt idx="8">
                  <c:v>2.3370398142801115E-2</c:v>
                </c:pt>
                <c:pt idx="9">
                  <c:v>2.3370398142801115E-2</c:v>
                </c:pt>
                <c:pt idx="10">
                  <c:v>2.3370398142801115E-2</c:v>
                </c:pt>
                <c:pt idx="11">
                  <c:v>2.3370398142801115E-2</c:v>
                </c:pt>
                <c:pt idx="12">
                  <c:v>2.3370398142801115E-2</c:v>
                </c:pt>
                <c:pt idx="13">
                  <c:v>2.3370398142801115E-2</c:v>
                </c:pt>
                <c:pt idx="14">
                  <c:v>2.3370398142801115E-2</c:v>
                </c:pt>
                <c:pt idx="15">
                  <c:v>2.3370398142801115E-2</c:v>
                </c:pt>
                <c:pt idx="16">
                  <c:v>2.3370398142801115E-2</c:v>
                </c:pt>
                <c:pt idx="17">
                  <c:v>2.3370398142801115E-2</c:v>
                </c:pt>
                <c:pt idx="18">
                  <c:v>2.3370398142801115E-2</c:v>
                </c:pt>
                <c:pt idx="19">
                  <c:v>2.3370398142801115E-2</c:v>
                </c:pt>
                <c:pt idx="20">
                  <c:v>2.3370398142801115E-2</c:v>
                </c:pt>
                <c:pt idx="21">
                  <c:v>2.3370398142801115E-2</c:v>
                </c:pt>
                <c:pt idx="22">
                  <c:v>2.3370398142801115E-2</c:v>
                </c:pt>
                <c:pt idx="23">
                  <c:v>2.3370398142801115E-2</c:v>
                </c:pt>
                <c:pt idx="24">
                  <c:v>2.3370398142801115E-2</c:v>
                </c:pt>
                <c:pt idx="25">
                  <c:v>2.3370398142801115E-2</c:v>
                </c:pt>
                <c:pt idx="26">
                  <c:v>2.3370398142801115E-2</c:v>
                </c:pt>
                <c:pt idx="27">
                  <c:v>2.3370398142801115E-2</c:v>
                </c:pt>
                <c:pt idx="28">
                  <c:v>2.3370398142801115E-2</c:v>
                </c:pt>
                <c:pt idx="29">
                  <c:v>2.3370398142801115E-2</c:v>
                </c:pt>
                <c:pt idx="30">
                  <c:v>2.3370398142801115E-2</c:v>
                </c:pt>
                <c:pt idx="31">
                  <c:v>2.3370398142801115E-2</c:v>
                </c:pt>
                <c:pt idx="32">
                  <c:v>2.3370398142801115E-2</c:v>
                </c:pt>
                <c:pt idx="33">
                  <c:v>2.3370398142801115E-2</c:v>
                </c:pt>
                <c:pt idx="34">
                  <c:v>2.3370398142801115E-2</c:v>
                </c:pt>
                <c:pt idx="35">
                  <c:v>2.3370398142801115E-2</c:v>
                </c:pt>
                <c:pt idx="36">
                  <c:v>2.3370398142801115E-2</c:v>
                </c:pt>
                <c:pt idx="37">
                  <c:v>2.3370398142801115E-2</c:v>
                </c:pt>
                <c:pt idx="38">
                  <c:v>2.3370398142801115E-2</c:v>
                </c:pt>
                <c:pt idx="39">
                  <c:v>2.3370398142801115E-2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BD-41B5-BA4D-E120369BCDFD}"/>
            </c:ext>
          </c:extLst>
        </c:ser>
        <c:ser>
          <c:idx val="3"/>
          <c:order val="3"/>
          <c:tx>
            <c:strRef>
              <c:f>Atributos.p!$D$2</c:f>
              <c:strCache>
                <c:ptCount val="1"/>
                <c:pt idx="0">
                  <c:v>Proporción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Atributos.p!$D$3:$D$42</c:f>
              <c:numCache>
                <c:formatCode>0.000</c:formatCode>
                <c:ptCount val="40"/>
                <c:pt idx="0">
                  <c:v>2.5210084033613446E-2</c:v>
                </c:pt>
                <c:pt idx="1">
                  <c:v>8.4317032040472171E-3</c:v>
                </c:pt>
                <c:pt idx="2">
                  <c:v>1.3179571663920923E-2</c:v>
                </c:pt>
                <c:pt idx="3">
                  <c:v>1.6778523489932886E-2</c:v>
                </c:pt>
                <c:pt idx="4">
                  <c:v>9.9667774086378731E-3</c:v>
                </c:pt>
                <c:pt idx="5">
                  <c:v>8.3472454090150246E-3</c:v>
                </c:pt>
                <c:pt idx="6">
                  <c:v>8.3333333333333332E-3</c:v>
                </c:pt>
                <c:pt idx="7">
                  <c:v>1.1864406779661017E-2</c:v>
                </c:pt>
                <c:pt idx="8">
                  <c:v>3.3388981636060101E-3</c:v>
                </c:pt>
                <c:pt idx="9">
                  <c:v>6.6555740432612314E-3</c:v>
                </c:pt>
                <c:pt idx="10">
                  <c:v>1.5050167224080268E-2</c:v>
                </c:pt>
                <c:pt idx="11">
                  <c:v>2.8333333333333332E-2</c:v>
                </c:pt>
                <c:pt idx="12">
                  <c:v>6.7001675041876048E-3</c:v>
                </c:pt>
                <c:pt idx="13">
                  <c:v>8.4175084175084174E-3</c:v>
                </c:pt>
                <c:pt idx="14">
                  <c:v>5.0420168067226894E-3</c:v>
                </c:pt>
                <c:pt idx="15">
                  <c:v>1.675041876046901E-2</c:v>
                </c:pt>
                <c:pt idx="16">
                  <c:v>1.1686143572621035E-2</c:v>
                </c:pt>
                <c:pt idx="17">
                  <c:v>8.389261744966443E-3</c:v>
                </c:pt>
                <c:pt idx="18">
                  <c:v>6.5897858319604614E-3</c:v>
                </c:pt>
                <c:pt idx="19">
                  <c:v>1.4975041597337771E-2</c:v>
                </c:pt>
                <c:pt idx="20">
                  <c:v>1.1784511784511785E-2</c:v>
                </c:pt>
                <c:pt idx="21">
                  <c:v>8.2508250825082501E-3</c:v>
                </c:pt>
                <c:pt idx="22">
                  <c:v>1.1647254575707155E-2</c:v>
                </c:pt>
                <c:pt idx="23">
                  <c:v>6.688963210702341E-3</c:v>
                </c:pt>
                <c:pt idx="24">
                  <c:v>3.3388981636060101E-3</c:v>
                </c:pt>
                <c:pt idx="25">
                  <c:v>5.084745762711864E-3</c:v>
                </c:pt>
                <c:pt idx="26">
                  <c:v>8.5034013605442185E-3</c:v>
                </c:pt>
                <c:pt idx="27">
                  <c:v>5.0251256281407036E-3</c:v>
                </c:pt>
                <c:pt idx="28">
                  <c:v>9.9337748344370865E-3</c:v>
                </c:pt>
                <c:pt idx="29">
                  <c:v>8.2644628099173556E-3</c:v>
                </c:pt>
                <c:pt idx="30">
                  <c:v>1.1725293132328308E-2</c:v>
                </c:pt>
                <c:pt idx="31">
                  <c:v>1.4925373134328358E-2</c:v>
                </c:pt>
                <c:pt idx="32">
                  <c:v>8.389261744966443E-3</c:v>
                </c:pt>
                <c:pt idx="33">
                  <c:v>5.0251256281407036E-3</c:v>
                </c:pt>
                <c:pt idx="34">
                  <c:v>1.3179571663920923E-2</c:v>
                </c:pt>
                <c:pt idx="35">
                  <c:v>2.5167785234899327E-2</c:v>
                </c:pt>
                <c:pt idx="36">
                  <c:v>6.688963210702341E-3</c:v>
                </c:pt>
                <c:pt idx="37">
                  <c:v>0.01</c:v>
                </c:pt>
                <c:pt idx="38">
                  <c:v>1.3157894736842105E-2</c:v>
                </c:pt>
                <c:pt idx="39">
                  <c:v>8.4459459459459464E-3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D-45EC-B8D6-AD09EA28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872704"/>
        <c:axId val="1921883264"/>
      </c:lineChart>
      <c:catAx>
        <c:axId val="192187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883264"/>
        <c:crosses val="autoZero"/>
        <c:auto val="1"/>
        <c:lblAlgn val="ctr"/>
        <c:lblOffset val="100"/>
        <c:noMultiLvlLbl val="0"/>
      </c:catAx>
      <c:valAx>
        <c:axId val="1921883264"/>
        <c:scaling>
          <c:orientation val="minMax"/>
          <c:max val="3.0000000000000006E-2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8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Atributos.np!$F$2</c:f>
              <c:strCache>
                <c:ptCount val="1"/>
                <c:pt idx="0">
                  <c:v> L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Atributos.np!$F$3:$F$22</c:f>
              <c:numCache>
                <c:formatCode>0.000</c:formatCode>
                <c:ptCount val="20"/>
                <c:pt idx="0">
                  <c:v>0.42814168310445488</c:v>
                </c:pt>
                <c:pt idx="1">
                  <c:v>0.42814168310445488</c:v>
                </c:pt>
                <c:pt idx="2">
                  <c:v>0.42814168310445488</c:v>
                </c:pt>
                <c:pt idx="3">
                  <c:v>0.42814168310445488</c:v>
                </c:pt>
                <c:pt idx="4">
                  <c:v>0.42814168310445488</c:v>
                </c:pt>
                <c:pt idx="5">
                  <c:v>0.42814168310445488</c:v>
                </c:pt>
                <c:pt idx="6">
                  <c:v>0.42814168310445488</c:v>
                </c:pt>
                <c:pt idx="7">
                  <c:v>0.42814168310445488</c:v>
                </c:pt>
                <c:pt idx="8">
                  <c:v>0.42814168310445488</c:v>
                </c:pt>
                <c:pt idx="9">
                  <c:v>0.42814168310445488</c:v>
                </c:pt>
                <c:pt idx="10">
                  <c:v>0.42814168310445488</c:v>
                </c:pt>
                <c:pt idx="11">
                  <c:v>0.42814168310445488</c:v>
                </c:pt>
                <c:pt idx="12">
                  <c:v>0.42814168310445488</c:v>
                </c:pt>
                <c:pt idx="13">
                  <c:v>0.42814168310445488</c:v>
                </c:pt>
                <c:pt idx="14">
                  <c:v>0.42814168310445488</c:v>
                </c:pt>
                <c:pt idx="15">
                  <c:v>0.42814168310445488</c:v>
                </c:pt>
                <c:pt idx="16">
                  <c:v>0.42814168310445488</c:v>
                </c:pt>
                <c:pt idx="17">
                  <c:v>0.42814168310445488</c:v>
                </c:pt>
                <c:pt idx="18">
                  <c:v>0.42814168310445488</c:v>
                </c:pt>
                <c:pt idx="19">
                  <c:v>0.42814168310445488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4-4027-B172-DD9224E0498C}"/>
            </c:ext>
          </c:extLst>
        </c:ser>
        <c:ser>
          <c:idx val="1"/>
          <c:order val="1"/>
          <c:tx>
            <c:strRef>
              <c:f>Atributos.np!$G$2</c:f>
              <c:strCache>
                <c:ptCount val="1"/>
                <c:pt idx="0">
                  <c:v>L central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Atributos.np!$G$3:$G$22</c:f>
              <c:numCache>
                <c:formatCode>0.000</c:formatCode>
                <c:ptCount val="20"/>
                <c:pt idx="0">
                  <c:v>9.15</c:v>
                </c:pt>
                <c:pt idx="1">
                  <c:v>9.15</c:v>
                </c:pt>
                <c:pt idx="2">
                  <c:v>9.15</c:v>
                </c:pt>
                <c:pt idx="3">
                  <c:v>9.15</c:v>
                </c:pt>
                <c:pt idx="4">
                  <c:v>9.15</c:v>
                </c:pt>
                <c:pt idx="5">
                  <c:v>9.15</c:v>
                </c:pt>
                <c:pt idx="6">
                  <c:v>9.15</c:v>
                </c:pt>
                <c:pt idx="7">
                  <c:v>9.15</c:v>
                </c:pt>
                <c:pt idx="8">
                  <c:v>9.15</c:v>
                </c:pt>
                <c:pt idx="9">
                  <c:v>9.15</c:v>
                </c:pt>
                <c:pt idx="10">
                  <c:v>9.15</c:v>
                </c:pt>
                <c:pt idx="11">
                  <c:v>9.15</c:v>
                </c:pt>
                <c:pt idx="12">
                  <c:v>9.15</c:v>
                </c:pt>
                <c:pt idx="13">
                  <c:v>9.15</c:v>
                </c:pt>
                <c:pt idx="14">
                  <c:v>9.15</c:v>
                </c:pt>
                <c:pt idx="15">
                  <c:v>9.15</c:v>
                </c:pt>
                <c:pt idx="16">
                  <c:v>9.15</c:v>
                </c:pt>
                <c:pt idx="17">
                  <c:v>9.15</c:v>
                </c:pt>
                <c:pt idx="18">
                  <c:v>9.15</c:v>
                </c:pt>
                <c:pt idx="19">
                  <c:v>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4-4027-B172-DD9224E0498C}"/>
            </c:ext>
          </c:extLst>
        </c:ser>
        <c:ser>
          <c:idx val="2"/>
          <c:order val="2"/>
          <c:tx>
            <c:strRef>
              <c:f>Atributos.np!$H$2</c:f>
              <c:strCache>
                <c:ptCount val="1"/>
                <c:pt idx="0">
                  <c:v>L superior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Atributos.np!$H$3:$H$22</c:f>
              <c:numCache>
                <c:formatCode>0.000</c:formatCode>
                <c:ptCount val="20"/>
                <c:pt idx="0">
                  <c:v>17.871858316895548</c:v>
                </c:pt>
                <c:pt idx="1">
                  <c:v>17.871858316895548</c:v>
                </c:pt>
                <c:pt idx="2">
                  <c:v>17.871858316895548</c:v>
                </c:pt>
                <c:pt idx="3">
                  <c:v>17.871858316895548</c:v>
                </c:pt>
                <c:pt idx="4">
                  <c:v>17.871858316895548</c:v>
                </c:pt>
                <c:pt idx="5">
                  <c:v>17.871858316895548</c:v>
                </c:pt>
                <c:pt idx="6">
                  <c:v>17.871858316895548</c:v>
                </c:pt>
                <c:pt idx="7">
                  <c:v>17.871858316895548</c:v>
                </c:pt>
                <c:pt idx="8">
                  <c:v>17.871858316895548</c:v>
                </c:pt>
                <c:pt idx="9">
                  <c:v>17.871858316895548</c:v>
                </c:pt>
                <c:pt idx="10">
                  <c:v>17.871858316895548</c:v>
                </c:pt>
                <c:pt idx="11">
                  <c:v>17.871858316895548</c:v>
                </c:pt>
                <c:pt idx="12">
                  <c:v>17.871858316895548</c:v>
                </c:pt>
                <c:pt idx="13">
                  <c:v>17.871858316895548</c:v>
                </c:pt>
                <c:pt idx="14">
                  <c:v>17.871858316895548</c:v>
                </c:pt>
                <c:pt idx="15">
                  <c:v>17.871858316895548</c:v>
                </c:pt>
                <c:pt idx="16">
                  <c:v>17.871858316895548</c:v>
                </c:pt>
                <c:pt idx="17">
                  <c:v>17.871858316895548</c:v>
                </c:pt>
                <c:pt idx="18">
                  <c:v>17.871858316895548</c:v>
                </c:pt>
                <c:pt idx="19">
                  <c:v>17.871858316895548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4-4027-B172-DD9224E0498C}"/>
            </c:ext>
          </c:extLst>
        </c:ser>
        <c:ser>
          <c:idx val="3"/>
          <c:order val="3"/>
          <c:tx>
            <c:strRef>
              <c:f>Atributos.np!$B$2</c:f>
              <c:strCache>
                <c:ptCount val="1"/>
                <c:pt idx="0">
                  <c:v>Disconformes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Atributos.np!$B$3:$B$22</c:f>
              <c:numCache>
                <c:formatCode>0</c:formatCode>
                <c:ptCount val="20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  <c:pt idx="6">
                  <c:v>14</c:v>
                </c:pt>
                <c:pt idx="7">
                  <c:v>12</c:v>
                </c:pt>
                <c:pt idx="8">
                  <c:v>9</c:v>
                </c:pt>
                <c:pt idx="9">
                  <c:v>8</c:v>
                </c:pt>
                <c:pt idx="10">
                  <c:v>10</c:v>
                </c:pt>
                <c:pt idx="11">
                  <c:v>20</c:v>
                </c:pt>
                <c:pt idx="12">
                  <c:v>12</c:v>
                </c:pt>
                <c:pt idx="13">
                  <c:v>10</c:v>
                </c:pt>
                <c:pt idx="14">
                  <c:v>10</c:v>
                </c:pt>
                <c:pt idx="15">
                  <c:v>0</c:v>
                </c:pt>
                <c:pt idx="16">
                  <c:v>13</c:v>
                </c:pt>
                <c:pt idx="17">
                  <c:v>5</c:v>
                </c:pt>
                <c:pt idx="18">
                  <c:v>6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4-4027-B172-DD9224E04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872704"/>
        <c:axId val="1921883264"/>
      </c:lineChart>
      <c:catAx>
        <c:axId val="192187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883264"/>
        <c:crosses val="autoZero"/>
        <c:auto val="1"/>
        <c:lblAlgn val="ctr"/>
        <c:lblOffset val="100"/>
        <c:noMultiLvlLbl val="0"/>
      </c:catAx>
      <c:valAx>
        <c:axId val="19218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87270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Atributos.c!$F$2</c:f>
              <c:strCache>
                <c:ptCount val="1"/>
                <c:pt idx="0">
                  <c:v> L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Atributos.c!$F$3:$F$32</c:f>
              <c:numCache>
                <c:formatCode>0.000</c:formatCode>
                <c:ptCount val="30"/>
                <c:pt idx="0">
                  <c:v>-1.2030096804435582</c:v>
                </c:pt>
                <c:pt idx="1">
                  <c:v>-1.2030096804435582</c:v>
                </c:pt>
                <c:pt idx="2">
                  <c:v>-1.2030096804435582</c:v>
                </c:pt>
                <c:pt idx="3">
                  <c:v>-1.2030096804435582</c:v>
                </c:pt>
                <c:pt idx="4">
                  <c:v>-1.2030096804435582</c:v>
                </c:pt>
                <c:pt idx="5">
                  <c:v>-1.2030096804435582</c:v>
                </c:pt>
                <c:pt idx="6">
                  <c:v>-1.2030096804435582</c:v>
                </c:pt>
                <c:pt idx="7">
                  <c:v>-1.2030096804435582</c:v>
                </c:pt>
                <c:pt idx="8">
                  <c:v>-1.2030096804435582</c:v>
                </c:pt>
                <c:pt idx="9">
                  <c:v>-1.2030096804435582</c:v>
                </c:pt>
                <c:pt idx="10">
                  <c:v>-1.2030096804435582</c:v>
                </c:pt>
                <c:pt idx="11">
                  <c:v>-1.2030096804435582</c:v>
                </c:pt>
                <c:pt idx="12">
                  <c:v>-1.2030096804435582</c:v>
                </c:pt>
                <c:pt idx="13">
                  <c:v>-1.2030096804435582</c:v>
                </c:pt>
                <c:pt idx="14">
                  <c:v>-1.2030096804435582</c:v>
                </c:pt>
                <c:pt idx="15">
                  <c:v>-1.2030096804435582</c:v>
                </c:pt>
                <c:pt idx="16">
                  <c:v>-1.2030096804435582</c:v>
                </c:pt>
                <c:pt idx="17">
                  <c:v>-1.2030096804435582</c:v>
                </c:pt>
                <c:pt idx="18">
                  <c:v>-1.2030096804435582</c:v>
                </c:pt>
                <c:pt idx="19">
                  <c:v>-1.2030096804435582</c:v>
                </c:pt>
                <c:pt idx="20">
                  <c:v>-1.2030096804435582</c:v>
                </c:pt>
                <c:pt idx="21">
                  <c:v>-1.2030096804435582</c:v>
                </c:pt>
                <c:pt idx="22">
                  <c:v>-1.2030096804435582</c:v>
                </c:pt>
                <c:pt idx="23">
                  <c:v>-1.2030096804435582</c:v>
                </c:pt>
                <c:pt idx="24">
                  <c:v>-1.2030096804435582</c:v>
                </c:pt>
                <c:pt idx="25">
                  <c:v>-1.2030096804435582</c:v>
                </c:pt>
                <c:pt idx="26">
                  <c:v>-1.2030096804435582</c:v>
                </c:pt>
                <c:pt idx="27">
                  <c:v>-1.2030096804435582</c:v>
                </c:pt>
                <c:pt idx="28">
                  <c:v>-1.2030096804435582</c:v>
                </c:pt>
                <c:pt idx="29">
                  <c:v>-1.2030096804435582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3-4158-8804-C87293FB41BB}"/>
            </c:ext>
          </c:extLst>
        </c:ser>
        <c:ser>
          <c:idx val="1"/>
          <c:order val="1"/>
          <c:tx>
            <c:strRef>
              <c:f>Atributos.c!$G$2</c:f>
              <c:strCache>
                <c:ptCount val="1"/>
                <c:pt idx="0">
                  <c:v>L central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Atributos.c!$G$3:$G$32</c:f>
              <c:numCache>
                <c:formatCode>0.000</c:formatCode>
                <c:ptCount val="30"/>
                <c:pt idx="0">
                  <c:v>6.3666666666666663</c:v>
                </c:pt>
                <c:pt idx="1">
                  <c:v>6.3666666666666663</c:v>
                </c:pt>
                <c:pt idx="2">
                  <c:v>6.3666666666666663</c:v>
                </c:pt>
                <c:pt idx="3">
                  <c:v>6.3666666666666663</c:v>
                </c:pt>
                <c:pt idx="4">
                  <c:v>6.3666666666666663</c:v>
                </c:pt>
                <c:pt idx="5">
                  <c:v>6.3666666666666663</c:v>
                </c:pt>
                <c:pt idx="6">
                  <c:v>6.3666666666666663</c:v>
                </c:pt>
                <c:pt idx="7">
                  <c:v>6.3666666666666663</c:v>
                </c:pt>
                <c:pt idx="8">
                  <c:v>6.3666666666666663</c:v>
                </c:pt>
                <c:pt idx="9">
                  <c:v>6.3666666666666663</c:v>
                </c:pt>
                <c:pt idx="10">
                  <c:v>6.3666666666666663</c:v>
                </c:pt>
                <c:pt idx="11">
                  <c:v>6.3666666666666663</c:v>
                </c:pt>
                <c:pt idx="12">
                  <c:v>6.3666666666666663</c:v>
                </c:pt>
                <c:pt idx="13">
                  <c:v>6.3666666666666663</c:v>
                </c:pt>
                <c:pt idx="14">
                  <c:v>6.3666666666666663</c:v>
                </c:pt>
                <c:pt idx="15">
                  <c:v>6.3666666666666663</c:v>
                </c:pt>
                <c:pt idx="16">
                  <c:v>6.3666666666666663</c:v>
                </c:pt>
                <c:pt idx="17">
                  <c:v>6.3666666666666663</c:v>
                </c:pt>
                <c:pt idx="18">
                  <c:v>6.3666666666666663</c:v>
                </c:pt>
                <c:pt idx="19">
                  <c:v>6.3666666666666663</c:v>
                </c:pt>
                <c:pt idx="20">
                  <c:v>6.3666666666666663</c:v>
                </c:pt>
                <c:pt idx="21">
                  <c:v>6.3666666666666663</c:v>
                </c:pt>
                <c:pt idx="22">
                  <c:v>6.3666666666666663</c:v>
                </c:pt>
                <c:pt idx="23">
                  <c:v>6.3666666666666663</c:v>
                </c:pt>
                <c:pt idx="24">
                  <c:v>6.3666666666666663</c:v>
                </c:pt>
                <c:pt idx="25">
                  <c:v>6.3666666666666663</c:v>
                </c:pt>
                <c:pt idx="26">
                  <c:v>6.3666666666666663</c:v>
                </c:pt>
                <c:pt idx="27">
                  <c:v>6.3666666666666663</c:v>
                </c:pt>
                <c:pt idx="28">
                  <c:v>6.3666666666666663</c:v>
                </c:pt>
                <c:pt idx="29">
                  <c:v>6.3666666666666663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3-4158-8804-C87293FB41BB}"/>
            </c:ext>
          </c:extLst>
        </c:ser>
        <c:ser>
          <c:idx val="2"/>
          <c:order val="2"/>
          <c:tx>
            <c:strRef>
              <c:f>Atributos.c!$H$2</c:f>
              <c:strCache>
                <c:ptCount val="1"/>
                <c:pt idx="0">
                  <c:v>L superior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Atributos.c!$H$3:$H$32</c:f>
              <c:numCache>
                <c:formatCode>0.000</c:formatCode>
                <c:ptCount val="30"/>
                <c:pt idx="0">
                  <c:v>13.936343013776892</c:v>
                </c:pt>
                <c:pt idx="1">
                  <c:v>13.936343013776892</c:v>
                </c:pt>
                <c:pt idx="2">
                  <c:v>13.936343013776892</c:v>
                </c:pt>
                <c:pt idx="3">
                  <c:v>13.936343013776892</c:v>
                </c:pt>
                <c:pt idx="4">
                  <c:v>13.936343013776892</c:v>
                </c:pt>
                <c:pt idx="5">
                  <c:v>13.936343013776892</c:v>
                </c:pt>
                <c:pt idx="6">
                  <c:v>13.936343013776892</c:v>
                </c:pt>
                <c:pt idx="7">
                  <c:v>13.936343013776892</c:v>
                </c:pt>
                <c:pt idx="8">
                  <c:v>13.936343013776892</c:v>
                </c:pt>
                <c:pt idx="9">
                  <c:v>13.936343013776892</c:v>
                </c:pt>
                <c:pt idx="10">
                  <c:v>13.936343013776892</c:v>
                </c:pt>
                <c:pt idx="11">
                  <c:v>13.936343013776892</c:v>
                </c:pt>
                <c:pt idx="12">
                  <c:v>13.936343013776892</c:v>
                </c:pt>
                <c:pt idx="13">
                  <c:v>13.936343013776892</c:v>
                </c:pt>
                <c:pt idx="14">
                  <c:v>13.936343013776892</c:v>
                </c:pt>
                <c:pt idx="15">
                  <c:v>13.936343013776892</c:v>
                </c:pt>
                <c:pt idx="16">
                  <c:v>13.936343013776892</c:v>
                </c:pt>
                <c:pt idx="17">
                  <c:v>13.936343013776892</c:v>
                </c:pt>
                <c:pt idx="18">
                  <c:v>13.936343013776892</c:v>
                </c:pt>
                <c:pt idx="19">
                  <c:v>13.936343013776892</c:v>
                </c:pt>
                <c:pt idx="20">
                  <c:v>13.936343013776892</c:v>
                </c:pt>
                <c:pt idx="21">
                  <c:v>13.936343013776892</c:v>
                </c:pt>
                <c:pt idx="22">
                  <c:v>13.936343013776892</c:v>
                </c:pt>
                <c:pt idx="23">
                  <c:v>13.936343013776892</c:v>
                </c:pt>
                <c:pt idx="24">
                  <c:v>13.936343013776892</c:v>
                </c:pt>
                <c:pt idx="25">
                  <c:v>13.936343013776892</c:v>
                </c:pt>
                <c:pt idx="26">
                  <c:v>13.936343013776892</c:v>
                </c:pt>
                <c:pt idx="27">
                  <c:v>13.936343013776892</c:v>
                </c:pt>
                <c:pt idx="28">
                  <c:v>13.936343013776892</c:v>
                </c:pt>
                <c:pt idx="29">
                  <c:v>13.936343013776892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3-4158-8804-C87293FB41BB}"/>
            </c:ext>
          </c:extLst>
        </c:ser>
        <c:ser>
          <c:idx val="3"/>
          <c:order val="3"/>
          <c:tx>
            <c:strRef>
              <c:f>Atributos.c!$B$2</c:f>
              <c:strCache>
                <c:ptCount val="1"/>
                <c:pt idx="0">
                  <c:v>Defectos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Atributos.c!$B$3:$B$32</c:f>
              <c:numCache>
                <c:formatCode>0</c:formatCode>
                <c:ptCount val="30"/>
                <c:pt idx="0">
                  <c:v>7</c:v>
                </c:pt>
                <c:pt idx="1">
                  <c:v>5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4</c:v>
                </c:pt>
                <c:pt idx="11">
                  <c:v>5</c:v>
                </c:pt>
                <c:pt idx="12">
                  <c:v>12</c:v>
                </c:pt>
                <c:pt idx="13">
                  <c:v>8</c:v>
                </c:pt>
                <c:pt idx="14">
                  <c:v>10</c:v>
                </c:pt>
                <c:pt idx="15">
                  <c:v>2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7</c:v>
                </c:pt>
                <c:pt idx="20">
                  <c:v>3</c:v>
                </c:pt>
                <c:pt idx="21">
                  <c:v>10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E3-4158-8804-C87293FB4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872704"/>
        <c:axId val="1921883264"/>
      </c:lineChart>
      <c:catAx>
        <c:axId val="192187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883264"/>
        <c:crosses val="autoZero"/>
        <c:auto val="1"/>
        <c:lblAlgn val="ctr"/>
        <c:lblOffset val="100"/>
        <c:noMultiLvlLbl val="0"/>
      </c:catAx>
      <c:valAx>
        <c:axId val="19218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87270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Atributos.u!$F$2</c:f>
              <c:strCache>
                <c:ptCount val="1"/>
                <c:pt idx="0">
                  <c:v> L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Atributos.u!$F$3:$F$26</c:f>
              <c:numCache>
                <c:formatCode>0.000</c:formatCode>
                <c:ptCount val="24"/>
                <c:pt idx="0">
                  <c:v>0.4195011773056091</c:v>
                </c:pt>
                <c:pt idx="1">
                  <c:v>0.4195011773056091</c:v>
                </c:pt>
                <c:pt idx="2">
                  <c:v>0.4195011773056091</c:v>
                </c:pt>
                <c:pt idx="3">
                  <c:v>0.4195011773056091</c:v>
                </c:pt>
                <c:pt idx="4">
                  <c:v>0.4195011773056091</c:v>
                </c:pt>
                <c:pt idx="5">
                  <c:v>0.4195011773056091</c:v>
                </c:pt>
                <c:pt idx="6">
                  <c:v>0.4195011773056091</c:v>
                </c:pt>
                <c:pt idx="7">
                  <c:v>0.4195011773056091</c:v>
                </c:pt>
                <c:pt idx="8">
                  <c:v>0.4195011773056091</c:v>
                </c:pt>
                <c:pt idx="9">
                  <c:v>0.4195011773056091</c:v>
                </c:pt>
                <c:pt idx="10">
                  <c:v>0.4195011773056091</c:v>
                </c:pt>
                <c:pt idx="11">
                  <c:v>0.4195011773056091</c:v>
                </c:pt>
                <c:pt idx="12">
                  <c:v>0.4195011773056091</c:v>
                </c:pt>
                <c:pt idx="13">
                  <c:v>0.4195011773056091</c:v>
                </c:pt>
                <c:pt idx="14">
                  <c:v>0.4195011773056091</c:v>
                </c:pt>
                <c:pt idx="15">
                  <c:v>0.4195011773056091</c:v>
                </c:pt>
                <c:pt idx="16">
                  <c:v>0.4195011773056091</c:v>
                </c:pt>
                <c:pt idx="17">
                  <c:v>0.4195011773056091</c:v>
                </c:pt>
                <c:pt idx="18">
                  <c:v>0.4195011773056091</c:v>
                </c:pt>
                <c:pt idx="19">
                  <c:v>0.4195011773056091</c:v>
                </c:pt>
                <c:pt idx="20">
                  <c:v>0.4195011773056091</c:v>
                </c:pt>
                <c:pt idx="21">
                  <c:v>0.4195011773056091</c:v>
                </c:pt>
                <c:pt idx="22">
                  <c:v>0.4195011773056091</c:v>
                </c:pt>
                <c:pt idx="23">
                  <c:v>0.4195011773056091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3-46AE-9AD9-27D4701A532C}"/>
            </c:ext>
          </c:extLst>
        </c:ser>
        <c:ser>
          <c:idx val="1"/>
          <c:order val="1"/>
          <c:tx>
            <c:strRef>
              <c:f>Atributos.u!$G$2</c:f>
              <c:strCache>
                <c:ptCount val="1"/>
                <c:pt idx="0">
                  <c:v>L central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Atributos.u!$G$3:$G$26</c:f>
              <c:numCache>
                <c:formatCode>0.000</c:formatCode>
                <c:ptCount val="24"/>
                <c:pt idx="0">
                  <c:v>1.0457142857142858</c:v>
                </c:pt>
                <c:pt idx="1">
                  <c:v>1.0457142857142858</c:v>
                </c:pt>
                <c:pt idx="2">
                  <c:v>1.0457142857142858</c:v>
                </c:pt>
                <c:pt idx="3">
                  <c:v>1.0457142857142858</c:v>
                </c:pt>
                <c:pt idx="4">
                  <c:v>1.0457142857142858</c:v>
                </c:pt>
                <c:pt idx="5">
                  <c:v>1.0457142857142858</c:v>
                </c:pt>
                <c:pt idx="6">
                  <c:v>1.0457142857142858</c:v>
                </c:pt>
                <c:pt idx="7">
                  <c:v>1.0457142857142858</c:v>
                </c:pt>
                <c:pt idx="8">
                  <c:v>1.0457142857142858</c:v>
                </c:pt>
                <c:pt idx="9">
                  <c:v>1.0457142857142858</c:v>
                </c:pt>
                <c:pt idx="10">
                  <c:v>1.0457142857142858</c:v>
                </c:pt>
                <c:pt idx="11">
                  <c:v>1.0457142857142858</c:v>
                </c:pt>
                <c:pt idx="12">
                  <c:v>1.0457142857142858</c:v>
                </c:pt>
                <c:pt idx="13">
                  <c:v>1.0457142857142858</c:v>
                </c:pt>
                <c:pt idx="14">
                  <c:v>1.0457142857142858</c:v>
                </c:pt>
                <c:pt idx="15">
                  <c:v>1.0457142857142858</c:v>
                </c:pt>
                <c:pt idx="16">
                  <c:v>1.0457142857142858</c:v>
                </c:pt>
                <c:pt idx="17">
                  <c:v>1.0457142857142858</c:v>
                </c:pt>
                <c:pt idx="18">
                  <c:v>1.0457142857142858</c:v>
                </c:pt>
                <c:pt idx="19">
                  <c:v>1.0457142857142858</c:v>
                </c:pt>
                <c:pt idx="20">
                  <c:v>1.0457142857142858</c:v>
                </c:pt>
                <c:pt idx="21">
                  <c:v>1.0457142857142858</c:v>
                </c:pt>
                <c:pt idx="22">
                  <c:v>1.0457142857142858</c:v>
                </c:pt>
                <c:pt idx="23">
                  <c:v>1.0457142857142858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3-46AE-9AD9-27D4701A532C}"/>
            </c:ext>
          </c:extLst>
        </c:ser>
        <c:ser>
          <c:idx val="2"/>
          <c:order val="2"/>
          <c:tx>
            <c:strRef>
              <c:f>Atributos.u!$H$2</c:f>
              <c:strCache>
                <c:ptCount val="1"/>
                <c:pt idx="0">
                  <c:v>L superior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Atributos.u!$H$3:$H$26</c:f>
              <c:numCache>
                <c:formatCode>0.000</c:formatCode>
                <c:ptCount val="24"/>
                <c:pt idx="0">
                  <c:v>1.6719273941229624</c:v>
                </c:pt>
                <c:pt idx="1">
                  <c:v>1.6719273941229624</c:v>
                </c:pt>
                <c:pt idx="2">
                  <c:v>1.6719273941229624</c:v>
                </c:pt>
                <c:pt idx="3">
                  <c:v>1.6719273941229624</c:v>
                </c:pt>
                <c:pt idx="4">
                  <c:v>1.6719273941229624</c:v>
                </c:pt>
                <c:pt idx="5">
                  <c:v>1.6719273941229624</c:v>
                </c:pt>
                <c:pt idx="6">
                  <c:v>1.6719273941229624</c:v>
                </c:pt>
                <c:pt idx="7">
                  <c:v>1.6719273941229624</c:v>
                </c:pt>
                <c:pt idx="8">
                  <c:v>1.6719273941229624</c:v>
                </c:pt>
                <c:pt idx="9">
                  <c:v>1.6719273941229624</c:v>
                </c:pt>
                <c:pt idx="10">
                  <c:v>1.6719273941229624</c:v>
                </c:pt>
                <c:pt idx="11">
                  <c:v>1.6719273941229624</c:v>
                </c:pt>
                <c:pt idx="12">
                  <c:v>1.6719273941229624</c:v>
                </c:pt>
                <c:pt idx="13">
                  <c:v>1.6719273941229624</c:v>
                </c:pt>
                <c:pt idx="14">
                  <c:v>1.6719273941229624</c:v>
                </c:pt>
                <c:pt idx="15">
                  <c:v>1.6719273941229624</c:v>
                </c:pt>
                <c:pt idx="16">
                  <c:v>1.6719273941229624</c:v>
                </c:pt>
                <c:pt idx="17">
                  <c:v>1.6719273941229624</c:v>
                </c:pt>
                <c:pt idx="18">
                  <c:v>1.6719273941229624</c:v>
                </c:pt>
                <c:pt idx="19">
                  <c:v>1.6719273941229624</c:v>
                </c:pt>
                <c:pt idx="20">
                  <c:v>1.6719273941229624</c:v>
                </c:pt>
                <c:pt idx="21">
                  <c:v>1.6719273941229624</c:v>
                </c:pt>
                <c:pt idx="22">
                  <c:v>1.6719273941229624</c:v>
                </c:pt>
                <c:pt idx="23">
                  <c:v>1.6719273941229624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3-46AE-9AD9-27D4701A532C}"/>
            </c:ext>
          </c:extLst>
        </c:ser>
        <c:ser>
          <c:idx val="3"/>
          <c:order val="3"/>
          <c:tx>
            <c:strRef>
              <c:f>Atributos.u!$D$2</c:f>
              <c:strCache>
                <c:ptCount val="1"/>
                <c:pt idx="0">
                  <c:v>Proporción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Atributos.u!$D$3:$D$26</c:f>
              <c:numCache>
                <c:formatCode>0.000</c:formatCode>
                <c:ptCount val="24"/>
                <c:pt idx="0">
                  <c:v>0.85</c:v>
                </c:pt>
                <c:pt idx="1">
                  <c:v>1.2</c:v>
                </c:pt>
                <c:pt idx="2">
                  <c:v>0.8</c:v>
                </c:pt>
                <c:pt idx="3">
                  <c:v>1.3</c:v>
                </c:pt>
                <c:pt idx="4">
                  <c:v>1</c:v>
                </c:pt>
                <c:pt idx="5">
                  <c:v>1</c:v>
                </c:pt>
                <c:pt idx="6">
                  <c:v>1.3333333333333333</c:v>
                </c:pt>
                <c:pt idx="7">
                  <c:v>0.72</c:v>
                </c:pt>
                <c:pt idx="8">
                  <c:v>1.04</c:v>
                </c:pt>
                <c:pt idx="9">
                  <c:v>0.4</c:v>
                </c:pt>
                <c:pt idx="10">
                  <c:v>1</c:v>
                </c:pt>
                <c:pt idx="11">
                  <c:v>0.7</c:v>
                </c:pt>
                <c:pt idx="12">
                  <c:v>1.3333333333333333</c:v>
                </c:pt>
                <c:pt idx="13">
                  <c:v>0.8</c:v>
                </c:pt>
                <c:pt idx="14">
                  <c:v>1.5333333333333334</c:v>
                </c:pt>
                <c:pt idx="15">
                  <c:v>1.0666666666666667</c:v>
                </c:pt>
                <c:pt idx="16">
                  <c:v>1</c:v>
                </c:pt>
                <c:pt idx="17">
                  <c:v>1.1333333333333333</c:v>
                </c:pt>
                <c:pt idx="18">
                  <c:v>0.73333333333333328</c:v>
                </c:pt>
                <c:pt idx="19">
                  <c:v>0.93333333333333335</c:v>
                </c:pt>
                <c:pt idx="20">
                  <c:v>2</c:v>
                </c:pt>
                <c:pt idx="21">
                  <c:v>1.1333333333333333</c:v>
                </c:pt>
                <c:pt idx="22">
                  <c:v>1.2</c:v>
                </c:pt>
                <c:pt idx="23">
                  <c:v>1.3333333333333333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63-46AE-9AD9-27D4701A5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872704"/>
        <c:axId val="1921883264"/>
      </c:lineChart>
      <c:catAx>
        <c:axId val="192187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883264"/>
        <c:crosses val="autoZero"/>
        <c:auto val="1"/>
        <c:lblAlgn val="ctr"/>
        <c:lblOffset val="100"/>
        <c:noMultiLvlLbl val="0"/>
      </c:catAx>
      <c:valAx>
        <c:axId val="19218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8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Individual!$E$2</c:f>
              <c:strCache>
                <c:ptCount val="1"/>
                <c:pt idx="0">
                  <c:v> L Inferior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Individual!$E$3:$E$42</c:f>
              <c:numCache>
                <c:formatCode>0.00</c:formatCode>
                <c:ptCount val="40"/>
                <c:pt idx="0">
                  <c:v>0.82218085106382932</c:v>
                </c:pt>
                <c:pt idx="1">
                  <c:v>0.82218085106382932</c:v>
                </c:pt>
                <c:pt idx="2">
                  <c:v>0.82218085106382932</c:v>
                </c:pt>
                <c:pt idx="3">
                  <c:v>0.82218085106382932</c:v>
                </c:pt>
                <c:pt idx="4">
                  <c:v>0.82218085106382932</c:v>
                </c:pt>
                <c:pt idx="5">
                  <c:v>0.82218085106382932</c:v>
                </c:pt>
                <c:pt idx="6">
                  <c:v>0.82218085106382932</c:v>
                </c:pt>
                <c:pt idx="7">
                  <c:v>0.82218085106382932</c:v>
                </c:pt>
                <c:pt idx="8">
                  <c:v>0.82218085106382932</c:v>
                </c:pt>
                <c:pt idx="9">
                  <c:v>0.82218085106382932</c:v>
                </c:pt>
                <c:pt idx="10">
                  <c:v>0.82218085106382932</c:v>
                </c:pt>
                <c:pt idx="11">
                  <c:v>0.82218085106382932</c:v>
                </c:pt>
                <c:pt idx="12">
                  <c:v>0.82218085106382932</c:v>
                </c:pt>
                <c:pt idx="13">
                  <c:v>0.82218085106382932</c:v>
                </c:pt>
                <c:pt idx="14">
                  <c:v>0.82218085106382932</c:v>
                </c:pt>
                <c:pt idx="15">
                  <c:v>0.82218085106382932</c:v>
                </c:pt>
                <c:pt idx="16">
                  <c:v>0.82218085106382932</c:v>
                </c:pt>
                <c:pt idx="17">
                  <c:v>0.82218085106382932</c:v>
                </c:pt>
                <c:pt idx="18">
                  <c:v>0.82218085106382932</c:v>
                </c:pt>
                <c:pt idx="19">
                  <c:v>0.82218085106382932</c:v>
                </c:pt>
                <c:pt idx="20">
                  <c:v>0.82218085106382932</c:v>
                </c:pt>
                <c:pt idx="21">
                  <c:v>0.82218085106382932</c:v>
                </c:pt>
                <c:pt idx="22">
                  <c:v>0.82218085106382932</c:v>
                </c:pt>
                <c:pt idx="23">
                  <c:v>0.82218085106382932</c:v>
                </c:pt>
                <c:pt idx="24">
                  <c:v>0.82218085106382932</c:v>
                </c:pt>
                <c:pt idx="25">
                  <c:v>0.82218085106382932</c:v>
                </c:pt>
                <c:pt idx="26">
                  <c:v>0.82218085106382932</c:v>
                </c:pt>
                <c:pt idx="27">
                  <c:v>0.82218085106382932</c:v>
                </c:pt>
                <c:pt idx="28">
                  <c:v>0.82218085106382932</c:v>
                </c:pt>
                <c:pt idx="29">
                  <c:v>0.82218085106382932</c:v>
                </c:pt>
                <c:pt idx="30">
                  <c:v>0.82218085106382932</c:v>
                </c:pt>
                <c:pt idx="31">
                  <c:v>0.82218085106382932</c:v>
                </c:pt>
                <c:pt idx="32">
                  <c:v>0.82218085106382932</c:v>
                </c:pt>
                <c:pt idx="33">
                  <c:v>0.82218085106382932</c:v>
                </c:pt>
                <c:pt idx="34">
                  <c:v>0.82218085106382932</c:v>
                </c:pt>
                <c:pt idx="35">
                  <c:v>0.82218085106382932</c:v>
                </c:pt>
                <c:pt idx="36">
                  <c:v>0.82218085106382932</c:v>
                </c:pt>
                <c:pt idx="37">
                  <c:v>0.82218085106382932</c:v>
                </c:pt>
                <c:pt idx="38">
                  <c:v>0.82218085106382932</c:v>
                </c:pt>
                <c:pt idx="39">
                  <c:v>0.82218085106382932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4-41F0-8FD8-A6CE150B0C85}"/>
            </c:ext>
          </c:extLst>
        </c:ser>
        <c:ser>
          <c:idx val="1"/>
          <c:order val="1"/>
          <c:tx>
            <c:strRef>
              <c:f>Individual!$F$2</c:f>
              <c:strCache>
                <c:ptCount val="1"/>
                <c:pt idx="0">
                  <c:v>L central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Individual!$F$3:$F$42</c:f>
              <c:numCache>
                <c:formatCode>0.00</c:formatCode>
                <c:ptCount val="40"/>
                <c:pt idx="0">
                  <c:v>1.9524999999999999</c:v>
                </c:pt>
                <c:pt idx="1">
                  <c:v>1.9524999999999999</c:v>
                </c:pt>
                <c:pt idx="2">
                  <c:v>1.9524999999999999</c:v>
                </c:pt>
                <c:pt idx="3">
                  <c:v>1.9524999999999999</c:v>
                </c:pt>
                <c:pt idx="4">
                  <c:v>1.9524999999999999</c:v>
                </c:pt>
                <c:pt idx="5">
                  <c:v>1.9524999999999999</c:v>
                </c:pt>
                <c:pt idx="6">
                  <c:v>1.9524999999999999</c:v>
                </c:pt>
                <c:pt idx="7">
                  <c:v>1.9524999999999999</c:v>
                </c:pt>
                <c:pt idx="8">
                  <c:v>1.9524999999999999</c:v>
                </c:pt>
                <c:pt idx="9">
                  <c:v>1.9524999999999999</c:v>
                </c:pt>
                <c:pt idx="10">
                  <c:v>1.9524999999999999</c:v>
                </c:pt>
                <c:pt idx="11">
                  <c:v>1.9524999999999999</c:v>
                </c:pt>
                <c:pt idx="12">
                  <c:v>1.9524999999999999</c:v>
                </c:pt>
                <c:pt idx="13">
                  <c:v>1.9524999999999999</c:v>
                </c:pt>
                <c:pt idx="14">
                  <c:v>1.9524999999999999</c:v>
                </c:pt>
                <c:pt idx="15">
                  <c:v>1.9524999999999999</c:v>
                </c:pt>
                <c:pt idx="16">
                  <c:v>1.9524999999999999</c:v>
                </c:pt>
                <c:pt idx="17">
                  <c:v>1.9524999999999999</c:v>
                </c:pt>
                <c:pt idx="18">
                  <c:v>1.9524999999999999</c:v>
                </c:pt>
                <c:pt idx="19">
                  <c:v>1.9524999999999999</c:v>
                </c:pt>
                <c:pt idx="20">
                  <c:v>1.9524999999999999</c:v>
                </c:pt>
                <c:pt idx="21">
                  <c:v>1.9524999999999999</c:v>
                </c:pt>
                <c:pt idx="22">
                  <c:v>1.9524999999999999</c:v>
                </c:pt>
                <c:pt idx="23">
                  <c:v>1.9524999999999999</c:v>
                </c:pt>
                <c:pt idx="24">
                  <c:v>1.9524999999999999</c:v>
                </c:pt>
                <c:pt idx="25">
                  <c:v>1.9524999999999999</c:v>
                </c:pt>
                <c:pt idx="26">
                  <c:v>1.9524999999999999</c:v>
                </c:pt>
                <c:pt idx="27">
                  <c:v>1.9524999999999999</c:v>
                </c:pt>
                <c:pt idx="28">
                  <c:v>1.9524999999999999</c:v>
                </c:pt>
                <c:pt idx="29">
                  <c:v>1.9524999999999999</c:v>
                </c:pt>
                <c:pt idx="30">
                  <c:v>1.9524999999999999</c:v>
                </c:pt>
                <c:pt idx="31">
                  <c:v>1.9524999999999999</c:v>
                </c:pt>
                <c:pt idx="32">
                  <c:v>1.9524999999999999</c:v>
                </c:pt>
                <c:pt idx="33">
                  <c:v>1.9524999999999999</c:v>
                </c:pt>
                <c:pt idx="34">
                  <c:v>1.9524999999999999</c:v>
                </c:pt>
                <c:pt idx="35">
                  <c:v>1.9524999999999999</c:v>
                </c:pt>
                <c:pt idx="36">
                  <c:v>1.9524999999999999</c:v>
                </c:pt>
                <c:pt idx="37">
                  <c:v>1.9524999999999999</c:v>
                </c:pt>
                <c:pt idx="38">
                  <c:v>1.9524999999999999</c:v>
                </c:pt>
                <c:pt idx="39">
                  <c:v>1.9524999999999999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4-41F0-8FD8-A6CE150B0C85}"/>
            </c:ext>
          </c:extLst>
        </c:ser>
        <c:ser>
          <c:idx val="2"/>
          <c:order val="2"/>
          <c:tx>
            <c:strRef>
              <c:f>Individual!$G$2</c:f>
              <c:strCache>
                <c:ptCount val="1"/>
                <c:pt idx="0">
                  <c:v>L superior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Individual!$G$3:$G$42</c:f>
              <c:numCache>
                <c:formatCode>0.00</c:formatCode>
                <c:ptCount val="40"/>
                <c:pt idx="0">
                  <c:v>3.0828191489361707</c:v>
                </c:pt>
                <c:pt idx="1">
                  <c:v>3.0828191489361707</c:v>
                </c:pt>
                <c:pt idx="2">
                  <c:v>3.0828191489361707</c:v>
                </c:pt>
                <c:pt idx="3">
                  <c:v>3.0828191489361707</c:v>
                </c:pt>
                <c:pt idx="4">
                  <c:v>3.0828191489361707</c:v>
                </c:pt>
                <c:pt idx="5">
                  <c:v>3.0828191489361707</c:v>
                </c:pt>
                <c:pt idx="6">
                  <c:v>3.0828191489361707</c:v>
                </c:pt>
                <c:pt idx="7">
                  <c:v>3.0828191489361707</c:v>
                </c:pt>
                <c:pt idx="8">
                  <c:v>3.0828191489361707</c:v>
                </c:pt>
                <c:pt idx="9">
                  <c:v>3.0828191489361707</c:v>
                </c:pt>
                <c:pt idx="10">
                  <c:v>3.0828191489361707</c:v>
                </c:pt>
                <c:pt idx="11">
                  <c:v>3.0828191489361707</c:v>
                </c:pt>
                <c:pt idx="12">
                  <c:v>3.0828191489361707</c:v>
                </c:pt>
                <c:pt idx="13">
                  <c:v>3.0828191489361707</c:v>
                </c:pt>
                <c:pt idx="14">
                  <c:v>3.0828191489361707</c:v>
                </c:pt>
                <c:pt idx="15">
                  <c:v>3.0828191489361707</c:v>
                </c:pt>
                <c:pt idx="16">
                  <c:v>3.0828191489361707</c:v>
                </c:pt>
                <c:pt idx="17">
                  <c:v>3.0828191489361707</c:v>
                </c:pt>
                <c:pt idx="18">
                  <c:v>3.0828191489361707</c:v>
                </c:pt>
                <c:pt idx="19">
                  <c:v>3.0828191489361707</c:v>
                </c:pt>
                <c:pt idx="20">
                  <c:v>3.0828191489361707</c:v>
                </c:pt>
                <c:pt idx="21">
                  <c:v>3.0828191489361707</c:v>
                </c:pt>
                <c:pt idx="22">
                  <c:v>3.0828191489361707</c:v>
                </c:pt>
                <c:pt idx="23">
                  <c:v>3.0828191489361707</c:v>
                </c:pt>
                <c:pt idx="24">
                  <c:v>3.0828191489361707</c:v>
                </c:pt>
                <c:pt idx="25">
                  <c:v>3.0828191489361707</c:v>
                </c:pt>
                <c:pt idx="26">
                  <c:v>3.0828191489361707</c:v>
                </c:pt>
                <c:pt idx="27">
                  <c:v>3.0828191489361707</c:v>
                </c:pt>
                <c:pt idx="28">
                  <c:v>3.0828191489361707</c:v>
                </c:pt>
                <c:pt idx="29">
                  <c:v>3.0828191489361707</c:v>
                </c:pt>
                <c:pt idx="30">
                  <c:v>3.0828191489361707</c:v>
                </c:pt>
                <c:pt idx="31">
                  <c:v>3.0828191489361707</c:v>
                </c:pt>
                <c:pt idx="32">
                  <c:v>3.0828191489361707</c:v>
                </c:pt>
                <c:pt idx="33">
                  <c:v>3.0828191489361707</c:v>
                </c:pt>
                <c:pt idx="34">
                  <c:v>3.0828191489361707</c:v>
                </c:pt>
                <c:pt idx="35">
                  <c:v>3.0828191489361707</c:v>
                </c:pt>
                <c:pt idx="36">
                  <c:v>3.0828191489361707</c:v>
                </c:pt>
                <c:pt idx="37">
                  <c:v>3.0828191489361707</c:v>
                </c:pt>
                <c:pt idx="38">
                  <c:v>3.0828191489361707</c:v>
                </c:pt>
                <c:pt idx="39">
                  <c:v>3.0828191489361707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D4-41F0-8FD8-A6CE150B0C85}"/>
            </c:ext>
          </c:extLst>
        </c:ser>
        <c:ser>
          <c:idx val="3"/>
          <c:order val="3"/>
          <c:tx>
            <c:strRef>
              <c:f>Individual!$B$2</c:f>
              <c:strCache>
                <c:ptCount val="1"/>
                <c:pt idx="0">
                  <c:v>Residual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Individual!$B$3:$B$42</c:f>
              <c:numCache>
                <c:formatCode>0.0</c:formatCode>
                <c:ptCount val="40"/>
                <c:pt idx="0">
                  <c:v>2</c:v>
                </c:pt>
                <c:pt idx="1">
                  <c:v>2.4</c:v>
                </c:pt>
                <c:pt idx="2">
                  <c:v>2.2000000000000002</c:v>
                </c:pt>
                <c:pt idx="3">
                  <c:v>1.4</c:v>
                </c:pt>
                <c:pt idx="4">
                  <c:v>2.2999999999999998</c:v>
                </c:pt>
                <c:pt idx="5">
                  <c:v>1.8</c:v>
                </c:pt>
                <c:pt idx="6">
                  <c:v>1.5</c:v>
                </c:pt>
                <c:pt idx="7">
                  <c:v>1.5</c:v>
                </c:pt>
                <c:pt idx="8">
                  <c:v>2.1</c:v>
                </c:pt>
                <c:pt idx="9">
                  <c:v>2</c:v>
                </c:pt>
                <c:pt idx="10">
                  <c:v>1.6</c:v>
                </c:pt>
                <c:pt idx="11">
                  <c:v>2.2000000000000002</c:v>
                </c:pt>
                <c:pt idx="12">
                  <c:v>1.9</c:v>
                </c:pt>
                <c:pt idx="13">
                  <c:v>2.4</c:v>
                </c:pt>
                <c:pt idx="14">
                  <c:v>3.3</c:v>
                </c:pt>
                <c:pt idx="15">
                  <c:v>2.1</c:v>
                </c:pt>
                <c:pt idx="16">
                  <c:v>2.1</c:v>
                </c:pt>
                <c:pt idx="17">
                  <c:v>1.8</c:v>
                </c:pt>
                <c:pt idx="18">
                  <c:v>1.6</c:v>
                </c:pt>
                <c:pt idx="19">
                  <c:v>2.1</c:v>
                </c:pt>
                <c:pt idx="20">
                  <c:v>1.2</c:v>
                </c:pt>
                <c:pt idx="21">
                  <c:v>1.8</c:v>
                </c:pt>
                <c:pt idx="22">
                  <c:v>2</c:v>
                </c:pt>
                <c:pt idx="23">
                  <c:v>2.4</c:v>
                </c:pt>
                <c:pt idx="24">
                  <c:v>1.9</c:v>
                </c:pt>
                <c:pt idx="25">
                  <c:v>2.4</c:v>
                </c:pt>
                <c:pt idx="26">
                  <c:v>2.4</c:v>
                </c:pt>
                <c:pt idx="27">
                  <c:v>1.7</c:v>
                </c:pt>
                <c:pt idx="28">
                  <c:v>1.8</c:v>
                </c:pt>
                <c:pt idx="29">
                  <c:v>2.1</c:v>
                </c:pt>
                <c:pt idx="30">
                  <c:v>1.7</c:v>
                </c:pt>
                <c:pt idx="31">
                  <c:v>2.1</c:v>
                </c:pt>
                <c:pt idx="32">
                  <c:v>1.6</c:v>
                </c:pt>
                <c:pt idx="33">
                  <c:v>2.4</c:v>
                </c:pt>
                <c:pt idx="34">
                  <c:v>2.1</c:v>
                </c:pt>
                <c:pt idx="35">
                  <c:v>1.8</c:v>
                </c:pt>
                <c:pt idx="36">
                  <c:v>1.3</c:v>
                </c:pt>
                <c:pt idx="37">
                  <c:v>1.8</c:v>
                </c:pt>
                <c:pt idx="38">
                  <c:v>1.7</c:v>
                </c:pt>
                <c:pt idx="39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D4-41F0-8FD8-A6CE150B0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872704"/>
        <c:axId val="1921883264"/>
      </c:lineChart>
      <c:catAx>
        <c:axId val="192187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883264"/>
        <c:crosses val="autoZero"/>
        <c:auto val="1"/>
        <c:lblAlgn val="ctr"/>
        <c:lblOffset val="100"/>
        <c:noMultiLvlLbl val="0"/>
      </c:catAx>
      <c:valAx>
        <c:axId val="19218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18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160664</xdr:colOff>
      <xdr:row>35</xdr:row>
      <xdr:rowOff>149186</xdr:rowOff>
    </xdr:from>
    <xdr:to>
      <xdr:col>13</xdr:col>
      <xdr:colOff>619698</xdr:colOff>
      <xdr:row>38</xdr:row>
      <xdr:rowOff>795618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DC83E2B-8BE4-6AAC-70D1-2809C9973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137711</xdr:colOff>
      <xdr:row>30</xdr:row>
      <xdr:rowOff>152398</xdr:rowOff>
    </xdr:from>
    <xdr:to>
      <xdr:col>13</xdr:col>
      <xdr:colOff>631174</xdr:colOff>
      <xdr:row>33</xdr:row>
      <xdr:rowOff>818028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B32FB6-1B2E-49C5-9618-DEF794288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501038</xdr:colOff>
      <xdr:row>37</xdr:row>
      <xdr:rowOff>139547</xdr:rowOff>
    </xdr:from>
    <xdr:ext cx="259943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D03C6A4-C7AB-6C69-E8CF-8DAAEF8646FD}"/>
                </a:ext>
              </a:extLst>
            </xdr:cNvPr>
            <xdr:cNvSpPr txBox="1"/>
          </xdr:nvSpPr>
          <xdr:spPr>
            <a:xfrm>
              <a:off x="2773267" y="11076083"/>
              <a:ext cx="25994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60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s-CO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CO" sz="16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sub>
                    </m:sSub>
                  </m:oMath>
                </m:oMathPara>
              </a14:m>
              <a:endParaRPr lang="es-CO" sz="16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D03C6A4-C7AB-6C69-E8CF-8DAAEF8646FD}"/>
                </a:ext>
              </a:extLst>
            </xdr:cNvPr>
            <xdr:cNvSpPr txBox="1"/>
          </xdr:nvSpPr>
          <xdr:spPr>
            <a:xfrm>
              <a:off x="2773267" y="11076083"/>
              <a:ext cx="25994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600" i="0">
                  <a:latin typeface="Cambria Math" panose="02040503050406030204" pitchFamily="18" charset="0"/>
                </a:rPr>
                <a:t>𝜇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600" i="0">
                  <a:latin typeface="Cambria Math" panose="02040503050406030204" pitchFamily="18" charset="0"/>
                </a:rPr>
                <a:t>𝑥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</a:t>
              </a:r>
              <a:endParaRPr lang="es-CO" sz="1600"/>
            </a:p>
          </xdr:txBody>
        </xdr:sp>
      </mc:Fallback>
    </mc:AlternateContent>
    <xdr:clientData/>
  </xdr:oneCellAnchor>
  <xdr:oneCellAnchor>
    <xdr:from>
      <xdr:col>5</xdr:col>
      <xdr:colOff>33739</xdr:colOff>
      <xdr:row>31</xdr:row>
      <xdr:rowOff>773935</xdr:rowOff>
    </xdr:from>
    <xdr:ext cx="3622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7FB1FA8D-1624-4E56-8420-B0743DDB9C35}"/>
                </a:ext>
              </a:extLst>
            </xdr:cNvPr>
            <xdr:cNvSpPr txBox="1"/>
          </xdr:nvSpPr>
          <xdr:spPr>
            <a:xfrm>
              <a:off x="3820787" y="7716857"/>
              <a:ext cx="3622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7FB1FA8D-1624-4E56-8420-B0743DDB9C35}"/>
                </a:ext>
              </a:extLst>
            </xdr:cNvPr>
            <xdr:cNvSpPr txBox="1"/>
          </xdr:nvSpPr>
          <xdr:spPr>
            <a:xfrm>
              <a:off x="3820787" y="7716857"/>
              <a:ext cx="3622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𝐷_3= 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15</xdr:col>
      <xdr:colOff>11475</xdr:colOff>
      <xdr:row>29</xdr:row>
      <xdr:rowOff>571499</xdr:rowOff>
    </xdr:from>
    <xdr:to>
      <xdr:col>18</xdr:col>
      <xdr:colOff>711505</xdr:colOff>
      <xdr:row>33</xdr:row>
      <xdr:rowOff>941293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6D9C1BAF-4994-57CE-0278-170410E2E6DF}"/>
            </a:ext>
          </a:extLst>
        </xdr:cNvPr>
        <xdr:cNvSpPr/>
      </xdr:nvSpPr>
      <xdr:spPr>
        <a:xfrm>
          <a:off x="11721622" y="6510617"/>
          <a:ext cx="2986030" cy="2723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 b="1">
              <a:solidFill>
                <a:schemeClr val="tx1"/>
              </a:solidFill>
            </a:rPr>
            <a:t>LECTURA</a:t>
          </a:r>
          <a:r>
            <a:rPr lang="es-CO" sz="1100" b="1" baseline="0">
              <a:solidFill>
                <a:schemeClr val="tx1"/>
              </a:solidFill>
            </a:rPr>
            <a:t> DE CARTA</a:t>
          </a:r>
          <a:br>
            <a:rPr lang="es-CO" sz="1100" b="1" baseline="0">
              <a:solidFill>
                <a:schemeClr val="tx1"/>
              </a:solidFill>
            </a:rPr>
          </a:br>
          <a:br>
            <a:rPr lang="es-CO" sz="1100" b="1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En concideración de no observar: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Puntos fuera de los limites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Secuencia de 8 o 9 puntos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Tendencia de 6 puntos o más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Desplazamientos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Ciclos recurrentes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Mucha o poca variabilidad</a:t>
          </a:r>
          <a:br>
            <a:rPr lang="es-CO" sz="1100" b="0" baseline="0">
              <a:solidFill>
                <a:schemeClr val="tx1"/>
              </a:solidFill>
            </a:rPr>
          </a:b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Se puede inferir que el poceso no presenta anomalias y esta bajo control.  </a:t>
          </a:r>
          <a:endParaRPr lang="es-CO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49116</xdr:colOff>
      <xdr:row>35</xdr:row>
      <xdr:rowOff>3213</xdr:rowOff>
    </xdr:from>
    <xdr:to>
      <xdr:col>18</xdr:col>
      <xdr:colOff>749146</xdr:colOff>
      <xdr:row>39</xdr:row>
      <xdr:rowOff>22412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3CE3BD3A-F916-4ECF-9292-1B9AEADC9F1F}"/>
            </a:ext>
          </a:extLst>
        </xdr:cNvPr>
        <xdr:cNvSpPr/>
      </xdr:nvSpPr>
      <xdr:spPr>
        <a:xfrm>
          <a:off x="11759263" y="9898007"/>
          <a:ext cx="2986030" cy="28094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 b="1">
              <a:solidFill>
                <a:schemeClr val="tx1"/>
              </a:solidFill>
            </a:rPr>
            <a:t>LECTURA</a:t>
          </a:r>
          <a:r>
            <a:rPr lang="es-CO" sz="1100" b="1" baseline="0">
              <a:solidFill>
                <a:schemeClr val="tx1"/>
              </a:solidFill>
            </a:rPr>
            <a:t> DE CARTA</a:t>
          </a:r>
          <a:br>
            <a:rPr lang="es-CO" sz="1100" b="1" baseline="0">
              <a:solidFill>
                <a:schemeClr val="tx1"/>
              </a:solidFill>
            </a:rPr>
          </a:br>
          <a:br>
            <a:rPr lang="es-CO" sz="1100" b="1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En concideración de no observar: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Puntos fuera de los limites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Secuencia de 8 o 9 puntos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Tendencia de 6 puntos o más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Desplazamientos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Ciclos recurrentes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Mucha o poca variabilidad</a:t>
          </a:r>
          <a:br>
            <a:rPr lang="es-CO" sz="1100" b="0" baseline="0">
              <a:solidFill>
                <a:schemeClr val="tx1"/>
              </a:solidFill>
            </a:rPr>
          </a:b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Se puede inferir que el poceso no presenta anomalias y esta bajo control.  </a:t>
          </a:r>
          <a:endParaRPr lang="es-CO" sz="1100" b="1">
            <a:solidFill>
              <a:schemeClr val="tx1"/>
            </a:solidFill>
          </a:endParaRPr>
        </a:p>
      </xdr:txBody>
    </xdr:sp>
    <xdr:clientData/>
  </xdr:twoCellAnchor>
  <xdr:oneCellAnchor>
    <xdr:from>
      <xdr:col>3</xdr:col>
      <xdr:colOff>30526</xdr:colOff>
      <xdr:row>31</xdr:row>
      <xdr:rowOff>13311</xdr:rowOff>
    </xdr:from>
    <xdr:ext cx="1472818" cy="8796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CF3F21B-2737-4E7E-FCC9-BB6FAB1DC67D}"/>
                </a:ext>
              </a:extLst>
            </xdr:cNvPr>
            <xdr:cNvSpPr txBox="1"/>
          </xdr:nvSpPr>
          <xdr:spPr>
            <a:xfrm>
              <a:off x="2302755" y="6956233"/>
              <a:ext cx="1472818" cy="8796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s-CO" sz="1100" i="1">
                        <a:latin typeface="Cambria Math" panose="02040503050406030204" pitchFamily="18" charset="0"/>
                      </a:rPr>
                      <m:t>+3</m:t>
                    </m:r>
                    <m:sSub>
                      <m:sSubPr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br>
                <a:rPr lang="es-CO" sz="1100" b="0" i="1">
                  <a:latin typeface="Cambria Math" panose="02040503050406030204" pitchFamily="18" charset="0"/>
                </a:rPr>
              </a:br>
              <a:br>
                <a:rPr lang="es-CO" sz="1100" b="0" i="1">
                  <a:latin typeface="Cambria Math" panose="02040503050406030204" pitchFamily="18" charset="0"/>
                </a:rPr>
              </a:b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𝑐𝑜𝑛</m:t>
                    </m:r>
                  </m:oMath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sub>
                    </m:sSub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→</m:t>
                    </m:r>
                    <m:acc>
                      <m:accPr>
                        <m:chr m:val="̅"/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acc>
                    <m:r>
                      <a:rPr lang="es-CO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→</m:t>
                    </m:r>
                    <m:sSub>
                      <m:sSubPr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</m:acc>
                          </m:num>
                          <m:den>
                            <m:sSub>
                              <m:sSubPr>
                                <m:ctrlPr>
                                  <a:rPr lang="es-C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s-CO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CF3F21B-2737-4E7E-FCC9-BB6FAB1DC67D}"/>
                </a:ext>
              </a:extLst>
            </xdr:cNvPr>
            <xdr:cNvSpPr txBox="1"/>
          </xdr:nvSpPr>
          <xdr:spPr>
            <a:xfrm>
              <a:off x="2302755" y="6956233"/>
              <a:ext cx="1472818" cy="8796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i="0">
                  <a:latin typeface="Cambria Math" panose="02040503050406030204" pitchFamily="18" charset="0"/>
                </a:rPr>
                <a:t>𝜇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100" i="0">
                  <a:latin typeface="Cambria Math" panose="02040503050406030204" pitchFamily="18" charset="0"/>
                </a:rPr>
                <a:t>𝑅+3𝜎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100" i="0">
                  <a:latin typeface="Cambria Math" panose="02040503050406030204" pitchFamily="18" charset="0"/>
                </a:rPr>
                <a:t>𝑅</a:t>
              </a:r>
              <a:r>
                <a:rPr lang="es-CO" sz="1100" b="0" i="0">
                  <a:latin typeface="Cambria Math" panose="02040503050406030204" pitchFamily="18" charset="0"/>
                </a:rPr>
                <a:t>  </a:t>
              </a:r>
              <a:br>
                <a:rPr lang="es-CO" sz="1100" b="0" i="1">
                  <a:latin typeface="Cambria Math" panose="02040503050406030204" pitchFamily="18" charset="0"/>
                </a:rPr>
              </a:br>
              <a:br>
                <a:rPr lang="es-CO" sz="1100" b="0" i="1">
                  <a:latin typeface="Cambria Math" panose="02040503050406030204" pitchFamily="18" charset="0"/>
                </a:rPr>
              </a:br>
              <a:r>
                <a:rPr lang="es-CO" sz="1100" b="0" i="0">
                  <a:latin typeface="Cambria Math" panose="02040503050406030204" pitchFamily="18" charset="0"/>
                </a:rPr>
                <a:t>𝑐𝑜𝑛</a:t>
              </a:r>
              <a:br>
                <a:rPr lang="es-CO" sz="1100" b="0" i="1">
                  <a:latin typeface="Cambria Math" panose="02040503050406030204" pitchFamily="18" charset="0"/>
                </a:rPr>
              </a:br>
              <a:r>
                <a:rPr lang="es-CO" sz="1100" b="0" i="0">
                  <a:latin typeface="Cambria Math" panose="02040503050406030204" pitchFamily="18" charset="0"/>
                </a:rPr>
                <a:t> 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𝜇_𝑅→𝑅 ̅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</a:t>
              </a:r>
              <a:r>
                <a:rPr lang="es-CO" sz="1100" b="0" i="0">
                  <a:latin typeface="Cambria Math" panose="02040503050406030204" pitchFamily="18" charset="0"/>
                </a:rPr>
                <a:t> </a:t>
              </a:r>
              <a:r>
                <a:rPr lang="es-CO" sz="1100" i="0">
                  <a:latin typeface="Cambria Math" panose="02040503050406030204" pitchFamily="18" charset="0"/>
                </a:rPr>
                <a:t>𝜎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100" i="0">
                  <a:latin typeface="Cambria Math" panose="02040503050406030204" pitchFamily="18" charset="0"/>
                </a:rPr>
                <a:t>𝑅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O" sz="1100" i="0">
                  <a:latin typeface="Cambria Math" panose="02040503050406030204" pitchFamily="18" charset="0"/>
                </a:rPr>
                <a:t>𝑑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100" i="0">
                  <a:latin typeface="Cambria Math" panose="02040503050406030204" pitchFamily="18" charset="0"/>
                </a:rPr>
                <a:t>3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 ̅</a:t>
              </a:r>
              <a:r>
                <a:rPr lang="es-CO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CO" sz="1100" i="0">
                  <a:latin typeface="Cambria Math" panose="02040503050406030204" pitchFamily="18" charset="0"/>
                </a:rPr>
                <a:t>𝑑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100" i="0">
                  <a:latin typeface="Cambria Math" panose="02040503050406030204" pitchFamily="18" charset="0"/>
                </a:rPr>
                <a:t>2 )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48428</xdr:colOff>
      <xdr:row>33</xdr:row>
      <xdr:rowOff>754199</xdr:rowOff>
    </xdr:from>
    <xdr:ext cx="3622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C6B5EB0-4AC6-418E-BC21-4BC061C5F7E0}"/>
                </a:ext>
              </a:extLst>
            </xdr:cNvPr>
            <xdr:cNvSpPr txBox="1"/>
          </xdr:nvSpPr>
          <xdr:spPr>
            <a:xfrm>
              <a:off x="3835476" y="9143085"/>
              <a:ext cx="3622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C6B5EB0-4AC6-418E-BC21-4BC061C5F7E0}"/>
                </a:ext>
              </a:extLst>
            </xdr:cNvPr>
            <xdr:cNvSpPr txBox="1"/>
          </xdr:nvSpPr>
          <xdr:spPr>
            <a:xfrm>
              <a:off x="3835476" y="9143085"/>
              <a:ext cx="3622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𝐷_4= 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122333</xdr:colOff>
      <xdr:row>36</xdr:row>
      <xdr:rowOff>228440</xdr:rowOff>
    </xdr:from>
    <xdr:ext cx="1123962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991279FE-0772-B991-2AA4-B1657434E517}"/>
                </a:ext>
              </a:extLst>
            </xdr:cNvPr>
            <xdr:cNvSpPr txBox="1"/>
          </xdr:nvSpPr>
          <xdr:spPr>
            <a:xfrm>
              <a:off x="2400050" y="10440897"/>
              <a:ext cx="112396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60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s-CO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CO" sz="16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sub>
                    </m:sSub>
                    <m:r>
                      <a:rPr lang="es-CO" sz="160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CO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60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CO" sz="160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s-CO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acc>
                              <m:accPr>
                                <m:chr m:val="̅"/>
                                <m:ctrlPr>
                                  <a:rPr lang="es-CO" sz="16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CO" sz="1600" b="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</m:acc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991279FE-0772-B991-2AA4-B1657434E517}"/>
                </a:ext>
              </a:extLst>
            </xdr:cNvPr>
            <xdr:cNvSpPr txBox="1"/>
          </xdr:nvSpPr>
          <xdr:spPr>
            <a:xfrm>
              <a:off x="2400050" y="10440897"/>
              <a:ext cx="112396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600" i="0">
                  <a:latin typeface="Cambria Math" panose="02040503050406030204" pitchFamily="18" charset="0"/>
                </a:rPr>
                <a:t>𝜇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600" i="0">
                  <a:latin typeface="Cambria Math" panose="02040503050406030204" pitchFamily="18" charset="0"/>
                </a:rPr>
                <a:t>𝑥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</a:t>
              </a:r>
              <a:r>
                <a:rPr lang="es-CO" sz="1600" i="0">
                  <a:latin typeface="Cambria Math" panose="02040503050406030204" pitchFamily="18" charset="0"/>
                </a:rPr>
                <a:t>−𝐴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600" i="0">
                  <a:latin typeface="Cambria Math" panose="02040503050406030204" pitchFamily="18" charset="0"/>
                </a:rPr>
                <a:t>2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s-CO" sz="1600" i="0">
                  <a:latin typeface="Cambria Math" panose="02040503050406030204" pitchFamily="18" charset="0"/>
                </a:rPr>
                <a:t>𝜇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6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𝑅 ̅ 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34009</xdr:colOff>
      <xdr:row>36</xdr:row>
      <xdr:rowOff>764214</xdr:rowOff>
    </xdr:from>
    <xdr:ext cx="267253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F1EB8158-C052-46EB-B74E-B5F2D85ADC47}"/>
                </a:ext>
              </a:extLst>
            </xdr:cNvPr>
            <xdr:cNvSpPr txBox="1"/>
          </xdr:nvSpPr>
          <xdr:spPr>
            <a:xfrm>
              <a:off x="3900038" y="10995185"/>
              <a:ext cx="267253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O" sz="14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O" sz="1400" i="1">
                          <a:latin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s-CO" sz="140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CO" sz="1050"/>
                <a:t>=</a:t>
              </a:r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F1EB8158-C052-46EB-B74E-B5F2D85ADC47}"/>
                </a:ext>
              </a:extLst>
            </xdr:cNvPr>
            <xdr:cNvSpPr txBox="1"/>
          </xdr:nvSpPr>
          <xdr:spPr>
            <a:xfrm>
              <a:off x="3900038" y="10995185"/>
              <a:ext cx="267253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400" i="0">
                  <a:latin typeface="Cambria Math" panose="02040503050406030204" pitchFamily="18" charset="0"/>
                </a:rPr>
                <a:t>𝐴</a:t>
              </a:r>
              <a:r>
                <a:rPr lang="es-CO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400" i="0">
                  <a:latin typeface="Cambria Math" panose="02040503050406030204" pitchFamily="18" charset="0"/>
                </a:rPr>
                <a:t>2</a:t>
              </a:r>
              <a:r>
                <a:rPr lang="es-CO" sz="1050"/>
                <a:t>=</a:t>
              </a:r>
            </a:p>
          </xdr:txBody>
        </xdr:sp>
      </mc:Fallback>
    </mc:AlternateContent>
    <xdr:clientData/>
  </xdr:oneCellAnchor>
  <xdr:oneCellAnchor>
    <xdr:from>
      <xdr:col>5</xdr:col>
      <xdr:colOff>59906</xdr:colOff>
      <xdr:row>38</xdr:row>
      <xdr:rowOff>755952</xdr:rowOff>
    </xdr:from>
    <xdr:ext cx="267253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107082B5-987C-48F5-A72E-99C5C4C4E1A1}"/>
                </a:ext>
              </a:extLst>
            </xdr:cNvPr>
            <xdr:cNvSpPr txBox="1"/>
          </xdr:nvSpPr>
          <xdr:spPr>
            <a:xfrm>
              <a:off x="3925935" y="12454893"/>
              <a:ext cx="267253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O" sz="14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O" sz="1400" i="1">
                          <a:latin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s-CO" sz="140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es-CO" sz="1050"/>
                <a:t>=</a:t>
              </a:r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107082B5-987C-48F5-A72E-99C5C4C4E1A1}"/>
                </a:ext>
              </a:extLst>
            </xdr:cNvPr>
            <xdr:cNvSpPr txBox="1"/>
          </xdr:nvSpPr>
          <xdr:spPr>
            <a:xfrm>
              <a:off x="3925935" y="12454893"/>
              <a:ext cx="267253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400" i="0">
                  <a:latin typeface="Cambria Math" panose="02040503050406030204" pitchFamily="18" charset="0"/>
                </a:rPr>
                <a:t>𝐴</a:t>
              </a:r>
              <a:r>
                <a:rPr lang="es-CO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400" i="0">
                  <a:latin typeface="Cambria Math" panose="02040503050406030204" pitchFamily="18" charset="0"/>
                </a:rPr>
                <a:t>2</a:t>
              </a:r>
              <a:r>
                <a:rPr lang="es-CO" sz="1050"/>
                <a:t>=</a:t>
              </a:r>
            </a:p>
          </xdr:txBody>
        </xdr:sp>
      </mc:Fallback>
    </mc:AlternateContent>
    <xdr:clientData/>
  </xdr:oneCellAnchor>
  <xdr:oneCellAnchor>
    <xdr:from>
      <xdr:col>3</xdr:col>
      <xdr:colOff>137022</xdr:colOff>
      <xdr:row>38</xdr:row>
      <xdr:rowOff>177186</xdr:rowOff>
    </xdr:from>
    <xdr:ext cx="1123961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87130A43-60FF-4D54-B131-DF010C6B8F54}"/>
                </a:ext>
              </a:extLst>
            </xdr:cNvPr>
            <xdr:cNvSpPr txBox="1"/>
          </xdr:nvSpPr>
          <xdr:spPr>
            <a:xfrm>
              <a:off x="2415695" y="11614513"/>
              <a:ext cx="112396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60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s-CO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CO" sz="16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sub>
                    </m:sSub>
                    <m:r>
                      <a:rPr lang="es-CO" sz="160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CO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60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CO" sz="160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s-CO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acc>
                              <m:accPr>
                                <m:chr m:val="̅"/>
                                <m:ctrlPr>
                                  <a:rPr lang="es-CO" sz="16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CO" sz="1600" b="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</m:acc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87130A43-60FF-4D54-B131-DF010C6B8F54}"/>
                </a:ext>
              </a:extLst>
            </xdr:cNvPr>
            <xdr:cNvSpPr txBox="1"/>
          </xdr:nvSpPr>
          <xdr:spPr>
            <a:xfrm>
              <a:off x="2415695" y="11614513"/>
              <a:ext cx="112396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600" i="0">
                  <a:latin typeface="Cambria Math" panose="02040503050406030204" pitchFamily="18" charset="0"/>
                </a:rPr>
                <a:t>𝜇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600" i="0">
                  <a:latin typeface="Cambria Math" panose="02040503050406030204" pitchFamily="18" charset="0"/>
                </a:rPr>
                <a:t>𝑥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</a:t>
              </a:r>
              <a:r>
                <a:rPr lang="es-CO" sz="1600" i="0">
                  <a:latin typeface="Cambria Math" panose="02040503050406030204" pitchFamily="18" charset="0"/>
                </a:rPr>
                <a:t>−𝐴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600" i="0">
                  <a:latin typeface="Cambria Math" panose="02040503050406030204" pitchFamily="18" charset="0"/>
                </a:rPr>
                <a:t>2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s-CO" sz="1600" i="0">
                  <a:latin typeface="Cambria Math" panose="02040503050406030204" pitchFamily="18" charset="0"/>
                </a:rPr>
                <a:t>𝜇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6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𝑅 ̅  )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</xdr:col>
      <xdr:colOff>67235</xdr:colOff>
      <xdr:row>39</xdr:row>
      <xdr:rowOff>504265</xdr:rowOff>
    </xdr:from>
    <xdr:to>
      <xdr:col>5</xdr:col>
      <xdr:colOff>672353</xdr:colOff>
      <xdr:row>49</xdr:row>
      <xdr:rowOff>145676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F1DC2EE3-61B3-4EF2-4A40-ED3C418E061F}"/>
            </a:ext>
          </a:extLst>
        </xdr:cNvPr>
        <xdr:cNvSpPr/>
      </xdr:nvSpPr>
      <xdr:spPr>
        <a:xfrm>
          <a:off x="829235" y="13021236"/>
          <a:ext cx="3709147" cy="1904999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Interpretaciones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Punto fuera de los limites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Secuencia - 8 -9 puntos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Tendencia - 6 puntos o más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Desplazamientos</a:t>
          </a:r>
          <a:b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Tendencias Parametro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Ciclos recurrentes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Mucha variabilidad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Poca variabilidad</a:t>
          </a:r>
          <a:r>
            <a:rPr lang="es-CO" sz="1200">
              <a:solidFill>
                <a:schemeClr val="tx1"/>
              </a:solidFill>
            </a:rPr>
            <a:t> </a:t>
          </a:r>
        </a:p>
      </xdr:txBody>
    </xdr:sp>
    <xdr:clientData/>
  </xdr:twoCellAnchor>
  <xdr:oneCellAnchor>
    <xdr:from>
      <xdr:col>3</xdr:col>
      <xdr:colOff>83991</xdr:colOff>
      <xdr:row>33</xdr:row>
      <xdr:rowOff>42204</xdr:rowOff>
    </xdr:from>
    <xdr:ext cx="1472818" cy="8796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B514855C-7A2D-4ADC-94CA-CC40C5960835}"/>
                </a:ext>
              </a:extLst>
            </xdr:cNvPr>
            <xdr:cNvSpPr txBox="1"/>
          </xdr:nvSpPr>
          <xdr:spPr>
            <a:xfrm>
              <a:off x="2358785" y="8334557"/>
              <a:ext cx="1472818" cy="8796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s-CO" sz="1100" i="1">
                        <a:latin typeface="Cambria Math" panose="02040503050406030204" pitchFamily="18" charset="0"/>
                      </a:rPr>
                      <m:t>+3</m:t>
                    </m:r>
                    <m:sSub>
                      <m:sSubPr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br>
                <a:rPr lang="es-CO" sz="1100" b="0" i="1">
                  <a:latin typeface="Cambria Math" panose="02040503050406030204" pitchFamily="18" charset="0"/>
                </a:rPr>
              </a:br>
              <a:br>
                <a:rPr lang="es-CO" sz="1100" b="0" i="1">
                  <a:latin typeface="Cambria Math" panose="02040503050406030204" pitchFamily="18" charset="0"/>
                </a:rPr>
              </a:b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𝑐𝑜𝑛</m:t>
                    </m:r>
                  </m:oMath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sub>
                    </m:sSub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→</m:t>
                    </m:r>
                    <m:acc>
                      <m:accPr>
                        <m:chr m:val="̅"/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acc>
                    <m:r>
                      <a:rPr lang="es-CO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→</m:t>
                    </m:r>
                    <m:sSub>
                      <m:sSubPr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</m:acc>
                          </m:num>
                          <m:den>
                            <m:sSub>
                              <m:sSubPr>
                                <m:ctrlPr>
                                  <a:rPr lang="es-C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s-CO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B514855C-7A2D-4ADC-94CA-CC40C5960835}"/>
                </a:ext>
              </a:extLst>
            </xdr:cNvPr>
            <xdr:cNvSpPr txBox="1"/>
          </xdr:nvSpPr>
          <xdr:spPr>
            <a:xfrm>
              <a:off x="2358785" y="8334557"/>
              <a:ext cx="1472818" cy="8796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i="0">
                  <a:latin typeface="Cambria Math" panose="02040503050406030204" pitchFamily="18" charset="0"/>
                </a:rPr>
                <a:t>𝜇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100" i="0">
                  <a:latin typeface="Cambria Math" panose="02040503050406030204" pitchFamily="18" charset="0"/>
                </a:rPr>
                <a:t>𝑅+3𝜎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100" i="0">
                  <a:latin typeface="Cambria Math" panose="02040503050406030204" pitchFamily="18" charset="0"/>
                </a:rPr>
                <a:t>𝑅</a:t>
              </a:r>
              <a:r>
                <a:rPr lang="es-CO" sz="1100" b="0" i="0">
                  <a:latin typeface="Cambria Math" panose="02040503050406030204" pitchFamily="18" charset="0"/>
                </a:rPr>
                <a:t>  </a:t>
              </a:r>
              <a:br>
                <a:rPr lang="es-CO" sz="1100" b="0" i="1">
                  <a:latin typeface="Cambria Math" panose="02040503050406030204" pitchFamily="18" charset="0"/>
                </a:rPr>
              </a:br>
              <a:br>
                <a:rPr lang="es-CO" sz="1100" b="0" i="1">
                  <a:latin typeface="Cambria Math" panose="02040503050406030204" pitchFamily="18" charset="0"/>
                </a:rPr>
              </a:br>
              <a:r>
                <a:rPr lang="es-CO" sz="1100" b="0" i="0">
                  <a:latin typeface="Cambria Math" panose="02040503050406030204" pitchFamily="18" charset="0"/>
                </a:rPr>
                <a:t>𝑐𝑜𝑛</a:t>
              </a:r>
              <a:br>
                <a:rPr lang="es-CO" sz="1100" b="0" i="1">
                  <a:latin typeface="Cambria Math" panose="02040503050406030204" pitchFamily="18" charset="0"/>
                </a:rPr>
              </a:br>
              <a:r>
                <a:rPr lang="es-CO" sz="1100" b="0" i="0">
                  <a:latin typeface="Cambria Math" panose="02040503050406030204" pitchFamily="18" charset="0"/>
                </a:rPr>
                <a:t> 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𝜇_𝑅→𝑅 ̅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</a:t>
              </a:r>
              <a:r>
                <a:rPr lang="es-CO" sz="1100" b="0" i="0">
                  <a:latin typeface="Cambria Math" panose="02040503050406030204" pitchFamily="18" charset="0"/>
                </a:rPr>
                <a:t> </a:t>
              </a:r>
              <a:r>
                <a:rPr lang="es-CO" sz="1100" i="0">
                  <a:latin typeface="Cambria Math" panose="02040503050406030204" pitchFamily="18" charset="0"/>
                </a:rPr>
                <a:t>𝜎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100" i="0">
                  <a:latin typeface="Cambria Math" panose="02040503050406030204" pitchFamily="18" charset="0"/>
                </a:rPr>
                <a:t>𝑅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→</a:t>
              </a:r>
              <a:r>
                <a:rPr lang="es-CO" sz="1100" i="0">
                  <a:latin typeface="Cambria Math" panose="02040503050406030204" pitchFamily="18" charset="0"/>
                </a:rPr>
                <a:t>𝑑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100" i="0">
                  <a:latin typeface="Cambria Math" panose="02040503050406030204" pitchFamily="18" charset="0"/>
                </a:rPr>
                <a:t>3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 ̅</a:t>
              </a:r>
              <a:r>
                <a:rPr lang="es-CO" sz="11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CO" sz="1100" i="0">
                  <a:latin typeface="Cambria Math" panose="02040503050406030204" pitchFamily="18" charset="0"/>
                </a:rPr>
                <a:t>𝑑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100" i="0">
                  <a:latin typeface="Cambria Math" panose="02040503050406030204" pitchFamily="18" charset="0"/>
                </a:rPr>
                <a:t>2 )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444874</xdr:colOff>
      <xdr:row>32</xdr:row>
      <xdr:rowOff>114298</xdr:rowOff>
    </xdr:from>
    <xdr:ext cx="693075" cy="2546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003F913B-9B94-18CE-E667-E579D7C9EA15}"/>
                </a:ext>
              </a:extLst>
            </xdr:cNvPr>
            <xdr:cNvSpPr txBox="1"/>
          </xdr:nvSpPr>
          <xdr:spPr>
            <a:xfrm>
              <a:off x="2719668" y="7924798"/>
              <a:ext cx="693075" cy="2546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60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60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s-CO" sz="1600" i="1">
                        <a:latin typeface="Cambria Math" panose="02040503050406030204" pitchFamily="18" charset="0"/>
                      </a:rPr>
                      <m:t>→</m:t>
                    </m:r>
                    <m:acc>
                      <m:accPr>
                        <m:chr m:val="̅"/>
                        <m:ctrlPr>
                          <a:rPr lang="es-CO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60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acc>
                  </m:oMath>
                </m:oMathPara>
              </a14:m>
              <a:endParaRPr lang="es-CO" sz="16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003F913B-9B94-18CE-E667-E579D7C9EA15}"/>
                </a:ext>
              </a:extLst>
            </xdr:cNvPr>
            <xdr:cNvSpPr txBox="1"/>
          </xdr:nvSpPr>
          <xdr:spPr>
            <a:xfrm>
              <a:off x="2719668" y="7924798"/>
              <a:ext cx="693075" cy="2546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600" i="0">
                  <a:latin typeface="Cambria Math" panose="02040503050406030204" pitchFamily="18" charset="0"/>
                </a:rPr>
                <a:t>𝜇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600" i="0">
                  <a:latin typeface="Cambria Math" panose="02040503050406030204" pitchFamily="18" charset="0"/>
                </a:rPr>
                <a:t>𝑅→𝑅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CO" sz="1600"/>
            </a:p>
          </xdr:txBody>
        </xdr:sp>
      </mc:Fallback>
    </mc:AlternateContent>
    <xdr:clientData/>
  </xdr:oneCellAnchor>
  <xdr:oneCellAnchor>
    <xdr:from>
      <xdr:col>5</xdr:col>
      <xdr:colOff>175933</xdr:colOff>
      <xdr:row>31</xdr:row>
      <xdr:rowOff>338416</xdr:rowOff>
    </xdr:from>
    <xdr:ext cx="459421" cy="2864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6D7911F4-C612-3795-09CC-EC7B5A0816C1}"/>
                </a:ext>
              </a:extLst>
            </xdr:cNvPr>
            <xdr:cNvSpPr txBox="1"/>
          </xdr:nvSpPr>
          <xdr:spPr>
            <a:xfrm>
              <a:off x="4041962" y="7185210"/>
              <a:ext cx="459421" cy="28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8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80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CO" sz="180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acc>
                      <m:accPr>
                        <m:chr m:val="̅"/>
                        <m:ctrlPr>
                          <a:rPr lang="es-CO" sz="18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80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acc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6D7911F4-C612-3795-09CC-EC7B5A0816C1}"/>
                </a:ext>
              </a:extLst>
            </xdr:cNvPr>
            <xdr:cNvSpPr txBox="1"/>
          </xdr:nvSpPr>
          <xdr:spPr>
            <a:xfrm>
              <a:off x="4041962" y="7185210"/>
              <a:ext cx="459421" cy="28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800" i="0">
                  <a:latin typeface="Cambria Math" panose="02040503050406030204" pitchFamily="18" charset="0"/>
                </a:rPr>
                <a:t>𝐷</a:t>
              </a:r>
              <a:r>
                <a:rPr lang="es-CO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800" i="0">
                  <a:latin typeface="Cambria Math" panose="02040503050406030204" pitchFamily="18" charset="0"/>
                </a:rPr>
                <a:t>3</a:t>
              </a:r>
              <a:r>
                <a:rPr lang="es-CO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s-CO" sz="1800" i="0">
                  <a:latin typeface="Cambria Math" panose="02040503050406030204" pitchFamily="18" charset="0"/>
                </a:rPr>
                <a:t>𝑅</a:t>
              </a:r>
              <a:r>
                <a:rPr lang="es-CO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CO" sz="1800"/>
            </a:p>
          </xdr:txBody>
        </xdr:sp>
      </mc:Fallback>
    </mc:AlternateContent>
    <xdr:clientData/>
  </xdr:oneCellAnchor>
  <xdr:oneCellAnchor>
    <xdr:from>
      <xdr:col>5</xdr:col>
      <xdr:colOff>193863</xdr:colOff>
      <xdr:row>33</xdr:row>
      <xdr:rowOff>333934</xdr:rowOff>
    </xdr:from>
    <xdr:ext cx="459421" cy="2864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EB787BB0-F10C-4088-B9EA-596565893BEC}"/>
                </a:ext>
              </a:extLst>
            </xdr:cNvPr>
            <xdr:cNvSpPr txBox="1"/>
          </xdr:nvSpPr>
          <xdr:spPr>
            <a:xfrm>
              <a:off x="4059892" y="8626287"/>
              <a:ext cx="459421" cy="28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8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80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CO" sz="18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acc>
                      <m:accPr>
                        <m:chr m:val="̅"/>
                        <m:ctrlPr>
                          <a:rPr lang="es-CO" sz="18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80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acc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EB787BB0-F10C-4088-B9EA-596565893BEC}"/>
                </a:ext>
              </a:extLst>
            </xdr:cNvPr>
            <xdr:cNvSpPr txBox="1"/>
          </xdr:nvSpPr>
          <xdr:spPr>
            <a:xfrm>
              <a:off x="4059892" y="8626287"/>
              <a:ext cx="459421" cy="28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800" i="0">
                  <a:latin typeface="Cambria Math" panose="02040503050406030204" pitchFamily="18" charset="0"/>
                </a:rPr>
                <a:t>𝐷</a:t>
              </a:r>
              <a:r>
                <a:rPr lang="es-CO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800" b="0" i="0">
                  <a:latin typeface="Cambria Math" panose="02040503050406030204" pitchFamily="18" charset="0"/>
                </a:rPr>
                <a:t>4</a:t>
              </a:r>
              <a:r>
                <a:rPr lang="es-CO" sz="18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s-CO" sz="1800" i="0">
                  <a:latin typeface="Cambria Math" panose="02040503050406030204" pitchFamily="18" charset="0"/>
                </a:rPr>
                <a:t>𝑅</a:t>
              </a:r>
              <a:r>
                <a:rPr lang="es-CO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CO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160664</xdr:colOff>
      <xdr:row>35</xdr:row>
      <xdr:rowOff>149186</xdr:rowOff>
    </xdr:from>
    <xdr:to>
      <xdr:col>13</xdr:col>
      <xdr:colOff>619698</xdr:colOff>
      <xdr:row>38</xdr:row>
      <xdr:rowOff>470512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662A0F-B498-460E-A597-39029944F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137711</xdr:colOff>
      <xdr:row>30</xdr:row>
      <xdr:rowOff>152399</xdr:rowOff>
    </xdr:from>
    <xdr:to>
      <xdr:col>13</xdr:col>
      <xdr:colOff>631174</xdr:colOff>
      <xdr:row>33</xdr:row>
      <xdr:rowOff>481988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EC9DAF-A566-438A-A360-8919D2BF7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558418</xdr:colOff>
      <xdr:row>36</xdr:row>
      <xdr:rowOff>59215</xdr:rowOff>
    </xdr:from>
    <xdr:ext cx="1076257" cy="484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DFF63A8-76EB-455E-A4C9-57CAD760DE78}"/>
                </a:ext>
              </a:extLst>
            </xdr:cNvPr>
            <xdr:cNvSpPr txBox="1"/>
          </xdr:nvSpPr>
          <xdr:spPr>
            <a:xfrm>
              <a:off x="2834893" y="9688990"/>
              <a:ext cx="1076257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s-CO" sz="1400" i="1">
                        <a:latin typeface="Cambria Math" panose="02040503050406030204" pitchFamily="18" charset="0"/>
                      </a:rPr>
                      <m:t>−3</m:t>
                    </m:r>
                    <m:d>
                      <m:dPr>
                        <m:ctrlPr>
                          <a:rPr lang="es-CO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es-CO" sz="14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CO" sz="140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</m:acc>
                          </m:num>
                          <m:den>
                            <m:sSub>
                              <m:sSubPr>
                                <m:ctrlPr>
                                  <a:rPr lang="es-CO" sz="14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40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s-CO" sz="140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b>
                            </m:sSub>
                            <m:rad>
                              <m:radPr>
                                <m:degHide m:val="on"/>
                                <m:ctrlPr>
                                  <a:rPr lang="es-CO" sz="14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s-CO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DFF63A8-76EB-455E-A4C9-57CAD760DE78}"/>
                </a:ext>
              </a:extLst>
            </xdr:cNvPr>
            <xdr:cNvSpPr txBox="1"/>
          </xdr:nvSpPr>
          <xdr:spPr>
            <a:xfrm>
              <a:off x="2834893" y="9688990"/>
              <a:ext cx="1076257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i="0">
                  <a:latin typeface="Cambria Math" panose="02040503050406030204" pitchFamily="18" charset="0"/>
                </a:rPr>
                <a:t>𝑥</a:t>
              </a:r>
              <a:r>
                <a:rPr lang="es-CO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CO" sz="1400" i="0">
                  <a:latin typeface="Cambria Math" panose="02040503050406030204" pitchFamily="18" charset="0"/>
                </a:rPr>
                <a:t>−3</a:t>
              </a:r>
              <a:r>
                <a:rPr lang="es-CO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CO" sz="1400" i="0">
                  <a:latin typeface="Cambria Math" panose="02040503050406030204" pitchFamily="18" charset="0"/>
                </a:rPr>
                <a:t>𝑠</a:t>
              </a:r>
              <a:r>
                <a:rPr lang="es-CO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̅/(</a:t>
              </a:r>
              <a:r>
                <a:rPr lang="es-CO" sz="1400" i="0">
                  <a:latin typeface="Cambria Math" panose="02040503050406030204" pitchFamily="18" charset="0"/>
                </a:rPr>
                <a:t>𝑐</a:t>
              </a:r>
              <a:r>
                <a:rPr lang="es-CO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400" i="0">
                  <a:latin typeface="Cambria Math" panose="02040503050406030204" pitchFamily="18" charset="0"/>
                </a:rPr>
                <a:t>4</a:t>
              </a:r>
              <a:r>
                <a:rPr lang="es-CO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√</a:t>
              </a:r>
              <a:r>
                <a:rPr lang="es-CO" sz="1400" b="0" i="0">
                  <a:latin typeface="Cambria Math" panose="02040503050406030204" pitchFamily="18" charset="0"/>
                </a:rPr>
                <a:t>𝑛</a:t>
              </a:r>
              <a:r>
                <a:rPr lang="es-CO" sz="14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))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3</xdr:col>
      <xdr:colOff>504940</xdr:colOff>
      <xdr:row>38</xdr:row>
      <xdr:rowOff>57378</xdr:rowOff>
    </xdr:from>
    <xdr:ext cx="1076257" cy="484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2B25999-9264-4C1F-A85A-505345168EED}"/>
                </a:ext>
              </a:extLst>
            </xdr:cNvPr>
            <xdr:cNvSpPr txBox="1"/>
          </xdr:nvSpPr>
          <xdr:spPr>
            <a:xfrm>
              <a:off x="2781415" y="10906353"/>
              <a:ext cx="1076257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s-CO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400" i="1">
                        <a:latin typeface="Cambria Math" panose="02040503050406030204" pitchFamily="18" charset="0"/>
                      </a:rPr>
                      <m:t>3</m:t>
                    </m:r>
                    <m:d>
                      <m:dPr>
                        <m:ctrlPr>
                          <a:rPr lang="es-CO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es-CO" sz="14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CO" sz="140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</m:acc>
                          </m:num>
                          <m:den>
                            <m:sSub>
                              <m:sSubPr>
                                <m:ctrlPr>
                                  <a:rPr lang="es-CO" sz="14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40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s-CO" sz="140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b>
                            </m:sSub>
                            <m:rad>
                              <m:radPr>
                                <m:degHide m:val="on"/>
                                <m:ctrlPr>
                                  <a:rPr lang="es-CO" sz="14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s-CO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2B25999-9264-4C1F-A85A-505345168EED}"/>
                </a:ext>
              </a:extLst>
            </xdr:cNvPr>
            <xdr:cNvSpPr txBox="1"/>
          </xdr:nvSpPr>
          <xdr:spPr>
            <a:xfrm>
              <a:off x="2781415" y="10906353"/>
              <a:ext cx="1076257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i="0">
                  <a:latin typeface="Cambria Math" panose="02040503050406030204" pitchFamily="18" charset="0"/>
                </a:rPr>
                <a:t>𝑥</a:t>
              </a:r>
              <a:r>
                <a:rPr lang="es-CO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CO" sz="1400" b="0" i="0">
                  <a:latin typeface="Cambria Math" panose="02040503050406030204" pitchFamily="18" charset="0"/>
                </a:rPr>
                <a:t>+</a:t>
              </a:r>
              <a:r>
                <a:rPr lang="es-CO" sz="1400" i="0">
                  <a:latin typeface="Cambria Math" panose="02040503050406030204" pitchFamily="18" charset="0"/>
                </a:rPr>
                <a:t>3</a:t>
              </a:r>
              <a:r>
                <a:rPr lang="es-CO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CO" sz="1400" i="0">
                  <a:latin typeface="Cambria Math" panose="02040503050406030204" pitchFamily="18" charset="0"/>
                </a:rPr>
                <a:t>𝑠</a:t>
              </a:r>
              <a:r>
                <a:rPr lang="es-CO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̅/(</a:t>
              </a:r>
              <a:r>
                <a:rPr lang="es-CO" sz="1400" i="0">
                  <a:latin typeface="Cambria Math" panose="02040503050406030204" pitchFamily="18" charset="0"/>
                </a:rPr>
                <a:t>𝑐</a:t>
              </a:r>
              <a:r>
                <a:rPr lang="es-CO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400" i="0">
                  <a:latin typeface="Cambria Math" panose="02040503050406030204" pitchFamily="18" charset="0"/>
                </a:rPr>
                <a:t>4</a:t>
              </a:r>
              <a:r>
                <a:rPr lang="es-CO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√</a:t>
              </a:r>
              <a:r>
                <a:rPr lang="es-CO" sz="1400" b="0" i="0">
                  <a:latin typeface="Cambria Math" panose="02040503050406030204" pitchFamily="18" charset="0"/>
                </a:rPr>
                <a:t>𝑛</a:t>
              </a:r>
              <a:r>
                <a:rPr lang="es-CO" sz="14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))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4</xdr:col>
      <xdr:colOff>260044</xdr:colOff>
      <xdr:row>37</xdr:row>
      <xdr:rowOff>162499</xdr:rowOff>
    </xdr:from>
    <xdr:ext cx="259943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BC715BC-6F89-4B26-AB38-0EE3CFFAD0E6}"/>
                </a:ext>
              </a:extLst>
            </xdr:cNvPr>
            <xdr:cNvSpPr txBox="1"/>
          </xdr:nvSpPr>
          <xdr:spPr>
            <a:xfrm>
              <a:off x="3298519" y="10401874"/>
              <a:ext cx="25994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60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s-CO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CO" sz="16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sub>
                    </m:sSub>
                  </m:oMath>
                </m:oMathPara>
              </a14:m>
              <a:endParaRPr lang="es-CO" sz="16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BC715BC-6F89-4B26-AB38-0EE3CFFAD0E6}"/>
                </a:ext>
              </a:extLst>
            </xdr:cNvPr>
            <xdr:cNvSpPr txBox="1"/>
          </xdr:nvSpPr>
          <xdr:spPr>
            <a:xfrm>
              <a:off x="3298519" y="10401874"/>
              <a:ext cx="259943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600" i="0">
                  <a:latin typeface="Cambria Math" panose="02040503050406030204" pitchFamily="18" charset="0"/>
                </a:rPr>
                <a:t>𝜇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600" i="0">
                  <a:latin typeface="Cambria Math" panose="02040503050406030204" pitchFamily="18" charset="0"/>
                </a:rPr>
                <a:t>𝑥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</a:t>
              </a:r>
              <a:endParaRPr lang="es-CO" sz="1600"/>
            </a:p>
          </xdr:txBody>
        </xdr:sp>
      </mc:Fallback>
    </mc:AlternateContent>
    <xdr:clientData/>
  </xdr:oneCellAnchor>
  <xdr:oneCellAnchor>
    <xdr:from>
      <xdr:col>3</xdr:col>
      <xdr:colOff>76429</xdr:colOff>
      <xdr:row>31</xdr:row>
      <xdr:rowOff>116595</xdr:rowOff>
    </xdr:from>
    <xdr:ext cx="1362168" cy="3846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C009CD8A-79A5-4D8C-A1E2-4BBBABD0A70E}"/>
                </a:ext>
              </a:extLst>
            </xdr:cNvPr>
            <xdr:cNvSpPr txBox="1"/>
          </xdr:nvSpPr>
          <xdr:spPr>
            <a:xfrm>
              <a:off x="2352904" y="6955545"/>
              <a:ext cx="1362168" cy="384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acc>
                    <m:r>
                      <a:rPr lang="es-CO" sz="1100" i="1">
                        <a:latin typeface="Cambria Math" panose="02040503050406030204" pitchFamily="18" charset="0"/>
                      </a:rPr>
                      <m:t>−3</m:t>
                    </m:r>
                    <m:d>
                      <m:dPr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es-C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CO" sz="110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</m:acc>
                          </m:num>
                          <m:den>
                            <m:sSub>
                              <m:sSubPr>
                                <m:ctrlPr>
                                  <a:rPr lang="es-C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s-CO" sz="110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rad>
                      <m:radPr>
                        <m:degHide m:val="on"/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s-C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C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CO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O" sz="110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s-CO" sz="110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s-CO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C009CD8A-79A5-4D8C-A1E2-4BBBABD0A70E}"/>
                </a:ext>
              </a:extLst>
            </xdr:cNvPr>
            <xdr:cNvSpPr txBox="1"/>
          </xdr:nvSpPr>
          <xdr:spPr>
            <a:xfrm>
              <a:off x="2352904" y="6955545"/>
              <a:ext cx="1362168" cy="384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𝑆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CO" sz="1100" i="0">
                  <a:latin typeface="Cambria Math" panose="02040503050406030204" pitchFamily="18" charset="0"/>
                </a:rPr>
                <a:t>−3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CO" sz="1100" i="0">
                  <a:latin typeface="Cambria Math" panose="02040503050406030204" pitchFamily="18" charset="0"/>
                </a:rPr>
                <a:t>𝑆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̅/</a:t>
              </a:r>
              <a:r>
                <a:rPr lang="es-CO" sz="1100" i="0">
                  <a:latin typeface="Cambria Math" panose="02040503050406030204" pitchFamily="18" charset="0"/>
                </a:rPr>
                <a:t>𝐶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100" i="0">
                  <a:latin typeface="Cambria Math" panose="02040503050406030204" pitchFamily="18" charset="0"/>
                </a:rPr>
                <a:t>4 )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√(</a:t>
              </a:r>
              <a:r>
                <a:rPr lang="es-CO" sz="1100" i="0">
                  <a:latin typeface="Cambria Math" panose="02040503050406030204" pitchFamily="18" charset="0"/>
                </a:rPr>
                <a:t>1−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[</a:t>
              </a:r>
              <a:r>
                <a:rPr lang="es-CO" sz="1100" i="0">
                  <a:latin typeface="Cambria Math" panose="02040503050406030204" pitchFamily="18" charset="0"/>
                </a:rPr>
                <a:t>𝐶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100" i="0">
                  <a:latin typeface="Cambria Math" panose="02040503050406030204" pitchFamily="18" charset="0"/>
                </a:rPr>
                <a:t>4 ]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CO" sz="1100" i="0">
                  <a:latin typeface="Cambria Math" panose="02040503050406030204" pitchFamily="18" charset="0"/>
                </a:rPr>
                <a:t>2 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79642</xdr:colOff>
      <xdr:row>33</xdr:row>
      <xdr:rowOff>108332</xdr:rowOff>
    </xdr:from>
    <xdr:ext cx="1362168" cy="3846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86EE2E4-7CED-4368-9E44-378F5D154AB0}"/>
                </a:ext>
              </a:extLst>
            </xdr:cNvPr>
            <xdr:cNvSpPr txBox="1"/>
          </xdr:nvSpPr>
          <xdr:spPr>
            <a:xfrm>
              <a:off x="2356117" y="8166482"/>
              <a:ext cx="1362168" cy="384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acc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i="1">
                        <a:latin typeface="Cambria Math" panose="02040503050406030204" pitchFamily="18" charset="0"/>
                      </a:rPr>
                      <m:t>3</m:t>
                    </m:r>
                    <m:d>
                      <m:dPr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es-C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CO" sz="110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</m:acc>
                          </m:num>
                          <m:den>
                            <m:sSub>
                              <m:sSubPr>
                                <m:ctrlPr>
                                  <a:rPr lang="es-C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s-CO" sz="1100" i="1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</m:e>
                    </m:d>
                    <m:rad>
                      <m:radPr>
                        <m:degHide m:val="on"/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s-C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C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CO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O" sz="110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s-CO" sz="110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s-CO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86EE2E4-7CED-4368-9E44-378F5D154AB0}"/>
                </a:ext>
              </a:extLst>
            </xdr:cNvPr>
            <xdr:cNvSpPr txBox="1"/>
          </xdr:nvSpPr>
          <xdr:spPr>
            <a:xfrm>
              <a:off x="2356117" y="8166482"/>
              <a:ext cx="1362168" cy="3846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𝑆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CO" sz="1100" b="0" i="0">
                  <a:latin typeface="Cambria Math" panose="02040503050406030204" pitchFamily="18" charset="0"/>
                </a:rPr>
                <a:t>+</a:t>
              </a:r>
              <a:r>
                <a:rPr lang="es-CO" sz="1100" i="0">
                  <a:latin typeface="Cambria Math" panose="02040503050406030204" pitchFamily="18" charset="0"/>
                </a:rPr>
                <a:t>3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CO" sz="1100" i="0">
                  <a:latin typeface="Cambria Math" panose="02040503050406030204" pitchFamily="18" charset="0"/>
                </a:rPr>
                <a:t>𝑆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̅/</a:t>
              </a:r>
              <a:r>
                <a:rPr lang="es-CO" sz="1100" i="0">
                  <a:latin typeface="Cambria Math" panose="02040503050406030204" pitchFamily="18" charset="0"/>
                </a:rPr>
                <a:t>𝐶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100" i="0">
                  <a:latin typeface="Cambria Math" panose="02040503050406030204" pitchFamily="18" charset="0"/>
                </a:rPr>
                <a:t>4 )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√(</a:t>
              </a:r>
              <a:r>
                <a:rPr lang="es-CO" sz="1100" i="0">
                  <a:latin typeface="Cambria Math" panose="02040503050406030204" pitchFamily="18" charset="0"/>
                </a:rPr>
                <a:t>1−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[</a:t>
              </a:r>
              <a:r>
                <a:rPr lang="es-CO" sz="1100" i="0">
                  <a:latin typeface="Cambria Math" panose="02040503050406030204" pitchFamily="18" charset="0"/>
                </a:rPr>
                <a:t>𝐶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100" i="0">
                  <a:latin typeface="Cambria Math" panose="02040503050406030204" pitchFamily="18" charset="0"/>
                </a:rPr>
                <a:t>4 ]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CO" sz="1100" i="0">
                  <a:latin typeface="Cambria Math" panose="02040503050406030204" pitchFamily="18" charset="0"/>
                </a:rPr>
                <a:t>2 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573795</xdr:colOff>
      <xdr:row>32</xdr:row>
      <xdr:rowOff>240993</xdr:rowOff>
    </xdr:from>
    <xdr:ext cx="159018" cy="2562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AC607AC-41FB-4D0E-BB5F-80192E11F0AD}"/>
                </a:ext>
              </a:extLst>
            </xdr:cNvPr>
            <xdr:cNvSpPr txBox="1"/>
          </xdr:nvSpPr>
          <xdr:spPr>
            <a:xfrm>
              <a:off x="2850270" y="7689543"/>
              <a:ext cx="159018" cy="2562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6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acc>
                  </m:oMath>
                </m:oMathPara>
              </a14:m>
              <a:endParaRPr lang="es-CO" sz="16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AC607AC-41FB-4D0E-BB5F-80192E11F0AD}"/>
                </a:ext>
              </a:extLst>
            </xdr:cNvPr>
            <xdr:cNvSpPr txBox="1"/>
          </xdr:nvSpPr>
          <xdr:spPr>
            <a:xfrm>
              <a:off x="2850270" y="7689543"/>
              <a:ext cx="159018" cy="2562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600" i="0">
                  <a:latin typeface="Cambria Math" panose="02040503050406030204" pitchFamily="18" charset="0"/>
                </a:rPr>
                <a:t>𝑆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CO" sz="1600"/>
            </a:p>
          </xdr:txBody>
        </xdr:sp>
      </mc:Fallback>
    </mc:AlternateContent>
    <xdr:clientData/>
  </xdr:oneCellAnchor>
  <xdr:oneCellAnchor>
    <xdr:from>
      <xdr:col>5</xdr:col>
      <xdr:colOff>68167</xdr:colOff>
      <xdr:row>31</xdr:row>
      <xdr:rowOff>211617</xdr:rowOff>
    </xdr:from>
    <xdr:ext cx="346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36189B48-DB46-482B-AD59-ABAB6D4031C5}"/>
                </a:ext>
              </a:extLst>
            </xdr:cNvPr>
            <xdr:cNvSpPr txBox="1"/>
          </xdr:nvSpPr>
          <xdr:spPr>
            <a:xfrm>
              <a:off x="3868642" y="7050567"/>
              <a:ext cx="346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36189B48-DB46-482B-AD59-ABAB6D4031C5}"/>
                </a:ext>
              </a:extLst>
            </xdr:cNvPr>
            <xdr:cNvSpPr txBox="1"/>
          </xdr:nvSpPr>
          <xdr:spPr>
            <a:xfrm>
              <a:off x="3868642" y="7050567"/>
              <a:ext cx="346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𝐶_4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59904</xdr:colOff>
      <xdr:row>33</xdr:row>
      <xdr:rowOff>191876</xdr:rowOff>
    </xdr:from>
    <xdr:ext cx="346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5BB925C-D885-457E-B30B-8C25E4A2670D}"/>
                </a:ext>
              </a:extLst>
            </xdr:cNvPr>
            <xdr:cNvSpPr txBox="1"/>
          </xdr:nvSpPr>
          <xdr:spPr>
            <a:xfrm>
              <a:off x="3860379" y="8250026"/>
              <a:ext cx="346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5BB925C-D885-457E-B30B-8C25E4A2670D}"/>
                </a:ext>
              </a:extLst>
            </xdr:cNvPr>
            <xdr:cNvSpPr txBox="1"/>
          </xdr:nvSpPr>
          <xdr:spPr>
            <a:xfrm>
              <a:off x="3860379" y="8250026"/>
              <a:ext cx="346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𝐶_4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15</xdr:col>
      <xdr:colOff>11475</xdr:colOff>
      <xdr:row>30</xdr:row>
      <xdr:rowOff>0</xdr:rowOff>
    </xdr:from>
    <xdr:to>
      <xdr:col>18</xdr:col>
      <xdr:colOff>711505</xdr:colOff>
      <xdr:row>33</xdr:row>
      <xdr:rowOff>596747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C6EC6A52-BB78-42C1-8447-5360FB94ECDE}"/>
            </a:ext>
          </a:extLst>
        </xdr:cNvPr>
        <xdr:cNvSpPr/>
      </xdr:nvSpPr>
      <xdr:spPr>
        <a:xfrm>
          <a:off x="11593875" y="6505575"/>
          <a:ext cx="2986030" cy="21493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 b="1">
              <a:solidFill>
                <a:schemeClr val="tx1"/>
              </a:solidFill>
            </a:rPr>
            <a:t>LECTURA</a:t>
          </a:r>
          <a:r>
            <a:rPr lang="es-CO" sz="1100" b="1" baseline="0">
              <a:solidFill>
                <a:schemeClr val="tx1"/>
              </a:solidFill>
            </a:rPr>
            <a:t> DE CARTA</a:t>
          </a:r>
          <a:br>
            <a:rPr lang="es-CO" sz="1100" b="1" baseline="0">
              <a:solidFill>
                <a:schemeClr val="tx1"/>
              </a:solidFill>
            </a:rPr>
          </a:br>
          <a:br>
            <a:rPr lang="es-CO" sz="1100" b="1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En concideración de no observar: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Puntos fuera de los limites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Secuencia de 8 o 9 puntos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Tendencia de 6 puntos o más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Desplazamientos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Ciclos recurrentes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Mucha o poca variabilidad</a:t>
          </a:r>
          <a:br>
            <a:rPr lang="es-CO" sz="1100" b="0" baseline="0">
              <a:solidFill>
                <a:schemeClr val="tx1"/>
              </a:solidFill>
            </a:rPr>
          </a:b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Se puede inferir que el poceso no presenta anomalias y esta bajo control.  </a:t>
          </a:r>
          <a:endParaRPr lang="es-CO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49116</xdr:colOff>
      <xdr:row>35</xdr:row>
      <xdr:rowOff>3213</xdr:rowOff>
    </xdr:from>
    <xdr:to>
      <xdr:col>18</xdr:col>
      <xdr:colOff>749146</xdr:colOff>
      <xdr:row>38</xdr:row>
      <xdr:rowOff>599960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72ECFCF5-4ACB-4711-AB3D-37DAD80BDF27}"/>
            </a:ext>
          </a:extLst>
        </xdr:cNvPr>
        <xdr:cNvSpPr/>
      </xdr:nvSpPr>
      <xdr:spPr>
        <a:xfrm>
          <a:off x="11631516" y="9299613"/>
          <a:ext cx="2986030" cy="214932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 b="1">
              <a:solidFill>
                <a:schemeClr val="tx1"/>
              </a:solidFill>
            </a:rPr>
            <a:t>LECTURA</a:t>
          </a:r>
          <a:r>
            <a:rPr lang="es-CO" sz="1100" b="1" baseline="0">
              <a:solidFill>
                <a:schemeClr val="tx1"/>
              </a:solidFill>
            </a:rPr>
            <a:t> DE CARTA</a:t>
          </a:r>
          <a:br>
            <a:rPr lang="es-CO" sz="1100" b="1" baseline="0">
              <a:solidFill>
                <a:schemeClr val="tx1"/>
              </a:solidFill>
            </a:rPr>
          </a:br>
          <a:br>
            <a:rPr lang="es-CO" sz="1100" b="1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En concideración de no observar: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Puntos fuera de los limites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Secuencia de 8 o 9 puntos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Tendencia de 6 puntos o más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Desplazamientos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Ciclos recurrentes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Mucha o poca variabilidad</a:t>
          </a:r>
          <a:br>
            <a:rPr lang="es-CO" sz="1100" b="0" baseline="0">
              <a:solidFill>
                <a:schemeClr val="tx1"/>
              </a:solidFill>
            </a:rPr>
          </a:b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Se puede inferir que el poceso no presenta anomalias y esta bajo control.  </a:t>
          </a:r>
          <a:endParaRPr lang="es-CO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573795</xdr:colOff>
      <xdr:row>40</xdr:row>
      <xdr:rowOff>68855</xdr:rowOff>
    </xdr:from>
    <xdr:to>
      <xdr:col>5</xdr:col>
      <xdr:colOff>495894</xdr:colOff>
      <xdr:row>49</xdr:row>
      <xdr:rowOff>172138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A7B1223C-F5FE-46F3-A898-A6664F224CBD}"/>
            </a:ext>
          </a:extLst>
        </xdr:cNvPr>
        <xdr:cNvSpPr/>
      </xdr:nvSpPr>
      <xdr:spPr>
        <a:xfrm>
          <a:off x="573795" y="11923463"/>
          <a:ext cx="3709147" cy="1859097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Interpretaciones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Punto fuera de los limites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Secuencia - 8 -9 puntos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Tendencia - 6 puntos o más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Desplazamientos</a:t>
          </a:r>
          <a:b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Tendencias Parametro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Ciclos recurrentes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Mucha variabilidad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Poca variabilidad</a:t>
          </a:r>
          <a:r>
            <a:rPr lang="es-CO" sz="1200">
              <a:solidFill>
                <a:schemeClr val="tx1"/>
              </a:solidFill>
            </a:rPr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335638</xdr:colOff>
      <xdr:row>28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F56D56-2BEF-3FAE-2B87-FBB0C5A41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55638" cy="5372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137711</xdr:colOff>
      <xdr:row>46</xdr:row>
      <xdr:rowOff>152398</xdr:rowOff>
    </xdr:from>
    <xdr:to>
      <xdr:col>13</xdr:col>
      <xdr:colOff>631174</xdr:colOff>
      <xdr:row>49</xdr:row>
      <xdr:rowOff>818028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5180A2-C467-4027-949C-0BF74C5C2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11475</xdr:colOff>
      <xdr:row>45</xdr:row>
      <xdr:rowOff>571499</xdr:rowOff>
    </xdr:from>
    <xdr:to>
      <xdr:col>18</xdr:col>
      <xdr:colOff>711505</xdr:colOff>
      <xdr:row>49</xdr:row>
      <xdr:rowOff>941293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A14155FC-1521-44D7-A10C-4FFC7EFF5799}"/>
            </a:ext>
          </a:extLst>
        </xdr:cNvPr>
        <xdr:cNvSpPr/>
      </xdr:nvSpPr>
      <xdr:spPr>
        <a:xfrm>
          <a:off x="11631975" y="6505574"/>
          <a:ext cx="2986030" cy="272246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 b="1">
              <a:solidFill>
                <a:schemeClr val="tx1"/>
              </a:solidFill>
            </a:rPr>
            <a:t>LECTURA</a:t>
          </a:r>
          <a:r>
            <a:rPr lang="es-CO" sz="1100" b="1" baseline="0">
              <a:solidFill>
                <a:schemeClr val="tx1"/>
              </a:solidFill>
            </a:rPr>
            <a:t> DE CARTA</a:t>
          </a:r>
          <a:br>
            <a:rPr lang="es-CO" sz="1100" b="1" baseline="0">
              <a:solidFill>
                <a:schemeClr val="tx1"/>
              </a:solidFill>
            </a:rPr>
          </a:br>
          <a:br>
            <a:rPr lang="es-CO" sz="1100" b="1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En concideración de no observar: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Puntos fuera de los limites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Secuencia de 8 o 9 puntos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Tendencia de 6 puntos o más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Desplazamientos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Ciclos recurrentes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Mucha o poca variabilidad</a:t>
          </a:r>
          <a:br>
            <a:rPr lang="es-CO" sz="1100" b="0" baseline="0">
              <a:solidFill>
                <a:schemeClr val="tx1"/>
              </a:solidFill>
            </a:rPr>
          </a:b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Se puede inferir que el poceso no presenta anomalias y esta bajo control.  </a:t>
          </a:r>
          <a:endParaRPr lang="es-CO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67235</xdr:colOff>
      <xdr:row>50</xdr:row>
      <xdr:rowOff>504265</xdr:rowOff>
    </xdr:from>
    <xdr:to>
      <xdr:col>5</xdr:col>
      <xdr:colOff>672353</xdr:colOff>
      <xdr:row>60</xdr:row>
      <xdr:rowOff>145676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9C5BECE5-87DB-4A38-901A-3A2BDB757009}"/>
            </a:ext>
          </a:extLst>
        </xdr:cNvPr>
        <xdr:cNvSpPr/>
      </xdr:nvSpPr>
      <xdr:spPr>
        <a:xfrm>
          <a:off x="829235" y="12848665"/>
          <a:ext cx="3719793" cy="1898836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Interpretaciones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Punto fuera de los limites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Secuencia - 8 -9 puntos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Tendencia - 6 puntos o más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Desplazamientos</a:t>
          </a:r>
          <a:b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Tendencias Parametro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Ciclos recurrentes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Mucha variabilidad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Poca variabilidad</a:t>
          </a:r>
          <a:r>
            <a:rPr lang="es-CO" sz="1200">
              <a:solidFill>
                <a:schemeClr val="tx1"/>
              </a:solidFill>
            </a:rPr>
            <a:t> </a:t>
          </a:r>
        </a:p>
      </xdr:txBody>
    </xdr:sp>
    <xdr:clientData/>
  </xdr:twoCellAnchor>
  <xdr:oneCellAnchor>
    <xdr:from>
      <xdr:col>1</xdr:col>
      <xdr:colOff>407402</xdr:colOff>
      <xdr:row>1</xdr:row>
      <xdr:rowOff>175933</xdr:rowOff>
    </xdr:from>
    <xdr:ext cx="2700130" cy="312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B568D010-C29A-152D-33CC-6CCA454F5D17}"/>
                </a:ext>
              </a:extLst>
            </xdr:cNvPr>
            <xdr:cNvSpPr txBox="1"/>
          </xdr:nvSpPr>
          <xdr:spPr>
            <a:xfrm>
              <a:off x="1026527" y="378339"/>
              <a:ext cx="2700130" cy="312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s-CO" sz="14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es-CO" sz="140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s-CO" sz="1400" b="0" i="1">
                      <a:latin typeface="Cambria Math" panose="02040503050406030204" pitchFamily="18" charset="0"/>
                    </a:rPr>
                    <m:t>                        </m:t>
                  </m:r>
                  <m:sSub>
                    <m:sSubPr>
                      <m:ctrlPr>
                        <a:rPr lang="es-CO" sz="14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O" sz="1400" i="1">
                          <a:latin typeface="Cambria Math" panose="02040503050406030204" pitchFamily="18" charset="0"/>
                        </a:rPr>
                        <m:t>ⅆ</m:t>
                      </m:r>
                    </m:e>
                    <m:sub>
                      <m:r>
                        <a:rPr lang="es-CO" sz="140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s-CO" sz="1400" b="0" i="1">
                      <a:latin typeface="Cambria Math" panose="02040503050406030204" pitchFamily="18" charset="0"/>
                    </a:rPr>
                    <m:t>                    </m:t>
                  </m:r>
                </m:oMath>
              </a14:m>
              <a:r>
                <a:rPr lang="es-CO" sz="1000" i="1"/>
                <a:t>   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e>
                    <m:sub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s-CO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</m:e>
                        <m:sub>
                          <m: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e>
                        <m:sub>
                          <m: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den>
                  </m:f>
                </m:oMath>
              </a14:m>
              <a:endParaRPr lang="es-CO" sz="1000" i="1">
                <a:effectLst/>
              </a:endParaRPr>
            </a:p>
            <a:p>
              <a:endParaRPr lang="es-CO" sz="1000" i="1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B568D010-C29A-152D-33CC-6CCA454F5D17}"/>
                </a:ext>
              </a:extLst>
            </xdr:cNvPr>
            <xdr:cNvSpPr txBox="1"/>
          </xdr:nvSpPr>
          <xdr:spPr>
            <a:xfrm>
              <a:off x="1026527" y="378339"/>
              <a:ext cx="2700130" cy="312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latin typeface="Cambria Math" panose="02040503050406030204" pitchFamily="18" charset="0"/>
                </a:rPr>
                <a:t>𝑛</a:t>
              </a:r>
              <a:r>
                <a:rPr lang="es-CO" sz="14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400" i="0">
                  <a:latin typeface="Cambria Math" panose="02040503050406030204" pitchFamily="18" charset="0"/>
                </a:rPr>
                <a:t>𝑖</a:t>
              </a:r>
              <a:r>
                <a:rPr lang="es-CO" sz="1400" b="0" i="0">
                  <a:latin typeface="Cambria Math" panose="02040503050406030204" pitchFamily="18" charset="0"/>
                </a:rPr>
                <a:t>                         </a:t>
              </a:r>
              <a:r>
                <a:rPr lang="es-CO" sz="1400" i="0">
                  <a:latin typeface="Cambria Math" panose="02040503050406030204" pitchFamily="18" charset="0"/>
                </a:rPr>
                <a:t>ⅆ</a:t>
              </a:r>
              <a:r>
                <a:rPr lang="es-CO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400" i="0">
                  <a:latin typeface="Cambria Math" panose="02040503050406030204" pitchFamily="18" charset="0"/>
                </a:rPr>
                <a:t>𝑖</a:t>
              </a:r>
              <a:r>
                <a:rPr lang="es-CO" sz="1400" b="0" i="0">
                  <a:latin typeface="Cambria Math" panose="02040503050406030204" pitchFamily="18" charset="0"/>
                </a:rPr>
                <a:t>                     </a:t>
              </a:r>
              <a:r>
                <a:rPr lang="es-CO" sz="1000" i="1"/>
                <a:t>   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𝑝_𝑖=ⅆ_𝑖/𝑛_𝑖 </a:t>
              </a:r>
              <a:endParaRPr lang="es-CO" sz="1000" i="1">
                <a:effectLst/>
              </a:endParaRPr>
            </a:p>
            <a:p>
              <a:endParaRPr lang="es-CO" sz="1000" i="1"/>
            </a:p>
          </xdr:txBody>
        </xdr:sp>
      </mc:Fallback>
    </mc:AlternateContent>
    <xdr:clientData/>
  </xdr:oneCellAnchor>
  <xdr:oneCellAnchor>
    <xdr:from>
      <xdr:col>13</xdr:col>
      <xdr:colOff>501253</xdr:colOff>
      <xdr:row>7</xdr:row>
      <xdr:rowOff>66675</xdr:rowOff>
    </xdr:from>
    <xdr:ext cx="65" cy="172227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811DA809-32AA-078D-2818-8DD11E1C12AB}"/>
            </a:ext>
          </a:extLst>
        </xdr:cNvPr>
        <xdr:cNvSpPr txBox="1"/>
      </xdr:nvSpPr>
      <xdr:spPr>
        <a:xfrm>
          <a:off x="13229034" y="18049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60722</xdr:colOff>
      <xdr:row>47</xdr:row>
      <xdr:rowOff>257175</xdr:rowOff>
    </xdr:from>
    <xdr:ext cx="1080232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B786C20F-7447-C205-9661-AF80B3DEBDCE}"/>
                </a:ext>
              </a:extLst>
            </xdr:cNvPr>
            <xdr:cNvSpPr txBox="1"/>
          </xdr:nvSpPr>
          <xdr:spPr>
            <a:xfrm>
              <a:off x="1810941" y="10413206"/>
              <a:ext cx="1080232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es-CO" sz="1200" i="1">
                        <a:latin typeface="Cambria Math" panose="02040503050406030204" pitchFamily="18" charset="0"/>
                      </a:rPr>
                      <m:t>−3</m:t>
                    </m:r>
                    <m:rad>
                      <m:radPr>
                        <m:degHide m:val="on"/>
                        <m:ctrlPr>
                          <a:rPr lang="es-CO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CO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es-CO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CO" sz="120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acc>
                            <m:d>
                              <m:dPr>
                                <m:ctrlPr>
                                  <a:rPr lang="es-CO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O" sz="120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s-CO" sz="12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s-CO" sz="12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acc>
                              </m:e>
                            </m:d>
                          </m:num>
                          <m:den>
                            <m:acc>
                              <m:accPr>
                                <m:chr m:val="̅"/>
                                <m:ctrlPr>
                                  <a:rPr lang="es-CO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CO" sz="1200" i="1">
                                    <a:latin typeface="Cambria Math" panose="02040503050406030204" pitchFamily="18" charset="0"/>
                                  </a:rPr>
                                  <m:t>𝜂</m:t>
                                </m:r>
                              </m:e>
                            </m:acc>
                          </m:den>
                        </m:f>
                      </m:e>
                    </m:rad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B786C20F-7447-C205-9661-AF80B3DEBDCE}"/>
                </a:ext>
              </a:extLst>
            </xdr:cNvPr>
            <xdr:cNvSpPr txBox="1"/>
          </xdr:nvSpPr>
          <xdr:spPr>
            <a:xfrm>
              <a:off x="1810941" y="10413206"/>
              <a:ext cx="1080232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200" i="0">
                  <a:latin typeface="Cambria Math" panose="02040503050406030204" pitchFamily="18" charset="0"/>
                </a:rPr>
                <a:t>𝑝</a:t>
              </a:r>
              <a:r>
                <a:rPr lang="es-CO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CO" sz="1200" i="0">
                  <a:latin typeface="Cambria Math" panose="02040503050406030204" pitchFamily="18" charset="0"/>
                </a:rPr>
                <a:t>−3</a:t>
              </a:r>
              <a:r>
                <a:rPr lang="es-CO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√((</a:t>
              </a:r>
              <a:r>
                <a:rPr lang="es-CO" sz="1200" i="0">
                  <a:latin typeface="Cambria Math" panose="02040503050406030204" pitchFamily="18" charset="0"/>
                </a:rPr>
                <a:t>𝑝</a:t>
              </a:r>
              <a:r>
                <a:rPr lang="es-CO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̅(</a:t>
              </a:r>
              <a:r>
                <a:rPr lang="es-CO" sz="1200" i="0">
                  <a:latin typeface="Cambria Math" panose="02040503050406030204" pitchFamily="18" charset="0"/>
                </a:rPr>
                <a:t>1−𝑝</a:t>
              </a:r>
              <a:r>
                <a:rPr lang="es-CO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))/</a:t>
              </a:r>
              <a:r>
                <a:rPr lang="es-CO" sz="1200" i="0">
                  <a:latin typeface="Cambria Math" panose="02040503050406030204" pitchFamily="18" charset="0"/>
                </a:rPr>
                <a:t>𝜂</a:t>
              </a:r>
              <a:r>
                <a:rPr lang="es-CO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s-CO" sz="1200"/>
            </a:p>
          </xdr:txBody>
        </xdr:sp>
      </mc:Fallback>
    </mc:AlternateContent>
    <xdr:clientData/>
  </xdr:oneCellAnchor>
  <xdr:oneCellAnchor>
    <xdr:from>
      <xdr:col>2</xdr:col>
      <xdr:colOff>58342</xdr:colOff>
      <xdr:row>49</xdr:row>
      <xdr:rowOff>230982</xdr:rowOff>
    </xdr:from>
    <xdr:ext cx="1080232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61E48976-7ADD-471F-928C-EC505BB5ED17}"/>
                </a:ext>
              </a:extLst>
            </xdr:cNvPr>
            <xdr:cNvSpPr txBox="1"/>
          </xdr:nvSpPr>
          <xdr:spPr>
            <a:xfrm>
              <a:off x="1808561" y="11839576"/>
              <a:ext cx="1080232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es-CO" sz="12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3</m:t>
                    </m:r>
                    <m:rad>
                      <m:radPr>
                        <m:degHide m:val="on"/>
                        <m:ctrlPr>
                          <a:rPr lang="es-CO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CO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es-CO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CO" sz="120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acc>
                            <m:d>
                              <m:dPr>
                                <m:ctrlPr>
                                  <a:rPr lang="es-CO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O" sz="120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s-CO" sz="12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s-CO" sz="12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acc>
                              </m:e>
                            </m:d>
                          </m:num>
                          <m:den>
                            <m:acc>
                              <m:accPr>
                                <m:chr m:val="̅"/>
                                <m:ctrlPr>
                                  <a:rPr lang="es-CO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CO" sz="1200" i="1">
                                    <a:latin typeface="Cambria Math" panose="02040503050406030204" pitchFamily="18" charset="0"/>
                                  </a:rPr>
                                  <m:t>𝜂</m:t>
                                </m:r>
                              </m:e>
                            </m:acc>
                          </m:den>
                        </m:f>
                      </m:e>
                    </m:rad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61E48976-7ADD-471F-928C-EC505BB5ED17}"/>
                </a:ext>
              </a:extLst>
            </xdr:cNvPr>
            <xdr:cNvSpPr txBox="1"/>
          </xdr:nvSpPr>
          <xdr:spPr>
            <a:xfrm>
              <a:off x="1808561" y="11839576"/>
              <a:ext cx="1080232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200" i="0">
                  <a:latin typeface="Cambria Math" panose="02040503050406030204" pitchFamily="18" charset="0"/>
                </a:rPr>
                <a:t>𝑝</a:t>
              </a:r>
              <a:r>
                <a:rPr lang="es-CO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CO" sz="1200" b="0" i="0">
                  <a:latin typeface="Cambria Math" panose="02040503050406030204" pitchFamily="18" charset="0"/>
                </a:rPr>
                <a:t>+</a:t>
              </a:r>
              <a:r>
                <a:rPr lang="es-CO" sz="1200" i="0">
                  <a:latin typeface="Cambria Math" panose="02040503050406030204" pitchFamily="18" charset="0"/>
                </a:rPr>
                <a:t>3</a:t>
              </a:r>
              <a:r>
                <a:rPr lang="es-CO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√((</a:t>
              </a:r>
              <a:r>
                <a:rPr lang="es-CO" sz="1200" i="0">
                  <a:latin typeface="Cambria Math" panose="02040503050406030204" pitchFamily="18" charset="0"/>
                </a:rPr>
                <a:t>𝑝</a:t>
              </a:r>
              <a:r>
                <a:rPr lang="es-CO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̅(</a:t>
              </a:r>
              <a:r>
                <a:rPr lang="es-CO" sz="1200" i="0">
                  <a:latin typeface="Cambria Math" panose="02040503050406030204" pitchFamily="18" charset="0"/>
                </a:rPr>
                <a:t>1−𝑝</a:t>
              </a:r>
              <a:r>
                <a:rPr lang="es-CO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))/</a:t>
              </a:r>
              <a:r>
                <a:rPr lang="es-CO" sz="1200" i="0">
                  <a:latin typeface="Cambria Math" panose="02040503050406030204" pitchFamily="18" charset="0"/>
                </a:rPr>
                <a:t>𝜂</a:t>
              </a:r>
              <a:r>
                <a:rPr lang="es-CO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s-CO" sz="1200"/>
            </a:p>
          </xdr:txBody>
        </xdr:sp>
      </mc:Fallback>
    </mc:AlternateContent>
    <xdr:clientData/>
  </xdr:oneCellAnchor>
  <xdr:oneCellAnchor>
    <xdr:from>
      <xdr:col>2</xdr:col>
      <xdr:colOff>513160</xdr:colOff>
      <xdr:row>48</xdr:row>
      <xdr:rowOff>66675</xdr:rowOff>
    </xdr:from>
    <xdr:ext cx="16325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EF1BD6E9-9823-42D0-AB2E-CB76CB2A8612}"/>
                </a:ext>
              </a:extLst>
            </xdr:cNvPr>
            <xdr:cNvSpPr txBox="1"/>
          </xdr:nvSpPr>
          <xdr:spPr>
            <a:xfrm>
              <a:off x="2406254" y="11413331"/>
              <a:ext cx="1632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60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es-CO" sz="16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EF1BD6E9-9823-42D0-AB2E-CB76CB2A8612}"/>
                </a:ext>
              </a:extLst>
            </xdr:cNvPr>
            <xdr:cNvSpPr txBox="1"/>
          </xdr:nvSpPr>
          <xdr:spPr>
            <a:xfrm>
              <a:off x="2406254" y="11413331"/>
              <a:ext cx="1632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600" i="0">
                  <a:latin typeface="Cambria Math" panose="02040503050406030204" pitchFamily="18" charset="0"/>
                </a:rPr>
                <a:t>𝑝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CO" sz="1600"/>
            </a:p>
          </xdr:txBody>
        </xdr:sp>
      </mc:Fallback>
    </mc:AlternateContent>
    <xdr:clientData/>
  </xdr:oneCellAnchor>
  <xdr:oneCellAnchor>
    <xdr:from>
      <xdr:col>3</xdr:col>
      <xdr:colOff>52669</xdr:colOff>
      <xdr:row>47</xdr:row>
      <xdr:rowOff>697006</xdr:rowOff>
    </xdr:from>
    <xdr:ext cx="1751478" cy="10458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D3CD86D-3ADE-81B7-E8F9-0CB7C0FC8ECD}"/>
                </a:ext>
              </a:extLst>
            </xdr:cNvPr>
            <xdr:cNvSpPr txBox="1"/>
          </xdr:nvSpPr>
          <xdr:spPr>
            <a:xfrm>
              <a:off x="3044640" y="10860741"/>
              <a:ext cx="1751478" cy="1045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es-CO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𝑑𝑒𝑓𝑒𝑐𝑡𝑢𝑜𝑠𝑜𝑠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𝑖𝑛𝑠𝑝𝑒𝑐𝑐𝑖𝑜𝑛𝑎𝑑𝑜𝑠</m:t>
                        </m:r>
                      </m:den>
                    </m:f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CO" sz="1100"/>
            </a:p>
            <a:p>
              <a:endParaRPr lang="es-CO" sz="1100"/>
            </a:p>
            <a:p>
              <a:endParaRPr lang="es-CO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acc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𝑇𝑜𝑡𝑎𝑙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𝑖𝑛𝑠𝑝𝑒𝑐𝑐𝑖𝑜𝑛𝑎𝑑𝑜𝑠</m:t>
                        </m:r>
                      </m:num>
                      <m:den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𝑇𝑜𝑡𝑎𝑙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𝑠𝑢𝑏𝑔𝑟𝑢𝑝𝑜𝑠</m:t>
                        </m:r>
                      </m:den>
                    </m:f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D3CD86D-3ADE-81B7-E8F9-0CB7C0FC8ECD}"/>
                </a:ext>
              </a:extLst>
            </xdr:cNvPr>
            <xdr:cNvSpPr txBox="1"/>
          </xdr:nvSpPr>
          <xdr:spPr>
            <a:xfrm>
              <a:off x="3044640" y="10860741"/>
              <a:ext cx="1751478" cy="1045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𝑝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CO" sz="1100" i="0">
                  <a:latin typeface="Cambria Math" panose="02040503050406030204" pitchFamily="18" charset="0"/>
                </a:rPr>
                <a:t>=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 panose="02040503050406030204" pitchFamily="18" charset="0"/>
                </a:rPr>
                <a:t>𝑇𝑜𝑡𝑎𝑙 𝑑𝑒𝑓𝑒𝑐𝑡𝑢𝑜𝑠𝑜𝑠</a:t>
              </a:r>
              <a:r>
                <a:rPr lang="es-CO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s-CO" sz="1100" b="0" i="0">
                  <a:latin typeface="Cambria Math" panose="02040503050406030204" pitchFamily="18" charset="0"/>
                </a:rPr>
                <a:t>𝑇𝑜𝑡𝑎𝑙 𝑖𝑛𝑠𝑝𝑒𝑐𝑐𝑖𝑜𝑛𝑎𝑑𝑜𝑠</a:t>
              </a:r>
              <a:r>
                <a:rPr lang="es-CO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es-CO" sz="1100"/>
            </a:p>
            <a:p>
              <a:endParaRPr lang="es-CO" sz="1100"/>
            </a:p>
            <a:p>
              <a:endParaRPr lang="es-CO" sz="1100"/>
            </a:p>
            <a:p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 ̅=(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𝑇𝑜𝑡𝑎𝑙 𝑖𝑛𝑠𝑝𝑒𝑐𝑐𝑖𝑜𝑛𝑎𝑑𝑜𝑠)/(𝑇𝑜𝑡𝑎𝑙 𝑠𝑢𝑏𝑔𝑟𝑢𝑝𝑜𝑠)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137711</xdr:colOff>
      <xdr:row>26</xdr:row>
      <xdr:rowOff>152398</xdr:rowOff>
    </xdr:from>
    <xdr:to>
      <xdr:col>13</xdr:col>
      <xdr:colOff>631174</xdr:colOff>
      <xdr:row>29</xdr:row>
      <xdr:rowOff>818028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897BAD-17F9-41C8-AA18-491E1AD86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11475</xdr:colOff>
      <xdr:row>25</xdr:row>
      <xdr:rowOff>571499</xdr:rowOff>
    </xdr:from>
    <xdr:to>
      <xdr:col>18</xdr:col>
      <xdr:colOff>711505</xdr:colOff>
      <xdr:row>29</xdr:row>
      <xdr:rowOff>941293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DBCF80A-6691-4431-ACCB-9F3EF7D0D602}"/>
            </a:ext>
          </a:extLst>
        </xdr:cNvPr>
        <xdr:cNvSpPr/>
      </xdr:nvSpPr>
      <xdr:spPr>
        <a:xfrm>
          <a:off x="12098700" y="9515474"/>
          <a:ext cx="3443230" cy="272246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 b="1">
              <a:solidFill>
                <a:schemeClr val="tx1"/>
              </a:solidFill>
            </a:rPr>
            <a:t>LECTURA</a:t>
          </a:r>
          <a:r>
            <a:rPr lang="es-CO" sz="1100" b="1" baseline="0">
              <a:solidFill>
                <a:schemeClr val="tx1"/>
              </a:solidFill>
            </a:rPr>
            <a:t> DE CARTA</a:t>
          </a:r>
          <a:br>
            <a:rPr lang="es-CO" sz="1100" b="1" baseline="0">
              <a:solidFill>
                <a:schemeClr val="tx1"/>
              </a:solidFill>
            </a:rPr>
          </a:br>
          <a:br>
            <a:rPr lang="es-CO" sz="1100" b="1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En concideración de no observar: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Puntos fuera de los limites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Secuencia de 8 o 9 puntos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Tendencia de 6 puntos o más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Desplazamientos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Ciclos recurrentes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Mucha o poca variabilidad</a:t>
          </a:r>
          <a:br>
            <a:rPr lang="es-CO" sz="1100" b="0" baseline="0">
              <a:solidFill>
                <a:schemeClr val="tx1"/>
              </a:solidFill>
            </a:rPr>
          </a:b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Se puede inferir que el poceso no presenta anomalias y esta bajo control.  </a:t>
          </a:r>
          <a:endParaRPr lang="es-CO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67235</xdr:colOff>
      <xdr:row>30</xdr:row>
      <xdr:rowOff>504265</xdr:rowOff>
    </xdr:from>
    <xdr:to>
      <xdr:col>5</xdr:col>
      <xdr:colOff>672353</xdr:colOff>
      <xdr:row>40</xdr:row>
      <xdr:rowOff>145676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5B277CA6-B0C0-445E-AE61-55AFC8D50053}"/>
            </a:ext>
          </a:extLst>
        </xdr:cNvPr>
        <xdr:cNvSpPr/>
      </xdr:nvSpPr>
      <xdr:spPr>
        <a:xfrm>
          <a:off x="686360" y="12620065"/>
          <a:ext cx="4319868" cy="1870261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Interpretaciones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Punto fuera de los limites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Secuencia - 8 -9 puntos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Tendencia - 6 puntos o más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Desplazamientos</a:t>
          </a:r>
          <a:b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Tendencias Parametro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Ciclos recurrentes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Mucha variabilidad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Poca variabilidad</a:t>
          </a:r>
          <a:r>
            <a:rPr lang="es-CO" sz="1200">
              <a:solidFill>
                <a:schemeClr val="tx1"/>
              </a:solidFill>
            </a:rPr>
            <a:t> </a:t>
          </a:r>
        </a:p>
      </xdr:txBody>
    </xdr:sp>
    <xdr:clientData/>
  </xdr:twoCellAnchor>
  <xdr:oneCellAnchor>
    <xdr:from>
      <xdr:col>1</xdr:col>
      <xdr:colOff>359776</xdr:colOff>
      <xdr:row>1</xdr:row>
      <xdr:rowOff>152121</xdr:rowOff>
    </xdr:from>
    <xdr:ext cx="521285" cy="312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7CC7A2C-4C92-4B62-A281-6091003C8873}"/>
                </a:ext>
              </a:extLst>
            </xdr:cNvPr>
            <xdr:cNvSpPr txBox="1"/>
          </xdr:nvSpPr>
          <xdr:spPr>
            <a:xfrm>
              <a:off x="2109995" y="354527"/>
              <a:ext cx="521285" cy="312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CO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400" i="1">
                            <a:latin typeface="Cambria Math" panose="02040503050406030204" pitchFamily="18" charset="0"/>
                          </a:rPr>
                          <m:t>ⅆ</m:t>
                        </m:r>
                      </m:e>
                      <m:sub>
                        <m:r>
                          <a:rPr lang="es-CO" sz="14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4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es-CO" sz="1000" i="1">
                <a:effectLst/>
              </a:endParaRPr>
            </a:p>
            <a:p>
              <a:endParaRPr lang="es-CO" sz="1000" i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7CC7A2C-4C92-4B62-A281-6091003C8873}"/>
                </a:ext>
              </a:extLst>
            </xdr:cNvPr>
            <xdr:cNvSpPr txBox="1"/>
          </xdr:nvSpPr>
          <xdr:spPr>
            <a:xfrm>
              <a:off x="2109995" y="354527"/>
              <a:ext cx="521285" cy="312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latin typeface="Cambria Math" panose="02040503050406030204" pitchFamily="18" charset="0"/>
                </a:rPr>
                <a:t> </a:t>
              </a:r>
              <a:r>
                <a:rPr lang="es-CO" sz="1400" i="0">
                  <a:latin typeface="Cambria Math" panose="02040503050406030204" pitchFamily="18" charset="0"/>
                </a:rPr>
                <a:t>ⅆ</a:t>
              </a:r>
              <a:r>
                <a:rPr lang="es-CO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400" i="0">
                  <a:latin typeface="Cambria Math" panose="02040503050406030204" pitchFamily="18" charset="0"/>
                </a:rPr>
                <a:t>𝑖</a:t>
              </a:r>
              <a:r>
                <a:rPr lang="es-CO" sz="1400" b="0" i="0">
                  <a:latin typeface="Cambria Math" panose="02040503050406030204" pitchFamily="18" charset="0"/>
                </a:rPr>
                <a:t>   </a:t>
              </a:r>
              <a:endParaRPr lang="es-CO" sz="1000" i="1">
                <a:effectLst/>
              </a:endParaRPr>
            </a:p>
            <a:p>
              <a:endParaRPr lang="es-CO" sz="1000" i="1"/>
            </a:p>
          </xdr:txBody>
        </xdr:sp>
      </mc:Fallback>
    </mc:AlternateContent>
    <xdr:clientData/>
  </xdr:oneCellAnchor>
  <xdr:oneCellAnchor>
    <xdr:from>
      <xdr:col>13</xdr:col>
      <xdr:colOff>501253</xdr:colOff>
      <xdr:row>7</xdr:row>
      <xdr:rowOff>66675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7DD1440-85DD-444D-A8BE-C7CA85143AD5}"/>
            </a:ext>
          </a:extLst>
        </xdr:cNvPr>
        <xdr:cNvSpPr txBox="1"/>
      </xdr:nvSpPr>
      <xdr:spPr>
        <a:xfrm>
          <a:off x="11064478" y="1676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36910</xdr:colOff>
      <xdr:row>27</xdr:row>
      <xdr:rowOff>459582</xdr:rowOff>
    </xdr:from>
    <xdr:ext cx="1317348" cy="17696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EB81CCD-A56A-4324-B03C-9DCFC7059744}"/>
                </a:ext>
              </a:extLst>
            </xdr:cNvPr>
            <xdr:cNvSpPr txBox="1"/>
          </xdr:nvSpPr>
          <xdr:spPr>
            <a:xfrm>
              <a:off x="1870473" y="6496051"/>
              <a:ext cx="1317348" cy="1769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es-CO" sz="1400" i="1">
                        <a:latin typeface="Cambria Math" panose="02040503050406030204" pitchFamily="18" charset="0"/>
                      </a:rPr>
                      <m:t>−3</m:t>
                    </m:r>
                    <m:rad>
                      <m:radPr>
                        <m:degHide m:val="on"/>
                        <m:ctrlPr>
                          <a:rPr lang="es-CO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CO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acc>
                          <m:accPr>
                            <m:chr m:val="̅"/>
                            <m:ctrlPr>
                              <a:rPr lang="es-CO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CO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</m:acc>
                        <m:d>
                          <m:dPr>
                            <m:ctrlPr>
                              <a:rPr lang="es-CO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acc>
                              <m:accPr>
                                <m:chr m:val="̅"/>
                                <m:ctrlPr>
                                  <a:rPr lang="es-CO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CO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</m:acc>
                          </m:e>
                        </m:d>
                      </m:e>
                    </m:rad>
                  </m:oMath>
                </m:oMathPara>
              </a14:m>
              <a:endParaRPr lang="es-CO" sz="1400"/>
            </a:p>
            <a:p>
              <a:endParaRPr lang="es-CO" sz="1400"/>
            </a:p>
            <a:p>
              <a:endParaRPr lang="es-CO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2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        </a:t>
              </a:r>
              <a14:m>
                <m:oMath xmlns:m="http://schemas.openxmlformats.org/officeDocument/2006/math">
                  <m:r>
                    <a:rPr lang="es-CO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acc>
                    <m:accPr>
                      <m:chr m:val="̅"/>
                      <m:ctrlPr>
                        <a:rPr lang="es-CO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s-CO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e>
                  </m:acc>
                </m:oMath>
              </a14:m>
              <a:endParaRPr lang="es-CO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</m:acc>
                    <m:r>
                      <a:rPr lang="es-CO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CO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</m:t>
                    </m:r>
                    <m:rad>
                      <m:radPr>
                        <m:degHide m:val="on"/>
                        <m:ctrlPr>
                          <a:rPr lang="es-CO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s-CO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acc>
                          <m:accPr>
                            <m:chr m:val="̅"/>
                            <m:ctrlPr>
                              <a:rPr lang="es-CO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CO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</m:acc>
                        <m:d>
                          <m:dPr>
                            <m:ctrlPr>
                              <a:rPr lang="es-CO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acc>
                              <m:accPr>
                                <m:chr m:val="̅"/>
                                <m:ctrlPr>
                                  <a:rPr lang="es-CO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CO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</m:acc>
                          </m:e>
                        </m:d>
                      </m:e>
                    </m:rad>
                  </m:oMath>
                </m:oMathPara>
              </a14:m>
              <a:endParaRPr lang="es-CO" sz="1400">
                <a:effectLst/>
              </a:endParaRPr>
            </a:p>
            <a:p>
              <a:endParaRPr lang="es-CO" sz="14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EB81CCD-A56A-4324-B03C-9DCFC7059744}"/>
                </a:ext>
              </a:extLst>
            </xdr:cNvPr>
            <xdr:cNvSpPr txBox="1"/>
          </xdr:nvSpPr>
          <xdr:spPr>
            <a:xfrm>
              <a:off x="1870473" y="6496051"/>
              <a:ext cx="1317348" cy="17696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i="0">
                  <a:latin typeface="Cambria Math" panose="02040503050406030204" pitchFamily="18" charset="0"/>
                </a:rPr>
                <a:t>𝑝</a:t>
              </a:r>
              <a:r>
                <a:rPr lang="es-CO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CO" sz="1400" i="0">
                  <a:latin typeface="Cambria Math" panose="02040503050406030204" pitchFamily="18" charset="0"/>
                </a:rPr>
                <a:t>−3</a:t>
              </a:r>
              <a:r>
                <a:rPr lang="es-CO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s-CO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 ̅(1−𝑝 ̅ )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O" sz="140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CO" sz="1400"/>
            </a:p>
            <a:p>
              <a:pPr/>
              <a:endParaRPr lang="es-CO" sz="1400"/>
            </a:p>
            <a:p>
              <a:pPr/>
              <a:endParaRPr lang="es-CO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2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        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s-CO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 ̅</a:t>
              </a:r>
              <a:endParaRPr lang="es-CO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 ̅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CO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3√(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s-CO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 ̅(1−𝑝 ̅ ) )</a:t>
              </a:r>
              <a:endParaRPr lang="es-CO" sz="1400">
                <a:effectLst/>
              </a:endParaRPr>
            </a:p>
            <a:p>
              <a:pPr/>
              <a:endParaRPr lang="es-CO" sz="1400"/>
            </a:p>
          </xdr:txBody>
        </xdr:sp>
      </mc:Fallback>
    </mc:AlternateContent>
    <xdr:clientData/>
  </xdr:oneCellAnchor>
  <xdr:oneCellAnchor>
    <xdr:from>
      <xdr:col>3</xdr:col>
      <xdr:colOff>489347</xdr:colOff>
      <xdr:row>6</xdr:row>
      <xdr:rowOff>9525</xdr:rowOff>
    </xdr:from>
    <xdr:ext cx="2545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BD6CFED6-FCF0-D63D-64D2-15947905CAE0}"/>
                </a:ext>
              </a:extLst>
            </xdr:cNvPr>
            <xdr:cNvSpPr txBox="1"/>
          </xdr:nvSpPr>
          <xdr:spPr>
            <a:xfrm>
              <a:off x="3573066" y="1235869"/>
              <a:ext cx="254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</a:rPr>
                      <m:t>𝜂</m:t>
                    </m:r>
                    <m:r>
                      <a:rPr lang="es-CO" sz="110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BD6CFED6-FCF0-D63D-64D2-15947905CAE0}"/>
                </a:ext>
              </a:extLst>
            </xdr:cNvPr>
            <xdr:cNvSpPr txBox="1"/>
          </xdr:nvSpPr>
          <xdr:spPr>
            <a:xfrm>
              <a:off x="3573066" y="1235869"/>
              <a:ext cx="254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𝜂=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286940</xdr:colOff>
      <xdr:row>13</xdr:row>
      <xdr:rowOff>114300</xdr:rowOff>
    </xdr:from>
    <xdr:ext cx="1703608" cy="320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F127BFA1-B9C3-9FB1-D549-47E451C8AFC3}"/>
                </a:ext>
              </a:extLst>
            </xdr:cNvPr>
            <xdr:cNvSpPr txBox="1"/>
          </xdr:nvSpPr>
          <xdr:spPr>
            <a:xfrm>
              <a:off x="2037159" y="2483644"/>
              <a:ext cx="1703608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</m:acc>
                    <m:r>
                      <a:rPr lang="es-CO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𝑑𝑖𝑠𝑐𝑜𝑛𝑓𝑜𝑟𝑚𝑒𝑠</m:t>
                        </m:r>
                      </m:num>
                      <m:den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𝑀𝑢𝑒𝑠𝑡𝑟𝑎𝑠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𝑙𝑜𝑡𝑒</m:t>
                        </m:r>
                      </m:den>
                    </m:f>
                    <m:r>
                      <a:rPr lang="es-CO" sz="110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F127BFA1-B9C3-9FB1-D549-47E451C8AFC3}"/>
                </a:ext>
              </a:extLst>
            </xdr:cNvPr>
            <xdr:cNvSpPr txBox="1"/>
          </xdr:nvSpPr>
          <xdr:spPr>
            <a:xfrm>
              <a:off x="2037159" y="2483644"/>
              <a:ext cx="1703608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𝜌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CO" sz="1100" i="0">
                  <a:latin typeface="Cambria Math" panose="02040503050406030204" pitchFamily="18" charset="0"/>
                </a:rPr>
                <a:t>=</a:t>
              </a:r>
              <a:r>
                <a:rPr lang="es-CO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𝑇𝑜𝑡𝑎𝑙 𝑑𝑖𝑠𝑐𝑜𝑛𝑓𝑜𝑟𝑚𝑒𝑠)/(𝑀𝑢𝑒𝑠𝑡𝑟𝑎𝑠 ∗𝑙𝑜𝑡𝑒)</a:t>
              </a:r>
              <a:r>
                <a:rPr lang="es-CO" sz="1100" i="0">
                  <a:latin typeface="Cambria Math" panose="02040503050406030204" pitchFamily="18" charset="0"/>
                </a:rPr>
                <a:t>=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286940</xdr:colOff>
      <xdr:row>11</xdr:row>
      <xdr:rowOff>30956</xdr:rowOff>
    </xdr:from>
    <xdr:ext cx="1559017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E7B754A1-9029-4C6B-9662-FEFE1EEB9768}"/>
                </a:ext>
              </a:extLst>
            </xdr:cNvPr>
            <xdr:cNvSpPr txBox="1"/>
          </xdr:nvSpPr>
          <xdr:spPr>
            <a:xfrm>
              <a:off x="2120503" y="2400300"/>
              <a:ext cx="1559017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𝜌</m:t>
                        </m:r>
                      </m:e>
                    </m:acc>
                    <m:r>
                      <a:rPr lang="es-CO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𝑑𝑖𝑠𝑐𝑜𝑛𝑓𝑜𝑟𝑚𝑒𝑠</m:t>
                        </m:r>
                      </m:num>
                      <m:den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𝑚𝑢𝑒𝑠𝑡𝑟𝑎𝑠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E7B754A1-9029-4C6B-9662-FEFE1EEB9768}"/>
                </a:ext>
              </a:extLst>
            </xdr:cNvPr>
            <xdr:cNvSpPr txBox="1"/>
          </xdr:nvSpPr>
          <xdr:spPr>
            <a:xfrm>
              <a:off x="2120503" y="2400300"/>
              <a:ext cx="1559017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𝜌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CO" sz="1100" i="0">
                  <a:latin typeface="Cambria Math" panose="02040503050406030204" pitchFamily="18" charset="0"/>
                </a:rPr>
                <a:t>=</a:t>
              </a:r>
              <a:r>
                <a:rPr lang="es-CO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𝑇𝑜𝑡𝑎𝑙 𝑑𝑖𝑠𝑐𝑜𝑛𝑓𝑜𝑟𝑚𝑒𝑠)/(𝑇𝑜𝑡𝑎𝑙 𝑚𝑢𝑒𝑠𝑡𝑟𝑎𝑠)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96440</xdr:colOff>
      <xdr:row>27</xdr:row>
      <xdr:rowOff>792957</xdr:rowOff>
    </xdr:from>
    <xdr:ext cx="1490408" cy="9301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A6EB96B-B93F-669D-30C3-A97EAFF372BE}"/>
                </a:ext>
              </a:extLst>
            </xdr:cNvPr>
            <xdr:cNvSpPr txBox="1"/>
          </xdr:nvSpPr>
          <xdr:spPr>
            <a:xfrm>
              <a:off x="3358753" y="6829426"/>
              <a:ext cx="1490408" cy="9301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: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𝑃𝑖𝑒𝑧𝑎𝑠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𝑙𝑜𝑡𝑒</m:t>
                    </m:r>
                    <m:r>
                      <a:rPr lang="es-CO" sz="110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CO" sz="1100" i="1">
                <a:latin typeface="Cambria Math" panose="02040503050406030204" pitchFamily="18" charset="0"/>
              </a:endParaRPr>
            </a:p>
            <a:p>
              <a:endParaRPr lang="es-CO" sz="1100" i="1">
                <a:solidFill>
                  <a:srgbClr val="836967"/>
                </a:solidFill>
                <a:latin typeface="Cambria Math" panose="02040503050406030204" pitchFamily="18" charset="0"/>
              </a:endParaRPr>
            </a:p>
            <a:p>
              <a:endParaRPr lang="es-CO" sz="1100" i="1">
                <a:solidFill>
                  <a:srgbClr val="836967"/>
                </a:solidFill>
                <a:latin typeface="Cambria Math" panose="02040503050406030204" pitchFamily="18" charset="0"/>
              </a:endParaRPr>
            </a:p>
            <a:p>
              <a:endParaRPr lang="es-CO" sz="1100" i="1">
                <a:solidFill>
                  <a:srgbClr val="836967"/>
                </a:solidFill>
                <a:latin typeface="Cambria Math" panose="02040503050406030204" pitchFamily="18" charset="0"/>
              </a:endParaRPr>
            </a:p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s-CO" sz="12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CO" sz="1200" i="1">
                          <a:latin typeface="Cambria Math" panose="02040503050406030204" pitchFamily="18" charset="0"/>
                        </a:rPr>
                        <m:t>𝑝</m:t>
                      </m:r>
                    </m:e>
                  </m:acc>
                  <m:r>
                    <a:rPr lang="es-CO" sz="12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CO" sz="12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𝑇𝑜𝑡𝑎𝑙</m:t>
                      </m:r>
                      <m:r>
                        <a:rPr lang="es-CO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𝑑𝑖𝑠𝑐𝑜𝑛𝑓𝑜𝑟𝑚𝑒𝑠</m:t>
                      </m:r>
                    </m:num>
                    <m:den>
                      <m:r>
                        <a:rPr lang="es-CO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𝑀𝑢𝑒𝑠𝑡𝑟𝑎𝑠</m:t>
                      </m:r>
                      <m:r>
                        <a:rPr lang="es-CO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 ∗</m:t>
                      </m:r>
                      <m:r>
                        <a:rPr lang="es-CO" sz="12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𝐿𝑜𝑡𝑒</m:t>
                      </m:r>
                    </m:den>
                  </m:f>
                </m:oMath>
              </a14:m>
              <a:r>
                <a:rPr lang="es-CO" sz="1100"/>
                <a:t> =</a:t>
              </a:r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1A6EB96B-B93F-669D-30C3-A97EAFF372BE}"/>
                </a:ext>
              </a:extLst>
            </xdr:cNvPr>
            <xdr:cNvSpPr txBox="1"/>
          </xdr:nvSpPr>
          <xdr:spPr>
            <a:xfrm>
              <a:off x="3358753" y="6829426"/>
              <a:ext cx="1490408" cy="9301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𝑛</a:t>
              </a:r>
              <a:r>
                <a:rPr lang="es-CO" sz="1100" b="0" i="0">
                  <a:latin typeface="Cambria Math" panose="02040503050406030204" pitchFamily="18" charset="0"/>
                </a:rPr>
                <a:t> :𝑃𝑖𝑒𝑧𝑎𝑠 𝑝𝑜𝑟 𝑙𝑜𝑡𝑒</a:t>
              </a:r>
              <a:r>
                <a:rPr lang="es-CO" sz="1100" i="0">
                  <a:latin typeface="Cambria Math" panose="02040503050406030204" pitchFamily="18" charset="0"/>
                </a:rPr>
                <a:t>=</a:t>
              </a:r>
              <a:endParaRPr lang="es-CO" sz="1100" i="1">
                <a:latin typeface="Cambria Math" panose="02040503050406030204" pitchFamily="18" charset="0"/>
              </a:endParaRPr>
            </a:p>
            <a:p>
              <a:endParaRPr lang="es-CO" sz="1100" i="1">
                <a:solidFill>
                  <a:srgbClr val="836967"/>
                </a:solidFill>
                <a:latin typeface="Cambria Math" panose="02040503050406030204" pitchFamily="18" charset="0"/>
              </a:endParaRPr>
            </a:p>
            <a:p>
              <a:endParaRPr lang="es-CO" sz="1100" i="1">
                <a:solidFill>
                  <a:srgbClr val="836967"/>
                </a:solidFill>
                <a:latin typeface="Cambria Math" panose="02040503050406030204" pitchFamily="18" charset="0"/>
              </a:endParaRPr>
            </a:p>
            <a:p>
              <a:endParaRPr lang="es-CO" sz="1100" i="1">
                <a:solidFill>
                  <a:srgbClr val="836967"/>
                </a:solidFill>
                <a:latin typeface="Cambria Math" panose="02040503050406030204" pitchFamily="18" charset="0"/>
              </a:endParaRPr>
            </a:p>
            <a:p>
              <a:r>
                <a:rPr lang="es-CO" sz="1200" i="0">
                  <a:latin typeface="Cambria Math" panose="02040503050406030204" pitchFamily="18" charset="0"/>
                </a:rPr>
                <a:t>𝑝</a:t>
              </a:r>
              <a:r>
                <a:rPr lang="es-CO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CO" sz="1200" i="0">
                  <a:latin typeface="Cambria Math" panose="02040503050406030204" pitchFamily="18" charset="0"/>
                </a:rPr>
                <a:t>=</a:t>
              </a:r>
              <a:r>
                <a:rPr lang="es-CO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CO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𝑇𝑜𝑡𝑎𝑙 𝑑𝑖𝑠𝑐𝑜𝑛𝑓𝑜𝑟𝑚𝑒𝑠</a:t>
              </a:r>
              <a:r>
                <a:rPr lang="es-CO" sz="12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s-CO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𝑀𝑢𝑒𝑠𝑡𝑟𝑎𝑠 ∗𝐿𝑜𝑡𝑒</a:t>
              </a:r>
              <a:r>
                <a:rPr lang="es-CO" sz="12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CO" sz="1100"/>
                <a:t> =</a:t>
              </a: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137711</xdr:colOff>
      <xdr:row>36</xdr:row>
      <xdr:rowOff>152398</xdr:rowOff>
    </xdr:from>
    <xdr:to>
      <xdr:col>13</xdr:col>
      <xdr:colOff>631174</xdr:colOff>
      <xdr:row>39</xdr:row>
      <xdr:rowOff>818028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6C2200-5F9F-4C98-8084-B512B1DAB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11475</xdr:colOff>
      <xdr:row>35</xdr:row>
      <xdr:rowOff>571499</xdr:rowOff>
    </xdr:from>
    <xdr:to>
      <xdr:col>18</xdr:col>
      <xdr:colOff>711505</xdr:colOff>
      <xdr:row>39</xdr:row>
      <xdr:rowOff>941293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348587D-E54A-4904-BCAC-705C8E0566CD}"/>
            </a:ext>
          </a:extLst>
        </xdr:cNvPr>
        <xdr:cNvSpPr/>
      </xdr:nvSpPr>
      <xdr:spPr>
        <a:xfrm>
          <a:off x="12622575" y="5705474"/>
          <a:ext cx="3443230" cy="272246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 b="1">
              <a:solidFill>
                <a:schemeClr val="tx1"/>
              </a:solidFill>
            </a:rPr>
            <a:t>LECTURA</a:t>
          </a:r>
          <a:r>
            <a:rPr lang="es-CO" sz="1100" b="1" baseline="0">
              <a:solidFill>
                <a:schemeClr val="tx1"/>
              </a:solidFill>
            </a:rPr>
            <a:t> DE CARTA</a:t>
          </a:r>
          <a:br>
            <a:rPr lang="es-CO" sz="1100" b="1" baseline="0">
              <a:solidFill>
                <a:schemeClr val="tx1"/>
              </a:solidFill>
            </a:rPr>
          </a:br>
          <a:br>
            <a:rPr lang="es-CO" sz="1100" b="1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En concideración de no observar: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Puntos fuera de los limites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Secuencia de 8 o 9 puntos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Tendencia de 6 puntos o más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Desplazamientos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Ciclos recurrentes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Mucha o poca variabilidad</a:t>
          </a:r>
          <a:br>
            <a:rPr lang="es-CO" sz="1100" b="0" baseline="0">
              <a:solidFill>
                <a:schemeClr val="tx1"/>
              </a:solidFill>
            </a:rPr>
          </a:b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Se puede inferir que el poceso no presenta anomalias y esta bajo control.  </a:t>
          </a:r>
          <a:endParaRPr lang="es-CO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67235</xdr:colOff>
      <xdr:row>40</xdr:row>
      <xdr:rowOff>504265</xdr:rowOff>
    </xdr:from>
    <xdr:to>
      <xdr:col>5</xdr:col>
      <xdr:colOff>672353</xdr:colOff>
      <xdr:row>50</xdr:row>
      <xdr:rowOff>145676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4B98ACEC-ECF6-4E48-8F25-A54E78CCC7C1}"/>
            </a:ext>
          </a:extLst>
        </xdr:cNvPr>
        <xdr:cNvSpPr/>
      </xdr:nvSpPr>
      <xdr:spPr>
        <a:xfrm>
          <a:off x="772085" y="8810065"/>
          <a:ext cx="4777068" cy="1870261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Interpretaciones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Punto fuera de los limites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Secuencia - 8 -9 puntos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Tendencia - 6 puntos o más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Desplazamientos</a:t>
          </a:r>
          <a:b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Tendencias Parametro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Ciclos recurrentes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Mucha variabilidad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Poca variabilidad</a:t>
          </a:r>
          <a:r>
            <a:rPr lang="es-CO" sz="1200">
              <a:solidFill>
                <a:schemeClr val="tx1"/>
              </a:solidFill>
            </a:rPr>
            <a:t> </a:t>
          </a:r>
        </a:p>
      </xdr:txBody>
    </xdr:sp>
    <xdr:clientData/>
  </xdr:twoCellAnchor>
  <xdr:oneCellAnchor>
    <xdr:from>
      <xdr:col>1</xdr:col>
      <xdr:colOff>359776</xdr:colOff>
      <xdr:row>1</xdr:row>
      <xdr:rowOff>152121</xdr:rowOff>
    </xdr:from>
    <xdr:ext cx="521285" cy="312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11BC104-5446-4C15-B4AF-239F85AE11C3}"/>
                </a:ext>
              </a:extLst>
            </xdr:cNvPr>
            <xdr:cNvSpPr txBox="1"/>
          </xdr:nvSpPr>
          <xdr:spPr>
            <a:xfrm>
              <a:off x="1064626" y="352146"/>
              <a:ext cx="521285" cy="312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CO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s-CO" sz="14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4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lang="es-CO" sz="1000" i="1">
                <a:effectLst/>
              </a:endParaRPr>
            </a:p>
            <a:p>
              <a:endParaRPr lang="es-CO" sz="1000" i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11BC104-5446-4C15-B4AF-239F85AE11C3}"/>
                </a:ext>
              </a:extLst>
            </xdr:cNvPr>
            <xdr:cNvSpPr txBox="1"/>
          </xdr:nvSpPr>
          <xdr:spPr>
            <a:xfrm>
              <a:off x="1064626" y="352146"/>
              <a:ext cx="521285" cy="312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latin typeface="Cambria Math" panose="02040503050406030204" pitchFamily="18" charset="0"/>
                </a:rPr>
                <a:t> 𝑐</a:t>
              </a:r>
              <a:r>
                <a:rPr lang="es-CO" sz="14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400" i="0">
                  <a:latin typeface="Cambria Math" panose="02040503050406030204" pitchFamily="18" charset="0"/>
                </a:rPr>
                <a:t>𝑖</a:t>
              </a:r>
              <a:r>
                <a:rPr lang="es-CO" sz="1400" b="0" i="0">
                  <a:latin typeface="Cambria Math" panose="02040503050406030204" pitchFamily="18" charset="0"/>
                </a:rPr>
                <a:t>   </a:t>
              </a:r>
              <a:endParaRPr lang="es-CO" sz="1000" i="1">
                <a:effectLst/>
              </a:endParaRPr>
            </a:p>
            <a:p>
              <a:endParaRPr lang="es-CO" sz="1000" i="1"/>
            </a:p>
          </xdr:txBody>
        </xdr:sp>
      </mc:Fallback>
    </mc:AlternateContent>
    <xdr:clientData/>
  </xdr:oneCellAnchor>
  <xdr:oneCellAnchor>
    <xdr:from>
      <xdr:col>13</xdr:col>
      <xdr:colOff>501253</xdr:colOff>
      <xdr:row>7</xdr:row>
      <xdr:rowOff>66675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E865636-B858-4657-B26B-EB1042C0DE2A}"/>
            </a:ext>
          </a:extLst>
        </xdr:cNvPr>
        <xdr:cNvSpPr txBox="1"/>
      </xdr:nvSpPr>
      <xdr:spPr>
        <a:xfrm>
          <a:off x="11588353" y="1676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275035</xdr:colOff>
      <xdr:row>37</xdr:row>
      <xdr:rowOff>459582</xdr:rowOff>
    </xdr:from>
    <xdr:ext cx="715965" cy="17239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DD8ABD1-8633-4018-A2BB-4340E327D1C5}"/>
                </a:ext>
              </a:extLst>
            </xdr:cNvPr>
            <xdr:cNvSpPr txBox="1"/>
          </xdr:nvSpPr>
          <xdr:spPr>
            <a:xfrm>
              <a:off x="2108598" y="8401051"/>
              <a:ext cx="715965" cy="1723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acc>
                    <m:r>
                      <a:rPr lang="es-CO" sz="1400" i="1">
                        <a:latin typeface="Cambria Math" panose="02040503050406030204" pitchFamily="18" charset="0"/>
                      </a:rPr>
                      <m:t>−3</m:t>
                    </m:r>
                    <m:rad>
                      <m:radPr>
                        <m:degHide m:val="on"/>
                        <m:ctrlPr>
                          <a:rPr lang="es-CO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acc>
                          <m:accPr>
                            <m:chr m:val="̅"/>
                            <m:ctrlPr>
                              <a:rPr lang="es-CO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CO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acc>
                      </m:e>
                    </m:rad>
                  </m:oMath>
                </m:oMathPara>
              </a14:m>
              <a:endParaRPr lang="es-CO" sz="1400"/>
            </a:p>
            <a:p>
              <a:endParaRPr lang="es-CO" sz="1400"/>
            </a:p>
            <a:p>
              <a:endParaRPr lang="es-CO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2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        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s-CO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s-CO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e>
                  </m:acc>
                </m:oMath>
              </a14:m>
              <a:endParaRPr lang="es-CO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acc>
                    <m:r>
                      <a:rPr lang="es-CO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CO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</m:t>
                    </m:r>
                    <m:rad>
                      <m:radPr>
                        <m:degHide m:val="on"/>
                        <m:ctrlPr>
                          <a:rPr lang="es-CO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acc>
                          <m:accPr>
                            <m:chr m:val="̅"/>
                            <m:ctrlPr>
                              <a:rPr lang="es-CO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CO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acc>
                      </m:e>
                    </m:rad>
                  </m:oMath>
                </m:oMathPara>
              </a14:m>
              <a:endParaRPr lang="es-CO" sz="1400">
                <a:effectLst/>
              </a:endParaRPr>
            </a:p>
            <a:p>
              <a:endParaRPr lang="es-CO" sz="14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DD8ABD1-8633-4018-A2BB-4340E327D1C5}"/>
                </a:ext>
              </a:extLst>
            </xdr:cNvPr>
            <xdr:cNvSpPr txBox="1"/>
          </xdr:nvSpPr>
          <xdr:spPr>
            <a:xfrm>
              <a:off x="2108598" y="8401051"/>
              <a:ext cx="715965" cy="1723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𝑐</a:t>
              </a:r>
              <a:r>
                <a:rPr lang="es-CO" sz="14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CO" sz="1400" i="0">
                  <a:latin typeface="Cambria Math" panose="02040503050406030204" pitchFamily="18" charset="0"/>
                </a:rPr>
                <a:t>−3</a:t>
              </a:r>
              <a:r>
                <a:rPr lang="es-CO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O" sz="14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CO" sz="1400"/>
            </a:p>
            <a:p>
              <a:pPr/>
              <a:endParaRPr lang="es-CO" sz="1400"/>
            </a:p>
            <a:p>
              <a:pPr/>
              <a:endParaRPr lang="es-CO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2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        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endParaRPr lang="es-CO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CO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3√(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 )</a:t>
              </a:r>
              <a:endParaRPr lang="es-CO" sz="1400">
                <a:effectLst/>
              </a:endParaRPr>
            </a:p>
            <a:p>
              <a:pPr/>
              <a:endParaRPr lang="es-CO" sz="1400"/>
            </a:p>
          </xdr:txBody>
        </xdr:sp>
      </mc:Fallback>
    </mc:AlternateContent>
    <xdr:clientData/>
  </xdr:oneCellAnchor>
  <xdr:oneCellAnchor>
    <xdr:from>
      <xdr:col>2</xdr:col>
      <xdr:colOff>179782</xdr:colOff>
      <xdr:row>13</xdr:row>
      <xdr:rowOff>90488</xdr:rowOff>
    </xdr:from>
    <xdr:ext cx="1992277" cy="10543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2174B11-F944-47EB-8C50-95359BCBCEFD}"/>
                </a:ext>
              </a:extLst>
            </xdr:cNvPr>
            <xdr:cNvSpPr txBox="1"/>
          </xdr:nvSpPr>
          <xdr:spPr>
            <a:xfrm>
              <a:off x="2013345" y="2840832"/>
              <a:ext cx="1992277" cy="10543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sSub>
                          <m:sSubPr>
                            <m:ctrlPr>
                              <a:rPr lang="es-C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s-CO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  <m:r>
                      <a:rPr lang="es-CO" sz="110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CO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acc>
                    <m:r>
                      <a:rPr lang="es-CO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CO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𝑑𝑒𝑓𝑒𝑐𝑡𝑜𝑠</m:t>
                        </m:r>
                      </m:num>
                      <m:den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𝑠𝑢𝑏𝑔𝑟𝑢𝑝𝑜𝑠</m:t>
                        </m:r>
                      </m:den>
                    </m:f>
                    <m:r>
                      <a:rPr lang="es-CO" sz="110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CO" sz="1100"/>
            </a:p>
            <a:p>
              <a:pPr algn="l"/>
              <a:endParaRPr lang="es-CO" sz="1100"/>
            </a:p>
            <a:p>
              <a:pPr algn="l"/>
              <a:endParaRPr lang="es-CO" sz="1100"/>
            </a:p>
            <a:p>
              <a:pPr algn="l"/>
              <a:r>
                <a:rPr lang="es-CO" sz="1100"/>
                <a:t>También</a:t>
              </a: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sSub>
                          <m:sSubPr>
                            <m:ctrlPr>
                              <a:rPr lang="es-C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s-CO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  <m:r>
                      <a:rPr lang="es-CO" sz="110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acc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2174B11-F944-47EB-8C50-95359BCBCEFD}"/>
                </a:ext>
              </a:extLst>
            </xdr:cNvPr>
            <xdr:cNvSpPr txBox="1"/>
          </xdr:nvSpPr>
          <xdr:spPr>
            <a:xfrm>
              <a:off x="2013345" y="2840832"/>
              <a:ext cx="1992277" cy="10543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es-CO" sz="1100" i="0">
                  <a:latin typeface="Cambria Math" panose="02040503050406030204" pitchFamily="18" charset="0"/>
                </a:rPr>
                <a:t>𝑢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s-CO" sz="1100" i="0">
                  <a:latin typeface="Cambria Math" panose="02040503050406030204" pitchFamily="18" charset="0"/>
                </a:rPr>
                <a:t>𝑐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100" i="0">
                  <a:latin typeface="Cambria Math" panose="02040503050406030204" pitchFamily="18" charset="0"/>
                </a:rPr>
                <a:t>𝑖 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CO" sz="1100" i="0">
                  <a:latin typeface="Cambria Math" panose="02040503050406030204" pitchFamily="18" charset="0"/>
                </a:rPr>
                <a:t>=</a:t>
              </a:r>
              <a:r>
                <a:rPr lang="es-CO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𝑐 ̅</a:t>
              </a:r>
              <a:r>
                <a:rPr lang="es-CO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=  (𝑇𝑜𝑡𝑎𝑙 𝑑𝑒 𝑑𝑒𝑓𝑒𝑐𝑡𝑜𝑠)/(𝑇𝑜𝑡𝑎𝑙 𝑠𝑢𝑏𝑔𝑟𝑢𝑝𝑜𝑠)</a:t>
              </a:r>
              <a:r>
                <a:rPr lang="es-CO" sz="1100" i="0">
                  <a:latin typeface="Cambria Math" panose="02040503050406030204" pitchFamily="18" charset="0"/>
                </a:rPr>
                <a:t>=</a:t>
              </a:r>
              <a:endParaRPr lang="es-CO" sz="1100"/>
            </a:p>
            <a:p>
              <a:pPr algn="l"/>
              <a:endParaRPr lang="es-CO" sz="1100"/>
            </a:p>
            <a:p>
              <a:pPr algn="l"/>
              <a:endParaRPr lang="es-CO" sz="1100"/>
            </a:p>
            <a:p>
              <a:pPr algn="l"/>
              <a:r>
                <a:rPr lang="es-CO" sz="1100"/>
                <a:t>También</a:t>
              </a:r>
            </a:p>
            <a:p>
              <a:pPr algn="l"/>
              <a:r>
                <a:rPr lang="es-CO" sz="1100" i="0">
                  <a:latin typeface="Cambria Math" panose="02040503050406030204" pitchFamily="18" charset="0"/>
                </a:rPr>
                <a:t>𝜎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s-CO" sz="1100" i="0">
                  <a:latin typeface="Cambria Math" panose="02040503050406030204" pitchFamily="18" charset="0"/>
                </a:rPr>
                <a:t>𝑐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100" i="0">
                  <a:latin typeface="Cambria Math" panose="02040503050406030204" pitchFamily="18" charset="0"/>
                </a:rPr>
                <a:t>𝑖 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CO" sz="1100" i="0">
                  <a:latin typeface="Cambria Math" panose="02040503050406030204" pitchFamily="18" charset="0"/>
                </a:rPr>
                <a:t>=𝑐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141684</xdr:colOff>
      <xdr:row>38</xdr:row>
      <xdr:rowOff>230982</xdr:rowOff>
    </xdr:from>
    <xdr:ext cx="1582869" cy="351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37213DD-050A-448D-8290-D0E93B8A2F5A}"/>
                </a:ext>
              </a:extLst>
            </xdr:cNvPr>
            <xdr:cNvSpPr txBox="1"/>
          </xdr:nvSpPr>
          <xdr:spPr>
            <a:xfrm>
              <a:off x="3403997" y="9136857"/>
              <a:ext cx="1582869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acc>
                    <m:r>
                      <a:rPr lang="es-CO" sz="11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CO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𝑑𝑒𝑓𝑒𝑐𝑡𝑜𝑠</m:t>
                        </m:r>
                      </m:num>
                      <m:den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𝑠𝑢𝑏𝑔𝑟𝑢𝑝𝑜𝑠</m:t>
                        </m:r>
                      </m:den>
                    </m:f>
                    <m:r>
                      <a:rPr lang="es-CO" sz="110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37213DD-050A-448D-8290-D0E93B8A2F5A}"/>
                </a:ext>
              </a:extLst>
            </xdr:cNvPr>
            <xdr:cNvSpPr txBox="1"/>
          </xdr:nvSpPr>
          <xdr:spPr>
            <a:xfrm>
              <a:off x="3403997" y="9136857"/>
              <a:ext cx="1582869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𝑐 ̅</a:t>
              </a:r>
              <a:r>
                <a:rPr lang="es-CO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=  (𝑇𝑜𝑡𝑎𝑙 𝑑𝑒 𝑑𝑒𝑓𝑒𝑐𝑡𝑜𝑠)/(𝑇𝑜𝑡𝑎𝑙 𝑠𝑢𝑏𝑔𝑟𝑢𝑝𝑜𝑠)</a:t>
              </a:r>
              <a:r>
                <a:rPr lang="es-CO" sz="1100" i="0">
                  <a:latin typeface="Cambria Math" panose="02040503050406030204" pitchFamily="18" charset="0"/>
                </a:rPr>
                <a:t>=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137711</xdr:colOff>
      <xdr:row>32</xdr:row>
      <xdr:rowOff>152398</xdr:rowOff>
    </xdr:from>
    <xdr:to>
      <xdr:col>13</xdr:col>
      <xdr:colOff>631174</xdr:colOff>
      <xdr:row>35</xdr:row>
      <xdr:rowOff>818028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F5D1C1-CA9E-4BEC-BC56-9B7D1EA00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11475</xdr:colOff>
      <xdr:row>31</xdr:row>
      <xdr:rowOff>571499</xdr:rowOff>
    </xdr:from>
    <xdr:to>
      <xdr:col>18</xdr:col>
      <xdr:colOff>711505</xdr:colOff>
      <xdr:row>35</xdr:row>
      <xdr:rowOff>941293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6A7A006-F1F1-45AF-A332-C1ACF7BD3693}"/>
            </a:ext>
          </a:extLst>
        </xdr:cNvPr>
        <xdr:cNvSpPr/>
      </xdr:nvSpPr>
      <xdr:spPr>
        <a:xfrm>
          <a:off x="12193950" y="9515474"/>
          <a:ext cx="3443230" cy="272246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 b="1">
              <a:solidFill>
                <a:schemeClr val="tx1"/>
              </a:solidFill>
            </a:rPr>
            <a:t>LECTURA</a:t>
          </a:r>
          <a:r>
            <a:rPr lang="es-CO" sz="1100" b="1" baseline="0">
              <a:solidFill>
                <a:schemeClr val="tx1"/>
              </a:solidFill>
            </a:rPr>
            <a:t> DE CARTA</a:t>
          </a:r>
          <a:br>
            <a:rPr lang="es-CO" sz="1100" b="1" baseline="0">
              <a:solidFill>
                <a:schemeClr val="tx1"/>
              </a:solidFill>
            </a:rPr>
          </a:br>
          <a:br>
            <a:rPr lang="es-CO" sz="1100" b="1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En concideración de no observar: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Puntos fuera de los limites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Secuencia de 8 o 9 puntos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Tendencia de 6 puntos o más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Desplazamientos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Ciclos recurrentes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Mucha o poca variabilidad</a:t>
          </a:r>
          <a:br>
            <a:rPr lang="es-CO" sz="1100" b="0" baseline="0">
              <a:solidFill>
                <a:schemeClr val="tx1"/>
              </a:solidFill>
            </a:rPr>
          </a:b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Se puede inferir que el poceso no presenta anomalias y esta bajo control.  </a:t>
          </a:r>
          <a:endParaRPr lang="es-CO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67235</xdr:colOff>
      <xdr:row>36</xdr:row>
      <xdr:rowOff>504265</xdr:rowOff>
    </xdr:from>
    <xdr:to>
      <xdr:col>5</xdr:col>
      <xdr:colOff>672353</xdr:colOff>
      <xdr:row>46</xdr:row>
      <xdr:rowOff>145676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35AFBB8D-8E04-4F85-B518-966F8AE33445}"/>
            </a:ext>
          </a:extLst>
        </xdr:cNvPr>
        <xdr:cNvSpPr/>
      </xdr:nvSpPr>
      <xdr:spPr>
        <a:xfrm>
          <a:off x="781610" y="12620065"/>
          <a:ext cx="4319868" cy="1870261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Interpretaciones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Punto fuera de los limites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Secuencia - 8 -9 puntos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Tendencia - 6 puntos o más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Desplazamientos</a:t>
          </a:r>
          <a:b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Tendencias Parametro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Ciclos recurrentes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Mucha variabilidad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Poca variabilidad</a:t>
          </a:r>
          <a:r>
            <a:rPr lang="es-CO" sz="1200">
              <a:solidFill>
                <a:schemeClr val="tx1"/>
              </a:solidFill>
            </a:rPr>
            <a:t> </a:t>
          </a:r>
        </a:p>
      </xdr:txBody>
    </xdr:sp>
    <xdr:clientData/>
  </xdr:twoCellAnchor>
  <xdr:oneCellAnchor>
    <xdr:from>
      <xdr:col>1</xdr:col>
      <xdr:colOff>407401</xdr:colOff>
      <xdr:row>1</xdr:row>
      <xdr:rowOff>175933</xdr:rowOff>
    </xdr:from>
    <xdr:ext cx="2807285" cy="2169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69DF22E-C32C-4BFC-871A-536276B80000}"/>
                </a:ext>
              </a:extLst>
            </xdr:cNvPr>
            <xdr:cNvSpPr txBox="1"/>
          </xdr:nvSpPr>
          <xdr:spPr>
            <a:xfrm>
              <a:off x="1121776" y="378339"/>
              <a:ext cx="2807285" cy="216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s-CO" sz="14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es-CO" sz="140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s-CO" sz="1400" b="0" i="1">
                      <a:latin typeface="Cambria Math" panose="02040503050406030204" pitchFamily="18" charset="0"/>
                    </a:rPr>
                    <m:t>                        </m:t>
                  </m:r>
                  <m:sSub>
                    <m:sSubPr>
                      <m:ctrlPr>
                        <a:rPr lang="es-CO" sz="14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𝑐</m:t>
                      </m:r>
                    </m:e>
                    <m:sub>
                      <m:r>
                        <a:rPr lang="es-CO" sz="140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s-CO" sz="1400" b="0" i="1">
                      <a:latin typeface="Cambria Math" panose="02040503050406030204" pitchFamily="18" charset="0"/>
                    </a:rPr>
                    <m:t>                        </m:t>
                  </m:r>
                </m:oMath>
              </a14:m>
              <a:r>
                <a:rPr lang="es-CO" sz="1100" i="1"/>
                <a:t> </a:t>
              </a:r>
              <a14:m>
                <m:oMath xmlns:m="http://schemas.openxmlformats.org/officeDocument/2006/math">
                  <m:r>
                    <a:rPr lang="es-CO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 </m:t>
                  </m:r>
                  <m:sSub>
                    <m:sSubPr>
                      <m:ctrlP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s-CO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endParaRPr lang="es-CO" sz="1000" i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69DF22E-C32C-4BFC-871A-536276B80000}"/>
                </a:ext>
              </a:extLst>
            </xdr:cNvPr>
            <xdr:cNvSpPr txBox="1"/>
          </xdr:nvSpPr>
          <xdr:spPr>
            <a:xfrm>
              <a:off x="1121776" y="378339"/>
              <a:ext cx="2807285" cy="216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latin typeface="Cambria Math" panose="02040503050406030204" pitchFamily="18" charset="0"/>
                </a:rPr>
                <a:t>𝑛</a:t>
              </a:r>
              <a:r>
                <a:rPr lang="es-CO" sz="14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400" i="0">
                  <a:latin typeface="Cambria Math" panose="02040503050406030204" pitchFamily="18" charset="0"/>
                </a:rPr>
                <a:t>𝑖</a:t>
              </a:r>
              <a:r>
                <a:rPr lang="es-CO" sz="1400" b="0" i="0">
                  <a:latin typeface="Cambria Math" panose="02040503050406030204" pitchFamily="18" charset="0"/>
                </a:rPr>
                <a:t>                         𝑐</a:t>
              </a:r>
              <a:r>
                <a:rPr lang="es-CO" sz="14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400" i="0">
                  <a:latin typeface="Cambria Math" panose="02040503050406030204" pitchFamily="18" charset="0"/>
                </a:rPr>
                <a:t>𝑖</a:t>
              </a:r>
              <a:r>
                <a:rPr lang="es-CO" sz="1400" b="0" i="0">
                  <a:latin typeface="Cambria Math" panose="02040503050406030204" pitchFamily="18" charset="0"/>
                </a:rPr>
                <a:t>                         </a:t>
              </a:r>
              <a:r>
                <a:rPr lang="es-CO" sz="1100" i="1"/>
                <a:t>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es-CO" sz="1000" i="1"/>
            </a:p>
          </xdr:txBody>
        </xdr:sp>
      </mc:Fallback>
    </mc:AlternateContent>
    <xdr:clientData/>
  </xdr:oneCellAnchor>
  <xdr:oneCellAnchor>
    <xdr:from>
      <xdr:col>13</xdr:col>
      <xdr:colOff>501253</xdr:colOff>
      <xdr:row>7</xdr:row>
      <xdr:rowOff>66675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D2D5A905-ECC7-44C0-B432-DF140AB386CD}"/>
            </a:ext>
          </a:extLst>
        </xdr:cNvPr>
        <xdr:cNvSpPr txBox="1"/>
      </xdr:nvSpPr>
      <xdr:spPr>
        <a:xfrm>
          <a:off x="11159728" y="1676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2</xdr:col>
      <xdr:colOff>60722</xdr:colOff>
      <xdr:row>33</xdr:row>
      <xdr:rowOff>257175</xdr:rowOff>
    </xdr:from>
    <xdr:ext cx="1080232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DE1AB79-AB9D-4E9A-B026-CAB4131A451E}"/>
                </a:ext>
              </a:extLst>
            </xdr:cNvPr>
            <xdr:cNvSpPr txBox="1"/>
          </xdr:nvSpPr>
          <xdr:spPr>
            <a:xfrm>
              <a:off x="1908572" y="10106025"/>
              <a:ext cx="1080232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es-CO" sz="1200" i="1">
                        <a:latin typeface="Cambria Math" panose="02040503050406030204" pitchFamily="18" charset="0"/>
                      </a:rPr>
                      <m:t>−3</m:t>
                    </m:r>
                    <m:rad>
                      <m:radPr>
                        <m:degHide m:val="on"/>
                        <m:ctrlPr>
                          <a:rPr lang="es-CO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CO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es-CO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CO" sz="120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acc>
                            <m:d>
                              <m:dPr>
                                <m:ctrlPr>
                                  <a:rPr lang="es-CO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O" sz="120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s-CO" sz="12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s-CO" sz="12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acc>
                              </m:e>
                            </m:d>
                          </m:num>
                          <m:den>
                            <m:acc>
                              <m:accPr>
                                <m:chr m:val="̅"/>
                                <m:ctrlPr>
                                  <a:rPr lang="es-CO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CO" sz="1200" i="1">
                                    <a:latin typeface="Cambria Math" panose="02040503050406030204" pitchFamily="18" charset="0"/>
                                  </a:rPr>
                                  <m:t>𝜂</m:t>
                                </m:r>
                              </m:e>
                            </m:acc>
                          </m:den>
                        </m:f>
                      </m:e>
                    </m:rad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DE1AB79-AB9D-4E9A-B026-CAB4131A451E}"/>
                </a:ext>
              </a:extLst>
            </xdr:cNvPr>
            <xdr:cNvSpPr txBox="1"/>
          </xdr:nvSpPr>
          <xdr:spPr>
            <a:xfrm>
              <a:off x="1908572" y="10106025"/>
              <a:ext cx="1080232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200" i="0">
                  <a:latin typeface="Cambria Math" panose="02040503050406030204" pitchFamily="18" charset="0"/>
                </a:rPr>
                <a:t>𝑝</a:t>
              </a:r>
              <a:r>
                <a:rPr lang="es-CO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CO" sz="1200" i="0">
                  <a:latin typeface="Cambria Math" panose="02040503050406030204" pitchFamily="18" charset="0"/>
                </a:rPr>
                <a:t>−3</a:t>
              </a:r>
              <a:r>
                <a:rPr lang="es-CO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√((</a:t>
              </a:r>
              <a:r>
                <a:rPr lang="es-CO" sz="1200" i="0">
                  <a:latin typeface="Cambria Math" panose="02040503050406030204" pitchFamily="18" charset="0"/>
                </a:rPr>
                <a:t>𝑝</a:t>
              </a:r>
              <a:r>
                <a:rPr lang="es-CO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̅(</a:t>
              </a:r>
              <a:r>
                <a:rPr lang="es-CO" sz="1200" i="0">
                  <a:latin typeface="Cambria Math" panose="02040503050406030204" pitchFamily="18" charset="0"/>
                </a:rPr>
                <a:t>1−𝑝</a:t>
              </a:r>
              <a:r>
                <a:rPr lang="es-CO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))/</a:t>
              </a:r>
              <a:r>
                <a:rPr lang="es-CO" sz="1200" i="0">
                  <a:latin typeface="Cambria Math" panose="02040503050406030204" pitchFamily="18" charset="0"/>
                </a:rPr>
                <a:t>𝜂</a:t>
              </a:r>
              <a:r>
                <a:rPr lang="es-CO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s-CO" sz="1200"/>
            </a:p>
          </xdr:txBody>
        </xdr:sp>
      </mc:Fallback>
    </mc:AlternateContent>
    <xdr:clientData/>
  </xdr:oneCellAnchor>
  <xdr:oneCellAnchor>
    <xdr:from>
      <xdr:col>2</xdr:col>
      <xdr:colOff>58342</xdr:colOff>
      <xdr:row>35</xdr:row>
      <xdr:rowOff>230982</xdr:rowOff>
    </xdr:from>
    <xdr:ext cx="1080232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85A60B9-3D7C-4846-9D75-C1878DCF70E0}"/>
                </a:ext>
              </a:extLst>
            </xdr:cNvPr>
            <xdr:cNvSpPr txBox="1"/>
          </xdr:nvSpPr>
          <xdr:spPr>
            <a:xfrm>
              <a:off x="1906192" y="11527632"/>
              <a:ext cx="1080232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20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es-CO" sz="12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200" i="1">
                        <a:latin typeface="Cambria Math" panose="02040503050406030204" pitchFamily="18" charset="0"/>
                      </a:rPr>
                      <m:t>3</m:t>
                    </m:r>
                    <m:rad>
                      <m:radPr>
                        <m:degHide m:val="on"/>
                        <m:ctrlPr>
                          <a:rPr lang="es-CO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CO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es-CO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CO" sz="120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acc>
                            <m:d>
                              <m:dPr>
                                <m:ctrlPr>
                                  <a:rPr lang="es-CO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O" sz="120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s-CO" sz="12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s-CO" sz="12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acc>
                              </m:e>
                            </m:d>
                          </m:num>
                          <m:den>
                            <m:acc>
                              <m:accPr>
                                <m:chr m:val="̅"/>
                                <m:ctrlPr>
                                  <a:rPr lang="es-CO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s-CO" sz="1200" i="1">
                                    <a:latin typeface="Cambria Math" panose="02040503050406030204" pitchFamily="18" charset="0"/>
                                  </a:rPr>
                                  <m:t>𝜂</m:t>
                                </m:r>
                              </m:e>
                            </m:acc>
                          </m:den>
                        </m:f>
                      </m:e>
                    </m:rad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85A60B9-3D7C-4846-9D75-C1878DCF70E0}"/>
                </a:ext>
              </a:extLst>
            </xdr:cNvPr>
            <xdr:cNvSpPr txBox="1"/>
          </xdr:nvSpPr>
          <xdr:spPr>
            <a:xfrm>
              <a:off x="1906192" y="11527632"/>
              <a:ext cx="1080232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200" i="0">
                  <a:latin typeface="Cambria Math" panose="02040503050406030204" pitchFamily="18" charset="0"/>
                </a:rPr>
                <a:t>𝑝</a:t>
              </a:r>
              <a:r>
                <a:rPr lang="es-CO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CO" sz="1200" b="0" i="0">
                  <a:latin typeface="Cambria Math" panose="02040503050406030204" pitchFamily="18" charset="0"/>
                </a:rPr>
                <a:t>+</a:t>
              </a:r>
              <a:r>
                <a:rPr lang="es-CO" sz="1200" i="0">
                  <a:latin typeface="Cambria Math" panose="02040503050406030204" pitchFamily="18" charset="0"/>
                </a:rPr>
                <a:t>3</a:t>
              </a:r>
              <a:r>
                <a:rPr lang="es-CO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√((</a:t>
              </a:r>
              <a:r>
                <a:rPr lang="es-CO" sz="1200" i="0">
                  <a:latin typeface="Cambria Math" panose="02040503050406030204" pitchFamily="18" charset="0"/>
                </a:rPr>
                <a:t>𝑝</a:t>
              </a:r>
              <a:r>
                <a:rPr lang="es-CO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̅(</a:t>
              </a:r>
              <a:r>
                <a:rPr lang="es-CO" sz="1200" i="0">
                  <a:latin typeface="Cambria Math" panose="02040503050406030204" pitchFamily="18" charset="0"/>
                </a:rPr>
                <a:t>1−𝑝</a:t>
              </a:r>
              <a:r>
                <a:rPr lang="es-CO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))/</a:t>
              </a:r>
              <a:r>
                <a:rPr lang="es-CO" sz="1200" i="0">
                  <a:latin typeface="Cambria Math" panose="02040503050406030204" pitchFamily="18" charset="0"/>
                </a:rPr>
                <a:t>𝜂</a:t>
              </a:r>
              <a:r>
                <a:rPr lang="es-CO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</a:t>
              </a:r>
              <a:endParaRPr lang="es-CO" sz="1200"/>
            </a:p>
          </xdr:txBody>
        </xdr:sp>
      </mc:Fallback>
    </mc:AlternateContent>
    <xdr:clientData/>
  </xdr:oneCellAnchor>
  <xdr:oneCellAnchor>
    <xdr:from>
      <xdr:col>2</xdr:col>
      <xdr:colOff>513160</xdr:colOff>
      <xdr:row>34</xdr:row>
      <xdr:rowOff>66675</xdr:rowOff>
    </xdr:from>
    <xdr:ext cx="16325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44DC739-FC47-4ECC-890F-B3307ACC22F3}"/>
                </a:ext>
              </a:extLst>
            </xdr:cNvPr>
            <xdr:cNvSpPr txBox="1"/>
          </xdr:nvSpPr>
          <xdr:spPr>
            <a:xfrm>
              <a:off x="2361010" y="10877550"/>
              <a:ext cx="1632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60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es-CO" sz="16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44DC739-FC47-4ECC-890F-B3307ACC22F3}"/>
                </a:ext>
              </a:extLst>
            </xdr:cNvPr>
            <xdr:cNvSpPr txBox="1"/>
          </xdr:nvSpPr>
          <xdr:spPr>
            <a:xfrm>
              <a:off x="2361010" y="10877550"/>
              <a:ext cx="1632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600" i="0">
                  <a:latin typeface="Cambria Math" panose="02040503050406030204" pitchFamily="18" charset="0"/>
                </a:rPr>
                <a:t>𝑝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CO" sz="1600"/>
            </a:p>
          </xdr:txBody>
        </xdr:sp>
      </mc:Fallback>
    </mc:AlternateContent>
    <xdr:clientData/>
  </xdr:oneCellAnchor>
  <xdr:oneCellAnchor>
    <xdr:from>
      <xdr:col>3</xdr:col>
      <xdr:colOff>88389</xdr:colOff>
      <xdr:row>33</xdr:row>
      <xdr:rowOff>685100</xdr:rowOff>
    </xdr:from>
    <xdr:ext cx="1751478" cy="10458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2D3209CB-D83E-4025-8CF4-B5D85ECE5457}"/>
                </a:ext>
              </a:extLst>
            </xdr:cNvPr>
            <xdr:cNvSpPr txBox="1"/>
          </xdr:nvSpPr>
          <xdr:spPr>
            <a:xfrm>
              <a:off x="3136389" y="8055069"/>
              <a:ext cx="1751478" cy="1045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es-CO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𝑑𝑒𝑓𝑒𝑐𝑡𝑢𝑜𝑠𝑜𝑠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𝑖𝑛𝑠𝑝𝑒𝑐𝑐𝑖𝑜𝑛𝑎𝑑𝑜𝑠</m:t>
                        </m:r>
                      </m:den>
                    </m:f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CO" sz="1100"/>
            </a:p>
            <a:p>
              <a:endParaRPr lang="es-CO" sz="1100"/>
            </a:p>
            <a:p>
              <a:endParaRPr lang="es-CO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acc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𝑇𝑜𝑡𝑎𝑙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𝑖𝑛𝑠𝑝𝑒𝑐𝑐𝑖𝑜𝑛𝑎𝑑𝑜𝑠</m:t>
                        </m:r>
                      </m:num>
                      <m:den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𝑇𝑜𝑡𝑎𝑙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𝑠𝑢𝑏𝑔𝑟𝑢𝑝𝑜𝑠</m:t>
                        </m:r>
                      </m:den>
                    </m:f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2D3209CB-D83E-4025-8CF4-B5D85ECE5457}"/>
                </a:ext>
              </a:extLst>
            </xdr:cNvPr>
            <xdr:cNvSpPr txBox="1"/>
          </xdr:nvSpPr>
          <xdr:spPr>
            <a:xfrm>
              <a:off x="3136389" y="8055069"/>
              <a:ext cx="1751478" cy="1045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𝑝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CO" sz="1100" i="0">
                  <a:latin typeface="Cambria Math" panose="02040503050406030204" pitchFamily="18" charset="0"/>
                </a:rPr>
                <a:t>=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 panose="02040503050406030204" pitchFamily="18" charset="0"/>
                </a:rPr>
                <a:t>𝑇𝑜𝑡𝑎𝑙 𝑑𝑒𝑓𝑒𝑐𝑡𝑢𝑜𝑠𝑜𝑠</a:t>
              </a:r>
              <a:r>
                <a:rPr lang="es-CO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s-CO" sz="1100" b="0" i="0">
                  <a:latin typeface="Cambria Math" panose="02040503050406030204" pitchFamily="18" charset="0"/>
                </a:rPr>
                <a:t>𝑇𝑜𝑡𝑎𝑙 𝑖𝑛𝑠𝑝𝑒𝑐𝑐𝑖𝑜𝑛𝑎𝑑𝑜𝑠</a:t>
              </a:r>
              <a:r>
                <a:rPr lang="es-CO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CO" sz="1100"/>
            </a:p>
            <a:p>
              <a:endParaRPr lang="es-CO" sz="1100"/>
            </a:p>
            <a:p>
              <a:endParaRPr lang="es-CO" sz="1100"/>
            </a:p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 ̅=(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𝑖𝑛𝑠𝑝𝑒𝑐𝑐𝑖𝑜𝑛𝑎𝑑𝑜𝑠)/(𝑇𝑜𝑡𝑎𝑙 𝑠𝑢𝑏𝑔𝑟𝑢𝑝𝑜𝑠)=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137711</xdr:colOff>
      <xdr:row>46</xdr:row>
      <xdr:rowOff>152398</xdr:rowOff>
    </xdr:from>
    <xdr:to>
      <xdr:col>12</xdr:col>
      <xdr:colOff>631174</xdr:colOff>
      <xdr:row>49</xdr:row>
      <xdr:rowOff>818028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520DBE-519C-4F7D-8401-AC0A0D00A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11475</xdr:colOff>
      <xdr:row>45</xdr:row>
      <xdr:rowOff>571499</xdr:rowOff>
    </xdr:from>
    <xdr:to>
      <xdr:col>17</xdr:col>
      <xdr:colOff>711505</xdr:colOff>
      <xdr:row>49</xdr:row>
      <xdr:rowOff>941293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ADA70D85-06C8-45D0-9454-3C931EEC9144}"/>
            </a:ext>
          </a:extLst>
        </xdr:cNvPr>
        <xdr:cNvSpPr/>
      </xdr:nvSpPr>
      <xdr:spPr>
        <a:xfrm>
          <a:off x="12098700" y="9515474"/>
          <a:ext cx="3443230" cy="272246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 b="1">
              <a:solidFill>
                <a:schemeClr val="tx1"/>
              </a:solidFill>
            </a:rPr>
            <a:t>LECTURA</a:t>
          </a:r>
          <a:r>
            <a:rPr lang="es-CO" sz="1100" b="1" baseline="0">
              <a:solidFill>
                <a:schemeClr val="tx1"/>
              </a:solidFill>
            </a:rPr>
            <a:t> DE CARTA</a:t>
          </a:r>
          <a:br>
            <a:rPr lang="es-CO" sz="1100" b="1" baseline="0">
              <a:solidFill>
                <a:schemeClr val="tx1"/>
              </a:solidFill>
            </a:rPr>
          </a:br>
          <a:br>
            <a:rPr lang="es-CO" sz="1100" b="1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En concideración de no observar: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Puntos fuera de los limites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Secuencia de 8 o 9 puntos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Tendencia de 6 puntos o más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Desplazamientos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Ciclos recurrentes</a:t>
          </a: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   &gt; Mucha o poca variabilidad</a:t>
          </a:r>
          <a:br>
            <a:rPr lang="es-CO" sz="1100" b="0" baseline="0">
              <a:solidFill>
                <a:schemeClr val="tx1"/>
              </a:solidFill>
            </a:rPr>
          </a:br>
          <a:br>
            <a:rPr lang="es-CO" sz="1100" b="0" baseline="0">
              <a:solidFill>
                <a:schemeClr val="tx1"/>
              </a:solidFill>
            </a:rPr>
          </a:br>
          <a:r>
            <a:rPr lang="es-CO" sz="1100" b="0" baseline="0">
              <a:solidFill>
                <a:schemeClr val="tx1"/>
              </a:solidFill>
            </a:rPr>
            <a:t>Se puede inferir que el poceso no presenta anomalias y esta bajo control.  </a:t>
          </a:r>
          <a:endParaRPr lang="es-CO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67235</xdr:colOff>
      <xdr:row>50</xdr:row>
      <xdr:rowOff>504265</xdr:rowOff>
    </xdr:from>
    <xdr:to>
      <xdr:col>4</xdr:col>
      <xdr:colOff>672353</xdr:colOff>
      <xdr:row>60</xdr:row>
      <xdr:rowOff>145676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F2E99358-4380-475B-A702-5F5DA2BA702F}"/>
            </a:ext>
          </a:extLst>
        </xdr:cNvPr>
        <xdr:cNvSpPr/>
      </xdr:nvSpPr>
      <xdr:spPr>
        <a:xfrm>
          <a:off x="686360" y="12620065"/>
          <a:ext cx="4319868" cy="1870261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6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Interpretaciones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Punto fuera de los limites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Secuencia - 8 -9 puntos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Tendencia - 6 puntos o más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Desplazamientos</a:t>
          </a:r>
          <a:b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Tendencias Parametro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Ciclos recurrentes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Mucha variabilidad</a:t>
          </a:r>
          <a:r>
            <a:rPr lang="es-CO" sz="1200">
              <a:solidFill>
                <a:schemeClr val="tx1"/>
              </a:solidFill>
            </a:rPr>
            <a:t> </a:t>
          </a:r>
          <a:br>
            <a:rPr lang="es-CO" sz="1200">
              <a:solidFill>
                <a:schemeClr val="tx1"/>
              </a:solidFill>
            </a:rPr>
          </a:br>
          <a:r>
            <a:rPr lang="es-CO" sz="12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Poca variabilidad</a:t>
          </a:r>
          <a:r>
            <a:rPr lang="es-CO" sz="1200">
              <a:solidFill>
                <a:schemeClr val="tx1"/>
              </a:solidFill>
            </a:rPr>
            <a:t> </a:t>
          </a:r>
        </a:p>
      </xdr:txBody>
    </xdr:sp>
    <xdr:clientData/>
  </xdr:twoCellAnchor>
  <xdr:oneCellAnchor>
    <xdr:from>
      <xdr:col>1</xdr:col>
      <xdr:colOff>407401</xdr:colOff>
      <xdr:row>1</xdr:row>
      <xdr:rowOff>214313</xdr:rowOff>
    </xdr:from>
    <xdr:ext cx="1580943" cy="2738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8195A47-32FB-4B65-AD7F-59C129B7B4D2}"/>
                </a:ext>
              </a:extLst>
            </xdr:cNvPr>
            <xdr:cNvSpPr txBox="1"/>
          </xdr:nvSpPr>
          <xdr:spPr>
            <a:xfrm>
              <a:off x="1026526" y="416719"/>
              <a:ext cx="1580943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s-CO" sz="14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400" b="0" i="1">
                        <a:latin typeface="Cambria Math" panose="02040503050406030204" pitchFamily="18" charset="0"/>
                      </a:rPr>
                      <m:t>                        </m:t>
                    </m:r>
                    <m:sSub>
                      <m:sSubPr>
                        <m:ctrlPr>
                          <a:rPr lang="es-CO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400" i="1">
                            <a:latin typeface="Cambria Math" panose="02040503050406030204" pitchFamily="18" charset="0"/>
                          </a:rPr>
                          <m:t>ⅆ</m:t>
                        </m:r>
                      </m:e>
                      <m:sub>
                        <m:r>
                          <a:rPr lang="es-CO" sz="14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000" i="1">
                <a:effectLst/>
              </a:endParaRPr>
            </a:p>
            <a:p>
              <a:endParaRPr lang="es-CO" sz="1000" i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8195A47-32FB-4B65-AD7F-59C129B7B4D2}"/>
                </a:ext>
              </a:extLst>
            </xdr:cNvPr>
            <xdr:cNvSpPr txBox="1"/>
          </xdr:nvSpPr>
          <xdr:spPr>
            <a:xfrm>
              <a:off x="1026526" y="416719"/>
              <a:ext cx="1580943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latin typeface="Cambria Math" panose="02040503050406030204" pitchFamily="18" charset="0"/>
                </a:rPr>
                <a:t>𝑛</a:t>
              </a:r>
              <a:r>
                <a:rPr lang="es-CO" sz="14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400" i="0">
                  <a:latin typeface="Cambria Math" panose="02040503050406030204" pitchFamily="18" charset="0"/>
                </a:rPr>
                <a:t>𝑖</a:t>
              </a:r>
              <a:r>
                <a:rPr lang="es-CO" sz="1400" b="0" i="0">
                  <a:latin typeface="Cambria Math" panose="02040503050406030204" pitchFamily="18" charset="0"/>
                </a:rPr>
                <a:t>                         </a:t>
              </a:r>
              <a:r>
                <a:rPr lang="es-CO" sz="1400" i="0">
                  <a:latin typeface="Cambria Math" panose="02040503050406030204" pitchFamily="18" charset="0"/>
                </a:rPr>
                <a:t>ⅆ</a:t>
              </a:r>
              <a:r>
                <a:rPr lang="es-CO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400" i="0">
                  <a:latin typeface="Cambria Math" panose="02040503050406030204" pitchFamily="18" charset="0"/>
                </a:rPr>
                <a:t>𝑖</a:t>
              </a:r>
              <a:endParaRPr lang="es-CO" sz="1000" i="1">
                <a:effectLst/>
              </a:endParaRPr>
            </a:p>
            <a:p>
              <a:endParaRPr lang="es-CO" sz="1000" i="1"/>
            </a:p>
          </xdr:txBody>
        </xdr:sp>
      </mc:Fallback>
    </mc:AlternateContent>
    <xdr:clientData/>
  </xdr:oneCellAnchor>
  <xdr:oneCellAnchor>
    <xdr:from>
      <xdr:col>12</xdr:col>
      <xdr:colOff>501253</xdr:colOff>
      <xdr:row>7</xdr:row>
      <xdr:rowOff>66675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55E4307-9F62-43DC-A028-5A77DD21AF8A}"/>
            </a:ext>
          </a:extLst>
        </xdr:cNvPr>
        <xdr:cNvSpPr txBox="1"/>
      </xdr:nvSpPr>
      <xdr:spPr>
        <a:xfrm>
          <a:off x="11064478" y="1676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3</xdr:col>
      <xdr:colOff>83344</xdr:colOff>
      <xdr:row>48</xdr:row>
      <xdr:rowOff>221457</xdr:rowOff>
    </xdr:from>
    <xdr:ext cx="964407" cy="402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C543F9A-89A2-1F45-1F50-300519CBED93}"/>
                </a:ext>
              </a:extLst>
            </xdr:cNvPr>
            <xdr:cNvSpPr txBox="1"/>
          </xdr:nvSpPr>
          <xdr:spPr>
            <a:xfrm>
              <a:off x="3940969" y="11032332"/>
              <a:ext cx="964407" cy="402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O" sz="16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O" sz="1600" i="1">
                          <a:latin typeface="Cambria Math" panose="02040503050406030204" pitchFamily="18" charset="0"/>
                        </a:rPr>
                        <m:t>𝜎</m:t>
                      </m:r>
                    </m:e>
                    <m:sub>
                      <m:r>
                        <a:rPr lang="es-CO" sz="1600" i="1">
                          <a:latin typeface="Cambria Math" panose="02040503050406030204" pitchFamily="18" charset="0"/>
                        </a:rPr>
                        <m:t>𝑥</m:t>
                      </m:r>
                    </m:sub>
                  </m:sSub>
                  <m:r>
                    <a:rPr lang="es-CO" sz="16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CO" sz="16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es-CO" sz="160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es-CO" sz="160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</m:acc>
                    </m:num>
                    <m:den>
                      <m:sSub>
                        <m:sSubPr>
                          <m:ctrlPr>
                            <a:rPr lang="es-CO" sz="160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CO" sz="1600" i="1"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s-CO" sz="160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den>
                  </m:f>
                </m:oMath>
              </a14:m>
              <a:r>
                <a:rPr lang="es-CO" sz="1600"/>
                <a:t> =</a:t>
              </a:r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C543F9A-89A2-1F45-1F50-300519CBED93}"/>
                </a:ext>
              </a:extLst>
            </xdr:cNvPr>
            <xdr:cNvSpPr txBox="1"/>
          </xdr:nvSpPr>
          <xdr:spPr>
            <a:xfrm>
              <a:off x="3940969" y="11032332"/>
              <a:ext cx="964407" cy="402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600" i="0">
                  <a:latin typeface="Cambria Math" panose="02040503050406030204" pitchFamily="18" charset="0"/>
                </a:rPr>
                <a:t>𝜎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600" i="0">
                  <a:latin typeface="Cambria Math" panose="02040503050406030204" pitchFamily="18" charset="0"/>
                </a:rPr>
                <a:t>𝑥=𝑅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̅/</a:t>
              </a:r>
              <a:r>
                <a:rPr lang="es-CO" sz="1600" i="0">
                  <a:latin typeface="Cambria Math" panose="02040503050406030204" pitchFamily="18" charset="0"/>
                </a:rPr>
                <a:t>𝑑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600" i="0">
                  <a:latin typeface="Cambria Math" panose="02040503050406030204" pitchFamily="18" charset="0"/>
                </a:rPr>
                <a:t>2 </a:t>
              </a:r>
              <a:r>
                <a:rPr lang="es-CO" sz="1600"/>
                <a:t> =</a:t>
              </a:r>
            </a:p>
          </xdr:txBody>
        </xdr:sp>
      </mc:Fallback>
    </mc:AlternateContent>
    <xdr:clientData/>
  </xdr:oneCellAnchor>
  <xdr:oneCellAnchor>
    <xdr:from>
      <xdr:col>2</xdr:col>
      <xdr:colOff>429815</xdr:colOff>
      <xdr:row>43</xdr:row>
      <xdr:rowOff>173831</xdr:rowOff>
    </xdr:from>
    <xdr:ext cx="183127" cy="2546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64789F2-8883-D245-0957-CADF2B8CAE16}"/>
                </a:ext>
              </a:extLst>
            </xdr:cNvPr>
            <xdr:cNvSpPr txBox="1"/>
          </xdr:nvSpPr>
          <xdr:spPr>
            <a:xfrm>
              <a:off x="2180034" y="8651081"/>
              <a:ext cx="183127" cy="2546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60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acc>
                  </m:oMath>
                </m:oMathPara>
              </a14:m>
              <a:endParaRPr lang="es-CO" sz="16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64789F2-8883-D245-0957-CADF2B8CAE16}"/>
                </a:ext>
              </a:extLst>
            </xdr:cNvPr>
            <xdr:cNvSpPr txBox="1"/>
          </xdr:nvSpPr>
          <xdr:spPr>
            <a:xfrm>
              <a:off x="2180034" y="8651081"/>
              <a:ext cx="183127" cy="2546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600" i="0">
                  <a:latin typeface="Cambria Math" panose="02040503050406030204" pitchFamily="18" charset="0"/>
                </a:rPr>
                <a:t>𝑅</a:t>
              </a:r>
              <a:r>
                <a:rPr lang="es-CO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CO" sz="1600"/>
            </a:p>
          </xdr:txBody>
        </xdr:sp>
      </mc:Fallback>
    </mc:AlternateContent>
    <xdr:clientData/>
  </xdr:oneCellAnchor>
  <xdr:oneCellAnchor>
    <xdr:from>
      <xdr:col>2</xdr:col>
      <xdr:colOff>167878</xdr:colOff>
      <xdr:row>47</xdr:row>
      <xdr:rowOff>173831</xdr:rowOff>
    </xdr:from>
    <xdr:ext cx="928075" cy="19057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8DE34F53-7BFB-E753-E610-44DF017B18D6}"/>
                </a:ext>
              </a:extLst>
            </xdr:cNvPr>
            <xdr:cNvSpPr txBox="1"/>
          </xdr:nvSpPr>
          <xdr:spPr>
            <a:xfrm>
              <a:off x="1918097" y="10020300"/>
              <a:ext cx="928075" cy="19057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8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80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8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CO" sz="1800" i="1">
                        <a:latin typeface="Cambria Math" panose="02040503050406030204" pitchFamily="18" charset="0"/>
                      </a:rPr>
                      <m:t>+3</m:t>
                    </m:r>
                    <m:sSub>
                      <m:sSubPr>
                        <m:ctrlPr>
                          <a:rPr lang="es-CO" sz="18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8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CO" sz="18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s-CO" sz="1800" i="1">
                <a:latin typeface="Cambria Math" panose="02040503050406030204" pitchFamily="18" charset="0"/>
              </a:endParaRPr>
            </a:p>
            <a:p>
              <a:endParaRPr lang="es-CO" sz="1800" i="1">
                <a:solidFill>
                  <a:srgbClr val="836967"/>
                </a:solidFill>
                <a:latin typeface="Cambria Math" panose="02040503050406030204" pitchFamily="18" charset="0"/>
              </a:endParaRPr>
            </a:p>
            <a:p>
              <a:endParaRPr lang="es-CO" sz="1800" i="1">
                <a:solidFill>
                  <a:srgbClr val="836967"/>
                </a:solidFill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8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80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8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s-CO" sz="1800" i="1">
                <a:latin typeface="Cambria Math" panose="02040503050406030204" pitchFamily="18" charset="0"/>
              </a:endParaRPr>
            </a:p>
            <a:p>
              <a:endParaRPr lang="es-CO" sz="1800" i="1">
                <a:solidFill>
                  <a:srgbClr val="836967"/>
                </a:solidFill>
                <a:latin typeface="Cambria Math" panose="02040503050406030204" pitchFamily="18" charset="0"/>
              </a:endParaRPr>
            </a:p>
            <a:p>
              <a:endParaRPr lang="es-CO" sz="1800" i="1">
                <a:solidFill>
                  <a:srgbClr val="836967"/>
                </a:solidFill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8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80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8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CO" sz="1800" i="1">
                        <a:latin typeface="Cambria Math" panose="02040503050406030204" pitchFamily="18" charset="0"/>
                      </a:rPr>
                      <m:t>−3</m:t>
                    </m:r>
                    <m:sSub>
                      <m:sSubPr>
                        <m:ctrlPr>
                          <a:rPr lang="es-CO" sz="18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8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CO" sz="18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8DE34F53-7BFB-E753-E610-44DF017B18D6}"/>
                </a:ext>
              </a:extLst>
            </xdr:cNvPr>
            <xdr:cNvSpPr txBox="1"/>
          </xdr:nvSpPr>
          <xdr:spPr>
            <a:xfrm>
              <a:off x="1918097" y="10020300"/>
              <a:ext cx="928075" cy="19057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800" i="0">
                  <a:latin typeface="Cambria Math" panose="02040503050406030204" pitchFamily="18" charset="0"/>
                </a:rPr>
                <a:t>𝜇</a:t>
              </a:r>
              <a:r>
                <a:rPr lang="es-CO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800" i="0">
                  <a:latin typeface="Cambria Math" panose="02040503050406030204" pitchFamily="18" charset="0"/>
                </a:rPr>
                <a:t>𝑥+3𝜎</a:t>
              </a:r>
              <a:r>
                <a:rPr lang="es-CO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800" i="0">
                  <a:latin typeface="Cambria Math" panose="02040503050406030204" pitchFamily="18" charset="0"/>
                </a:rPr>
                <a:t>𝑥</a:t>
              </a:r>
              <a:endParaRPr lang="es-CO" sz="1800" i="1">
                <a:latin typeface="Cambria Math" panose="02040503050406030204" pitchFamily="18" charset="0"/>
              </a:endParaRPr>
            </a:p>
            <a:p>
              <a:endParaRPr lang="es-CO" sz="1800" i="1">
                <a:solidFill>
                  <a:srgbClr val="836967"/>
                </a:solidFill>
                <a:latin typeface="Cambria Math" panose="02040503050406030204" pitchFamily="18" charset="0"/>
              </a:endParaRPr>
            </a:p>
            <a:p>
              <a:endParaRPr lang="es-CO" sz="1800" i="1">
                <a:solidFill>
                  <a:srgbClr val="836967"/>
                </a:solidFill>
                <a:latin typeface="Cambria Math" panose="02040503050406030204" pitchFamily="18" charset="0"/>
              </a:endParaRPr>
            </a:p>
            <a:p>
              <a:r>
                <a:rPr lang="es-CO" sz="1800" i="0">
                  <a:latin typeface="Cambria Math" panose="02040503050406030204" pitchFamily="18" charset="0"/>
                </a:rPr>
                <a:t>𝜇</a:t>
              </a:r>
              <a:r>
                <a:rPr lang="es-CO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800" i="0">
                  <a:latin typeface="Cambria Math" panose="02040503050406030204" pitchFamily="18" charset="0"/>
                </a:rPr>
                <a:t>𝑥</a:t>
              </a:r>
              <a:endParaRPr lang="es-CO" sz="1800" i="1">
                <a:latin typeface="Cambria Math" panose="02040503050406030204" pitchFamily="18" charset="0"/>
              </a:endParaRPr>
            </a:p>
            <a:p>
              <a:endParaRPr lang="es-CO" sz="1800" i="1">
                <a:solidFill>
                  <a:srgbClr val="836967"/>
                </a:solidFill>
                <a:latin typeface="Cambria Math" panose="02040503050406030204" pitchFamily="18" charset="0"/>
              </a:endParaRPr>
            </a:p>
            <a:p>
              <a:endParaRPr lang="es-CO" sz="1800" i="1">
                <a:solidFill>
                  <a:srgbClr val="836967"/>
                </a:solidFill>
                <a:latin typeface="Cambria Math" panose="02040503050406030204" pitchFamily="18" charset="0"/>
              </a:endParaRPr>
            </a:p>
            <a:p>
              <a:r>
                <a:rPr lang="es-CO" sz="1800" i="0">
                  <a:latin typeface="Cambria Math" panose="02040503050406030204" pitchFamily="18" charset="0"/>
                </a:rPr>
                <a:t>𝜇</a:t>
              </a:r>
              <a:r>
                <a:rPr lang="es-CO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800" i="0">
                  <a:latin typeface="Cambria Math" panose="02040503050406030204" pitchFamily="18" charset="0"/>
                </a:rPr>
                <a:t>𝑥−3𝜎</a:t>
              </a:r>
              <a:r>
                <a:rPr lang="es-CO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800" i="0">
                  <a:latin typeface="Cambria Math" panose="02040503050406030204" pitchFamily="18" charset="0"/>
                </a:rPr>
                <a:t>𝑥</a:t>
              </a:r>
              <a:endParaRPr lang="es-CO" sz="1800"/>
            </a:p>
          </xdr:txBody>
        </xdr:sp>
      </mc:Fallback>
    </mc:AlternateContent>
    <xdr:clientData/>
  </xdr:oneCellAnchor>
  <xdr:oneCellAnchor>
    <xdr:from>
      <xdr:col>1</xdr:col>
      <xdr:colOff>394096</xdr:colOff>
      <xdr:row>43</xdr:row>
      <xdr:rowOff>126206</xdr:rowOff>
    </xdr:from>
    <xdr:ext cx="292388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80A0A86-26B7-B440-AB52-391896E0F5A5}"/>
                </a:ext>
              </a:extLst>
            </xdr:cNvPr>
            <xdr:cNvSpPr txBox="1"/>
          </xdr:nvSpPr>
          <xdr:spPr>
            <a:xfrm>
              <a:off x="1013221" y="8603456"/>
              <a:ext cx="292388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8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80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8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780A0A86-26B7-B440-AB52-391896E0F5A5}"/>
                </a:ext>
              </a:extLst>
            </xdr:cNvPr>
            <xdr:cNvSpPr txBox="1"/>
          </xdr:nvSpPr>
          <xdr:spPr>
            <a:xfrm>
              <a:off x="1013221" y="8603456"/>
              <a:ext cx="292388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800" i="0">
                  <a:latin typeface="Cambria Math" panose="02040503050406030204" pitchFamily="18" charset="0"/>
                </a:rPr>
                <a:t>𝜇</a:t>
              </a:r>
              <a:r>
                <a:rPr lang="es-CO" sz="1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800" i="0">
                  <a:latin typeface="Cambria Math" panose="02040503050406030204" pitchFamily="18" charset="0"/>
                </a:rPr>
                <a:t>𝑥</a:t>
              </a:r>
              <a:endParaRPr lang="es-CO" sz="18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13</xdr:row>
      <xdr:rowOff>142875</xdr:rowOff>
    </xdr:from>
    <xdr:ext cx="476925" cy="3500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D4869E2-7C91-1895-112F-A4467D25A789}"/>
                </a:ext>
              </a:extLst>
            </xdr:cNvPr>
            <xdr:cNvSpPr txBox="1"/>
          </xdr:nvSpPr>
          <xdr:spPr>
            <a:xfrm>
              <a:off x="5543550" y="2619375"/>
              <a:ext cx="476925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s-CO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i="1">
                                <a:latin typeface="Cambria Math" panose="02040503050406030204" pitchFamily="18" charset="0"/>
                              </a:rPr>
                              <m:t>ⅆ</m:t>
                            </m:r>
                          </m:e>
                          <m:sub>
                            <m:r>
                              <a:rPr lang="es-CO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C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D4869E2-7C91-1895-112F-A4467D25A789}"/>
                </a:ext>
              </a:extLst>
            </xdr:cNvPr>
            <xdr:cNvSpPr txBox="1"/>
          </xdr:nvSpPr>
          <xdr:spPr>
            <a:xfrm>
              <a:off x="5543550" y="2619375"/>
              <a:ext cx="476925" cy="350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𝑈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100" i="0">
                  <a:latin typeface="Cambria Math" panose="02040503050406030204" pitchFamily="18" charset="0"/>
                </a:rPr>
                <a:t>𝑖=ⅆ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100" i="0">
                  <a:latin typeface="Cambria Math" panose="02040503050406030204" pitchFamily="18" charset="0"/>
                </a:rPr>
                <a:t>𝑖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CO" sz="1100" i="0">
                  <a:latin typeface="Cambria Math" panose="02040503050406030204" pitchFamily="18" charset="0"/>
                </a:rPr>
                <a:t>𝜂</a:t>
              </a:r>
              <a:r>
                <a:rPr lang="es-C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CO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𝑖 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A35F-4E25-406E-B4F1-747FD1007748}">
  <dimension ref="A1:S41"/>
  <sheetViews>
    <sheetView showGridLines="0" topLeftCell="A36" zoomScale="70" zoomScaleNormal="70" workbookViewId="0">
      <selection activeCell="O3" sqref="O3"/>
    </sheetView>
  </sheetViews>
  <sheetFormatPr baseColWidth="10" defaultRowHeight="15" x14ac:dyDescent="0.25"/>
  <cols>
    <col min="3" max="3" width="11.28515625" customWidth="1"/>
    <col min="4" max="5" width="12" customWidth="1"/>
    <col min="6" max="6" width="11.85546875" customWidth="1"/>
    <col min="7" max="7" width="13.85546875" customWidth="1"/>
    <col min="8" max="8" width="11.42578125" customWidth="1"/>
    <col min="12" max="12" width="10.42578125" customWidth="1"/>
    <col min="19" max="19" width="18.28515625" bestFit="1" customWidth="1"/>
  </cols>
  <sheetData>
    <row r="1" spans="1:19" ht="15.75" thickBot="1" x14ac:dyDescent="0.3">
      <c r="A1" s="4"/>
      <c r="B1" s="4"/>
      <c r="C1" s="4"/>
      <c r="D1" s="4"/>
      <c r="E1" s="4"/>
      <c r="F1" s="4"/>
      <c r="G1" s="4"/>
      <c r="H1" s="4"/>
      <c r="I1" s="149" t="s">
        <v>18</v>
      </c>
      <c r="J1" s="150"/>
      <c r="K1" s="151"/>
      <c r="L1" s="152" t="s">
        <v>21</v>
      </c>
      <c r="M1" s="153"/>
      <c r="N1" s="154"/>
      <c r="O1" s="148"/>
      <c r="P1" s="148"/>
      <c r="Q1" s="148"/>
    </row>
    <row r="2" spans="1:19" ht="30" x14ac:dyDescent="0.25">
      <c r="A2" s="29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8" t="s">
        <v>5</v>
      </c>
      <c r="G2" s="19" t="s">
        <v>6</v>
      </c>
      <c r="H2" s="55" t="s">
        <v>20</v>
      </c>
      <c r="I2" s="10" t="s">
        <v>7</v>
      </c>
      <c r="J2" s="8" t="s">
        <v>8</v>
      </c>
      <c r="K2" s="11" t="s">
        <v>9</v>
      </c>
      <c r="L2" s="56" t="s">
        <v>7</v>
      </c>
      <c r="M2" s="57" t="s">
        <v>8</v>
      </c>
      <c r="N2" s="58" t="s">
        <v>9</v>
      </c>
      <c r="O2" s="67"/>
      <c r="P2" s="67"/>
      <c r="Q2" s="67"/>
      <c r="S2" s="4"/>
    </row>
    <row r="3" spans="1:19" x14ac:dyDescent="0.25">
      <c r="A3" s="2">
        <v>1</v>
      </c>
      <c r="B3" s="1">
        <v>74.03</v>
      </c>
      <c r="C3" s="1">
        <v>74.001999999999995</v>
      </c>
      <c r="D3" s="1">
        <v>74.019000000000005</v>
      </c>
      <c r="E3" s="1">
        <v>73.992000000000004</v>
      </c>
      <c r="F3" s="16">
        <v>74.007999999999996</v>
      </c>
      <c r="G3" s="20">
        <f>SUM(B3:F3)/COUNT(B3:F3)</f>
        <v>74.010199999999998</v>
      </c>
      <c r="H3" s="17">
        <f>MAX(B3:F3)-MIN(B3:F3)</f>
        <v>3.7999999999996703E-2</v>
      </c>
      <c r="I3" s="12">
        <f>+$G$28-(0.577*$H$28)</f>
        <v>73.987766519999994</v>
      </c>
      <c r="J3" s="5">
        <f>$G$28</f>
        <v>74.001176000000001</v>
      </c>
      <c r="K3" s="53">
        <f>+$G$28+(0.577*$H$28)</f>
        <v>74.014585480000008</v>
      </c>
      <c r="L3" s="12">
        <f>0*$H$28</f>
        <v>0</v>
      </c>
      <c r="M3" s="5">
        <f>$H$28</f>
        <v>2.3240000000000122E-2</v>
      </c>
      <c r="N3" s="53">
        <f>2.1144*$H$28</f>
        <v>4.9138656000000253E-2</v>
      </c>
      <c r="S3" s="4"/>
    </row>
    <row r="4" spans="1:19" x14ac:dyDescent="0.25">
      <c r="A4" s="2">
        <v>2</v>
      </c>
      <c r="B4" s="1">
        <v>73.995000000000005</v>
      </c>
      <c r="C4" s="1">
        <v>73.992000000000004</v>
      </c>
      <c r="D4" s="1">
        <v>74.001000000000005</v>
      </c>
      <c r="E4" s="1">
        <v>74.010999999999996</v>
      </c>
      <c r="F4" s="16">
        <v>74.004000000000005</v>
      </c>
      <c r="G4" s="20">
        <f t="shared" ref="G4:G27" si="0">SUM(B4:F4)/COUNT(B4:F4)</f>
        <v>74.000600000000006</v>
      </c>
      <c r="H4" s="17">
        <f t="shared" ref="H4:H25" si="1">MAX(B4:F4)-MIN(B4:F4)</f>
        <v>1.8999999999991246E-2</v>
      </c>
      <c r="I4" s="12">
        <f t="shared" ref="I4:I26" si="2">+$G$28-(0.577*$H$28)</f>
        <v>73.987766519999994</v>
      </c>
      <c r="J4" s="5">
        <f t="shared" ref="J4:J25" si="3">$G$28</f>
        <v>74.001176000000001</v>
      </c>
      <c r="K4" s="53">
        <f t="shared" ref="K4:K26" si="4">+$G$28+(0.577*$H$28)</f>
        <v>74.014585480000008</v>
      </c>
      <c r="L4" s="12">
        <f t="shared" ref="L4:L26" si="5">0*$H$28</f>
        <v>0</v>
      </c>
      <c r="M4" s="5">
        <f t="shared" ref="M4:M27" si="6">$H$28</f>
        <v>2.3240000000000122E-2</v>
      </c>
      <c r="N4" s="53">
        <f t="shared" ref="N4:N26" si="7">2.1144*$H$28</f>
        <v>4.9138656000000253E-2</v>
      </c>
    </row>
    <row r="5" spans="1:19" x14ac:dyDescent="0.25">
      <c r="A5" s="2">
        <v>3</v>
      </c>
      <c r="B5" s="1">
        <v>73.988</v>
      </c>
      <c r="C5" s="1">
        <v>74.024000000000001</v>
      </c>
      <c r="D5" s="1">
        <v>74.021000000000001</v>
      </c>
      <c r="E5" s="1">
        <v>74.004999999999995</v>
      </c>
      <c r="F5" s="16">
        <v>74.001999999999995</v>
      </c>
      <c r="G5" s="20">
        <f t="shared" si="0"/>
        <v>74.00800000000001</v>
      </c>
      <c r="H5" s="17">
        <f t="shared" si="1"/>
        <v>3.6000000000001364E-2</v>
      </c>
      <c r="I5" s="12">
        <f t="shared" si="2"/>
        <v>73.987766519999994</v>
      </c>
      <c r="J5" s="5">
        <f t="shared" si="3"/>
        <v>74.001176000000001</v>
      </c>
      <c r="K5" s="53">
        <f t="shared" si="4"/>
        <v>74.014585480000008</v>
      </c>
      <c r="L5" s="12">
        <f t="shared" si="5"/>
        <v>0</v>
      </c>
      <c r="M5" s="5">
        <f t="shared" si="6"/>
        <v>2.3240000000000122E-2</v>
      </c>
      <c r="N5" s="53">
        <f t="shared" si="7"/>
        <v>4.9138656000000253E-2</v>
      </c>
    </row>
    <row r="6" spans="1:19" x14ac:dyDescent="0.25">
      <c r="A6" s="2">
        <v>4</v>
      </c>
      <c r="B6" s="1">
        <v>74.001999999999995</v>
      </c>
      <c r="C6" s="1">
        <v>73.995999999999995</v>
      </c>
      <c r="D6" s="1">
        <v>73.992999999999995</v>
      </c>
      <c r="E6" s="1">
        <v>74.015000000000001</v>
      </c>
      <c r="F6" s="16">
        <v>74.009</v>
      </c>
      <c r="G6" s="20">
        <f t="shared" si="0"/>
        <v>74.003</v>
      </c>
      <c r="H6" s="17">
        <f t="shared" si="1"/>
        <v>2.2000000000005571E-2</v>
      </c>
      <c r="I6" s="12">
        <f t="shared" si="2"/>
        <v>73.987766519999994</v>
      </c>
      <c r="J6" s="5">
        <f t="shared" si="3"/>
        <v>74.001176000000001</v>
      </c>
      <c r="K6" s="53">
        <f t="shared" si="4"/>
        <v>74.014585480000008</v>
      </c>
      <c r="L6" s="12">
        <f t="shared" si="5"/>
        <v>0</v>
      </c>
      <c r="M6" s="5">
        <f t="shared" si="6"/>
        <v>2.3240000000000122E-2</v>
      </c>
      <c r="N6" s="53">
        <f t="shared" si="7"/>
        <v>4.9138656000000253E-2</v>
      </c>
    </row>
    <row r="7" spans="1:19" x14ac:dyDescent="0.25">
      <c r="A7" s="2">
        <v>5</v>
      </c>
      <c r="B7" s="1">
        <v>73.992000000000004</v>
      </c>
      <c r="C7" s="1">
        <v>74.007000000000005</v>
      </c>
      <c r="D7" s="1">
        <v>74.015000000000001</v>
      </c>
      <c r="E7" s="1">
        <v>73.989000000000004</v>
      </c>
      <c r="F7" s="16">
        <v>74.013999999999996</v>
      </c>
      <c r="G7" s="20">
        <f t="shared" si="0"/>
        <v>74.003400000000013</v>
      </c>
      <c r="H7" s="17">
        <f t="shared" si="1"/>
        <v>2.5999999999996248E-2</v>
      </c>
      <c r="I7" s="12">
        <f t="shared" si="2"/>
        <v>73.987766519999994</v>
      </c>
      <c r="J7" s="5">
        <f t="shared" si="3"/>
        <v>74.001176000000001</v>
      </c>
      <c r="K7" s="53">
        <f t="shared" si="4"/>
        <v>74.014585480000008</v>
      </c>
      <c r="L7" s="12">
        <f t="shared" si="5"/>
        <v>0</v>
      </c>
      <c r="M7" s="5">
        <f t="shared" si="6"/>
        <v>2.3240000000000122E-2</v>
      </c>
      <c r="N7" s="53">
        <f t="shared" si="7"/>
        <v>4.9138656000000253E-2</v>
      </c>
    </row>
    <row r="8" spans="1:19" x14ac:dyDescent="0.25">
      <c r="A8" s="2">
        <v>6</v>
      </c>
      <c r="B8" s="1">
        <v>74.009</v>
      </c>
      <c r="C8" s="1">
        <v>73.994</v>
      </c>
      <c r="D8" s="1">
        <v>73.997</v>
      </c>
      <c r="E8" s="1">
        <v>73.984999999999999</v>
      </c>
      <c r="F8" s="16">
        <v>73.992999999999995</v>
      </c>
      <c r="G8" s="20">
        <f t="shared" si="0"/>
        <v>73.995599999999996</v>
      </c>
      <c r="H8" s="17">
        <f t="shared" si="1"/>
        <v>2.4000000000000909E-2</v>
      </c>
      <c r="I8" s="12">
        <f t="shared" si="2"/>
        <v>73.987766519999994</v>
      </c>
      <c r="J8" s="5">
        <f t="shared" si="3"/>
        <v>74.001176000000001</v>
      </c>
      <c r="K8" s="53">
        <f t="shared" si="4"/>
        <v>74.014585480000008</v>
      </c>
      <c r="L8" s="12">
        <f t="shared" si="5"/>
        <v>0</v>
      </c>
      <c r="M8" s="5">
        <f t="shared" si="6"/>
        <v>2.3240000000000122E-2</v>
      </c>
      <c r="N8" s="53">
        <f t="shared" si="7"/>
        <v>4.9138656000000253E-2</v>
      </c>
    </row>
    <row r="9" spans="1:19" x14ac:dyDescent="0.25">
      <c r="A9" s="2">
        <v>7</v>
      </c>
      <c r="B9" s="1">
        <v>73.995000000000005</v>
      </c>
      <c r="C9" s="1">
        <v>74.006</v>
      </c>
      <c r="D9" s="1">
        <v>73.994</v>
      </c>
      <c r="E9" s="1">
        <v>74</v>
      </c>
      <c r="F9" s="16">
        <v>74.004999999999995</v>
      </c>
      <c r="G9" s="20">
        <f t="shared" si="0"/>
        <v>74</v>
      </c>
      <c r="H9" s="17">
        <f t="shared" si="1"/>
        <v>1.2000000000000455E-2</v>
      </c>
      <c r="I9" s="12">
        <f t="shared" si="2"/>
        <v>73.987766519999994</v>
      </c>
      <c r="J9" s="5">
        <f t="shared" si="3"/>
        <v>74.001176000000001</v>
      </c>
      <c r="K9" s="53">
        <f t="shared" si="4"/>
        <v>74.014585480000008</v>
      </c>
      <c r="L9" s="12">
        <f t="shared" si="5"/>
        <v>0</v>
      </c>
      <c r="M9" s="5">
        <f t="shared" si="6"/>
        <v>2.3240000000000122E-2</v>
      </c>
      <c r="N9" s="53">
        <f t="shared" si="7"/>
        <v>4.9138656000000253E-2</v>
      </c>
    </row>
    <row r="10" spans="1:19" x14ac:dyDescent="0.25">
      <c r="A10" s="2">
        <v>8</v>
      </c>
      <c r="B10" s="1">
        <v>73.984999999999999</v>
      </c>
      <c r="C10" s="1">
        <v>74.003</v>
      </c>
      <c r="D10" s="1">
        <v>73.992999999999995</v>
      </c>
      <c r="E10" s="1">
        <v>74.015000000000001</v>
      </c>
      <c r="F10" s="16">
        <v>73.988</v>
      </c>
      <c r="G10" s="20">
        <f t="shared" si="0"/>
        <v>73.996799999999993</v>
      </c>
      <c r="H10" s="17">
        <f t="shared" si="1"/>
        <v>3.0000000000001137E-2</v>
      </c>
      <c r="I10" s="12">
        <f t="shared" si="2"/>
        <v>73.987766519999994</v>
      </c>
      <c r="J10" s="5">
        <f t="shared" si="3"/>
        <v>74.001176000000001</v>
      </c>
      <c r="K10" s="53">
        <f t="shared" si="4"/>
        <v>74.014585480000008</v>
      </c>
      <c r="L10" s="12">
        <f t="shared" si="5"/>
        <v>0</v>
      </c>
      <c r="M10" s="5">
        <f t="shared" si="6"/>
        <v>2.3240000000000122E-2</v>
      </c>
      <c r="N10" s="53">
        <f t="shared" si="7"/>
        <v>4.9138656000000253E-2</v>
      </c>
    </row>
    <row r="11" spans="1:19" x14ac:dyDescent="0.25">
      <c r="A11" s="2">
        <v>9</v>
      </c>
      <c r="B11" s="1">
        <v>74.007999999999996</v>
      </c>
      <c r="C11" s="1">
        <v>73.995000000000005</v>
      </c>
      <c r="D11" s="1">
        <v>74.009</v>
      </c>
      <c r="E11" s="1">
        <v>74.004999999999995</v>
      </c>
      <c r="F11" s="16">
        <v>74.004000000000005</v>
      </c>
      <c r="G11" s="20">
        <f t="shared" si="0"/>
        <v>74.004199999999997</v>
      </c>
      <c r="H11" s="17">
        <f t="shared" si="1"/>
        <v>1.3999999999995794E-2</v>
      </c>
      <c r="I11" s="12">
        <f t="shared" si="2"/>
        <v>73.987766519999994</v>
      </c>
      <c r="J11" s="5">
        <f t="shared" si="3"/>
        <v>74.001176000000001</v>
      </c>
      <c r="K11" s="53">
        <f t="shared" si="4"/>
        <v>74.014585480000008</v>
      </c>
      <c r="L11" s="12">
        <f t="shared" si="5"/>
        <v>0</v>
      </c>
      <c r="M11" s="5">
        <f t="shared" si="6"/>
        <v>2.3240000000000122E-2</v>
      </c>
      <c r="N11" s="53">
        <f t="shared" si="7"/>
        <v>4.9138656000000253E-2</v>
      </c>
    </row>
    <row r="12" spans="1:19" x14ac:dyDescent="0.25">
      <c r="A12" s="2">
        <v>10</v>
      </c>
      <c r="B12" s="1">
        <v>73.998000000000005</v>
      </c>
      <c r="C12" s="1">
        <v>74</v>
      </c>
      <c r="D12" s="1">
        <v>73.989999999999995</v>
      </c>
      <c r="E12" s="1">
        <v>74.007000000000005</v>
      </c>
      <c r="F12" s="16">
        <v>73.995000000000005</v>
      </c>
      <c r="G12" s="20">
        <f t="shared" si="0"/>
        <v>73.998000000000005</v>
      </c>
      <c r="H12" s="17">
        <f t="shared" si="1"/>
        <v>1.7000000000010118E-2</v>
      </c>
      <c r="I12" s="12">
        <f t="shared" si="2"/>
        <v>73.987766519999994</v>
      </c>
      <c r="J12" s="5">
        <f t="shared" si="3"/>
        <v>74.001176000000001</v>
      </c>
      <c r="K12" s="53">
        <f t="shared" si="4"/>
        <v>74.014585480000008</v>
      </c>
      <c r="L12" s="12">
        <f t="shared" si="5"/>
        <v>0</v>
      </c>
      <c r="M12" s="5">
        <f t="shared" si="6"/>
        <v>2.3240000000000122E-2</v>
      </c>
      <c r="N12" s="53">
        <f t="shared" si="7"/>
        <v>4.9138656000000253E-2</v>
      </c>
    </row>
    <row r="13" spans="1:19" x14ac:dyDescent="0.25">
      <c r="A13" s="2">
        <v>11</v>
      </c>
      <c r="B13" s="1">
        <v>73.994</v>
      </c>
      <c r="C13" s="1">
        <v>73.998000000000005</v>
      </c>
      <c r="D13" s="1">
        <v>73.994</v>
      </c>
      <c r="E13" s="1">
        <v>73.995000000000005</v>
      </c>
      <c r="F13" s="16">
        <v>73.989999999999995</v>
      </c>
      <c r="G13" s="20">
        <f t="shared" si="0"/>
        <v>73.994200000000006</v>
      </c>
      <c r="H13" s="17">
        <f t="shared" si="1"/>
        <v>8.0000000000097771E-3</v>
      </c>
      <c r="I13" s="12">
        <f t="shared" si="2"/>
        <v>73.987766519999994</v>
      </c>
      <c r="J13" s="5">
        <f t="shared" si="3"/>
        <v>74.001176000000001</v>
      </c>
      <c r="K13" s="53">
        <f t="shared" si="4"/>
        <v>74.014585480000008</v>
      </c>
      <c r="L13" s="12">
        <f t="shared" si="5"/>
        <v>0</v>
      </c>
      <c r="M13" s="5">
        <f t="shared" si="6"/>
        <v>2.3240000000000122E-2</v>
      </c>
      <c r="N13" s="53">
        <f t="shared" si="7"/>
        <v>4.9138656000000253E-2</v>
      </c>
    </row>
    <row r="14" spans="1:19" x14ac:dyDescent="0.25">
      <c r="A14" s="2">
        <v>12</v>
      </c>
      <c r="B14" s="1">
        <v>74.004000000000005</v>
      </c>
      <c r="C14" s="1">
        <v>74</v>
      </c>
      <c r="D14" s="1">
        <v>74.007000000000005</v>
      </c>
      <c r="E14" s="1">
        <v>74</v>
      </c>
      <c r="F14" s="16">
        <v>73.995999999999995</v>
      </c>
      <c r="G14" s="20">
        <f t="shared" si="0"/>
        <v>74.001400000000004</v>
      </c>
      <c r="H14" s="17">
        <f t="shared" si="1"/>
        <v>1.1000000000009891E-2</v>
      </c>
      <c r="I14" s="12">
        <f t="shared" si="2"/>
        <v>73.987766519999994</v>
      </c>
      <c r="J14" s="5">
        <f t="shared" si="3"/>
        <v>74.001176000000001</v>
      </c>
      <c r="K14" s="53">
        <f t="shared" si="4"/>
        <v>74.014585480000008</v>
      </c>
      <c r="L14" s="12">
        <f t="shared" si="5"/>
        <v>0</v>
      </c>
      <c r="M14" s="5">
        <f t="shared" si="6"/>
        <v>2.3240000000000122E-2</v>
      </c>
      <c r="N14" s="53">
        <f t="shared" si="7"/>
        <v>4.9138656000000253E-2</v>
      </c>
    </row>
    <row r="15" spans="1:19" x14ac:dyDescent="0.25">
      <c r="A15" s="2">
        <v>13</v>
      </c>
      <c r="B15" s="1">
        <v>73.983000000000004</v>
      </c>
      <c r="C15" s="1">
        <v>74.001999999999995</v>
      </c>
      <c r="D15" s="1">
        <v>73.998000000000005</v>
      </c>
      <c r="E15" s="1">
        <v>73.997</v>
      </c>
      <c r="F15" s="16">
        <v>74.012</v>
      </c>
      <c r="G15" s="20">
        <f t="shared" si="0"/>
        <v>73.998400000000004</v>
      </c>
      <c r="H15" s="17">
        <f t="shared" si="1"/>
        <v>2.8999999999996362E-2</v>
      </c>
      <c r="I15" s="12">
        <f t="shared" si="2"/>
        <v>73.987766519999994</v>
      </c>
      <c r="J15" s="5">
        <f t="shared" si="3"/>
        <v>74.001176000000001</v>
      </c>
      <c r="K15" s="53">
        <f t="shared" si="4"/>
        <v>74.014585480000008</v>
      </c>
      <c r="L15" s="12">
        <f t="shared" si="5"/>
        <v>0</v>
      </c>
      <c r="M15" s="5">
        <f t="shared" si="6"/>
        <v>2.3240000000000122E-2</v>
      </c>
      <c r="N15" s="53">
        <f t="shared" si="7"/>
        <v>4.9138656000000253E-2</v>
      </c>
    </row>
    <row r="16" spans="1:19" x14ac:dyDescent="0.25">
      <c r="A16" s="2">
        <v>14</v>
      </c>
      <c r="B16" s="1">
        <v>74.006</v>
      </c>
      <c r="C16" s="1">
        <v>73.966999999999999</v>
      </c>
      <c r="D16" s="1">
        <v>73.994</v>
      </c>
      <c r="E16" s="1">
        <v>74</v>
      </c>
      <c r="F16" s="16">
        <v>73.983999999999995</v>
      </c>
      <c r="G16" s="20">
        <f t="shared" si="0"/>
        <v>73.990199999999987</v>
      </c>
      <c r="H16" s="17">
        <f t="shared" si="1"/>
        <v>3.9000000000001478E-2</v>
      </c>
      <c r="I16" s="12">
        <f t="shared" si="2"/>
        <v>73.987766519999994</v>
      </c>
      <c r="J16" s="5">
        <f t="shared" si="3"/>
        <v>74.001176000000001</v>
      </c>
      <c r="K16" s="53">
        <f t="shared" si="4"/>
        <v>74.014585480000008</v>
      </c>
      <c r="L16" s="12">
        <f t="shared" si="5"/>
        <v>0</v>
      </c>
      <c r="M16" s="5">
        <f t="shared" si="6"/>
        <v>2.3240000000000122E-2</v>
      </c>
      <c r="N16" s="53">
        <f t="shared" si="7"/>
        <v>4.9138656000000253E-2</v>
      </c>
    </row>
    <row r="17" spans="1:14" x14ac:dyDescent="0.25">
      <c r="A17" s="2">
        <v>15</v>
      </c>
      <c r="B17" s="1">
        <v>74.012</v>
      </c>
      <c r="C17" s="1">
        <v>74.013999999999996</v>
      </c>
      <c r="D17" s="1">
        <v>73.998000000000005</v>
      </c>
      <c r="E17" s="1">
        <v>73.998999999999995</v>
      </c>
      <c r="F17" s="16">
        <v>74.007000000000005</v>
      </c>
      <c r="G17" s="20">
        <f t="shared" si="0"/>
        <v>74.006</v>
      </c>
      <c r="H17" s="17">
        <f t="shared" si="1"/>
        <v>1.5999999999991132E-2</v>
      </c>
      <c r="I17" s="12">
        <f t="shared" si="2"/>
        <v>73.987766519999994</v>
      </c>
      <c r="J17" s="5">
        <f t="shared" si="3"/>
        <v>74.001176000000001</v>
      </c>
      <c r="K17" s="53">
        <f t="shared" si="4"/>
        <v>74.014585480000008</v>
      </c>
      <c r="L17" s="12">
        <f t="shared" si="5"/>
        <v>0</v>
      </c>
      <c r="M17" s="5">
        <f t="shared" si="6"/>
        <v>2.3240000000000122E-2</v>
      </c>
      <c r="N17" s="53">
        <f t="shared" si="7"/>
        <v>4.9138656000000253E-2</v>
      </c>
    </row>
    <row r="18" spans="1:14" x14ac:dyDescent="0.25">
      <c r="A18" s="2">
        <v>16</v>
      </c>
      <c r="B18" s="1">
        <v>74</v>
      </c>
      <c r="C18" s="1">
        <v>73.983999999999995</v>
      </c>
      <c r="D18" s="1">
        <v>74.004999999999995</v>
      </c>
      <c r="E18" s="1">
        <v>73.998000000000005</v>
      </c>
      <c r="F18" s="16">
        <v>73.995999999999995</v>
      </c>
      <c r="G18" s="20">
        <f t="shared" si="0"/>
        <v>73.996599999999987</v>
      </c>
      <c r="H18" s="17">
        <f t="shared" si="1"/>
        <v>2.1000000000000796E-2</v>
      </c>
      <c r="I18" s="12">
        <f t="shared" si="2"/>
        <v>73.987766519999994</v>
      </c>
      <c r="J18" s="5">
        <f t="shared" si="3"/>
        <v>74.001176000000001</v>
      </c>
      <c r="K18" s="53">
        <f t="shared" si="4"/>
        <v>74.014585480000008</v>
      </c>
      <c r="L18" s="12">
        <f t="shared" si="5"/>
        <v>0</v>
      </c>
      <c r="M18" s="5">
        <f t="shared" si="6"/>
        <v>2.3240000000000122E-2</v>
      </c>
      <c r="N18" s="53">
        <f t="shared" si="7"/>
        <v>4.9138656000000253E-2</v>
      </c>
    </row>
    <row r="19" spans="1:14" x14ac:dyDescent="0.25">
      <c r="A19" s="2">
        <v>17</v>
      </c>
      <c r="B19" s="1">
        <v>73.994</v>
      </c>
      <c r="C19" s="1">
        <v>74.012</v>
      </c>
      <c r="D19" s="1">
        <v>73.986000000000004</v>
      </c>
      <c r="E19" s="1">
        <v>74.004999999999995</v>
      </c>
      <c r="F19" s="16">
        <v>74.007000000000005</v>
      </c>
      <c r="G19" s="20">
        <f t="shared" si="0"/>
        <v>74.000799999999998</v>
      </c>
      <c r="H19" s="17">
        <f t="shared" si="1"/>
        <v>2.5999999999996248E-2</v>
      </c>
      <c r="I19" s="12">
        <f t="shared" si="2"/>
        <v>73.987766519999994</v>
      </c>
      <c r="J19" s="5">
        <f t="shared" si="3"/>
        <v>74.001176000000001</v>
      </c>
      <c r="K19" s="53">
        <f t="shared" si="4"/>
        <v>74.014585480000008</v>
      </c>
      <c r="L19" s="12">
        <f t="shared" si="5"/>
        <v>0</v>
      </c>
      <c r="M19" s="5">
        <f t="shared" si="6"/>
        <v>2.3240000000000122E-2</v>
      </c>
      <c r="N19" s="53">
        <f t="shared" si="7"/>
        <v>4.9138656000000253E-2</v>
      </c>
    </row>
    <row r="20" spans="1:14" x14ac:dyDescent="0.25">
      <c r="A20" s="2">
        <v>18</v>
      </c>
      <c r="B20" s="1">
        <v>74.006</v>
      </c>
      <c r="C20" s="1">
        <v>74.010000000000005</v>
      </c>
      <c r="D20" s="1">
        <v>74.018000000000001</v>
      </c>
      <c r="E20" s="1">
        <v>74.003</v>
      </c>
      <c r="F20" s="16">
        <v>74</v>
      </c>
      <c r="G20" s="20">
        <f t="shared" si="0"/>
        <v>74.007400000000004</v>
      </c>
      <c r="H20" s="17">
        <f t="shared" si="1"/>
        <v>1.8000000000000682E-2</v>
      </c>
      <c r="I20" s="12">
        <f t="shared" si="2"/>
        <v>73.987766519999994</v>
      </c>
      <c r="J20" s="5">
        <f t="shared" si="3"/>
        <v>74.001176000000001</v>
      </c>
      <c r="K20" s="53">
        <f t="shared" si="4"/>
        <v>74.014585480000008</v>
      </c>
      <c r="L20" s="12">
        <f t="shared" si="5"/>
        <v>0</v>
      </c>
      <c r="M20" s="5">
        <f t="shared" si="6"/>
        <v>2.3240000000000122E-2</v>
      </c>
      <c r="N20" s="53">
        <f t="shared" si="7"/>
        <v>4.9138656000000253E-2</v>
      </c>
    </row>
    <row r="21" spans="1:14" x14ac:dyDescent="0.25">
      <c r="A21" s="2">
        <v>19</v>
      </c>
      <c r="B21" s="1">
        <v>73.983999999999995</v>
      </c>
      <c r="C21" s="1">
        <v>74.001999999999995</v>
      </c>
      <c r="D21" s="1">
        <v>74.003</v>
      </c>
      <c r="E21" s="1">
        <v>74.004999999999995</v>
      </c>
      <c r="F21" s="16">
        <v>73.997</v>
      </c>
      <c r="G21" s="20">
        <f t="shared" si="0"/>
        <v>73.998199999999997</v>
      </c>
      <c r="H21" s="17">
        <f>MAX(B21:F21)-MIN(B21:F21)</f>
        <v>2.1000000000000796E-2</v>
      </c>
      <c r="I21" s="12">
        <f t="shared" si="2"/>
        <v>73.987766519999994</v>
      </c>
      <c r="J21" s="5">
        <f t="shared" si="3"/>
        <v>74.001176000000001</v>
      </c>
      <c r="K21" s="53">
        <f t="shared" si="4"/>
        <v>74.014585480000008</v>
      </c>
      <c r="L21" s="12">
        <f t="shared" si="5"/>
        <v>0</v>
      </c>
      <c r="M21" s="5">
        <f t="shared" si="6"/>
        <v>2.3240000000000122E-2</v>
      </c>
      <c r="N21" s="53">
        <f t="shared" si="7"/>
        <v>4.9138656000000253E-2</v>
      </c>
    </row>
    <row r="22" spans="1:14" x14ac:dyDescent="0.25">
      <c r="A22" s="2">
        <v>20</v>
      </c>
      <c r="B22" s="1">
        <v>74</v>
      </c>
      <c r="C22" s="1">
        <v>74.010000000000005</v>
      </c>
      <c r="D22" s="1">
        <v>74.013000000000005</v>
      </c>
      <c r="E22" s="1">
        <v>74.02</v>
      </c>
      <c r="F22" s="16">
        <v>74.003</v>
      </c>
      <c r="G22" s="20">
        <f t="shared" si="0"/>
        <v>74.009199999999993</v>
      </c>
      <c r="H22" s="17">
        <f t="shared" si="1"/>
        <v>1.9999999999996021E-2</v>
      </c>
      <c r="I22" s="12">
        <f t="shared" si="2"/>
        <v>73.987766519999994</v>
      </c>
      <c r="J22" s="5">
        <f t="shared" si="3"/>
        <v>74.001176000000001</v>
      </c>
      <c r="K22" s="53">
        <f t="shared" si="4"/>
        <v>74.014585480000008</v>
      </c>
      <c r="L22" s="12">
        <f t="shared" si="5"/>
        <v>0</v>
      </c>
      <c r="M22" s="5">
        <f t="shared" si="6"/>
        <v>2.3240000000000122E-2</v>
      </c>
      <c r="N22" s="53">
        <f t="shared" si="7"/>
        <v>4.9138656000000253E-2</v>
      </c>
    </row>
    <row r="23" spans="1:14" x14ac:dyDescent="0.25">
      <c r="A23" s="2">
        <v>21</v>
      </c>
      <c r="B23" s="1">
        <v>73.981999999999999</v>
      </c>
      <c r="C23" s="1">
        <v>74.001000000000005</v>
      </c>
      <c r="D23" s="1">
        <v>74.015000000000001</v>
      </c>
      <c r="E23" s="1">
        <v>74.004999999999995</v>
      </c>
      <c r="F23" s="16">
        <v>73.995999999999995</v>
      </c>
      <c r="G23" s="20">
        <f t="shared" si="0"/>
        <v>73.999799999999993</v>
      </c>
      <c r="H23" s="17">
        <f t="shared" si="1"/>
        <v>3.3000000000001251E-2</v>
      </c>
      <c r="I23" s="12">
        <f t="shared" si="2"/>
        <v>73.987766519999994</v>
      </c>
      <c r="J23" s="5">
        <f t="shared" si="3"/>
        <v>74.001176000000001</v>
      </c>
      <c r="K23" s="53">
        <f t="shared" si="4"/>
        <v>74.014585480000008</v>
      </c>
      <c r="L23" s="12">
        <f t="shared" si="5"/>
        <v>0</v>
      </c>
      <c r="M23" s="5">
        <f t="shared" si="6"/>
        <v>2.3240000000000122E-2</v>
      </c>
      <c r="N23" s="53">
        <f t="shared" si="7"/>
        <v>4.9138656000000253E-2</v>
      </c>
    </row>
    <row r="24" spans="1:14" x14ac:dyDescent="0.25">
      <c r="A24" s="2">
        <v>22</v>
      </c>
      <c r="B24" s="1">
        <v>74.004000000000005</v>
      </c>
      <c r="C24" s="1">
        <v>73.998999999999995</v>
      </c>
      <c r="D24" s="1">
        <v>73.989999999999995</v>
      </c>
      <c r="E24" s="1">
        <v>74.006</v>
      </c>
      <c r="F24" s="16">
        <v>74.009</v>
      </c>
      <c r="G24" s="20">
        <f t="shared" si="0"/>
        <v>74.00160000000001</v>
      </c>
      <c r="H24" s="17">
        <f t="shared" si="1"/>
        <v>1.9000000000005457E-2</v>
      </c>
      <c r="I24" s="12">
        <f t="shared" si="2"/>
        <v>73.987766519999994</v>
      </c>
      <c r="J24" s="5">
        <f t="shared" si="3"/>
        <v>74.001176000000001</v>
      </c>
      <c r="K24" s="53">
        <f t="shared" si="4"/>
        <v>74.014585480000008</v>
      </c>
      <c r="L24" s="12">
        <f t="shared" si="5"/>
        <v>0</v>
      </c>
      <c r="M24" s="5">
        <f t="shared" si="6"/>
        <v>2.3240000000000122E-2</v>
      </c>
      <c r="N24" s="53">
        <f t="shared" si="7"/>
        <v>4.9138656000000253E-2</v>
      </c>
    </row>
    <row r="25" spans="1:14" x14ac:dyDescent="0.25">
      <c r="A25" s="2">
        <v>23</v>
      </c>
      <c r="B25" s="1">
        <v>74.010000000000005</v>
      </c>
      <c r="C25" s="1">
        <v>73.989000000000004</v>
      </c>
      <c r="D25" s="1">
        <v>73.989999999999995</v>
      </c>
      <c r="E25" s="1">
        <v>74.009</v>
      </c>
      <c r="F25" s="16">
        <v>74.013999999999996</v>
      </c>
      <c r="G25" s="20">
        <f t="shared" si="0"/>
        <v>74.002400000000009</v>
      </c>
      <c r="H25" s="17">
        <f t="shared" si="1"/>
        <v>2.4999999999991473E-2</v>
      </c>
      <c r="I25" s="12">
        <f t="shared" si="2"/>
        <v>73.987766519999994</v>
      </c>
      <c r="J25" s="5">
        <f t="shared" si="3"/>
        <v>74.001176000000001</v>
      </c>
      <c r="K25" s="53">
        <f t="shared" si="4"/>
        <v>74.014585480000008</v>
      </c>
      <c r="L25" s="12">
        <f t="shared" si="5"/>
        <v>0</v>
      </c>
      <c r="M25" s="5">
        <f t="shared" si="6"/>
        <v>2.3240000000000122E-2</v>
      </c>
      <c r="N25" s="53">
        <f t="shared" si="7"/>
        <v>4.9138656000000253E-2</v>
      </c>
    </row>
    <row r="26" spans="1:14" x14ac:dyDescent="0.25">
      <c r="A26" s="2">
        <v>24</v>
      </c>
      <c r="B26" s="1">
        <v>74.015000000000001</v>
      </c>
      <c r="C26" s="1">
        <v>74.007999999999996</v>
      </c>
      <c r="D26" s="1">
        <v>73.992999999999995</v>
      </c>
      <c r="E26" s="1">
        <v>74</v>
      </c>
      <c r="F26" s="16">
        <v>74.010000000000005</v>
      </c>
      <c r="G26" s="20">
        <f t="shared" si="0"/>
        <v>74.005199999999988</v>
      </c>
      <c r="H26" s="17">
        <f>MAX(B26:F26)-MIN(B26:F26)</f>
        <v>2.2000000000005571E-2</v>
      </c>
      <c r="I26" s="12">
        <f t="shared" si="2"/>
        <v>73.987766519999994</v>
      </c>
      <c r="J26" s="5">
        <f>$G$28</f>
        <v>74.001176000000001</v>
      </c>
      <c r="K26" s="53">
        <f t="shared" si="4"/>
        <v>74.014585480000008</v>
      </c>
      <c r="L26" s="12">
        <f t="shared" si="5"/>
        <v>0</v>
      </c>
      <c r="M26" s="5">
        <f t="shared" si="6"/>
        <v>2.3240000000000122E-2</v>
      </c>
      <c r="N26" s="53">
        <f t="shared" si="7"/>
        <v>4.9138656000000253E-2</v>
      </c>
    </row>
    <row r="27" spans="1:14" ht="15.75" thickBot="1" x14ac:dyDescent="0.3">
      <c r="A27" s="2">
        <v>25</v>
      </c>
      <c r="B27" s="1">
        <v>73.981999999999999</v>
      </c>
      <c r="C27" s="1">
        <v>73.983999999999995</v>
      </c>
      <c r="D27" s="1">
        <v>73.995000000000005</v>
      </c>
      <c r="E27" s="1">
        <v>74.016999999999996</v>
      </c>
      <c r="F27" s="16">
        <v>74.013000000000005</v>
      </c>
      <c r="G27" s="21">
        <f t="shared" si="0"/>
        <v>73.998199999999997</v>
      </c>
      <c r="H27" s="18">
        <f>MAX(B27:F27)-MIN(B27:F27)</f>
        <v>3.4999999999996589E-2</v>
      </c>
      <c r="I27" s="13">
        <f>+$G$28-(0.577*$H$28)</f>
        <v>73.987766519999994</v>
      </c>
      <c r="J27" s="52">
        <f>$G$28</f>
        <v>74.001176000000001</v>
      </c>
      <c r="K27" s="54">
        <f>+$G$28+(0.577*$H$28)</f>
        <v>74.014585480000008</v>
      </c>
      <c r="L27" s="13">
        <f>0*$H$28</f>
        <v>0</v>
      </c>
      <c r="M27" s="52">
        <f t="shared" si="6"/>
        <v>2.3240000000000122E-2</v>
      </c>
      <c r="N27" s="54">
        <f>2.1144*$H$28</f>
        <v>4.9138656000000253E-2</v>
      </c>
    </row>
    <row r="28" spans="1:14" x14ac:dyDescent="0.25">
      <c r="G28" s="23">
        <f>SUM(G3:G27)/COUNT(G3:G27)</f>
        <v>74.001176000000001</v>
      </c>
      <c r="H28" s="59">
        <f>+AVERAGE(H3:H27)</f>
        <v>2.3240000000000122E-2</v>
      </c>
      <c r="L28" s="3"/>
      <c r="M28" s="6"/>
    </row>
    <row r="29" spans="1:14" ht="30.75" thickBot="1" x14ac:dyDescent="0.3">
      <c r="G29" s="25" t="s">
        <v>11</v>
      </c>
      <c r="H29" s="26" t="s">
        <v>22</v>
      </c>
      <c r="J29" s="3"/>
      <c r="L29" s="3"/>
      <c r="M29" s="6"/>
    </row>
    <row r="30" spans="1:14" ht="45" customHeight="1" x14ac:dyDescent="0.25">
      <c r="B30" s="4"/>
    </row>
    <row r="31" spans="1:14" ht="26.25" customHeight="1" x14ac:dyDescent="0.25">
      <c r="B31" s="156" t="s">
        <v>23</v>
      </c>
      <c r="C31" s="157"/>
      <c r="D31" s="157"/>
      <c r="E31" s="157"/>
      <c r="F31" s="157"/>
      <c r="G31" s="158"/>
      <c r="I31" s="68"/>
      <c r="J31" s="69"/>
      <c r="K31" s="69"/>
      <c r="L31" s="69"/>
      <c r="M31" s="69"/>
      <c r="N31" s="70"/>
    </row>
    <row r="32" spans="1:14" ht="75.75" customHeight="1" x14ac:dyDescent="0.25">
      <c r="B32" s="155" t="s">
        <v>13</v>
      </c>
      <c r="C32" s="155"/>
      <c r="D32" s="163"/>
      <c r="E32" s="163"/>
      <c r="F32" s="61">
        <v>0</v>
      </c>
      <c r="G32" s="60">
        <f>F32*H28</f>
        <v>0</v>
      </c>
      <c r="I32" s="71"/>
      <c r="J32" s="72"/>
      <c r="K32" s="72"/>
      <c r="L32" s="72"/>
      <c r="M32" s="72"/>
      <c r="N32" s="73"/>
    </row>
    <row r="33" spans="2:14" ht="38.25" customHeight="1" x14ac:dyDescent="0.25">
      <c r="B33" s="155" t="s">
        <v>15</v>
      </c>
      <c r="C33" s="155"/>
      <c r="D33" s="163"/>
      <c r="E33" s="163"/>
      <c r="F33" s="62"/>
      <c r="G33" s="60">
        <f>H28</f>
        <v>2.3240000000000122E-2</v>
      </c>
      <c r="I33" s="71"/>
      <c r="J33" s="72"/>
      <c r="K33" s="72"/>
      <c r="L33" s="72"/>
      <c r="M33" s="72"/>
      <c r="N33" s="73"/>
    </row>
    <row r="34" spans="2:14" ht="76.5" customHeight="1" x14ac:dyDescent="0.25">
      <c r="B34" s="155" t="s">
        <v>14</v>
      </c>
      <c r="C34" s="155"/>
      <c r="D34" s="163"/>
      <c r="E34" s="163"/>
      <c r="F34" s="61">
        <v>2.1143999999999998</v>
      </c>
      <c r="G34" s="60">
        <f>F34*H28</f>
        <v>4.9138656000000253E-2</v>
      </c>
      <c r="I34" s="74"/>
      <c r="J34" s="75"/>
      <c r="K34" s="75"/>
      <c r="L34" s="75"/>
      <c r="M34" s="75"/>
      <c r="N34" s="76"/>
    </row>
    <row r="35" spans="2:14" ht="24" customHeight="1" x14ac:dyDescent="0.25">
      <c r="B35" s="4"/>
    </row>
    <row r="36" spans="2:14" ht="26.25" customHeight="1" x14ac:dyDescent="0.25">
      <c r="B36" s="159" t="s">
        <v>16</v>
      </c>
      <c r="C36" s="160"/>
      <c r="D36" s="161"/>
      <c r="E36" s="161"/>
      <c r="F36" s="161"/>
      <c r="G36" s="162"/>
      <c r="I36" s="30"/>
      <c r="J36" s="31"/>
      <c r="K36" s="31"/>
      <c r="L36" s="31"/>
      <c r="M36" s="31"/>
      <c r="N36" s="32"/>
    </row>
    <row r="37" spans="2:14" ht="77.25" customHeight="1" x14ac:dyDescent="0.25">
      <c r="B37" s="147" t="s">
        <v>13</v>
      </c>
      <c r="C37" s="147"/>
      <c r="D37" s="63"/>
      <c r="E37" s="64"/>
      <c r="F37" s="66">
        <v>0.57699999999999996</v>
      </c>
      <c r="G37" s="51">
        <f>+G28-(F37*H28)</f>
        <v>73.987766519999994</v>
      </c>
      <c r="I37" s="33"/>
      <c r="J37" s="34"/>
      <c r="K37" s="34"/>
      <c r="L37" s="34"/>
      <c r="M37" s="34"/>
      <c r="N37" s="35"/>
    </row>
    <row r="38" spans="2:14" ht="38.25" customHeight="1" x14ac:dyDescent="0.25">
      <c r="B38" s="147" t="s">
        <v>15</v>
      </c>
      <c r="C38" s="147"/>
      <c r="D38" s="63"/>
      <c r="E38" s="64"/>
      <c r="F38" s="65"/>
      <c r="G38" s="51">
        <f>G28</f>
        <v>74.001176000000001</v>
      </c>
      <c r="I38" s="33"/>
      <c r="J38" s="34"/>
      <c r="K38" s="34"/>
      <c r="L38" s="34"/>
      <c r="M38" s="34"/>
      <c r="N38" s="35"/>
    </row>
    <row r="39" spans="2:14" ht="77.25" customHeight="1" x14ac:dyDescent="0.25">
      <c r="B39" s="147" t="s">
        <v>14</v>
      </c>
      <c r="C39" s="147"/>
      <c r="D39" s="63"/>
      <c r="E39" s="64"/>
      <c r="F39" s="66">
        <v>0.57699999999999996</v>
      </c>
      <c r="G39" s="51">
        <f>+G28+(F37*H28)</f>
        <v>74.014585480000008</v>
      </c>
      <c r="I39" s="36"/>
      <c r="J39" s="37"/>
      <c r="K39" s="37"/>
      <c r="L39" s="37"/>
      <c r="M39" s="37"/>
      <c r="N39" s="38"/>
    </row>
    <row r="40" spans="2:14" ht="42" customHeight="1" x14ac:dyDescent="0.25"/>
    <row r="41" spans="2:14" ht="15.75" x14ac:dyDescent="0.25">
      <c r="B41" s="7"/>
    </row>
  </sheetData>
  <mergeCells count="14">
    <mergeCell ref="B39:C39"/>
    <mergeCell ref="O1:Q1"/>
    <mergeCell ref="I1:K1"/>
    <mergeCell ref="L1:N1"/>
    <mergeCell ref="B37:C37"/>
    <mergeCell ref="B38:C38"/>
    <mergeCell ref="B32:C32"/>
    <mergeCell ref="B31:G31"/>
    <mergeCell ref="B36:G36"/>
    <mergeCell ref="D32:E32"/>
    <mergeCell ref="B33:C33"/>
    <mergeCell ref="D33:E33"/>
    <mergeCell ref="B34:C34"/>
    <mergeCell ref="D34:E3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A63C8-35C9-4788-ACAC-94CB62479C43}">
  <dimension ref="A1:J15"/>
  <sheetViews>
    <sheetView tabSelected="1" workbookViewId="0">
      <selection activeCell="L18" sqref="L18"/>
    </sheetView>
  </sheetViews>
  <sheetFormatPr baseColWidth="10" defaultRowHeight="15" x14ac:dyDescent="0.25"/>
  <sheetData>
    <row r="1" spans="1:10" x14ac:dyDescent="0.25">
      <c r="A1" t="s">
        <v>51</v>
      </c>
      <c r="B1" t="s">
        <v>52</v>
      </c>
      <c r="C1" t="s">
        <v>53</v>
      </c>
    </row>
    <row r="2" spans="1:10" x14ac:dyDescent="0.25">
      <c r="B2" t="s">
        <v>54</v>
      </c>
      <c r="C2" t="s">
        <v>55</v>
      </c>
    </row>
    <row r="3" spans="1:10" x14ac:dyDescent="0.25">
      <c r="B3" t="s">
        <v>56</v>
      </c>
      <c r="H3" t="s">
        <v>62</v>
      </c>
      <c r="I3" t="s">
        <v>60</v>
      </c>
      <c r="J3" t="s">
        <v>61</v>
      </c>
    </row>
    <row r="4" spans="1:10" x14ac:dyDescent="0.25">
      <c r="I4" t="s">
        <v>63</v>
      </c>
      <c r="J4" t="s">
        <v>64</v>
      </c>
    </row>
    <row r="5" spans="1:10" x14ac:dyDescent="0.25">
      <c r="B5" t="s">
        <v>57</v>
      </c>
    </row>
    <row r="6" spans="1:10" x14ac:dyDescent="0.25">
      <c r="B6" t="s">
        <v>58</v>
      </c>
      <c r="H6" t="s">
        <v>65</v>
      </c>
    </row>
    <row r="7" spans="1:10" x14ac:dyDescent="0.25">
      <c r="B7" t="s">
        <v>59</v>
      </c>
      <c r="I7" t="s">
        <v>51</v>
      </c>
      <c r="J7" t="s">
        <v>66</v>
      </c>
    </row>
    <row r="11" spans="1:10" x14ac:dyDescent="0.25">
      <c r="H11" t="s">
        <v>67</v>
      </c>
    </row>
    <row r="15" spans="1:10" x14ac:dyDescent="0.25">
      <c r="I15" t="s">
        <v>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CA08-973D-4461-84D5-EDF5239A7225}">
  <dimension ref="A1:S41"/>
  <sheetViews>
    <sheetView showGridLines="0" zoomScale="83" workbookViewId="0">
      <selection activeCell="H27" sqref="H27"/>
    </sheetView>
  </sheetViews>
  <sheetFormatPr baseColWidth="10" defaultRowHeight="15" x14ac:dyDescent="0.25"/>
  <cols>
    <col min="3" max="3" width="11.28515625" customWidth="1"/>
    <col min="6" max="6" width="12" customWidth="1"/>
    <col min="7" max="8" width="12.85546875" customWidth="1"/>
    <col min="12" max="12" width="10.42578125" customWidth="1"/>
    <col min="19" max="19" width="18.28515625" bestFit="1" customWidth="1"/>
  </cols>
  <sheetData>
    <row r="1" spans="1:19" ht="15.75" thickBot="1" x14ac:dyDescent="0.3">
      <c r="A1" s="4"/>
      <c r="B1" s="4"/>
      <c r="C1" s="4"/>
      <c r="D1" s="4"/>
      <c r="E1" s="4"/>
      <c r="F1" s="4"/>
      <c r="G1" s="4"/>
      <c r="H1" s="4"/>
      <c r="I1" s="149" t="s">
        <v>18</v>
      </c>
      <c r="J1" s="150"/>
      <c r="K1" s="151"/>
      <c r="L1" s="164" t="s">
        <v>19</v>
      </c>
      <c r="M1" s="165"/>
      <c r="N1" s="166"/>
      <c r="O1" s="148"/>
      <c r="P1" s="148"/>
      <c r="Q1" s="148"/>
    </row>
    <row r="2" spans="1:19" ht="30" x14ac:dyDescent="0.25">
      <c r="A2" s="29" t="s">
        <v>0</v>
      </c>
      <c r="B2" s="27" t="s">
        <v>1</v>
      </c>
      <c r="C2" s="27" t="s">
        <v>2</v>
      </c>
      <c r="D2" s="27" t="s">
        <v>3</v>
      </c>
      <c r="E2" s="27" t="s">
        <v>4</v>
      </c>
      <c r="F2" s="28" t="s">
        <v>5</v>
      </c>
      <c r="G2" s="19" t="s">
        <v>6</v>
      </c>
      <c r="H2" s="22" t="s">
        <v>10</v>
      </c>
      <c r="I2" s="10" t="s">
        <v>7</v>
      </c>
      <c r="J2" s="8" t="s">
        <v>8</v>
      </c>
      <c r="K2" s="11" t="s">
        <v>9</v>
      </c>
      <c r="L2" s="14" t="s">
        <v>7</v>
      </c>
      <c r="M2" s="9" t="s">
        <v>8</v>
      </c>
      <c r="N2" s="15" t="s">
        <v>9</v>
      </c>
      <c r="O2" s="67"/>
      <c r="P2" s="67"/>
      <c r="Q2" s="67"/>
      <c r="S2" s="4"/>
    </row>
    <row r="3" spans="1:19" x14ac:dyDescent="0.25">
      <c r="A3" s="2">
        <v>1</v>
      </c>
      <c r="B3" s="1">
        <v>74.03</v>
      </c>
      <c r="C3" s="1">
        <v>74.001999999999995</v>
      </c>
      <c r="D3" s="1">
        <v>74.019000000000005</v>
      </c>
      <c r="E3" s="1">
        <v>73.992000000000004</v>
      </c>
      <c r="F3" s="16">
        <v>74.007999999999996</v>
      </c>
      <c r="G3" s="20">
        <f>SUM(B3:F3)/COUNT(B3:F3)</f>
        <v>74.010199999999998</v>
      </c>
      <c r="H3" s="17">
        <f>+_xlfn.STDEV.S(B3:F3)</f>
        <v>1.4771594362153967E-2</v>
      </c>
      <c r="I3" s="12">
        <f t="shared" ref="I3:I27" si="0">+$G$28-(3*($H$28/(0.9213*SQRT(5))))</f>
        <v>73.987488025449736</v>
      </c>
      <c r="J3" s="5">
        <f>$G$28</f>
        <v>74.001176000000001</v>
      </c>
      <c r="K3" s="53">
        <f t="shared" ref="K3:K27" si="1">+$G$28+(3*($H$28/(0.9213*SQRT(5))))</f>
        <v>74.014863974550266</v>
      </c>
      <c r="L3" s="12">
        <f>+($H$28)-(3*($H$28/0.94)*(SQRT(1-(0.94)^2)))</f>
        <v>-8.3518740641143514E-4</v>
      </c>
      <c r="M3" s="5">
        <f>$H$28</f>
        <v>9.3994838857374349E-3</v>
      </c>
      <c r="N3" s="53">
        <f>+($H$28)+(3*($H$28/0.94)*(SQRT(1-(0.94)^2)))</f>
        <v>1.9634155177886303E-2</v>
      </c>
      <c r="S3" s="4"/>
    </row>
    <row r="4" spans="1:19" x14ac:dyDescent="0.25">
      <c r="A4" s="2">
        <v>2</v>
      </c>
      <c r="B4" s="1">
        <v>73.995000000000005</v>
      </c>
      <c r="C4" s="1">
        <v>73.992000000000004</v>
      </c>
      <c r="D4" s="1">
        <v>74.001000000000005</v>
      </c>
      <c r="E4" s="1">
        <v>74.010999999999996</v>
      </c>
      <c r="F4" s="16">
        <v>74.004000000000005</v>
      </c>
      <c r="G4" s="20">
        <f t="shared" ref="G4:G27" si="2">SUM(B4:F4)/COUNT(B4:F4)</f>
        <v>74.000600000000006</v>
      </c>
      <c r="H4" s="17">
        <f t="shared" ref="H4:H26" si="3">+_xlfn.STDEV.S(B4:F4)</f>
        <v>7.5033325929186297E-3</v>
      </c>
      <c r="I4" s="12">
        <f t="shared" si="0"/>
        <v>73.987488025449736</v>
      </c>
      <c r="J4" s="5">
        <f t="shared" ref="J4:J25" si="4">$G$28</f>
        <v>74.001176000000001</v>
      </c>
      <c r="K4" s="53">
        <f t="shared" si="1"/>
        <v>74.014863974550266</v>
      </c>
      <c r="L4" s="12">
        <f t="shared" ref="L4:L27" si="5">+($H$28)-(3*($H$28/0.94)*(SQRT(1-(0.94)^2)))</f>
        <v>-8.3518740641143514E-4</v>
      </c>
      <c r="M4" s="5">
        <f t="shared" ref="M4:M27" si="6">$H$28</f>
        <v>9.3994838857374349E-3</v>
      </c>
      <c r="N4" s="53">
        <f t="shared" ref="N4:N27" si="7">+($H$28)+(3*($H$28/0.94)*(SQRT(1-(0.94)^2)))</f>
        <v>1.9634155177886303E-2</v>
      </c>
    </row>
    <row r="5" spans="1:19" x14ac:dyDescent="0.25">
      <c r="A5" s="2">
        <v>3</v>
      </c>
      <c r="B5" s="1">
        <v>73.988</v>
      </c>
      <c r="C5" s="1">
        <v>74.024000000000001</v>
      </c>
      <c r="D5" s="1">
        <v>74.021000000000001</v>
      </c>
      <c r="E5" s="1">
        <v>74.004999999999995</v>
      </c>
      <c r="F5" s="16">
        <v>74.001999999999995</v>
      </c>
      <c r="G5" s="20">
        <f t="shared" si="2"/>
        <v>74.00800000000001</v>
      </c>
      <c r="H5" s="17">
        <f t="shared" si="3"/>
        <v>1.4747881203753907E-2</v>
      </c>
      <c r="I5" s="12">
        <f t="shared" si="0"/>
        <v>73.987488025449736</v>
      </c>
      <c r="J5" s="5">
        <f t="shared" si="4"/>
        <v>74.001176000000001</v>
      </c>
      <c r="K5" s="53">
        <f t="shared" si="1"/>
        <v>74.014863974550266</v>
      </c>
      <c r="L5" s="12">
        <f t="shared" si="5"/>
        <v>-8.3518740641143514E-4</v>
      </c>
      <c r="M5" s="5">
        <f t="shared" si="6"/>
        <v>9.3994838857374349E-3</v>
      </c>
      <c r="N5" s="53">
        <f t="shared" si="7"/>
        <v>1.9634155177886303E-2</v>
      </c>
    </row>
    <row r="6" spans="1:19" x14ac:dyDescent="0.25">
      <c r="A6" s="2">
        <v>4</v>
      </c>
      <c r="B6" s="1">
        <v>74.001999999999995</v>
      </c>
      <c r="C6" s="1">
        <v>73.995999999999995</v>
      </c>
      <c r="D6" s="1">
        <v>73.992999999999995</v>
      </c>
      <c r="E6" s="1">
        <v>74.015000000000001</v>
      </c>
      <c r="F6" s="16">
        <v>74.009</v>
      </c>
      <c r="G6" s="20">
        <f t="shared" si="2"/>
        <v>74.003</v>
      </c>
      <c r="H6" s="17">
        <f t="shared" si="3"/>
        <v>9.0829510622951661E-3</v>
      </c>
      <c r="I6" s="12">
        <f t="shared" si="0"/>
        <v>73.987488025449736</v>
      </c>
      <c r="J6" s="5">
        <f t="shared" si="4"/>
        <v>74.001176000000001</v>
      </c>
      <c r="K6" s="53">
        <f t="shared" si="1"/>
        <v>74.014863974550266</v>
      </c>
      <c r="L6" s="12">
        <f t="shared" si="5"/>
        <v>-8.3518740641143514E-4</v>
      </c>
      <c r="M6" s="5">
        <f t="shared" si="6"/>
        <v>9.3994838857374349E-3</v>
      </c>
      <c r="N6" s="53">
        <f t="shared" si="7"/>
        <v>1.9634155177886303E-2</v>
      </c>
    </row>
    <row r="7" spans="1:19" x14ac:dyDescent="0.25">
      <c r="A7" s="2">
        <v>5</v>
      </c>
      <c r="B7" s="1">
        <v>73.992000000000004</v>
      </c>
      <c r="C7" s="1">
        <v>74.007000000000005</v>
      </c>
      <c r="D7" s="1">
        <v>74.015000000000001</v>
      </c>
      <c r="E7" s="1">
        <v>73.989000000000004</v>
      </c>
      <c r="F7" s="16">
        <v>74.013999999999996</v>
      </c>
      <c r="G7" s="20">
        <f t="shared" si="2"/>
        <v>74.003400000000013</v>
      </c>
      <c r="H7" s="17">
        <f t="shared" si="3"/>
        <v>1.2218837915282027E-2</v>
      </c>
      <c r="I7" s="12">
        <f t="shared" si="0"/>
        <v>73.987488025449736</v>
      </c>
      <c r="J7" s="5">
        <f t="shared" si="4"/>
        <v>74.001176000000001</v>
      </c>
      <c r="K7" s="53">
        <f t="shared" si="1"/>
        <v>74.014863974550266</v>
      </c>
      <c r="L7" s="12">
        <f t="shared" si="5"/>
        <v>-8.3518740641143514E-4</v>
      </c>
      <c r="M7" s="5">
        <f t="shared" si="6"/>
        <v>9.3994838857374349E-3</v>
      </c>
      <c r="N7" s="53">
        <f t="shared" si="7"/>
        <v>1.9634155177886303E-2</v>
      </c>
    </row>
    <row r="8" spans="1:19" x14ac:dyDescent="0.25">
      <c r="A8" s="2">
        <v>6</v>
      </c>
      <c r="B8" s="1">
        <v>74.009</v>
      </c>
      <c r="C8" s="1">
        <v>73.994</v>
      </c>
      <c r="D8" s="1">
        <v>73.997</v>
      </c>
      <c r="E8" s="1">
        <v>73.984999999999999</v>
      </c>
      <c r="F8" s="16">
        <v>73.992999999999995</v>
      </c>
      <c r="G8" s="20">
        <f t="shared" si="2"/>
        <v>73.995599999999996</v>
      </c>
      <c r="H8" s="17">
        <f t="shared" si="3"/>
        <v>8.7063195438722499E-3</v>
      </c>
      <c r="I8" s="12">
        <f t="shared" si="0"/>
        <v>73.987488025449736</v>
      </c>
      <c r="J8" s="5">
        <f t="shared" si="4"/>
        <v>74.001176000000001</v>
      </c>
      <c r="K8" s="53">
        <f t="shared" si="1"/>
        <v>74.014863974550266</v>
      </c>
      <c r="L8" s="12">
        <f t="shared" si="5"/>
        <v>-8.3518740641143514E-4</v>
      </c>
      <c r="M8" s="5">
        <f t="shared" si="6"/>
        <v>9.3994838857374349E-3</v>
      </c>
      <c r="N8" s="53">
        <f t="shared" si="7"/>
        <v>1.9634155177886303E-2</v>
      </c>
    </row>
    <row r="9" spans="1:19" x14ac:dyDescent="0.25">
      <c r="A9" s="2">
        <v>7</v>
      </c>
      <c r="B9" s="1">
        <v>73.995000000000005</v>
      </c>
      <c r="C9" s="1">
        <v>74.006</v>
      </c>
      <c r="D9" s="1">
        <v>73.994</v>
      </c>
      <c r="E9" s="1">
        <v>74</v>
      </c>
      <c r="F9" s="16">
        <v>74.004999999999995</v>
      </c>
      <c r="G9" s="20">
        <f t="shared" si="2"/>
        <v>74</v>
      </c>
      <c r="H9" s="17">
        <f t="shared" si="3"/>
        <v>5.522680508591696E-3</v>
      </c>
      <c r="I9" s="12">
        <f t="shared" si="0"/>
        <v>73.987488025449736</v>
      </c>
      <c r="J9" s="5">
        <f t="shared" si="4"/>
        <v>74.001176000000001</v>
      </c>
      <c r="K9" s="53">
        <f t="shared" si="1"/>
        <v>74.014863974550266</v>
      </c>
      <c r="L9" s="12">
        <f t="shared" si="5"/>
        <v>-8.3518740641143514E-4</v>
      </c>
      <c r="M9" s="5">
        <f t="shared" si="6"/>
        <v>9.3994838857374349E-3</v>
      </c>
      <c r="N9" s="53">
        <f t="shared" si="7"/>
        <v>1.9634155177886303E-2</v>
      </c>
    </row>
    <row r="10" spans="1:19" x14ac:dyDescent="0.25">
      <c r="A10" s="2">
        <v>8</v>
      </c>
      <c r="B10" s="1">
        <v>73.984999999999999</v>
      </c>
      <c r="C10" s="1">
        <v>74.003</v>
      </c>
      <c r="D10" s="1">
        <v>73.992999999999995</v>
      </c>
      <c r="E10" s="1">
        <v>74.015000000000001</v>
      </c>
      <c r="F10" s="16">
        <v>73.988</v>
      </c>
      <c r="G10" s="20">
        <f t="shared" si="2"/>
        <v>73.996799999999993</v>
      </c>
      <c r="H10" s="17">
        <f t="shared" si="3"/>
        <v>1.2255610959883655E-2</v>
      </c>
      <c r="I10" s="12">
        <f t="shared" si="0"/>
        <v>73.987488025449736</v>
      </c>
      <c r="J10" s="5">
        <f t="shared" si="4"/>
        <v>74.001176000000001</v>
      </c>
      <c r="K10" s="53">
        <f t="shared" si="1"/>
        <v>74.014863974550266</v>
      </c>
      <c r="L10" s="12">
        <f t="shared" si="5"/>
        <v>-8.3518740641143514E-4</v>
      </c>
      <c r="M10" s="5">
        <f t="shared" si="6"/>
        <v>9.3994838857374349E-3</v>
      </c>
      <c r="N10" s="53">
        <f t="shared" si="7"/>
        <v>1.9634155177886303E-2</v>
      </c>
    </row>
    <row r="11" spans="1:19" x14ac:dyDescent="0.25">
      <c r="A11" s="2">
        <v>9</v>
      </c>
      <c r="B11" s="1">
        <v>74.007999999999996</v>
      </c>
      <c r="C11" s="1">
        <v>73.995000000000005</v>
      </c>
      <c r="D11" s="1">
        <v>74.009</v>
      </c>
      <c r="E11" s="1">
        <v>74.004999999999995</v>
      </c>
      <c r="F11" s="16">
        <v>74.004000000000005</v>
      </c>
      <c r="G11" s="20">
        <f t="shared" si="2"/>
        <v>74.004199999999997</v>
      </c>
      <c r="H11" s="17">
        <f t="shared" si="3"/>
        <v>5.5407580708752456E-3</v>
      </c>
      <c r="I11" s="12">
        <f t="shared" si="0"/>
        <v>73.987488025449736</v>
      </c>
      <c r="J11" s="5">
        <f t="shared" si="4"/>
        <v>74.001176000000001</v>
      </c>
      <c r="K11" s="53">
        <f t="shared" si="1"/>
        <v>74.014863974550266</v>
      </c>
      <c r="L11" s="12">
        <f t="shared" si="5"/>
        <v>-8.3518740641143514E-4</v>
      </c>
      <c r="M11" s="5">
        <f t="shared" si="6"/>
        <v>9.3994838857374349E-3</v>
      </c>
      <c r="N11" s="53">
        <f t="shared" si="7"/>
        <v>1.9634155177886303E-2</v>
      </c>
    </row>
    <row r="12" spans="1:19" x14ac:dyDescent="0.25">
      <c r="A12" s="2">
        <v>10</v>
      </c>
      <c r="B12" s="1">
        <v>73.998000000000005</v>
      </c>
      <c r="C12" s="1">
        <v>74</v>
      </c>
      <c r="D12" s="1">
        <v>73.989999999999995</v>
      </c>
      <c r="E12" s="1">
        <v>74.007000000000005</v>
      </c>
      <c r="F12" s="16">
        <v>73.995000000000005</v>
      </c>
      <c r="G12" s="20">
        <f t="shared" si="2"/>
        <v>73.998000000000005</v>
      </c>
      <c r="H12" s="17">
        <f t="shared" si="3"/>
        <v>6.2849025449911436E-3</v>
      </c>
      <c r="I12" s="12">
        <f t="shared" si="0"/>
        <v>73.987488025449736</v>
      </c>
      <c r="J12" s="5">
        <f t="shared" si="4"/>
        <v>74.001176000000001</v>
      </c>
      <c r="K12" s="53">
        <f t="shared" si="1"/>
        <v>74.014863974550266</v>
      </c>
      <c r="L12" s="12">
        <f t="shared" si="5"/>
        <v>-8.3518740641143514E-4</v>
      </c>
      <c r="M12" s="5">
        <f t="shared" si="6"/>
        <v>9.3994838857374349E-3</v>
      </c>
      <c r="N12" s="53">
        <f t="shared" si="7"/>
        <v>1.9634155177886303E-2</v>
      </c>
    </row>
    <row r="13" spans="1:19" x14ac:dyDescent="0.25">
      <c r="A13" s="2">
        <v>11</v>
      </c>
      <c r="B13" s="1">
        <v>73.994</v>
      </c>
      <c r="C13" s="1">
        <v>73.998000000000005</v>
      </c>
      <c r="D13" s="1">
        <v>73.994</v>
      </c>
      <c r="E13" s="1">
        <v>73.995000000000005</v>
      </c>
      <c r="F13" s="16">
        <v>73.989999999999995</v>
      </c>
      <c r="G13" s="20">
        <f t="shared" si="2"/>
        <v>73.994200000000006</v>
      </c>
      <c r="H13" s="17">
        <f t="shared" si="3"/>
        <v>2.8635642126590183E-3</v>
      </c>
      <c r="I13" s="12">
        <f t="shared" si="0"/>
        <v>73.987488025449736</v>
      </c>
      <c r="J13" s="5">
        <f t="shared" si="4"/>
        <v>74.001176000000001</v>
      </c>
      <c r="K13" s="53">
        <f t="shared" si="1"/>
        <v>74.014863974550266</v>
      </c>
      <c r="L13" s="12">
        <f t="shared" si="5"/>
        <v>-8.3518740641143514E-4</v>
      </c>
      <c r="M13" s="5">
        <f t="shared" si="6"/>
        <v>9.3994838857374349E-3</v>
      </c>
      <c r="N13" s="53">
        <f t="shared" si="7"/>
        <v>1.9634155177886303E-2</v>
      </c>
    </row>
    <row r="14" spans="1:19" x14ac:dyDescent="0.25">
      <c r="A14" s="2">
        <v>12</v>
      </c>
      <c r="B14" s="1">
        <v>74.004000000000005</v>
      </c>
      <c r="C14" s="1">
        <v>74</v>
      </c>
      <c r="D14" s="1">
        <v>74.007000000000005</v>
      </c>
      <c r="E14" s="1">
        <v>74</v>
      </c>
      <c r="F14" s="16">
        <v>73.995999999999995</v>
      </c>
      <c r="G14" s="20">
        <f t="shared" si="2"/>
        <v>74.001400000000004</v>
      </c>
      <c r="H14" s="17">
        <f t="shared" si="3"/>
        <v>4.2190046219497748E-3</v>
      </c>
      <c r="I14" s="12">
        <f t="shared" si="0"/>
        <v>73.987488025449736</v>
      </c>
      <c r="J14" s="5">
        <f t="shared" si="4"/>
        <v>74.001176000000001</v>
      </c>
      <c r="K14" s="53">
        <f t="shared" si="1"/>
        <v>74.014863974550266</v>
      </c>
      <c r="L14" s="12">
        <f t="shared" si="5"/>
        <v>-8.3518740641143514E-4</v>
      </c>
      <c r="M14" s="5">
        <f t="shared" si="6"/>
        <v>9.3994838857374349E-3</v>
      </c>
      <c r="N14" s="53">
        <f t="shared" si="7"/>
        <v>1.9634155177886303E-2</v>
      </c>
    </row>
    <row r="15" spans="1:19" x14ac:dyDescent="0.25">
      <c r="A15" s="2">
        <v>13</v>
      </c>
      <c r="B15" s="1">
        <v>73.983000000000004</v>
      </c>
      <c r="C15" s="1">
        <v>74.001999999999995</v>
      </c>
      <c r="D15" s="1">
        <v>73.998000000000005</v>
      </c>
      <c r="E15" s="1">
        <v>73.997</v>
      </c>
      <c r="F15" s="16">
        <v>74.012</v>
      </c>
      <c r="G15" s="20">
        <f t="shared" si="2"/>
        <v>73.998400000000004</v>
      </c>
      <c r="H15" s="17">
        <f t="shared" si="3"/>
        <v>1.04546640309463E-2</v>
      </c>
      <c r="I15" s="12">
        <f t="shared" si="0"/>
        <v>73.987488025449736</v>
      </c>
      <c r="J15" s="5">
        <f t="shared" si="4"/>
        <v>74.001176000000001</v>
      </c>
      <c r="K15" s="53">
        <f t="shared" si="1"/>
        <v>74.014863974550266</v>
      </c>
      <c r="L15" s="12">
        <f t="shared" si="5"/>
        <v>-8.3518740641143514E-4</v>
      </c>
      <c r="M15" s="5">
        <f t="shared" si="6"/>
        <v>9.3994838857374349E-3</v>
      </c>
      <c r="N15" s="53">
        <f t="shared" si="7"/>
        <v>1.9634155177886303E-2</v>
      </c>
    </row>
    <row r="16" spans="1:19" x14ac:dyDescent="0.25">
      <c r="A16" s="2">
        <v>14</v>
      </c>
      <c r="B16" s="1">
        <v>74.006</v>
      </c>
      <c r="C16" s="1">
        <v>73.966999999999999</v>
      </c>
      <c r="D16" s="1">
        <v>73.994</v>
      </c>
      <c r="E16" s="1">
        <v>74</v>
      </c>
      <c r="F16" s="16">
        <v>73.983999999999995</v>
      </c>
      <c r="G16" s="20">
        <f t="shared" si="2"/>
        <v>73.990199999999987</v>
      </c>
      <c r="H16" s="17">
        <f t="shared" si="3"/>
        <v>1.5303594349042072E-2</v>
      </c>
      <c r="I16" s="12">
        <f t="shared" si="0"/>
        <v>73.987488025449736</v>
      </c>
      <c r="J16" s="5">
        <f t="shared" si="4"/>
        <v>74.001176000000001</v>
      </c>
      <c r="K16" s="53">
        <f t="shared" si="1"/>
        <v>74.014863974550266</v>
      </c>
      <c r="L16" s="12">
        <f t="shared" si="5"/>
        <v>-8.3518740641143514E-4</v>
      </c>
      <c r="M16" s="5">
        <f t="shared" si="6"/>
        <v>9.3994838857374349E-3</v>
      </c>
      <c r="N16" s="53">
        <f t="shared" si="7"/>
        <v>1.9634155177886303E-2</v>
      </c>
    </row>
    <row r="17" spans="1:14" x14ac:dyDescent="0.25">
      <c r="A17" s="2">
        <v>15</v>
      </c>
      <c r="B17" s="1">
        <v>74.012</v>
      </c>
      <c r="C17" s="1">
        <v>74.013999999999996</v>
      </c>
      <c r="D17" s="1">
        <v>73.998000000000005</v>
      </c>
      <c r="E17" s="1">
        <v>73.998999999999995</v>
      </c>
      <c r="F17" s="16">
        <v>74.007000000000005</v>
      </c>
      <c r="G17" s="20">
        <f t="shared" si="2"/>
        <v>74.006</v>
      </c>
      <c r="H17" s="17">
        <f t="shared" si="3"/>
        <v>7.3143694191628791E-3</v>
      </c>
      <c r="I17" s="12">
        <f t="shared" si="0"/>
        <v>73.987488025449736</v>
      </c>
      <c r="J17" s="5">
        <f t="shared" si="4"/>
        <v>74.001176000000001</v>
      </c>
      <c r="K17" s="53">
        <f t="shared" si="1"/>
        <v>74.014863974550266</v>
      </c>
      <c r="L17" s="12">
        <f t="shared" si="5"/>
        <v>-8.3518740641143514E-4</v>
      </c>
      <c r="M17" s="5">
        <f t="shared" si="6"/>
        <v>9.3994838857374349E-3</v>
      </c>
      <c r="N17" s="53">
        <f t="shared" si="7"/>
        <v>1.9634155177886303E-2</v>
      </c>
    </row>
    <row r="18" spans="1:14" x14ac:dyDescent="0.25">
      <c r="A18" s="2">
        <v>16</v>
      </c>
      <c r="B18" s="1">
        <v>74</v>
      </c>
      <c r="C18" s="1">
        <v>73.983999999999995</v>
      </c>
      <c r="D18" s="1">
        <v>74.004999999999995</v>
      </c>
      <c r="E18" s="1">
        <v>73.998000000000005</v>
      </c>
      <c r="F18" s="16">
        <v>73.995999999999995</v>
      </c>
      <c r="G18" s="20">
        <f t="shared" si="2"/>
        <v>73.996599999999987</v>
      </c>
      <c r="H18" s="17">
        <f t="shared" si="3"/>
        <v>7.7974354758484085E-3</v>
      </c>
      <c r="I18" s="12">
        <f t="shared" si="0"/>
        <v>73.987488025449736</v>
      </c>
      <c r="J18" s="5">
        <f t="shared" si="4"/>
        <v>74.001176000000001</v>
      </c>
      <c r="K18" s="53">
        <f t="shared" si="1"/>
        <v>74.014863974550266</v>
      </c>
      <c r="L18" s="12">
        <f t="shared" si="5"/>
        <v>-8.3518740641143514E-4</v>
      </c>
      <c r="M18" s="5">
        <f t="shared" si="6"/>
        <v>9.3994838857374349E-3</v>
      </c>
      <c r="N18" s="53">
        <f t="shared" si="7"/>
        <v>1.9634155177886303E-2</v>
      </c>
    </row>
    <row r="19" spans="1:14" x14ac:dyDescent="0.25">
      <c r="A19" s="2">
        <v>17</v>
      </c>
      <c r="B19" s="1">
        <v>73.994</v>
      </c>
      <c r="C19" s="1">
        <v>74.012</v>
      </c>
      <c r="D19" s="1">
        <v>73.986000000000004</v>
      </c>
      <c r="E19" s="1">
        <v>74.004999999999995</v>
      </c>
      <c r="F19" s="16">
        <v>74.007000000000005</v>
      </c>
      <c r="G19" s="20">
        <f t="shared" si="2"/>
        <v>74.000799999999998</v>
      </c>
      <c r="H19" s="17">
        <f t="shared" si="3"/>
        <v>1.0568822072491246E-2</v>
      </c>
      <c r="I19" s="12">
        <f t="shared" si="0"/>
        <v>73.987488025449736</v>
      </c>
      <c r="J19" s="5">
        <f t="shared" si="4"/>
        <v>74.001176000000001</v>
      </c>
      <c r="K19" s="53">
        <f t="shared" si="1"/>
        <v>74.014863974550266</v>
      </c>
      <c r="L19" s="12">
        <f t="shared" si="5"/>
        <v>-8.3518740641143514E-4</v>
      </c>
      <c r="M19" s="5">
        <f t="shared" si="6"/>
        <v>9.3994838857374349E-3</v>
      </c>
      <c r="N19" s="53">
        <f t="shared" si="7"/>
        <v>1.9634155177886303E-2</v>
      </c>
    </row>
    <row r="20" spans="1:14" x14ac:dyDescent="0.25">
      <c r="A20" s="2">
        <v>18</v>
      </c>
      <c r="B20" s="1">
        <v>74.006</v>
      </c>
      <c r="C20" s="1">
        <v>74.010000000000005</v>
      </c>
      <c r="D20" s="1">
        <v>74.018000000000001</v>
      </c>
      <c r="E20" s="1">
        <v>74.003</v>
      </c>
      <c r="F20" s="16">
        <v>74</v>
      </c>
      <c r="G20" s="20">
        <f t="shared" si="2"/>
        <v>74.007400000000004</v>
      </c>
      <c r="H20" s="17">
        <f t="shared" si="3"/>
        <v>6.9856996786298977E-3</v>
      </c>
      <c r="I20" s="12">
        <f t="shared" si="0"/>
        <v>73.987488025449736</v>
      </c>
      <c r="J20" s="5">
        <f t="shared" si="4"/>
        <v>74.001176000000001</v>
      </c>
      <c r="K20" s="53">
        <f t="shared" si="1"/>
        <v>74.014863974550266</v>
      </c>
      <c r="L20" s="12">
        <f t="shared" si="5"/>
        <v>-8.3518740641143514E-4</v>
      </c>
      <c r="M20" s="5">
        <f t="shared" si="6"/>
        <v>9.3994838857374349E-3</v>
      </c>
      <c r="N20" s="53">
        <f t="shared" si="7"/>
        <v>1.9634155177886303E-2</v>
      </c>
    </row>
    <row r="21" spans="1:14" x14ac:dyDescent="0.25">
      <c r="A21" s="2">
        <v>19</v>
      </c>
      <c r="B21" s="1">
        <v>73.983999999999995</v>
      </c>
      <c r="C21" s="1">
        <v>74.001999999999995</v>
      </c>
      <c r="D21" s="1">
        <v>74.003</v>
      </c>
      <c r="E21" s="1">
        <v>74.004999999999995</v>
      </c>
      <c r="F21" s="16">
        <v>73.997</v>
      </c>
      <c r="G21" s="20">
        <f t="shared" si="2"/>
        <v>73.998199999999997</v>
      </c>
      <c r="H21" s="17">
        <f t="shared" si="3"/>
        <v>8.4675852520074441E-3</v>
      </c>
      <c r="I21" s="12">
        <f t="shared" si="0"/>
        <v>73.987488025449736</v>
      </c>
      <c r="J21" s="5">
        <f t="shared" si="4"/>
        <v>74.001176000000001</v>
      </c>
      <c r="K21" s="53">
        <f t="shared" si="1"/>
        <v>74.014863974550266</v>
      </c>
      <c r="L21" s="12">
        <f t="shared" si="5"/>
        <v>-8.3518740641143514E-4</v>
      </c>
      <c r="M21" s="5">
        <f t="shared" si="6"/>
        <v>9.3994838857374349E-3</v>
      </c>
      <c r="N21" s="53">
        <f t="shared" si="7"/>
        <v>1.9634155177886303E-2</v>
      </c>
    </row>
    <row r="22" spans="1:14" x14ac:dyDescent="0.25">
      <c r="A22" s="2">
        <v>20</v>
      </c>
      <c r="B22" s="1">
        <v>74</v>
      </c>
      <c r="C22" s="1">
        <v>74.010000000000005</v>
      </c>
      <c r="D22" s="1">
        <v>74.013000000000005</v>
      </c>
      <c r="E22" s="1">
        <v>74.02</v>
      </c>
      <c r="F22" s="16">
        <v>74.003</v>
      </c>
      <c r="G22" s="20">
        <f t="shared" si="2"/>
        <v>74.009199999999993</v>
      </c>
      <c r="H22" s="17">
        <f t="shared" si="3"/>
        <v>7.9812279756933478E-3</v>
      </c>
      <c r="I22" s="12">
        <f t="shared" si="0"/>
        <v>73.987488025449736</v>
      </c>
      <c r="J22" s="5">
        <f t="shared" si="4"/>
        <v>74.001176000000001</v>
      </c>
      <c r="K22" s="53">
        <f t="shared" si="1"/>
        <v>74.014863974550266</v>
      </c>
      <c r="L22" s="12">
        <f t="shared" si="5"/>
        <v>-8.3518740641143514E-4</v>
      </c>
      <c r="M22" s="5">
        <f t="shared" si="6"/>
        <v>9.3994838857374349E-3</v>
      </c>
      <c r="N22" s="53">
        <f t="shared" si="7"/>
        <v>1.9634155177886303E-2</v>
      </c>
    </row>
    <row r="23" spans="1:14" x14ac:dyDescent="0.25">
      <c r="A23" s="2">
        <v>21</v>
      </c>
      <c r="B23" s="1">
        <v>73.981999999999999</v>
      </c>
      <c r="C23" s="1">
        <v>74.001000000000005</v>
      </c>
      <c r="D23" s="1">
        <v>74.015000000000001</v>
      </c>
      <c r="E23" s="1">
        <v>74.004999999999995</v>
      </c>
      <c r="F23" s="16">
        <v>73.995999999999995</v>
      </c>
      <c r="G23" s="20">
        <f t="shared" si="2"/>
        <v>73.999799999999993</v>
      </c>
      <c r="H23" s="17">
        <f t="shared" si="3"/>
        <v>1.2153188881935914E-2</v>
      </c>
      <c r="I23" s="12">
        <f t="shared" si="0"/>
        <v>73.987488025449736</v>
      </c>
      <c r="J23" s="5">
        <f t="shared" si="4"/>
        <v>74.001176000000001</v>
      </c>
      <c r="K23" s="53">
        <f t="shared" si="1"/>
        <v>74.014863974550266</v>
      </c>
      <c r="L23" s="12">
        <f t="shared" si="5"/>
        <v>-8.3518740641143514E-4</v>
      </c>
      <c r="M23" s="5">
        <f t="shared" si="6"/>
        <v>9.3994838857374349E-3</v>
      </c>
      <c r="N23" s="53">
        <f t="shared" si="7"/>
        <v>1.9634155177886303E-2</v>
      </c>
    </row>
    <row r="24" spans="1:14" x14ac:dyDescent="0.25">
      <c r="A24" s="2">
        <v>22</v>
      </c>
      <c r="B24" s="1">
        <v>74.004000000000005</v>
      </c>
      <c r="C24" s="1">
        <v>73.998999999999995</v>
      </c>
      <c r="D24" s="1">
        <v>73.989999999999995</v>
      </c>
      <c r="E24" s="1">
        <v>74.006</v>
      </c>
      <c r="F24" s="16">
        <v>74.009</v>
      </c>
      <c r="G24" s="20">
        <f t="shared" si="2"/>
        <v>74.00160000000001</v>
      </c>
      <c r="H24" s="17">
        <f t="shared" si="3"/>
        <v>7.4363969770342084E-3</v>
      </c>
      <c r="I24" s="12">
        <f t="shared" si="0"/>
        <v>73.987488025449736</v>
      </c>
      <c r="J24" s="5">
        <f t="shared" si="4"/>
        <v>74.001176000000001</v>
      </c>
      <c r="K24" s="53">
        <f t="shared" si="1"/>
        <v>74.014863974550266</v>
      </c>
      <c r="L24" s="12">
        <f t="shared" si="5"/>
        <v>-8.3518740641143514E-4</v>
      </c>
      <c r="M24" s="5">
        <f t="shared" si="6"/>
        <v>9.3994838857374349E-3</v>
      </c>
      <c r="N24" s="53">
        <f t="shared" si="7"/>
        <v>1.9634155177886303E-2</v>
      </c>
    </row>
    <row r="25" spans="1:14" x14ac:dyDescent="0.25">
      <c r="A25" s="2">
        <v>23</v>
      </c>
      <c r="B25" s="1">
        <v>74.010000000000005</v>
      </c>
      <c r="C25" s="1">
        <v>73.989000000000004</v>
      </c>
      <c r="D25" s="1">
        <v>73.989999999999995</v>
      </c>
      <c r="E25" s="1">
        <v>74.009</v>
      </c>
      <c r="F25" s="16">
        <v>74.013999999999996</v>
      </c>
      <c r="G25" s="20">
        <f t="shared" si="2"/>
        <v>74.002400000000009</v>
      </c>
      <c r="H25" s="17">
        <f t="shared" si="3"/>
        <v>1.1928956366757277E-2</v>
      </c>
      <c r="I25" s="12">
        <f t="shared" si="0"/>
        <v>73.987488025449736</v>
      </c>
      <c r="J25" s="5">
        <f t="shared" si="4"/>
        <v>74.001176000000001</v>
      </c>
      <c r="K25" s="53">
        <f t="shared" si="1"/>
        <v>74.014863974550266</v>
      </c>
      <c r="L25" s="12">
        <f t="shared" si="5"/>
        <v>-8.3518740641143514E-4</v>
      </c>
      <c r="M25" s="5">
        <f t="shared" si="6"/>
        <v>9.3994838857374349E-3</v>
      </c>
      <c r="N25" s="53">
        <f t="shared" si="7"/>
        <v>1.9634155177886303E-2</v>
      </c>
    </row>
    <row r="26" spans="1:14" x14ac:dyDescent="0.25">
      <c r="A26" s="2">
        <v>24</v>
      </c>
      <c r="B26" s="1">
        <v>74.015000000000001</v>
      </c>
      <c r="C26" s="1">
        <v>74.007999999999996</v>
      </c>
      <c r="D26" s="1">
        <v>73.992999999999995</v>
      </c>
      <c r="E26" s="1">
        <v>74</v>
      </c>
      <c r="F26" s="16">
        <v>74.010000000000005</v>
      </c>
      <c r="G26" s="20">
        <f t="shared" si="2"/>
        <v>74.005199999999988</v>
      </c>
      <c r="H26" s="17">
        <f t="shared" si="3"/>
        <v>8.7005746936647445E-3</v>
      </c>
      <c r="I26" s="12">
        <f t="shared" si="0"/>
        <v>73.987488025449736</v>
      </c>
      <c r="J26" s="5">
        <f>$G$28</f>
        <v>74.001176000000001</v>
      </c>
      <c r="K26" s="53">
        <f t="shared" si="1"/>
        <v>74.014863974550266</v>
      </c>
      <c r="L26" s="12">
        <f t="shared" si="5"/>
        <v>-8.3518740641143514E-4</v>
      </c>
      <c r="M26" s="5">
        <f t="shared" si="6"/>
        <v>9.3994838857374349E-3</v>
      </c>
      <c r="N26" s="53">
        <f t="shared" si="7"/>
        <v>1.9634155177886303E-2</v>
      </c>
    </row>
    <row r="27" spans="1:14" ht="15.75" thickBot="1" x14ac:dyDescent="0.3">
      <c r="A27" s="2">
        <v>25</v>
      </c>
      <c r="B27" s="1">
        <v>73.981999999999999</v>
      </c>
      <c r="C27" s="1">
        <v>73.983999999999995</v>
      </c>
      <c r="D27" s="1">
        <v>73.995000000000005</v>
      </c>
      <c r="E27" s="1">
        <v>74.016999999999996</v>
      </c>
      <c r="F27" s="16">
        <v>74.013000000000005</v>
      </c>
      <c r="G27" s="21">
        <f t="shared" si="2"/>
        <v>73.998199999999997</v>
      </c>
      <c r="H27" s="18">
        <f>+_xlfn.STDEV.S(B27:F27)</f>
        <v>1.6177144370995655E-2</v>
      </c>
      <c r="I27" s="13">
        <f t="shared" si="0"/>
        <v>73.987488025449736</v>
      </c>
      <c r="J27" s="52">
        <f>$G$28</f>
        <v>74.001176000000001</v>
      </c>
      <c r="K27" s="54">
        <f t="shared" si="1"/>
        <v>74.014863974550266</v>
      </c>
      <c r="L27" s="13">
        <f t="shared" si="5"/>
        <v>-8.3518740641143514E-4</v>
      </c>
      <c r="M27" s="52">
        <f t="shared" si="6"/>
        <v>9.3994838857374349E-3</v>
      </c>
      <c r="N27" s="54">
        <f t="shared" si="7"/>
        <v>1.9634155177886303E-2</v>
      </c>
    </row>
    <row r="28" spans="1:14" x14ac:dyDescent="0.25">
      <c r="G28" s="23">
        <f>SUM(G3:G27)/COUNT(G3:G27)</f>
        <v>74.001176000000001</v>
      </c>
      <c r="H28" s="24">
        <f>+AVERAGE(H3:H27)</f>
        <v>9.3994838857374349E-3</v>
      </c>
      <c r="L28" s="3"/>
      <c r="M28" s="6"/>
    </row>
    <row r="29" spans="1:14" ht="30.75" thickBot="1" x14ac:dyDescent="0.3">
      <c r="G29" s="25" t="s">
        <v>11</v>
      </c>
      <c r="H29" s="26" t="s">
        <v>12</v>
      </c>
      <c r="L29" s="3"/>
      <c r="M29" s="6"/>
    </row>
    <row r="30" spans="1:14" ht="45" customHeight="1" x14ac:dyDescent="0.25">
      <c r="B30" s="4"/>
    </row>
    <row r="31" spans="1:14" ht="26.25" customHeight="1" x14ac:dyDescent="0.25">
      <c r="B31" s="167" t="s">
        <v>17</v>
      </c>
      <c r="C31" s="168"/>
      <c r="D31" s="168"/>
      <c r="E31" s="168"/>
      <c r="F31" s="168"/>
      <c r="G31" s="169"/>
      <c r="I31" s="39"/>
      <c r="J31" s="40"/>
      <c r="K31" s="40"/>
      <c r="L31" s="40"/>
      <c r="M31" s="40"/>
      <c r="N31" s="41"/>
    </row>
    <row r="32" spans="1:14" ht="48" customHeight="1" x14ac:dyDescent="0.25">
      <c r="B32" s="170" t="s">
        <v>13</v>
      </c>
      <c r="C32" s="170"/>
      <c r="D32" s="171"/>
      <c r="E32" s="171"/>
      <c r="F32" s="49">
        <v>9.94</v>
      </c>
      <c r="G32" s="50">
        <f>+(H28)-(3*(H28/0.94)*(SQRT(1-(0.94)^2)))</f>
        <v>-8.3518740641143514E-4</v>
      </c>
      <c r="I32" s="42"/>
      <c r="J32" s="43"/>
      <c r="K32" s="43"/>
      <c r="L32" s="43"/>
      <c r="M32" s="43"/>
      <c r="N32" s="44"/>
    </row>
    <row r="33" spans="2:14" ht="48" customHeight="1" x14ac:dyDescent="0.25">
      <c r="B33" s="170" t="s">
        <v>15</v>
      </c>
      <c r="C33" s="170"/>
      <c r="D33" s="171"/>
      <c r="E33" s="171"/>
      <c r="F33" s="48"/>
      <c r="G33" s="50">
        <f>H28</f>
        <v>9.3994838857374349E-3</v>
      </c>
      <c r="I33" s="42"/>
      <c r="J33" s="43"/>
      <c r="K33" s="43"/>
      <c r="L33" s="43"/>
      <c r="M33" s="43"/>
      <c r="N33" s="44"/>
    </row>
    <row r="34" spans="2:14" ht="48" customHeight="1" x14ac:dyDescent="0.25">
      <c r="B34" s="170" t="s">
        <v>14</v>
      </c>
      <c r="C34" s="170"/>
      <c r="D34" s="171"/>
      <c r="E34" s="171"/>
      <c r="F34" s="49">
        <v>9.94</v>
      </c>
      <c r="G34" s="50">
        <f>+(H28)+(3*(H28/0.94)*(SQRT(1-(0.94)^2)))</f>
        <v>1.9634155177886303E-2</v>
      </c>
      <c r="I34" s="45"/>
      <c r="J34" s="46"/>
      <c r="K34" s="46"/>
      <c r="L34" s="46"/>
      <c r="M34" s="46"/>
      <c r="N34" s="47"/>
    </row>
    <row r="35" spans="2:14" ht="31.5" customHeight="1" x14ac:dyDescent="0.25">
      <c r="B35" s="4"/>
    </row>
    <row r="36" spans="2:14" ht="26.25" customHeight="1" x14ac:dyDescent="0.25">
      <c r="B36" s="159" t="s">
        <v>16</v>
      </c>
      <c r="C36" s="160"/>
      <c r="D36" s="161"/>
      <c r="E36" s="161"/>
      <c r="F36" s="161"/>
      <c r="G36" s="162"/>
      <c r="I36" s="30"/>
      <c r="J36" s="31"/>
      <c r="K36" s="31"/>
      <c r="L36" s="31"/>
      <c r="M36" s="31"/>
      <c r="N36" s="32"/>
    </row>
    <row r="37" spans="2:14" ht="48" customHeight="1" x14ac:dyDescent="0.25">
      <c r="B37" s="147" t="s">
        <v>13</v>
      </c>
      <c r="C37" s="147"/>
      <c r="D37" s="172"/>
      <c r="E37" s="173"/>
      <c r="F37" s="174"/>
      <c r="G37" s="51">
        <f>+G28-(3*(H28/(0.9213*SQRT(5))))</f>
        <v>73.987488025449736</v>
      </c>
      <c r="I37" s="33"/>
      <c r="J37" s="34"/>
      <c r="K37" s="34"/>
      <c r="L37" s="34"/>
      <c r="M37" s="34"/>
      <c r="N37" s="35"/>
    </row>
    <row r="38" spans="2:14" ht="48" customHeight="1" x14ac:dyDescent="0.25">
      <c r="B38" s="147" t="s">
        <v>15</v>
      </c>
      <c r="C38" s="147"/>
      <c r="D38" s="172"/>
      <c r="E38" s="173"/>
      <c r="F38" s="174"/>
      <c r="G38" s="51">
        <f>G28</f>
        <v>74.001176000000001</v>
      </c>
      <c r="I38" s="33"/>
      <c r="J38" s="34"/>
      <c r="K38" s="34"/>
      <c r="L38" s="34"/>
      <c r="M38" s="34"/>
      <c r="N38" s="35"/>
    </row>
    <row r="39" spans="2:14" ht="48" customHeight="1" x14ac:dyDescent="0.25">
      <c r="B39" s="147" t="s">
        <v>14</v>
      </c>
      <c r="C39" s="147"/>
      <c r="D39" s="172"/>
      <c r="E39" s="173"/>
      <c r="F39" s="174"/>
      <c r="G39" s="51">
        <f>+G28+(3*(H28/(0.9213*SQRT(5))))</f>
        <v>74.014863974550266</v>
      </c>
      <c r="I39" s="36"/>
      <c r="J39" s="37"/>
      <c r="K39" s="37"/>
      <c r="L39" s="37"/>
      <c r="M39" s="37"/>
      <c r="N39" s="38"/>
    </row>
    <row r="40" spans="2:14" ht="42" customHeight="1" x14ac:dyDescent="0.25"/>
    <row r="41" spans="2:14" ht="15.75" x14ac:dyDescent="0.25">
      <c r="B41" s="7"/>
    </row>
  </sheetData>
  <mergeCells count="17">
    <mergeCell ref="B38:C38"/>
    <mergeCell ref="D38:F38"/>
    <mergeCell ref="B39:C39"/>
    <mergeCell ref="D39:F39"/>
    <mergeCell ref="B33:C33"/>
    <mergeCell ref="D33:E33"/>
    <mergeCell ref="B34:C34"/>
    <mergeCell ref="D34:E34"/>
    <mergeCell ref="B36:G36"/>
    <mergeCell ref="B37:C37"/>
    <mergeCell ref="D37:F37"/>
    <mergeCell ref="I1:K1"/>
    <mergeCell ref="L1:N1"/>
    <mergeCell ref="O1:Q1"/>
    <mergeCell ref="B31:G31"/>
    <mergeCell ref="B32:C32"/>
    <mergeCell ref="D32:E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0FD9-2D45-4933-A3FE-02DB566283B3}">
  <dimension ref="A1"/>
  <sheetViews>
    <sheetView workbookViewId="0">
      <selection activeCell="M17" sqref="M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DC46-C275-4783-B5C2-E4255361FB36}">
  <dimension ref="A1:R52"/>
  <sheetViews>
    <sheetView showGridLines="0" topLeftCell="A18" zoomScale="80" zoomScaleNormal="80" workbookViewId="0">
      <selection activeCell="A2" sqref="A2"/>
    </sheetView>
  </sheetViews>
  <sheetFormatPr baseColWidth="10" defaultRowHeight="15" x14ac:dyDescent="0.25"/>
  <cols>
    <col min="1" max="1" width="10.7109375" customWidth="1"/>
    <col min="2" max="2" width="17" customWidth="1"/>
    <col min="3" max="3" width="18" customWidth="1"/>
    <col min="4" max="4" width="13.5703125" customWidth="1"/>
    <col min="5" max="5" width="7.140625" customWidth="1"/>
    <col min="6" max="6" width="13.140625" customWidth="1"/>
    <col min="7" max="7" width="13.28515625" customWidth="1"/>
    <col min="8" max="8" width="10.85546875" customWidth="1"/>
    <col min="11" max="11" width="10.42578125" customWidth="1"/>
    <col min="18" max="18" width="18.28515625" bestFit="1" customWidth="1"/>
  </cols>
  <sheetData>
    <row r="1" spans="1:18" ht="15.75" thickBot="1" x14ac:dyDescent="0.3">
      <c r="A1" s="4"/>
      <c r="B1" s="4"/>
      <c r="C1" s="4"/>
      <c r="D1" s="4"/>
      <c r="E1" s="4"/>
      <c r="F1" s="179" t="s">
        <v>41</v>
      </c>
      <c r="G1" s="180"/>
      <c r="H1" s="181"/>
      <c r="I1" s="4"/>
      <c r="J1" s="4"/>
      <c r="N1" s="148"/>
      <c r="O1" s="148"/>
      <c r="P1" s="148"/>
    </row>
    <row r="2" spans="1:18" ht="36" customHeight="1" thickBot="1" x14ac:dyDescent="0.3">
      <c r="A2" s="29" t="s">
        <v>42</v>
      </c>
      <c r="B2" s="103" t="s">
        <v>30</v>
      </c>
      <c r="C2" s="103" t="s">
        <v>29</v>
      </c>
      <c r="D2" s="108" t="s">
        <v>28</v>
      </c>
      <c r="E2" s="67"/>
      <c r="F2" s="100" t="s">
        <v>7</v>
      </c>
      <c r="G2" s="101" t="s">
        <v>8</v>
      </c>
      <c r="H2" s="102" t="s">
        <v>9</v>
      </c>
      <c r="I2" s="67"/>
      <c r="J2" s="67"/>
      <c r="N2" s="67"/>
      <c r="O2" s="67"/>
      <c r="P2" s="67"/>
      <c r="Q2" s="67"/>
      <c r="R2" s="4"/>
    </row>
    <row r="3" spans="1:18" x14ac:dyDescent="0.25">
      <c r="A3" s="2">
        <v>1</v>
      </c>
      <c r="B3" s="110">
        <v>595</v>
      </c>
      <c r="C3" s="110">
        <v>15</v>
      </c>
      <c r="D3" s="1">
        <f>C3/B3</f>
        <v>2.5210084033613446E-2</v>
      </c>
      <c r="E3" s="78"/>
      <c r="F3" s="97">
        <f>$F$48-(3*(SQRT((($F$48)*(1-$F$48))/($F$50))))</f>
        <v>-1.9018491494003954E-3</v>
      </c>
      <c r="G3" s="98">
        <f>$F$48</f>
        <v>1.073427449670036E-2</v>
      </c>
      <c r="H3" s="99">
        <f>$F$48+(3*(SQRT((($F$48)*(1-$F$48))/($F$50))))</f>
        <v>2.3370398142801115E-2</v>
      </c>
      <c r="I3" s="3"/>
      <c r="J3" s="3"/>
      <c r="R3" s="4"/>
    </row>
    <row r="4" spans="1:18" x14ac:dyDescent="0.25">
      <c r="A4" s="2">
        <v>2</v>
      </c>
      <c r="B4" s="110">
        <v>593</v>
      </c>
      <c r="C4" s="110">
        <v>5</v>
      </c>
      <c r="D4" s="1">
        <f t="shared" ref="D4:D42" si="0">C4/B4</f>
        <v>8.4317032040472171E-3</v>
      </c>
      <c r="E4" s="78"/>
      <c r="F4" s="97">
        <f t="shared" ref="F4:F42" si="1">$F$48-(3*(SQRT((($F$48)*(1-$F$48))/($F$50))))</f>
        <v>-1.9018491494003954E-3</v>
      </c>
      <c r="G4" s="98">
        <f t="shared" ref="G4:G42" si="2">$F$48</f>
        <v>1.073427449670036E-2</v>
      </c>
      <c r="H4" s="99">
        <f t="shared" ref="H4:H42" si="3">$F$48+(3*(SQRT((($F$48)*(1-$F$48))/($F$50))))</f>
        <v>2.3370398142801115E-2</v>
      </c>
      <c r="I4" s="3"/>
      <c r="J4" s="3"/>
    </row>
    <row r="5" spans="1:18" x14ac:dyDescent="0.25">
      <c r="A5" s="2">
        <v>3</v>
      </c>
      <c r="B5" s="110">
        <v>607</v>
      </c>
      <c r="C5" s="110">
        <v>8</v>
      </c>
      <c r="D5" s="1">
        <f t="shared" si="0"/>
        <v>1.3179571663920923E-2</v>
      </c>
      <c r="E5" s="78"/>
      <c r="F5" s="97">
        <f t="shared" si="1"/>
        <v>-1.9018491494003954E-3</v>
      </c>
      <c r="G5" s="98">
        <f t="shared" si="2"/>
        <v>1.073427449670036E-2</v>
      </c>
      <c r="H5" s="99">
        <f t="shared" si="3"/>
        <v>2.3370398142801115E-2</v>
      </c>
      <c r="I5" s="3"/>
      <c r="J5" s="3"/>
    </row>
    <row r="6" spans="1:18" x14ac:dyDescent="0.25">
      <c r="A6" s="2">
        <v>4</v>
      </c>
      <c r="B6" s="110">
        <v>596</v>
      </c>
      <c r="C6" s="110">
        <v>10</v>
      </c>
      <c r="D6" s="1">
        <f t="shared" si="0"/>
        <v>1.6778523489932886E-2</v>
      </c>
      <c r="E6" s="78"/>
      <c r="F6" s="97">
        <f t="shared" si="1"/>
        <v>-1.9018491494003954E-3</v>
      </c>
      <c r="G6" s="98">
        <f t="shared" si="2"/>
        <v>1.073427449670036E-2</v>
      </c>
      <c r="H6" s="99">
        <f t="shared" si="3"/>
        <v>2.3370398142801115E-2</v>
      </c>
      <c r="I6" s="3"/>
      <c r="J6" s="3"/>
    </row>
    <row r="7" spans="1:18" x14ac:dyDescent="0.25">
      <c r="A7" s="2">
        <v>5</v>
      </c>
      <c r="B7" s="110">
        <v>602</v>
      </c>
      <c r="C7" s="110">
        <v>6</v>
      </c>
      <c r="D7" s="1">
        <f t="shared" si="0"/>
        <v>9.9667774086378731E-3</v>
      </c>
      <c r="E7" s="78"/>
      <c r="F7" s="97">
        <f t="shared" si="1"/>
        <v>-1.9018491494003954E-3</v>
      </c>
      <c r="G7" s="98">
        <f t="shared" si="2"/>
        <v>1.073427449670036E-2</v>
      </c>
      <c r="H7" s="99">
        <f t="shared" si="3"/>
        <v>2.3370398142801115E-2</v>
      </c>
      <c r="I7" s="3"/>
      <c r="J7" s="3"/>
    </row>
    <row r="8" spans="1:18" x14ac:dyDescent="0.25">
      <c r="A8" s="2">
        <v>6</v>
      </c>
      <c r="B8" s="110">
        <v>599</v>
      </c>
      <c r="C8" s="110">
        <v>5</v>
      </c>
      <c r="D8" s="1">
        <f t="shared" si="0"/>
        <v>8.3472454090150246E-3</v>
      </c>
      <c r="E8" s="78"/>
      <c r="F8" s="97">
        <f t="shared" si="1"/>
        <v>-1.9018491494003954E-3</v>
      </c>
      <c r="G8" s="98">
        <f t="shared" si="2"/>
        <v>1.073427449670036E-2</v>
      </c>
      <c r="H8" s="99">
        <f t="shared" si="3"/>
        <v>2.3370398142801115E-2</v>
      </c>
      <c r="I8" s="3"/>
      <c r="J8" s="3"/>
    </row>
    <row r="9" spans="1:18" x14ac:dyDescent="0.25">
      <c r="A9" s="2">
        <v>7</v>
      </c>
      <c r="B9" s="110">
        <v>600</v>
      </c>
      <c r="C9" s="110">
        <v>5</v>
      </c>
      <c r="D9" s="1">
        <f t="shared" si="0"/>
        <v>8.3333333333333332E-3</v>
      </c>
      <c r="E9" s="78"/>
      <c r="F9" s="97">
        <f t="shared" si="1"/>
        <v>-1.9018491494003954E-3</v>
      </c>
      <c r="G9" s="98">
        <f t="shared" si="2"/>
        <v>1.073427449670036E-2</v>
      </c>
      <c r="H9" s="99">
        <f t="shared" si="3"/>
        <v>2.3370398142801115E-2</v>
      </c>
      <c r="I9" s="3"/>
      <c r="J9" s="3"/>
    </row>
    <row r="10" spans="1:18" x14ac:dyDescent="0.25">
      <c r="A10" s="2">
        <v>8</v>
      </c>
      <c r="B10" s="110">
        <v>590</v>
      </c>
      <c r="C10" s="110">
        <v>7</v>
      </c>
      <c r="D10" s="1">
        <f t="shared" si="0"/>
        <v>1.1864406779661017E-2</v>
      </c>
      <c r="E10" s="78"/>
      <c r="F10" s="97">
        <f t="shared" si="1"/>
        <v>-1.9018491494003954E-3</v>
      </c>
      <c r="G10" s="98">
        <f t="shared" si="2"/>
        <v>1.073427449670036E-2</v>
      </c>
      <c r="H10" s="99">
        <f t="shared" si="3"/>
        <v>2.3370398142801115E-2</v>
      </c>
      <c r="I10" s="3"/>
      <c r="J10" s="3"/>
    </row>
    <row r="11" spans="1:18" x14ac:dyDescent="0.25">
      <c r="A11" s="2">
        <v>9</v>
      </c>
      <c r="B11" s="110">
        <v>599</v>
      </c>
      <c r="C11" s="110">
        <v>2</v>
      </c>
      <c r="D11" s="1">
        <f t="shared" si="0"/>
        <v>3.3388981636060101E-3</v>
      </c>
      <c r="E11" s="78"/>
      <c r="F11" s="97">
        <f t="shared" si="1"/>
        <v>-1.9018491494003954E-3</v>
      </c>
      <c r="G11" s="98">
        <f t="shared" si="2"/>
        <v>1.073427449670036E-2</v>
      </c>
      <c r="H11" s="99">
        <f t="shared" si="3"/>
        <v>2.3370398142801115E-2</v>
      </c>
      <c r="I11" s="3"/>
      <c r="J11" s="3"/>
    </row>
    <row r="12" spans="1:18" x14ac:dyDescent="0.25">
      <c r="A12" s="2">
        <v>10</v>
      </c>
      <c r="B12" s="110">
        <v>601</v>
      </c>
      <c r="C12" s="110">
        <v>4</v>
      </c>
      <c r="D12" s="1">
        <f t="shared" si="0"/>
        <v>6.6555740432612314E-3</v>
      </c>
      <c r="E12" s="78"/>
      <c r="F12" s="97">
        <f t="shared" si="1"/>
        <v>-1.9018491494003954E-3</v>
      </c>
      <c r="G12" s="98">
        <f t="shared" si="2"/>
        <v>1.073427449670036E-2</v>
      </c>
      <c r="H12" s="99">
        <f t="shared" si="3"/>
        <v>2.3370398142801115E-2</v>
      </c>
      <c r="I12" s="3"/>
      <c r="J12" s="3"/>
    </row>
    <row r="13" spans="1:18" x14ac:dyDescent="0.25">
      <c r="A13" s="2">
        <v>11</v>
      </c>
      <c r="B13" s="110">
        <v>598</v>
      </c>
      <c r="C13" s="110">
        <v>9</v>
      </c>
      <c r="D13" s="1">
        <f t="shared" si="0"/>
        <v>1.5050167224080268E-2</v>
      </c>
      <c r="E13" s="78"/>
      <c r="F13" s="97">
        <f t="shared" si="1"/>
        <v>-1.9018491494003954E-3</v>
      </c>
      <c r="G13" s="98">
        <f t="shared" si="2"/>
        <v>1.073427449670036E-2</v>
      </c>
      <c r="H13" s="99">
        <f t="shared" si="3"/>
        <v>2.3370398142801115E-2</v>
      </c>
      <c r="I13" s="3"/>
      <c r="J13" s="3"/>
    </row>
    <row r="14" spans="1:18" x14ac:dyDescent="0.25">
      <c r="A14" s="2">
        <v>12</v>
      </c>
      <c r="B14" s="110">
        <v>600</v>
      </c>
      <c r="C14" s="110">
        <v>17</v>
      </c>
      <c r="D14" s="1">
        <f t="shared" si="0"/>
        <v>2.8333333333333332E-2</v>
      </c>
      <c r="E14" s="78"/>
      <c r="F14" s="97">
        <f t="shared" si="1"/>
        <v>-1.9018491494003954E-3</v>
      </c>
      <c r="G14" s="98">
        <f t="shared" si="2"/>
        <v>1.073427449670036E-2</v>
      </c>
      <c r="H14" s="99">
        <f t="shared" si="3"/>
        <v>2.3370398142801115E-2</v>
      </c>
      <c r="I14" s="3"/>
      <c r="J14" s="3"/>
    </row>
    <row r="15" spans="1:18" x14ac:dyDescent="0.25">
      <c r="A15" s="2">
        <v>13</v>
      </c>
      <c r="B15" s="110">
        <v>597</v>
      </c>
      <c r="C15" s="110">
        <v>4</v>
      </c>
      <c r="D15" s="1">
        <f t="shared" si="0"/>
        <v>6.7001675041876048E-3</v>
      </c>
      <c r="E15" s="78"/>
      <c r="F15" s="97">
        <f t="shared" si="1"/>
        <v>-1.9018491494003954E-3</v>
      </c>
      <c r="G15" s="98">
        <f t="shared" si="2"/>
        <v>1.073427449670036E-2</v>
      </c>
      <c r="H15" s="99">
        <f t="shared" si="3"/>
        <v>2.3370398142801115E-2</v>
      </c>
      <c r="I15" s="3"/>
      <c r="J15" s="3"/>
    </row>
    <row r="16" spans="1:18" x14ac:dyDescent="0.25">
      <c r="A16" s="2">
        <v>14</v>
      </c>
      <c r="B16" s="110">
        <v>594</v>
      </c>
      <c r="C16" s="110">
        <v>5</v>
      </c>
      <c r="D16" s="1">
        <f t="shared" si="0"/>
        <v>8.4175084175084174E-3</v>
      </c>
      <c r="E16" s="78"/>
      <c r="F16" s="97">
        <f t="shared" si="1"/>
        <v>-1.9018491494003954E-3</v>
      </c>
      <c r="G16" s="98">
        <f t="shared" si="2"/>
        <v>1.073427449670036E-2</v>
      </c>
      <c r="H16" s="99">
        <f t="shared" si="3"/>
        <v>2.3370398142801115E-2</v>
      </c>
      <c r="I16" s="3"/>
      <c r="J16" s="3"/>
    </row>
    <row r="17" spans="1:10" x14ac:dyDescent="0.25">
      <c r="A17" s="2">
        <v>15</v>
      </c>
      <c r="B17" s="110">
        <v>595</v>
      </c>
      <c r="C17" s="110">
        <v>3</v>
      </c>
      <c r="D17" s="1">
        <f t="shared" si="0"/>
        <v>5.0420168067226894E-3</v>
      </c>
      <c r="E17" s="78"/>
      <c r="F17" s="97">
        <f t="shared" si="1"/>
        <v>-1.9018491494003954E-3</v>
      </c>
      <c r="G17" s="98">
        <f t="shared" si="2"/>
        <v>1.073427449670036E-2</v>
      </c>
      <c r="H17" s="99">
        <f t="shared" si="3"/>
        <v>2.3370398142801115E-2</v>
      </c>
      <c r="I17" s="3"/>
      <c r="J17" s="3"/>
    </row>
    <row r="18" spans="1:10" x14ac:dyDescent="0.25">
      <c r="A18" s="2">
        <v>16</v>
      </c>
      <c r="B18" s="110">
        <v>597</v>
      </c>
      <c r="C18" s="110">
        <v>10</v>
      </c>
      <c r="D18" s="1">
        <f t="shared" si="0"/>
        <v>1.675041876046901E-2</v>
      </c>
      <c r="E18" s="78"/>
      <c r="F18" s="97">
        <f t="shared" si="1"/>
        <v>-1.9018491494003954E-3</v>
      </c>
      <c r="G18" s="98">
        <f t="shared" si="2"/>
        <v>1.073427449670036E-2</v>
      </c>
      <c r="H18" s="99">
        <f t="shared" si="3"/>
        <v>2.3370398142801115E-2</v>
      </c>
      <c r="I18" s="3"/>
      <c r="J18" s="3"/>
    </row>
    <row r="19" spans="1:10" x14ac:dyDescent="0.25">
      <c r="A19" s="2">
        <v>17</v>
      </c>
      <c r="B19" s="110">
        <v>599</v>
      </c>
      <c r="C19" s="110">
        <v>7</v>
      </c>
      <c r="D19" s="1">
        <f t="shared" si="0"/>
        <v>1.1686143572621035E-2</v>
      </c>
      <c r="E19" s="78"/>
      <c r="F19" s="97">
        <f t="shared" si="1"/>
        <v>-1.9018491494003954E-3</v>
      </c>
      <c r="G19" s="98">
        <f t="shared" si="2"/>
        <v>1.073427449670036E-2</v>
      </c>
      <c r="H19" s="99">
        <f t="shared" si="3"/>
        <v>2.3370398142801115E-2</v>
      </c>
      <c r="I19" s="3"/>
      <c r="J19" s="3"/>
    </row>
    <row r="20" spans="1:10" x14ac:dyDescent="0.25">
      <c r="A20" s="2">
        <v>18</v>
      </c>
      <c r="B20" s="110">
        <v>596</v>
      </c>
      <c r="C20" s="110">
        <v>5</v>
      </c>
      <c r="D20" s="1">
        <f t="shared" si="0"/>
        <v>8.389261744966443E-3</v>
      </c>
      <c r="E20" s="78"/>
      <c r="F20" s="97">
        <f t="shared" si="1"/>
        <v>-1.9018491494003954E-3</v>
      </c>
      <c r="G20" s="98">
        <f t="shared" si="2"/>
        <v>1.073427449670036E-2</v>
      </c>
      <c r="H20" s="99">
        <f t="shared" si="3"/>
        <v>2.3370398142801115E-2</v>
      </c>
      <c r="I20" s="3"/>
      <c r="J20" s="3"/>
    </row>
    <row r="21" spans="1:10" x14ac:dyDescent="0.25">
      <c r="A21" s="2">
        <v>19</v>
      </c>
      <c r="B21" s="110">
        <v>607</v>
      </c>
      <c r="C21" s="110">
        <v>4</v>
      </c>
      <c r="D21" s="1">
        <f t="shared" si="0"/>
        <v>6.5897858319604614E-3</v>
      </c>
      <c r="E21" s="78"/>
      <c r="F21" s="97">
        <f t="shared" si="1"/>
        <v>-1.9018491494003954E-3</v>
      </c>
      <c r="G21" s="98">
        <f t="shared" si="2"/>
        <v>1.073427449670036E-2</v>
      </c>
      <c r="H21" s="99">
        <f t="shared" si="3"/>
        <v>2.3370398142801115E-2</v>
      </c>
      <c r="I21" s="3"/>
      <c r="J21" s="3"/>
    </row>
    <row r="22" spans="1:10" x14ac:dyDescent="0.25">
      <c r="A22" s="2">
        <v>20</v>
      </c>
      <c r="B22" s="110">
        <v>601</v>
      </c>
      <c r="C22" s="110">
        <v>9</v>
      </c>
      <c r="D22" s="1">
        <f t="shared" si="0"/>
        <v>1.4975041597337771E-2</v>
      </c>
      <c r="E22" s="78"/>
      <c r="F22" s="97">
        <f t="shared" si="1"/>
        <v>-1.9018491494003954E-3</v>
      </c>
      <c r="G22" s="98">
        <f t="shared" si="2"/>
        <v>1.073427449670036E-2</v>
      </c>
      <c r="H22" s="99">
        <f t="shared" si="3"/>
        <v>2.3370398142801115E-2</v>
      </c>
      <c r="I22" s="3"/>
      <c r="J22" s="3"/>
    </row>
    <row r="23" spans="1:10" x14ac:dyDescent="0.25">
      <c r="A23" s="2">
        <v>21</v>
      </c>
      <c r="B23" s="110">
        <v>594</v>
      </c>
      <c r="C23" s="110">
        <v>7</v>
      </c>
      <c r="D23" s="1">
        <f t="shared" si="0"/>
        <v>1.1784511784511785E-2</v>
      </c>
      <c r="E23" s="78"/>
      <c r="F23" s="97">
        <f t="shared" si="1"/>
        <v>-1.9018491494003954E-3</v>
      </c>
      <c r="G23" s="98">
        <f t="shared" si="2"/>
        <v>1.073427449670036E-2</v>
      </c>
      <c r="H23" s="99">
        <f t="shared" si="3"/>
        <v>2.3370398142801115E-2</v>
      </c>
      <c r="I23" s="3"/>
      <c r="J23" s="3"/>
    </row>
    <row r="24" spans="1:10" x14ac:dyDescent="0.25">
      <c r="A24" s="2">
        <v>22</v>
      </c>
      <c r="B24" s="110">
        <v>606</v>
      </c>
      <c r="C24" s="110">
        <v>5</v>
      </c>
      <c r="D24" s="1">
        <f t="shared" si="0"/>
        <v>8.2508250825082501E-3</v>
      </c>
      <c r="E24" s="78"/>
      <c r="F24" s="97">
        <f t="shared" si="1"/>
        <v>-1.9018491494003954E-3</v>
      </c>
      <c r="G24" s="98">
        <f t="shared" si="2"/>
        <v>1.073427449670036E-2</v>
      </c>
      <c r="H24" s="99">
        <f t="shared" si="3"/>
        <v>2.3370398142801115E-2</v>
      </c>
      <c r="I24" s="3"/>
      <c r="J24" s="3"/>
    </row>
    <row r="25" spans="1:10" x14ac:dyDescent="0.25">
      <c r="A25" s="2">
        <v>23</v>
      </c>
      <c r="B25" s="110">
        <v>601</v>
      </c>
      <c r="C25" s="110">
        <v>7</v>
      </c>
      <c r="D25" s="1">
        <f t="shared" si="0"/>
        <v>1.1647254575707155E-2</v>
      </c>
      <c r="E25" s="78"/>
      <c r="F25" s="97">
        <f t="shared" si="1"/>
        <v>-1.9018491494003954E-3</v>
      </c>
      <c r="G25" s="98">
        <f t="shared" si="2"/>
        <v>1.073427449670036E-2</v>
      </c>
      <c r="H25" s="99">
        <f t="shared" si="3"/>
        <v>2.3370398142801115E-2</v>
      </c>
      <c r="I25" s="3"/>
      <c r="J25" s="3"/>
    </row>
    <row r="26" spans="1:10" x14ac:dyDescent="0.25">
      <c r="A26" s="2">
        <v>24</v>
      </c>
      <c r="B26" s="110">
        <v>598</v>
      </c>
      <c r="C26" s="110">
        <v>4</v>
      </c>
      <c r="D26" s="1">
        <f t="shared" si="0"/>
        <v>6.688963210702341E-3</v>
      </c>
      <c r="E26" s="78"/>
      <c r="F26" s="97">
        <f t="shared" si="1"/>
        <v>-1.9018491494003954E-3</v>
      </c>
      <c r="G26" s="98">
        <f t="shared" si="2"/>
        <v>1.073427449670036E-2</v>
      </c>
      <c r="H26" s="99">
        <f t="shared" si="3"/>
        <v>2.3370398142801115E-2</v>
      </c>
      <c r="I26" s="3"/>
      <c r="J26" s="3"/>
    </row>
    <row r="27" spans="1:10" x14ac:dyDescent="0.25">
      <c r="A27" s="2">
        <v>25</v>
      </c>
      <c r="B27" s="110">
        <v>599</v>
      </c>
      <c r="C27" s="110">
        <v>2</v>
      </c>
      <c r="D27" s="1">
        <f t="shared" si="0"/>
        <v>3.3388981636060101E-3</v>
      </c>
      <c r="E27" s="78"/>
      <c r="F27" s="97">
        <f t="shared" si="1"/>
        <v>-1.9018491494003954E-3</v>
      </c>
      <c r="G27" s="98">
        <f t="shared" si="2"/>
        <v>1.073427449670036E-2</v>
      </c>
      <c r="H27" s="99">
        <f t="shared" si="3"/>
        <v>2.3370398142801115E-2</v>
      </c>
      <c r="I27" s="3"/>
      <c r="J27" s="3"/>
    </row>
    <row r="28" spans="1:10" x14ac:dyDescent="0.25">
      <c r="A28" s="2">
        <v>26</v>
      </c>
      <c r="B28" s="110">
        <v>590</v>
      </c>
      <c r="C28" s="110">
        <v>3</v>
      </c>
      <c r="D28" s="1">
        <f t="shared" si="0"/>
        <v>5.084745762711864E-3</v>
      </c>
      <c r="E28" s="78"/>
      <c r="F28" s="97">
        <f t="shared" si="1"/>
        <v>-1.9018491494003954E-3</v>
      </c>
      <c r="G28" s="98">
        <f t="shared" si="2"/>
        <v>1.073427449670036E-2</v>
      </c>
      <c r="H28" s="99">
        <f t="shared" si="3"/>
        <v>2.3370398142801115E-2</v>
      </c>
      <c r="I28" s="3"/>
      <c r="J28" s="3"/>
    </row>
    <row r="29" spans="1:10" x14ac:dyDescent="0.25">
      <c r="A29" s="2">
        <v>27</v>
      </c>
      <c r="B29" s="110">
        <v>588</v>
      </c>
      <c r="C29" s="110">
        <v>5</v>
      </c>
      <c r="D29" s="1">
        <f t="shared" si="0"/>
        <v>8.5034013605442185E-3</v>
      </c>
      <c r="E29" s="78"/>
      <c r="F29" s="97">
        <f t="shared" si="1"/>
        <v>-1.9018491494003954E-3</v>
      </c>
      <c r="G29" s="98">
        <f t="shared" si="2"/>
        <v>1.073427449670036E-2</v>
      </c>
      <c r="H29" s="99">
        <f t="shared" si="3"/>
        <v>2.3370398142801115E-2</v>
      </c>
      <c r="I29" s="3"/>
      <c r="J29" s="3"/>
    </row>
    <row r="30" spans="1:10" x14ac:dyDescent="0.25">
      <c r="A30" s="2">
        <v>28</v>
      </c>
      <c r="B30" s="110">
        <v>597</v>
      </c>
      <c r="C30" s="110">
        <v>3</v>
      </c>
      <c r="D30" s="1">
        <f t="shared" si="0"/>
        <v>5.0251256281407036E-3</v>
      </c>
      <c r="E30" s="78"/>
      <c r="F30" s="97">
        <f t="shared" si="1"/>
        <v>-1.9018491494003954E-3</v>
      </c>
      <c r="G30" s="98">
        <f t="shared" si="2"/>
        <v>1.073427449670036E-2</v>
      </c>
      <c r="H30" s="99">
        <f t="shared" si="3"/>
        <v>2.3370398142801115E-2</v>
      </c>
      <c r="I30" s="3"/>
      <c r="J30" s="3"/>
    </row>
    <row r="31" spans="1:10" x14ac:dyDescent="0.25">
      <c r="A31" s="2">
        <v>29</v>
      </c>
      <c r="B31" s="110">
        <v>604</v>
      </c>
      <c r="C31" s="110">
        <v>6</v>
      </c>
      <c r="D31" s="1">
        <f t="shared" si="0"/>
        <v>9.9337748344370865E-3</v>
      </c>
      <c r="E31" s="78"/>
      <c r="F31" s="97">
        <f t="shared" si="1"/>
        <v>-1.9018491494003954E-3</v>
      </c>
      <c r="G31" s="98">
        <f t="shared" si="2"/>
        <v>1.073427449670036E-2</v>
      </c>
      <c r="H31" s="99">
        <f t="shared" si="3"/>
        <v>2.3370398142801115E-2</v>
      </c>
      <c r="I31" s="3"/>
      <c r="J31" s="3"/>
    </row>
    <row r="32" spans="1:10" x14ac:dyDescent="0.25">
      <c r="A32" s="2">
        <v>30</v>
      </c>
      <c r="B32" s="110">
        <v>605</v>
      </c>
      <c r="C32" s="110">
        <v>5</v>
      </c>
      <c r="D32" s="1">
        <f t="shared" si="0"/>
        <v>8.2644628099173556E-3</v>
      </c>
      <c r="E32" s="78"/>
      <c r="F32" s="97">
        <f t="shared" si="1"/>
        <v>-1.9018491494003954E-3</v>
      </c>
      <c r="G32" s="98">
        <f t="shared" si="2"/>
        <v>1.073427449670036E-2</v>
      </c>
      <c r="H32" s="99">
        <f t="shared" si="3"/>
        <v>2.3370398142801115E-2</v>
      </c>
      <c r="I32" s="3"/>
      <c r="J32" s="3"/>
    </row>
    <row r="33" spans="1:14" x14ac:dyDescent="0.25">
      <c r="A33" s="2">
        <v>31</v>
      </c>
      <c r="B33" s="110">
        <v>597</v>
      </c>
      <c r="C33" s="110">
        <v>7</v>
      </c>
      <c r="D33" s="1">
        <f t="shared" si="0"/>
        <v>1.1725293132328308E-2</v>
      </c>
      <c r="E33" s="78"/>
      <c r="F33" s="97">
        <f t="shared" si="1"/>
        <v>-1.9018491494003954E-3</v>
      </c>
      <c r="G33" s="98">
        <f t="shared" si="2"/>
        <v>1.073427449670036E-2</v>
      </c>
      <c r="H33" s="99">
        <f t="shared" si="3"/>
        <v>2.3370398142801115E-2</v>
      </c>
      <c r="I33" s="3"/>
      <c r="J33" s="3"/>
    </row>
    <row r="34" spans="1:14" x14ac:dyDescent="0.25">
      <c r="A34" s="2">
        <v>32</v>
      </c>
      <c r="B34" s="110">
        <v>603</v>
      </c>
      <c r="C34" s="110">
        <v>9</v>
      </c>
      <c r="D34" s="1">
        <f t="shared" si="0"/>
        <v>1.4925373134328358E-2</v>
      </c>
      <c r="E34" s="78"/>
      <c r="F34" s="97">
        <f t="shared" si="1"/>
        <v>-1.9018491494003954E-3</v>
      </c>
      <c r="G34" s="98">
        <f t="shared" si="2"/>
        <v>1.073427449670036E-2</v>
      </c>
      <c r="H34" s="99">
        <f t="shared" si="3"/>
        <v>2.3370398142801115E-2</v>
      </c>
      <c r="I34" s="3"/>
      <c r="J34" s="3"/>
    </row>
    <row r="35" spans="1:14" x14ac:dyDescent="0.25">
      <c r="A35" s="2">
        <v>33</v>
      </c>
      <c r="B35" s="110">
        <v>596</v>
      </c>
      <c r="C35" s="110">
        <v>5</v>
      </c>
      <c r="D35" s="1">
        <f t="shared" si="0"/>
        <v>8.389261744966443E-3</v>
      </c>
      <c r="E35" s="78"/>
      <c r="F35" s="97">
        <f t="shared" si="1"/>
        <v>-1.9018491494003954E-3</v>
      </c>
      <c r="G35" s="98">
        <f t="shared" si="2"/>
        <v>1.073427449670036E-2</v>
      </c>
      <c r="H35" s="99">
        <f t="shared" si="3"/>
        <v>2.3370398142801115E-2</v>
      </c>
      <c r="I35" s="3"/>
      <c r="J35" s="3"/>
    </row>
    <row r="36" spans="1:14" x14ac:dyDescent="0.25">
      <c r="A36" s="2">
        <v>34</v>
      </c>
      <c r="B36" s="110">
        <v>597</v>
      </c>
      <c r="C36" s="110">
        <v>3</v>
      </c>
      <c r="D36" s="1">
        <f t="shared" si="0"/>
        <v>5.0251256281407036E-3</v>
      </c>
      <c r="E36" s="78"/>
      <c r="F36" s="97">
        <f t="shared" si="1"/>
        <v>-1.9018491494003954E-3</v>
      </c>
      <c r="G36" s="98">
        <f t="shared" si="2"/>
        <v>1.073427449670036E-2</v>
      </c>
      <c r="H36" s="99">
        <f t="shared" si="3"/>
        <v>2.3370398142801115E-2</v>
      </c>
      <c r="I36" s="3"/>
      <c r="J36" s="3"/>
    </row>
    <row r="37" spans="1:14" x14ac:dyDescent="0.25">
      <c r="A37" s="2">
        <v>35</v>
      </c>
      <c r="B37" s="110">
        <v>607</v>
      </c>
      <c r="C37" s="110">
        <v>8</v>
      </c>
      <c r="D37" s="1">
        <f t="shared" si="0"/>
        <v>1.3179571663920923E-2</v>
      </c>
      <c r="E37" s="78"/>
      <c r="F37" s="97">
        <f t="shared" si="1"/>
        <v>-1.9018491494003954E-3</v>
      </c>
      <c r="G37" s="98">
        <f t="shared" si="2"/>
        <v>1.073427449670036E-2</v>
      </c>
      <c r="H37" s="99">
        <f t="shared" si="3"/>
        <v>2.3370398142801115E-2</v>
      </c>
      <c r="I37" s="3"/>
      <c r="J37" s="3"/>
    </row>
    <row r="38" spans="1:14" x14ac:dyDescent="0.25">
      <c r="A38" s="2">
        <v>36</v>
      </c>
      <c r="B38" s="110">
        <v>596</v>
      </c>
      <c r="C38" s="110">
        <v>15</v>
      </c>
      <c r="D38" s="1">
        <f t="shared" si="0"/>
        <v>2.5167785234899327E-2</v>
      </c>
      <c r="E38" s="78"/>
      <c r="F38" s="97">
        <f t="shared" si="1"/>
        <v>-1.9018491494003954E-3</v>
      </c>
      <c r="G38" s="98">
        <f t="shared" si="2"/>
        <v>1.073427449670036E-2</v>
      </c>
      <c r="H38" s="99">
        <f t="shared" si="3"/>
        <v>2.3370398142801115E-2</v>
      </c>
      <c r="I38" s="3"/>
      <c r="J38" s="3"/>
    </row>
    <row r="39" spans="1:14" x14ac:dyDescent="0.25">
      <c r="A39" s="2">
        <v>37</v>
      </c>
      <c r="B39" s="110">
        <v>598</v>
      </c>
      <c r="C39" s="110">
        <v>4</v>
      </c>
      <c r="D39" s="1">
        <f t="shared" si="0"/>
        <v>6.688963210702341E-3</v>
      </c>
      <c r="E39" s="78"/>
      <c r="F39" s="97">
        <f t="shared" si="1"/>
        <v>-1.9018491494003954E-3</v>
      </c>
      <c r="G39" s="98">
        <f t="shared" si="2"/>
        <v>1.073427449670036E-2</v>
      </c>
      <c r="H39" s="99">
        <f t="shared" si="3"/>
        <v>2.3370398142801115E-2</v>
      </c>
      <c r="I39" s="3"/>
      <c r="J39" s="3"/>
    </row>
    <row r="40" spans="1:14" x14ac:dyDescent="0.25">
      <c r="A40" s="2">
        <v>38</v>
      </c>
      <c r="B40" s="110">
        <v>600</v>
      </c>
      <c r="C40" s="110">
        <v>6</v>
      </c>
      <c r="D40" s="1">
        <f t="shared" si="0"/>
        <v>0.01</v>
      </c>
      <c r="E40" s="78"/>
      <c r="F40" s="97">
        <f t="shared" si="1"/>
        <v>-1.9018491494003954E-3</v>
      </c>
      <c r="G40" s="98">
        <f t="shared" si="2"/>
        <v>1.073427449670036E-2</v>
      </c>
      <c r="H40" s="99">
        <f t="shared" si="3"/>
        <v>2.3370398142801115E-2</v>
      </c>
      <c r="I40" s="3"/>
      <c r="J40" s="3"/>
    </row>
    <row r="41" spans="1:14" x14ac:dyDescent="0.25">
      <c r="A41" s="2">
        <v>39</v>
      </c>
      <c r="B41" s="110">
        <v>608</v>
      </c>
      <c r="C41" s="110">
        <v>8</v>
      </c>
      <c r="D41" s="1">
        <f t="shared" si="0"/>
        <v>1.3157894736842105E-2</v>
      </c>
      <c r="E41" s="78"/>
      <c r="F41" s="97">
        <f t="shared" si="1"/>
        <v>-1.9018491494003954E-3</v>
      </c>
      <c r="G41" s="98">
        <f t="shared" si="2"/>
        <v>1.073427449670036E-2</v>
      </c>
      <c r="H41" s="99">
        <f t="shared" si="3"/>
        <v>2.3370398142801115E-2</v>
      </c>
      <c r="I41" s="3"/>
      <c r="J41" s="3"/>
    </row>
    <row r="42" spans="1:14" ht="15.75" thickBot="1" x14ac:dyDescent="0.3">
      <c r="A42" s="2">
        <v>40</v>
      </c>
      <c r="B42" s="112">
        <v>592</v>
      </c>
      <c r="C42" s="110">
        <v>5</v>
      </c>
      <c r="D42" s="1">
        <f t="shared" si="0"/>
        <v>8.4459459459459464E-3</v>
      </c>
      <c r="E42" s="78"/>
      <c r="F42" s="105">
        <f t="shared" si="1"/>
        <v>-1.9018491494003954E-3</v>
      </c>
      <c r="G42" s="106">
        <f t="shared" si="2"/>
        <v>1.073427449670036E-2</v>
      </c>
      <c r="H42" s="107">
        <f t="shared" si="3"/>
        <v>2.3370398142801115E-2</v>
      </c>
      <c r="I42" s="3"/>
      <c r="J42" s="3"/>
    </row>
    <row r="43" spans="1:14" x14ac:dyDescent="0.25">
      <c r="A43" s="77"/>
      <c r="B43" s="111">
        <f>SUM(B3:B42)</f>
        <v>23942</v>
      </c>
      <c r="C43" s="111">
        <f>SUM(C3:C42)</f>
        <v>257</v>
      </c>
      <c r="D43" s="4"/>
      <c r="E43" s="78"/>
      <c r="F43" s="78"/>
      <c r="H43" s="3"/>
      <c r="I43" s="3"/>
      <c r="J43" s="3"/>
      <c r="K43" s="3"/>
      <c r="L43" s="3"/>
      <c r="M43" s="3"/>
    </row>
    <row r="44" spans="1:14" ht="36" customHeight="1" thickBot="1" x14ac:dyDescent="0.3">
      <c r="B44" s="79" t="s">
        <v>27</v>
      </c>
      <c r="C44" s="79" t="s">
        <v>25</v>
      </c>
      <c r="D44" s="104"/>
      <c r="K44" s="3"/>
      <c r="L44" s="6"/>
    </row>
    <row r="45" spans="1:14" x14ac:dyDescent="0.25">
      <c r="I45" s="3"/>
      <c r="K45" s="3"/>
      <c r="L45" s="6"/>
    </row>
    <row r="46" spans="1:14" ht="30.75" customHeight="1" x14ac:dyDescent="0.25">
      <c r="B46" s="4"/>
    </row>
    <row r="47" spans="1:14" ht="26.25" customHeight="1" x14ac:dyDescent="0.25">
      <c r="B47" s="175" t="s">
        <v>26</v>
      </c>
      <c r="C47" s="176"/>
      <c r="D47" s="177"/>
      <c r="E47" s="177"/>
      <c r="F47" s="177"/>
      <c r="G47" s="178"/>
      <c r="I47" s="80"/>
      <c r="J47" s="81"/>
      <c r="K47" s="81"/>
      <c r="L47" s="81"/>
      <c r="M47" s="81"/>
      <c r="N47" s="82"/>
    </row>
    <row r="48" spans="1:14" ht="75.75" customHeight="1" x14ac:dyDescent="0.25">
      <c r="B48" s="89" t="s">
        <v>13</v>
      </c>
      <c r="C48" s="90"/>
      <c r="D48" s="80"/>
      <c r="E48" s="81"/>
      <c r="F48" s="92">
        <f>C43/B43</f>
        <v>1.073427449670036E-2</v>
      </c>
      <c r="G48" s="93">
        <f>F48-(3*(SQRT(((F48)*(1-F48))/(F50))))</f>
        <v>-1.9018491494003954E-3</v>
      </c>
      <c r="I48" s="83"/>
      <c r="J48" s="84"/>
      <c r="K48" s="84"/>
      <c r="L48" s="84"/>
      <c r="M48" s="84"/>
      <c r="N48" s="85"/>
    </row>
    <row r="49" spans="2:14" ht="38.25" customHeight="1" x14ac:dyDescent="0.25">
      <c r="B49" s="89" t="s">
        <v>15</v>
      </c>
      <c r="C49" s="90"/>
      <c r="D49" s="182"/>
      <c r="E49" s="183"/>
      <c r="F49" s="109"/>
      <c r="G49" s="93">
        <f>F48</f>
        <v>1.073427449670036E-2</v>
      </c>
      <c r="I49" s="83"/>
      <c r="J49" s="84"/>
      <c r="K49" s="84"/>
      <c r="L49" s="84"/>
      <c r="M49" s="84"/>
      <c r="N49" s="85"/>
    </row>
    <row r="50" spans="2:14" ht="76.5" customHeight="1" x14ac:dyDescent="0.25">
      <c r="B50" s="89" t="s">
        <v>14</v>
      </c>
      <c r="C50" s="90"/>
      <c r="D50" s="184"/>
      <c r="E50" s="185"/>
      <c r="F50" s="94">
        <f>B43/COUNT(A3:A42)</f>
        <v>598.54999999999995</v>
      </c>
      <c r="G50" s="93">
        <f>F48+(3*(SQRT(((F48)*(1-F48))/(F50))))</f>
        <v>2.3370398142801115E-2</v>
      </c>
      <c r="I50" s="86"/>
      <c r="J50" s="87"/>
      <c r="K50" s="87"/>
      <c r="L50" s="87"/>
      <c r="M50" s="87"/>
      <c r="N50" s="88"/>
    </row>
    <row r="51" spans="2:14" ht="27.75" customHeight="1" x14ac:dyDescent="0.25"/>
    <row r="52" spans="2:14" ht="15.75" x14ac:dyDescent="0.25">
      <c r="B52" s="7"/>
    </row>
  </sheetData>
  <mergeCells count="5">
    <mergeCell ref="N1:P1"/>
    <mergeCell ref="B47:G47"/>
    <mergeCell ref="F1:H1"/>
    <mergeCell ref="D49:E49"/>
    <mergeCell ref="D50:E5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1529-B85B-41D5-A6A6-8A21BA6E9A86}">
  <dimension ref="A1:R32"/>
  <sheetViews>
    <sheetView showGridLines="0" zoomScale="80" zoomScaleNormal="80" workbookViewId="0">
      <selection activeCell="F31" sqref="F31"/>
    </sheetView>
  </sheetViews>
  <sheetFormatPr baseColWidth="10" defaultRowHeight="15" x14ac:dyDescent="0.25"/>
  <cols>
    <col min="1" max="1" width="10.5703125" customWidth="1"/>
    <col min="2" max="2" width="17" customWidth="1"/>
    <col min="3" max="3" width="21.42578125" customWidth="1"/>
    <col min="4" max="4" width="16.140625" customWidth="1"/>
    <col min="5" max="5" width="8" customWidth="1"/>
    <col min="6" max="6" width="10.28515625" customWidth="1"/>
    <col min="7" max="7" width="14.7109375" customWidth="1"/>
    <col min="8" max="8" width="12" customWidth="1"/>
    <col min="11" max="11" width="10.42578125" customWidth="1"/>
    <col min="18" max="18" width="18.28515625" bestFit="1" customWidth="1"/>
  </cols>
  <sheetData>
    <row r="1" spans="1:18" ht="15.75" thickBot="1" x14ac:dyDescent="0.3">
      <c r="A1" s="4"/>
      <c r="B1" s="4"/>
      <c r="C1" s="4"/>
      <c r="F1" s="179" t="s">
        <v>40</v>
      </c>
      <c r="G1" s="180"/>
      <c r="H1" s="181"/>
      <c r="I1" s="4"/>
      <c r="J1" s="4"/>
      <c r="N1" s="148"/>
      <c r="O1" s="148"/>
      <c r="P1" s="148"/>
    </row>
    <row r="2" spans="1:18" ht="36" customHeight="1" thickBot="1" x14ac:dyDescent="0.3">
      <c r="A2" s="29" t="s">
        <v>42</v>
      </c>
      <c r="B2" s="103" t="s">
        <v>29</v>
      </c>
      <c r="F2" s="100" t="s">
        <v>7</v>
      </c>
      <c r="G2" s="101" t="s">
        <v>8</v>
      </c>
      <c r="H2" s="102" t="s">
        <v>9</v>
      </c>
      <c r="I2" s="67"/>
      <c r="J2" s="67"/>
      <c r="N2" s="67"/>
      <c r="O2" s="67"/>
      <c r="P2" s="67"/>
      <c r="Q2" s="67"/>
      <c r="R2" s="4"/>
    </row>
    <row r="3" spans="1:18" x14ac:dyDescent="0.25">
      <c r="A3" s="2">
        <v>1</v>
      </c>
      <c r="B3" s="110">
        <v>9</v>
      </c>
      <c r="F3" s="97">
        <f t="shared" ref="F3:F22" si="0">$D$7*$D$15-(3*(SQRT(($D$7*$D$15)*(1-$D$15))))</f>
        <v>0.42814168310445488</v>
      </c>
      <c r="G3" s="98">
        <f t="shared" ref="G3:G22" si="1">$D$7*$D$15</f>
        <v>9.15</v>
      </c>
      <c r="H3" s="99">
        <f t="shared" ref="H3:H22" si="2">$D$7*$D$15+(3*(SQRT(($D$7*$D$15)*(1-$D$15))))</f>
        <v>17.871858316895548</v>
      </c>
      <c r="I3" s="3"/>
      <c r="J3" s="3"/>
      <c r="R3" s="4"/>
    </row>
    <row r="4" spans="1:18" x14ac:dyDescent="0.25">
      <c r="A4" s="2">
        <v>2</v>
      </c>
      <c r="B4" s="110">
        <v>6</v>
      </c>
      <c r="D4" s="130" t="s">
        <v>43</v>
      </c>
      <c r="F4" s="97">
        <f t="shared" si="0"/>
        <v>0.42814168310445488</v>
      </c>
      <c r="G4" s="98">
        <f t="shared" si="1"/>
        <v>9.15</v>
      </c>
      <c r="H4" s="99">
        <f t="shared" si="2"/>
        <v>17.871858316895548</v>
      </c>
      <c r="I4" s="3"/>
      <c r="J4" s="3"/>
    </row>
    <row r="5" spans="1:18" x14ac:dyDescent="0.25">
      <c r="A5" s="2">
        <v>3</v>
      </c>
      <c r="B5" s="110">
        <v>10</v>
      </c>
      <c r="D5" s="126" t="s">
        <v>37</v>
      </c>
      <c r="F5" s="97">
        <f t="shared" si="0"/>
        <v>0.42814168310445488</v>
      </c>
      <c r="G5" s="98">
        <f t="shared" si="1"/>
        <v>9.15</v>
      </c>
      <c r="H5" s="99">
        <f t="shared" si="2"/>
        <v>17.871858316895548</v>
      </c>
      <c r="I5" s="3"/>
      <c r="J5" s="3"/>
    </row>
    <row r="6" spans="1:18" x14ac:dyDescent="0.25">
      <c r="A6" s="2">
        <v>4</v>
      </c>
      <c r="B6" s="110">
        <v>8</v>
      </c>
      <c r="D6" s="127" t="s">
        <v>30</v>
      </c>
      <c r="F6" s="97">
        <f t="shared" si="0"/>
        <v>0.42814168310445488</v>
      </c>
      <c r="G6" s="98">
        <f t="shared" si="1"/>
        <v>9.15</v>
      </c>
      <c r="H6" s="99">
        <f t="shared" si="2"/>
        <v>17.871858316895548</v>
      </c>
      <c r="I6" s="3"/>
      <c r="J6" s="3"/>
    </row>
    <row r="7" spans="1:18" x14ac:dyDescent="0.25">
      <c r="A7" s="2">
        <v>5</v>
      </c>
      <c r="B7" s="110">
        <v>5</v>
      </c>
      <c r="D7" s="128">
        <v>120</v>
      </c>
      <c r="F7" s="97">
        <f t="shared" si="0"/>
        <v>0.42814168310445488</v>
      </c>
      <c r="G7" s="98">
        <f t="shared" si="1"/>
        <v>9.15</v>
      </c>
      <c r="H7" s="99">
        <f t="shared" si="2"/>
        <v>17.871858316895548</v>
      </c>
      <c r="I7" s="3"/>
      <c r="J7" s="3"/>
    </row>
    <row r="8" spans="1:18" x14ac:dyDescent="0.25">
      <c r="A8" s="2">
        <v>6</v>
      </c>
      <c r="B8" s="110">
        <v>5</v>
      </c>
      <c r="D8" s="129" t="s">
        <v>38</v>
      </c>
      <c r="F8" s="97">
        <f t="shared" si="0"/>
        <v>0.42814168310445488</v>
      </c>
      <c r="G8" s="98">
        <f t="shared" si="1"/>
        <v>9.15</v>
      </c>
      <c r="H8" s="99">
        <f t="shared" si="2"/>
        <v>17.871858316895548</v>
      </c>
      <c r="I8" s="3"/>
      <c r="J8" s="3"/>
    </row>
    <row r="9" spans="1:18" x14ac:dyDescent="0.25">
      <c r="A9" s="2">
        <v>7</v>
      </c>
      <c r="B9" s="110">
        <v>14</v>
      </c>
      <c r="D9" s="128">
        <f>A22</f>
        <v>20</v>
      </c>
      <c r="F9" s="97">
        <f t="shared" si="0"/>
        <v>0.42814168310445488</v>
      </c>
      <c r="G9" s="98">
        <f t="shared" si="1"/>
        <v>9.15</v>
      </c>
      <c r="H9" s="99">
        <f t="shared" si="2"/>
        <v>17.871858316895548</v>
      </c>
      <c r="I9" s="3"/>
      <c r="J9" s="3"/>
    </row>
    <row r="10" spans="1:18" x14ac:dyDescent="0.25">
      <c r="A10" s="2">
        <v>8</v>
      </c>
      <c r="B10" s="110">
        <v>12</v>
      </c>
      <c r="F10" s="97">
        <f t="shared" si="0"/>
        <v>0.42814168310445488</v>
      </c>
      <c r="G10" s="98">
        <f t="shared" si="1"/>
        <v>9.15</v>
      </c>
      <c r="H10" s="99">
        <f t="shared" si="2"/>
        <v>17.871858316895548</v>
      </c>
      <c r="I10" s="3"/>
      <c r="J10" s="3"/>
    </row>
    <row r="11" spans="1:18" x14ac:dyDescent="0.25">
      <c r="A11" s="2">
        <v>9</v>
      </c>
      <c r="B11" s="110">
        <v>9</v>
      </c>
      <c r="F11" s="97">
        <f t="shared" si="0"/>
        <v>0.42814168310445488</v>
      </c>
      <c r="G11" s="98">
        <f t="shared" si="1"/>
        <v>9.15</v>
      </c>
      <c r="H11" s="99">
        <f t="shared" si="2"/>
        <v>17.871858316895548</v>
      </c>
      <c r="I11" s="3"/>
      <c r="J11" s="3"/>
    </row>
    <row r="12" spans="1:18" x14ac:dyDescent="0.25">
      <c r="A12" s="2">
        <v>10</v>
      </c>
      <c r="B12" s="110">
        <v>8</v>
      </c>
      <c r="F12" s="97">
        <f t="shared" si="0"/>
        <v>0.42814168310445488</v>
      </c>
      <c r="G12" s="98">
        <f t="shared" si="1"/>
        <v>9.15</v>
      </c>
      <c r="H12" s="99">
        <f t="shared" si="2"/>
        <v>17.871858316895548</v>
      </c>
      <c r="I12" s="3"/>
      <c r="J12" s="3"/>
    </row>
    <row r="13" spans="1:18" x14ac:dyDescent="0.25">
      <c r="A13" s="2">
        <v>11</v>
      </c>
      <c r="B13" s="110">
        <v>10</v>
      </c>
      <c r="F13" s="97">
        <f t="shared" si="0"/>
        <v>0.42814168310445488</v>
      </c>
      <c r="G13" s="98">
        <f t="shared" si="1"/>
        <v>9.15</v>
      </c>
      <c r="H13" s="99">
        <f t="shared" si="2"/>
        <v>17.871858316895548</v>
      </c>
      <c r="I13" s="3"/>
      <c r="J13" s="3"/>
    </row>
    <row r="14" spans="1:18" x14ac:dyDescent="0.25">
      <c r="A14" s="2">
        <v>12</v>
      </c>
      <c r="B14" s="110">
        <v>20</v>
      </c>
      <c r="F14" s="97">
        <f t="shared" si="0"/>
        <v>0.42814168310445488</v>
      </c>
      <c r="G14" s="98">
        <f t="shared" si="1"/>
        <v>9.15</v>
      </c>
      <c r="H14" s="99">
        <f t="shared" si="2"/>
        <v>17.871858316895548</v>
      </c>
      <c r="I14" s="3"/>
      <c r="J14" s="3"/>
    </row>
    <row r="15" spans="1:18" x14ac:dyDescent="0.25">
      <c r="A15" s="2">
        <v>13</v>
      </c>
      <c r="B15" s="110">
        <v>12</v>
      </c>
      <c r="D15" s="125">
        <f>B23/(D7*D9)</f>
        <v>7.6249999999999998E-2</v>
      </c>
      <c r="F15" s="97">
        <f t="shared" si="0"/>
        <v>0.42814168310445488</v>
      </c>
      <c r="G15" s="98">
        <f t="shared" si="1"/>
        <v>9.15</v>
      </c>
      <c r="H15" s="99">
        <f t="shared" si="2"/>
        <v>17.871858316895548</v>
      </c>
      <c r="I15" s="3"/>
      <c r="J15" s="3"/>
    </row>
    <row r="16" spans="1:18" x14ac:dyDescent="0.25">
      <c r="A16" s="2">
        <v>14</v>
      </c>
      <c r="B16" s="110">
        <v>10</v>
      </c>
      <c r="F16" s="97">
        <f t="shared" si="0"/>
        <v>0.42814168310445488</v>
      </c>
      <c r="G16" s="98">
        <f t="shared" si="1"/>
        <v>9.15</v>
      </c>
      <c r="H16" s="99">
        <f t="shared" si="2"/>
        <v>17.871858316895548</v>
      </c>
      <c r="I16" s="3"/>
      <c r="J16" s="3"/>
    </row>
    <row r="17" spans="1:14" x14ac:dyDescent="0.25">
      <c r="A17" s="2">
        <v>15</v>
      </c>
      <c r="B17" s="110">
        <v>10</v>
      </c>
      <c r="F17" s="97">
        <f t="shared" si="0"/>
        <v>0.42814168310445488</v>
      </c>
      <c r="G17" s="98">
        <f t="shared" si="1"/>
        <v>9.15</v>
      </c>
      <c r="H17" s="99">
        <f t="shared" si="2"/>
        <v>17.871858316895548</v>
      </c>
      <c r="I17" s="3"/>
      <c r="J17" s="3"/>
    </row>
    <row r="18" spans="1:14" x14ac:dyDescent="0.25">
      <c r="A18" s="2">
        <v>16</v>
      </c>
      <c r="B18" s="110">
        <v>0</v>
      </c>
      <c r="F18" s="97">
        <f t="shared" si="0"/>
        <v>0.42814168310445488</v>
      </c>
      <c r="G18" s="98">
        <f t="shared" si="1"/>
        <v>9.15</v>
      </c>
      <c r="H18" s="99">
        <f t="shared" si="2"/>
        <v>17.871858316895548</v>
      </c>
      <c r="I18" s="3"/>
      <c r="J18" s="3"/>
    </row>
    <row r="19" spans="1:14" x14ac:dyDescent="0.25">
      <c r="A19" s="2">
        <v>17</v>
      </c>
      <c r="B19" s="110">
        <v>13</v>
      </c>
      <c r="F19" s="97">
        <f t="shared" si="0"/>
        <v>0.42814168310445488</v>
      </c>
      <c r="G19" s="98">
        <f t="shared" si="1"/>
        <v>9.15</v>
      </c>
      <c r="H19" s="99">
        <f t="shared" si="2"/>
        <v>17.871858316895548</v>
      </c>
      <c r="I19" s="3"/>
      <c r="J19" s="3"/>
    </row>
    <row r="20" spans="1:14" x14ac:dyDescent="0.25">
      <c r="A20" s="2">
        <v>18</v>
      </c>
      <c r="B20" s="110">
        <v>5</v>
      </c>
      <c r="F20" s="97">
        <f t="shared" si="0"/>
        <v>0.42814168310445488</v>
      </c>
      <c r="G20" s="98">
        <f t="shared" si="1"/>
        <v>9.15</v>
      </c>
      <c r="H20" s="99">
        <f t="shared" si="2"/>
        <v>17.871858316895548</v>
      </c>
      <c r="I20" s="3"/>
      <c r="J20" s="3"/>
    </row>
    <row r="21" spans="1:14" x14ac:dyDescent="0.25">
      <c r="A21" s="2">
        <v>19</v>
      </c>
      <c r="B21" s="110">
        <v>6</v>
      </c>
      <c r="F21" s="97">
        <f t="shared" si="0"/>
        <v>0.42814168310445488</v>
      </c>
      <c r="G21" s="98">
        <f t="shared" si="1"/>
        <v>9.15</v>
      </c>
      <c r="H21" s="99">
        <f t="shared" si="2"/>
        <v>17.871858316895548</v>
      </c>
      <c r="I21" s="3"/>
      <c r="J21" s="3"/>
    </row>
    <row r="22" spans="1:14" ht="15.75" thickBot="1" x14ac:dyDescent="0.3">
      <c r="A22" s="2">
        <v>20</v>
      </c>
      <c r="B22" s="110">
        <v>11</v>
      </c>
      <c r="F22" s="97">
        <f t="shared" si="0"/>
        <v>0.42814168310445488</v>
      </c>
      <c r="G22" s="98">
        <f t="shared" si="1"/>
        <v>9.15</v>
      </c>
      <c r="H22" s="99">
        <f t="shared" si="2"/>
        <v>17.871858316895548</v>
      </c>
      <c r="I22" s="3"/>
      <c r="J22" s="3"/>
    </row>
    <row r="23" spans="1:14" x14ac:dyDescent="0.25">
      <c r="A23" s="77"/>
      <c r="B23" s="111">
        <f>SUM(B3:B22)</f>
        <v>183</v>
      </c>
      <c r="D23" s="4"/>
      <c r="E23" s="78"/>
      <c r="F23" s="78"/>
      <c r="H23" s="3"/>
      <c r="I23" s="3"/>
      <c r="J23" s="3"/>
      <c r="K23" s="3"/>
      <c r="L23" s="3"/>
      <c r="M23" s="3"/>
    </row>
    <row r="24" spans="1:14" ht="36" customHeight="1" thickBot="1" x14ac:dyDescent="0.3">
      <c r="B24" s="79" t="s">
        <v>25</v>
      </c>
      <c r="D24" s="104"/>
      <c r="K24" s="3"/>
      <c r="L24" s="6"/>
    </row>
    <row r="25" spans="1:14" x14ac:dyDescent="0.25">
      <c r="I25" s="3"/>
      <c r="K25" s="3"/>
      <c r="L25" s="6"/>
    </row>
    <row r="26" spans="1:14" ht="30.75" customHeight="1" x14ac:dyDescent="0.25">
      <c r="B26" s="4"/>
    </row>
    <row r="27" spans="1:14" ht="26.25" customHeight="1" x14ac:dyDescent="0.25">
      <c r="B27" s="175" t="s">
        <v>39</v>
      </c>
      <c r="C27" s="176"/>
      <c r="D27" s="177"/>
      <c r="E27" s="177"/>
      <c r="F27" s="177"/>
      <c r="G27" s="178"/>
      <c r="I27" s="80"/>
      <c r="J27" s="81"/>
      <c r="K27" s="81"/>
      <c r="L27" s="81"/>
      <c r="M27" s="81"/>
      <c r="N27" s="82"/>
    </row>
    <row r="28" spans="1:14" ht="75.75" customHeight="1" x14ac:dyDescent="0.25">
      <c r="B28" s="89" t="s">
        <v>13</v>
      </c>
      <c r="C28" s="90"/>
      <c r="D28" s="80"/>
      <c r="E28" s="81"/>
      <c r="F28" s="131">
        <v>120</v>
      </c>
      <c r="G28" s="91">
        <f>$F$28*$F$30-(3*(SQRT(($F$28*$F$30)*(1-$F$30))))</f>
        <v>0.42814168310445488</v>
      </c>
      <c r="I28" s="83"/>
      <c r="J28" s="84"/>
      <c r="K28" s="84"/>
      <c r="L28" s="84"/>
      <c r="M28" s="84"/>
      <c r="N28" s="85"/>
    </row>
    <row r="29" spans="1:14" ht="38.25" customHeight="1" x14ac:dyDescent="0.25">
      <c r="B29" s="89" t="s">
        <v>15</v>
      </c>
      <c r="C29" s="90"/>
      <c r="D29" s="182"/>
      <c r="E29" s="183"/>
      <c r="F29" s="132"/>
      <c r="G29" s="91">
        <f>F28*F30</f>
        <v>9.15</v>
      </c>
      <c r="I29" s="83"/>
      <c r="J29" s="84"/>
      <c r="K29" s="84"/>
      <c r="L29" s="84"/>
      <c r="M29" s="84"/>
      <c r="N29" s="85"/>
    </row>
    <row r="30" spans="1:14" ht="76.5" customHeight="1" x14ac:dyDescent="0.25">
      <c r="B30" s="89" t="s">
        <v>14</v>
      </c>
      <c r="C30" s="90"/>
      <c r="D30" s="184"/>
      <c r="E30" s="185"/>
      <c r="F30" s="133">
        <f>B23/(F28*A22)</f>
        <v>7.6249999999999998E-2</v>
      </c>
      <c r="G30" s="91">
        <f>$F$28*$F$30+(3*(SQRT(($F$28*$F$30)*(1-$F$30))))</f>
        <v>17.871858316895548</v>
      </c>
      <c r="I30" s="86"/>
      <c r="J30" s="87"/>
      <c r="K30" s="87"/>
      <c r="L30" s="87"/>
      <c r="M30" s="87"/>
      <c r="N30" s="88"/>
    </row>
    <row r="31" spans="1:14" ht="27.75" customHeight="1" x14ac:dyDescent="0.25">
      <c r="F31" s="146"/>
    </row>
    <row r="32" spans="1:14" ht="15.75" x14ac:dyDescent="0.25">
      <c r="B32" s="7"/>
    </row>
  </sheetData>
  <mergeCells count="5">
    <mergeCell ref="F1:H1"/>
    <mergeCell ref="N1:P1"/>
    <mergeCell ref="B27:G27"/>
    <mergeCell ref="D29:E29"/>
    <mergeCell ref="D30:E3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DE23-3892-45F5-BDCC-925E97087BA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393C-7AF2-4FCB-ABA3-EA1E3DE2B9F3}">
  <dimension ref="A1:R42"/>
  <sheetViews>
    <sheetView showGridLines="0" topLeftCell="A30" zoomScale="70" zoomScaleNormal="70" workbookViewId="0">
      <selection activeCell="G40" sqref="G40"/>
    </sheetView>
  </sheetViews>
  <sheetFormatPr baseColWidth="10" defaultRowHeight="15" x14ac:dyDescent="0.25"/>
  <cols>
    <col min="1" max="1" width="10.5703125" customWidth="1"/>
    <col min="2" max="2" width="16.140625" customWidth="1"/>
    <col min="3" max="3" width="21.42578125" customWidth="1"/>
    <col min="4" max="4" width="16.140625" customWidth="1"/>
    <col min="5" max="5" width="8" customWidth="1"/>
    <col min="6" max="6" width="11.140625" customWidth="1"/>
    <col min="7" max="7" width="14.7109375" customWidth="1"/>
    <col min="8" max="8" width="12.5703125" customWidth="1"/>
    <col min="11" max="11" width="10.42578125" customWidth="1"/>
    <col min="18" max="18" width="18.28515625" bestFit="1" customWidth="1"/>
  </cols>
  <sheetData>
    <row r="1" spans="1:18" ht="15.75" thickBot="1" x14ac:dyDescent="0.3">
      <c r="A1" s="4"/>
      <c r="B1" s="4"/>
      <c r="C1" s="4"/>
      <c r="F1" s="179" t="s">
        <v>40</v>
      </c>
      <c r="G1" s="180"/>
      <c r="H1" s="181"/>
      <c r="I1" s="4"/>
      <c r="J1" s="4"/>
      <c r="N1" s="148"/>
      <c r="O1" s="148"/>
      <c r="P1" s="148"/>
    </row>
    <row r="2" spans="1:18" ht="36" customHeight="1" thickBot="1" x14ac:dyDescent="0.3">
      <c r="A2" s="29" t="s">
        <v>24</v>
      </c>
      <c r="B2" s="103" t="s">
        <v>32</v>
      </c>
      <c r="F2" s="100" t="s">
        <v>7</v>
      </c>
      <c r="G2" s="101" t="s">
        <v>8</v>
      </c>
      <c r="H2" s="102" t="s">
        <v>9</v>
      </c>
      <c r="I2" s="67"/>
      <c r="J2" s="67"/>
      <c r="N2" s="67"/>
      <c r="O2" s="67"/>
      <c r="P2" s="67"/>
      <c r="Q2" s="67"/>
      <c r="R2" s="4"/>
    </row>
    <row r="3" spans="1:18" x14ac:dyDescent="0.25">
      <c r="A3" s="2">
        <v>1</v>
      </c>
      <c r="B3" s="110">
        <v>7</v>
      </c>
      <c r="F3" s="97">
        <f>$D$15-(3*(SQRT($D$15)))</f>
        <v>-1.2030096804435582</v>
      </c>
      <c r="G3" s="98">
        <f>$D$15</f>
        <v>6.3666666666666663</v>
      </c>
      <c r="H3" s="99">
        <f>$D$15+(3*(SQRT($D$15)))</f>
        <v>13.936343013776892</v>
      </c>
      <c r="I3" s="3"/>
      <c r="J3" s="3"/>
      <c r="R3" s="4"/>
    </row>
    <row r="4" spans="1:18" x14ac:dyDescent="0.25">
      <c r="A4" s="2">
        <v>2</v>
      </c>
      <c r="B4" s="110">
        <v>5</v>
      </c>
      <c r="D4" s="130" t="s">
        <v>43</v>
      </c>
      <c r="F4" s="97">
        <f t="shared" ref="F4:F31" si="0">$D$15-(3*(SQRT($D$15)))</f>
        <v>-1.2030096804435582</v>
      </c>
      <c r="G4" s="98">
        <f t="shared" ref="G4:G32" si="1">$D$15</f>
        <v>6.3666666666666663</v>
      </c>
      <c r="H4" s="99">
        <f t="shared" ref="H4:H32" si="2">$D$15+(3*(SQRT($D$15)))</f>
        <v>13.936343013776892</v>
      </c>
      <c r="I4" s="3"/>
      <c r="J4" s="3"/>
    </row>
    <row r="5" spans="1:18" x14ac:dyDescent="0.25">
      <c r="A5" s="2">
        <v>3</v>
      </c>
      <c r="B5" s="110">
        <v>10</v>
      </c>
      <c r="D5" s="127" t="s">
        <v>44</v>
      </c>
      <c r="F5" s="97">
        <f t="shared" si="0"/>
        <v>-1.2030096804435582</v>
      </c>
      <c r="G5" s="98">
        <f t="shared" si="1"/>
        <v>6.3666666666666663</v>
      </c>
      <c r="H5" s="99">
        <f t="shared" si="2"/>
        <v>13.936343013776892</v>
      </c>
      <c r="I5" s="3"/>
      <c r="J5" s="3"/>
    </row>
    <row r="6" spans="1:18" x14ac:dyDescent="0.25">
      <c r="A6" s="2">
        <v>4</v>
      </c>
      <c r="B6" s="110">
        <v>4</v>
      </c>
      <c r="D6" s="134">
        <f>B33</f>
        <v>191</v>
      </c>
      <c r="F6" s="97">
        <f t="shared" si="0"/>
        <v>-1.2030096804435582</v>
      </c>
      <c r="G6" s="98">
        <f t="shared" si="1"/>
        <v>6.3666666666666663</v>
      </c>
      <c r="H6" s="99">
        <f t="shared" si="2"/>
        <v>13.936343013776892</v>
      </c>
      <c r="I6" s="3"/>
      <c r="J6" s="3"/>
    </row>
    <row r="7" spans="1:18" x14ac:dyDescent="0.25">
      <c r="A7" s="2">
        <v>5</v>
      </c>
      <c r="B7" s="110">
        <v>9</v>
      </c>
      <c r="D7" s="129" t="s">
        <v>38</v>
      </c>
      <c r="F7" s="97">
        <f t="shared" si="0"/>
        <v>-1.2030096804435582</v>
      </c>
      <c r="G7" s="98">
        <f t="shared" si="1"/>
        <v>6.3666666666666663</v>
      </c>
      <c r="H7" s="99">
        <f t="shared" si="2"/>
        <v>13.936343013776892</v>
      </c>
      <c r="I7" s="3"/>
      <c r="J7" s="3"/>
    </row>
    <row r="8" spans="1:18" x14ac:dyDescent="0.25">
      <c r="A8" s="2">
        <v>6</v>
      </c>
      <c r="B8" s="110">
        <v>7</v>
      </c>
      <c r="D8" s="128">
        <f>A32</f>
        <v>30</v>
      </c>
      <c r="F8" s="97">
        <f t="shared" si="0"/>
        <v>-1.2030096804435582</v>
      </c>
      <c r="G8" s="98">
        <f t="shared" si="1"/>
        <v>6.3666666666666663</v>
      </c>
      <c r="H8" s="99">
        <f t="shared" si="2"/>
        <v>13.936343013776892</v>
      </c>
      <c r="I8" s="3"/>
      <c r="J8" s="3"/>
    </row>
    <row r="9" spans="1:18" x14ac:dyDescent="0.25">
      <c r="A9" s="2">
        <v>7</v>
      </c>
      <c r="B9" s="110">
        <v>5</v>
      </c>
      <c r="F9" s="97">
        <f t="shared" si="0"/>
        <v>-1.2030096804435582</v>
      </c>
      <c r="G9" s="98">
        <f t="shared" si="1"/>
        <v>6.3666666666666663</v>
      </c>
      <c r="H9" s="99">
        <f t="shared" si="2"/>
        <v>13.936343013776892</v>
      </c>
      <c r="I9" s="3"/>
      <c r="J9" s="3"/>
    </row>
    <row r="10" spans="1:18" x14ac:dyDescent="0.25">
      <c r="A10" s="2">
        <v>8</v>
      </c>
      <c r="B10" s="110">
        <v>6</v>
      </c>
      <c r="F10" s="97">
        <f t="shared" si="0"/>
        <v>-1.2030096804435582</v>
      </c>
      <c r="G10" s="98">
        <f t="shared" si="1"/>
        <v>6.3666666666666663</v>
      </c>
      <c r="H10" s="99">
        <f t="shared" si="2"/>
        <v>13.936343013776892</v>
      </c>
      <c r="I10" s="3"/>
      <c r="J10" s="3"/>
    </row>
    <row r="11" spans="1:18" x14ac:dyDescent="0.25">
      <c r="A11" s="2">
        <v>9</v>
      </c>
      <c r="B11" s="110">
        <v>7</v>
      </c>
      <c r="F11" s="97">
        <f t="shared" si="0"/>
        <v>-1.2030096804435582</v>
      </c>
      <c r="G11" s="98">
        <f t="shared" si="1"/>
        <v>6.3666666666666663</v>
      </c>
      <c r="H11" s="99">
        <f t="shared" si="2"/>
        <v>13.936343013776892</v>
      </c>
      <c r="I11" s="3"/>
      <c r="J11" s="3"/>
    </row>
    <row r="12" spans="1:18" x14ac:dyDescent="0.25">
      <c r="A12" s="2">
        <v>10</v>
      </c>
      <c r="B12" s="110">
        <v>8</v>
      </c>
      <c r="F12" s="97">
        <f t="shared" si="0"/>
        <v>-1.2030096804435582</v>
      </c>
      <c r="G12" s="98">
        <f t="shared" si="1"/>
        <v>6.3666666666666663</v>
      </c>
      <c r="H12" s="99">
        <f t="shared" si="2"/>
        <v>13.936343013776892</v>
      </c>
      <c r="I12" s="3"/>
      <c r="J12" s="3"/>
    </row>
    <row r="13" spans="1:18" x14ac:dyDescent="0.25">
      <c r="A13" s="2">
        <v>11</v>
      </c>
      <c r="B13" s="110">
        <v>4</v>
      </c>
      <c r="F13" s="97">
        <f t="shared" si="0"/>
        <v>-1.2030096804435582</v>
      </c>
      <c r="G13" s="98">
        <f t="shared" si="1"/>
        <v>6.3666666666666663</v>
      </c>
      <c r="H13" s="99">
        <f t="shared" si="2"/>
        <v>13.936343013776892</v>
      </c>
      <c r="I13" s="3"/>
      <c r="J13" s="3"/>
    </row>
    <row r="14" spans="1:18" x14ac:dyDescent="0.25">
      <c r="A14" s="2">
        <v>12</v>
      </c>
      <c r="B14" s="110">
        <v>5</v>
      </c>
      <c r="F14" s="97">
        <f t="shared" si="0"/>
        <v>-1.2030096804435582</v>
      </c>
      <c r="G14" s="98">
        <f t="shared" si="1"/>
        <v>6.3666666666666663</v>
      </c>
      <c r="H14" s="99">
        <f t="shared" si="2"/>
        <v>13.936343013776892</v>
      </c>
      <c r="I14" s="3"/>
      <c r="J14" s="3"/>
    </row>
    <row r="15" spans="1:18" x14ac:dyDescent="0.25">
      <c r="A15" s="2">
        <v>13</v>
      </c>
      <c r="B15" s="110">
        <v>12</v>
      </c>
      <c r="D15" s="125">
        <f>D6/D8</f>
        <v>6.3666666666666663</v>
      </c>
      <c r="F15" s="97">
        <f t="shared" si="0"/>
        <v>-1.2030096804435582</v>
      </c>
      <c r="G15" s="98">
        <f t="shared" si="1"/>
        <v>6.3666666666666663</v>
      </c>
      <c r="H15" s="99">
        <f t="shared" si="2"/>
        <v>13.936343013776892</v>
      </c>
      <c r="I15" s="3"/>
      <c r="J15" s="3"/>
    </row>
    <row r="16" spans="1:18" x14ac:dyDescent="0.25">
      <c r="A16" s="2">
        <v>14</v>
      </c>
      <c r="B16" s="110">
        <v>8</v>
      </c>
      <c r="F16" s="97">
        <f t="shared" si="0"/>
        <v>-1.2030096804435582</v>
      </c>
      <c r="G16" s="98">
        <f t="shared" si="1"/>
        <v>6.3666666666666663</v>
      </c>
      <c r="H16" s="99">
        <f t="shared" si="2"/>
        <v>13.936343013776892</v>
      </c>
      <c r="I16" s="3"/>
      <c r="J16" s="3"/>
    </row>
    <row r="17" spans="1:10" x14ac:dyDescent="0.25">
      <c r="A17" s="2">
        <v>15</v>
      </c>
      <c r="B17" s="110">
        <v>10</v>
      </c>
      <c r="F17" s="97">
        <f t="shared" si="0"/>
        <v>-1.2030096804435582</v>
      </c>
      <c r="G17" s="98">
        <f t="shared" si="1"/>
        <v>6.3666666666666663</v>
      </c>
      <c r="H17" s="99">
        <f t="shared" si="2"/>
        <v>13.936343013776892</v>
      </c>
      <c r="I17" s="3"/>
      <c r="J17" s="3"/>
    </row>
    <row r="18" spans="1:10" x14ac:dyDescent="0.25">
      <c r="A18" s="2">
        <v>16</v>
      </c>
      <c r="B18" s="110">
        <v>2</v>
      </c>
      <c r="F18" s="97">
        <f t="shared" si="0"/>
        <v>-1.2030096804435582</v>
      </c>
      <c r="G18" s="98">
        <f t="shared" si="1"/>
        <v>6.3666666666666663</v>
      </c>
      <c r="H18" s="99">
        <f t="shared" si="2"/>
        <v>13.936343013776892</v>
      </c>
      <c r="I18" s="3"/>
      <c r="J18" s="3"/>
    </row>
    <row r="19" spans="1:10" x14ac:dyDescent="0.25">
      <c r="A19" s="2">
        <v>17</v>
      </c>
      <c r="B19" s="110">
        <v>6</v>
      </c>
      <c r="F19" s="97">
        <f t="shared" si="0"/>
        <v>-1.2030096804435582</v>
      </c>
      <c r="G19" s="98">
        <f t="shared" si="1"/>
        <v>6.3666666666666663</v>
      </c>
      <c r="H19" s="99">
        <f t="shared" si="2"/>
        <v>13.936343013776892</v>
      </c>
      <c r="I19" s="3"/>
      <c r="J19" s="3"/>
    </row>
    <row r="20" spans="1:10" x14ac:dyDescent="0.25">
      <c r="A20" s="2">
        <v>18</v>
      </c>
      <c r="B20" s="110">
        <v>5</v>
      </c>
      <c r="F20" s="97">
        <f t="shared" si="0"/>
        <v>-1.2030096804435582</v>
      </c>
      <c r="G20" s="98">
        <f t="shared" si="1"/>
        <v>6.3666666666666663</v>
      </c>
      <c r="H20" s="99">
        <f t="shared" si="2"/>
        <v>13.936343013776892</v>
      </c>
      <c r="I20" s="3"/>
      <c r="J20" s="3"/>
    </row>
    <row r="21" spans="1:10" x14ac:dyDescent="0.25">
      <c r="A21" s="2">
        <v>19</v>
      </c>
      <c r="B21" s="110">
        <v>4</v>
      </c>
      <c r="F21" s="97">
        <f t="shared" si="0"/>
        <v>-1.2030096804435582</v>
      </c>
      <c r="G21" s="98">
        <f t="shared" si="1"/>
        <v>6.3666666666666663</v>
      </c>
      <c r="H21" s="99">
        <f t="shared" si="2"/>
        <v>13.936343013776892</v>
      </c>
      <c r="I21" s="3"/>
      <c r="J21" s="3"/>
    </row>
    <row r="22" spans="1:10" x14ac:dyDescent="0.25">
      <c r="A22" s="2">
        <v>20</v>
      </c>
      <c r="B22" s="110">
        <v>7</v>
      </c>
      <c r="F22" s="97">
        <f t="shared" si="0"/>
        <v>-1.2030096804435582</v>
      </c>
      <c r="G22" s="98">
        <f t="shared" si="1"/>
        <v>6.3666666666666663</v>
      </c>
      <c r="H22" s="99">
        <f t="shared" si="2"/>
        <v>13.936343013776892</v>
      </c>
      <c r="I22" s="3"/>
      <c r="J22" s="3"/>
    </row>
    <row r="23" spans="1:10" x14ac:dyDescent="0.25">
      <c r="A23" s="2">
        <v>21</v>
      </c>
      <c r="B23" s="110">
        <v>3</v>
      </c>
      <c r="F23" s="97">
        <f t="shared" si="0"/>
        <v>-1.2030096804435582</v>
      </c>
      <c r="G23" s="98">
        <f t="shared" si="1"/>
        <v>6.3666666666666663</v>
      </c>
      <c r="H23" s="99">
        <f t="shared" si="2"/>
        <v>13.936343013776892</v>
      </c>
      <c r="I23" s="3"/>
      <c r="J23" s="3"/>
    </row>
    <row r="24" spans="1:10" x14ac:dyDescent="0.25">
      <c r="A24" s="2">
        <v>22</v>
      </c>
      <c r="B24" s="110">
        <v>10</v>
      </c>
      <c r="F24" s="97">
        <f t="shared" si="0"/>
        <v>-1.2030096804435582</v>
      </c>
      <c r="G24" s="98">
        <f t="shared" si="1"/>
        <v>6.3666666666666663</v>
      </c>
      <c r="H24" s="99">
        <f t="shared" si="2"/>
        <v>13.936343013776892</v>
      </c>
      <c r="I24" s="3"/>
      <c r="J24" s="3"/>
    </row>
    <row r="25" spans="1:10" x14ac:dyDescent="0.25">
      <c r="A25" s="2">
        <v>23</v>
      </c>
      <c r="B25" s="110">
        <v>6</v>
      </c>
      <c r="F25" s="97">
        <f t="shared" si="0"/>
        <v>-1.2030096804435582</v>
      </c>
      <c r="G25" s="98">
        <f t="shared" si="1"/>
        <v>6.3666666666666663</v>
      </c>
      <c r="H25" s="99">
        <f t="shared" si="2"/>
        <v>13.936343013776892</v>
      </c>
      <c r="I25" s="3"/>
      <c r="J25" s="3"/>
    </row>
    <row r="26" spans="1:10" x14ac:dyDescent="0.25">
      <c r="A26" s="2">
        <v>24</v>
      </c>
      <c r="B26" s="110">
        <v>6</v>
      </c>
      <c r="F26" s="97">
        <f t="shared" si="0"/>
        <v>-1.2030096804435582</v>
      </c>
      <c r="G26" s="98">
        <f t="shared" si="1"/>
        <v>6.3666666666666663</v>
      </c>
      <c r="H26" s="99">
        <f t="shared" si="2"/>
        <v>13.936343013776892</v>
      </c>
      <c r="I26" s="3"/>
      <c r="J26" s="3"/>
    </row>
    <row r="27" spans="1:10" x14ac:dyDescent="0.25">
      <c r="A27" s="2">
        <v>25</v>
      </c>
      <c r="B27" s="110">
        <v>7</v>
      </c>
      <c r="F27" s="97">
        <f t="shared" si="0"/>
        <v>-1.2030096804435582</v>
      </c>
      <c r="G27" s="98">
        <f t="shared" si="1"/>
        <v>6.3666666666666663</v>
      </c>
      <c r="H27" s="99">
        <f t="shared" si="2"/>
        <v>13.936343013776892</v>
      </c>
      <c r="I27" s="3"/>
      <c r="J27" s="3"/>
    </row>
    <row r="28" spans="1:10" x14ac:dyDescent="0.25">
      <c r="A28" s="2">
        <v>26</v>
      </c>
      <c r="B28" s="110">
        <v>4</v>
      </c>
      <c r="F28" s="97">
        <f t="shared" si="0"/>
        <v>-1.2030096804435582</v>
      </c>
      <c r="G28" s="98">
        <f t="shared" si="1"/>
        <v>6.3666666666666663</v>
      </c>
      <c r="H28" s="99">
        <f t="shared" si="2"/>
        <v>13.936343013776892</v>
      </c>
      <c r="I28" s="3"/>
      <c r="J28" s="3"/>
    </row>
    <row r="29" spans="1:10" x14ac:dyDescent="0.25">
      <c r="A29" s="2">
        <v>27</v>
      </c>
      <c r="B29" s="110">
        <v>5</v>
      </c>
      <c r="F29" s="97">
        <f t="shared" si="0"/>
        <v>-1.2030096804435582</v>
      </c>
      <c r="G29" s="98">
        <f t="shared" si="1"/>
        <v>6.3666666666666663</v>
      </c>
      <c r="H29" s="99">
        <f t="shared" si="2"/>
        <v>13.936343013776892</v>
      </c>
      <c r="I29" s="3"/>
      <c r="J29" s="3"/>
    </row>
    <row r="30" spans="1:10" x14ac:dyDescent="0.25">
      <c r="A30" s="2">
        <v>28</v>
      </c>
      <c r="B30" s="110">
        <v>6</v>
      </c>
      <c r="F30" s="97">
        <f t="shared" si="0"/>
        <v>-1.2030096804435582</v>
      </c>
      <c r="G30" s="98">
        <f t="shared" si="1"/>
        <v>6.3666666666666663</v>
      </c>
      <c r="H30" s="99">
        <f t="shared" si="2"/>
        <v>13.936343013776892</v>
      </c>
      <c r="I30" s="3"/>
      <c r="J30" s="3"/>
    </row>
    <row r="31" spans="1:10" x14ac:dyDescent="0.25">
      <c r="A31" s="2">
        <v>29</v>
      </c>
      <c r="B31" s="110">
        <v>8</v>
      </c>
      <c r="F31" s="97">
        <f t="shared" si="0"/>
        <v>-1.2030096804435582</v>
      </c>
      <c r="G31" s="98">
        <f t="shared" si="1"/>
        <v>6.3666666666666663</v>
      </c>
      <c r="H31" s="99">
        <f t="shared" si="2"/>
        <v>13.936343013776892</v>
      </c>
      <c r="I31" s="3"/>
      <c r="J31" s="3"/>
    </row>
    <row r="32" spans="1:10" ht="15.75" thickBot="1" x14ac:dyDescent="0.3">
      <c r="A32" s="2">
        <v>30</v>
      </c>
      <c r="B32" s="110">
        <v>5</v>
      </c>
      <c r="F32" s="97">
        <f>$D$15-(3*(SQRT($D$15)))</f>
        <v>-1.2030096804435582</v>
      </c>
      <c r="G32" s="98">
        <f t="shared" si="1"/>
        <v>6.3666666666666663</v>
      </c>
      <c r="H32" s="99">
        <f t="shared" si="2"/>
        <v>13.936343013776892</v>
      </c>
      <c r="I32" s="3"/>
      <c r="J32" s="3"/>
    </row>
    <row r="33" spans="1:14" x14ac:dyDescent="0.25">
      <c r="A33" s="77"/>
      <c r="B33" s="111">
        <f>SUM(B3:B32)</f>
        <v>191</v>
      </c>
      <c r="C33" s="136"/>
      <c r="D33" s="4"/>
      <c r="E33" s="78"/>
      <c r="F33" s="78"/>
      <c r="H33" s="3"/>
      <c r="I33" s="3"/>
      <c r="J33" s="3"/>
      <c r="K33" s="3"/>
      <c r="L33" s="3"/>
      <c r="M33" s="3"/>
    </row>
    <row r="34" spans="1:14" ht="36" customHeight="1" thickBot="1" x14ac:dyDescent="0.3">
      <c r="B34" s="79" t="s">
        <v>45</v>
      </c>
      <c r="C34" s="137"/>
      <c r="D34" s="104"/>
      <c r="K34" s="3"/>
      <c r="L34" s="6"/>
    </row>
    <row r="35" spans="1:14" x14ac:dyDescent="0.25">
      <c r="I35" s="3"/>
      <c r="K35" s="3"/>
      <c r="L35" s="6"/>
    </row>
    <row r="36" spans="1:14" ht="30.75" customHeight="1" x14ac:dyDescent="0.25">
      <c r="B36" s="4"/>
    </row>
    <row r="37" spans="1:14" ht="26.25" customHeight="1" x14ac:dyDescent="0.25">
      <c r="B37" s="175" t="s">
        <v>39</v>
      </c>
      <c r="C37" s="176"/>
      <c r="D37" s="176"/>
      <c r="E37" s="176"/>
      <c r="F37" s="176"/>
      <c r="G37" s="178"/>
      <c r="I37" s="80"/>
      <c r="J37" s="81"/>
      <c r="K37" s="81"/>
      <c r="L37" s="81"/>
      <c r="M37" s="81"/>
      <c r="N37" s="82"/>
    </row>
    <row r="38" spans="1:14" ht="75.75" customHeight="1" x14ac:dyDescent="0.25">
      <c r="B38" s="89" t="s">
        <v>13</v>
      </c>
      <c r="C38" s="90"/>
      <c r="D38" s="80"/>
      <c r="E38" s="81"/>
      <c r="F38" s="131"/>
      <c r="G38" s="91">
        <f>$D$15-(3*(SQRT($D$15)))</f>
        <v>-1.2030096804435582</v>
      </c>
      <c r="I38" s="83"/>
      <c r="J38" s="84"/>
      <c r="K38" s="84"/>
      <c r="L38" s="84"/>
      <c r="M38" s="84"/>
      <c r="N38" s="85"/>
    </row>
    <row r="39" spans="1:14" ht="38.25" customHeight="1" x14ac:dyDescent="0.25">
      <c r="B39" s="89" t="s">
        <v>15</v>
      </c>
      <c r="C39" s="90"/>
      <c r="D39" s="182"/>
      <c r="E39" s="183"/>
      <c r="F39" s="135">
        <f>B33/A32</f>
        <v>6.3666666666666663</v>
      </c>
      <c r="G39" s="91">
        <f>F39</f>
        <v>6.3666666666666663</v>
      </c>
      <c r="I39" s="83"/>
      <c r="J39" s="84"/>
      <c r="K39" s="84"/>
      <c r="L39" s="84"/>
      <c r="M39" s="84"/>
      <c r="N39" s="85"/>
    </row>
    <row r="40" spans="1:14" ht="76.5" customHeight="1" x14ac:dyDescent="0.25">
      <c r="B40" s="89" t="s">
        <v>14</v>
      </c>
      <c r="C40" s="90"/>
      <c r="D40" s="184"/>
      <c r="E40" s="185"/>
      <c r="F40" s="133"/>
      <c r="G40" s="91">
        <f>$D$15+(3*(SQRT($D$15)))</f>
        <v>13.936343013776892</v>
      </c>
      <c r="I40" s="86"/>
      <c r="J40" s="87"/>
      <c r="K40" s="87"/>
      <c r="L40" s="87"/>
      <c r="M40" s="87"/>
      <c r="N40" s="88"/>
    </row>
    <row r="41" spans="1:14" ht="27.75" customHeight="1" x14ac:dyDescent="0.25"/>
    <row r="42" spans="1:14" ht="15.75" x14ac:dyDescent="0.25">
      <c r="B42" s="7"/>
    </row>
  </sheetData>
  <mergeCells count="5">
    <mergeCell ref="F1:H1"/>
    <mergeCell ref="N1:P1"/>
    <mergeCell ref="B37:G37"/>
    <mergeCell ref="D39:E39"/>
    <mergeCell ref="D40:E4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739B7-33AC-40D4-8084-F839D9A8E141}">
  <dimension ref="A1:R38"/>
  <sheetViews>
    <sheetView showGridLines="0" topLeftCell="A20" zoomScale="80" zoomScaleNormal="80" workbookViewId="0">
      <selection activeCell="A28" sqref="A28"/>
    </sheetView>
  </sheetViews>
  <sheetFormatPr baseColWidth="10" defaultRowHeight="15" x14ac:dyDescent="0.25"/>
  <cols>
    <col min="1" max="1" width="10.7109375" customWidth="1"/>
    <col min="2" max="2" width="17" customWidth="1"/>
    <col min="3" max="3" width="18" customWidth="1"/>
    <col min="4" max="4" width="13.5703125" customWidth="1"/>
    <col min="5" max="5" width="7.140625" customWidth="1"/>
    <col min="6" max="6" width="13.140625" customWidth="1"/>
    <col min="7" max="7" width="13.28515625" customWidth="1"/>
    <col min="8" max="8" width="10.85546875" customWidth="1"/>
    <col min="11" max="11" width="10.42578125" customWidth="1"/>
    <col min="18" max="18" width="18.28515625" bestFit="1" customWidth="1"/>
  </cols>
  <sheetData>
    <row r="1" spans="1:18" ht="15.75" thickBot="1" x14ac:dyDescent="0.3">
      <c r="A1" s="4"/>
      <c r="B1" s="4"/>
      <c r="C1" s="4"/>
      <c r="D1" s="4"/>
      <c r="E1" s="4"/>
      <c r="F1" s="139" t="s">
        <v>46</v>
      </c>
      <c r="G1" s="140"/>
      <c r="H1" s="141"/>
      <c r="I1" s="4"/>
      <c r="J1" s="4"/>
      <c r="N1" s="148"/>
      <c r="O1" s="148"/>
      <c r="P1" s="148"/>
    </row>
    <row r="2" spans="1:18" ht="36" customHeight="1" thickBot="1" x14ac:dyDescent="0.3">
      <c r="A2" s="29" t="s">
        <v>31</v>
      </c>
      <c r="B2" s="103" t="s">
        <v>30</v>
      </c>
      <c r="C2" s="103" t="s">
        <v>32</v>
      </c>
      <c r="D2" s="108" t="s">
        <v>28</v>
      </c>
      <c r="E2" s="67"/>
      <c r="F2" s="100" t="s">
        <v>7</v>
      </c>
      <c r="G2" s="101" t="s">
        <v>8</v>
      </c>
      <c r="H2" s="102" t="s">
        <v>9</v>
      </c>
      <c r="I2" s="67"/>
      <c r="J2" s="67"/>
      <c r="N2" s="67"/>
      <c r="O2" s="67"/>
      <c r="P2" s="67"/>
      <c r="Q2" s="67"/>
      <c r="R2" s="4"/>
    </row>
    <row r="3" spans="1:18" x14ac:dyDescent="0.25">
      <c r="A3" s="2">
        <v>1</v>
      </c>
      <c r="B3" s="110">
        <v>20</v>
      </c>
      <c r="C3" s="110">
        <v>17</v>
      </c>
      <c r="D3" s="1">
        <f t="shared" ref="D3:D26" si="0">C3/B3</f>
        <v>0.85</v>
      </c>
      <c r="E3" s="78"/>
      <c r="F3" s="97">
        <f t="shared" ref="F3:F26" si="1">$D$28-(3*(SQRT($D$28/$A$26)))</f>
        <v>0.4195011773056091</v>
      </c>
      <c r="G3" s="98">
        <f t="shared" ref="G3:G26" si="2">$D$28</f>
        <v>1.0457142857142858</v>
      </c>
      <c r="H3" s="99">
        <f t="shared" ref="H3:H26" si="3">$D$28+(3*(SQRT($D$28/$A$26)))</f>
        <v>1.6719273941229624</v>
      </c>
      <c r="I3" s="3"/>
      <c r="J3" s="3"/>
      <c r="R3" s="4"/>
    </row>
    <row r="4" spans="1:18" x14ac:dyDescent="0.25">
      <c r="A4" s="2">
        <v>2</v>
      </c>
      <c r="B4" s="110">
        <v>20</v>
      </c>
      <c r="C4" s="110">
        <v>24</v>
      </c>
      <c r="D4" s="1">
        <f t="shared" si="0"/>
        <v>1.2</v>
      </c>
      <c r="E4" s="78"/>
      <c r="F4" s="97">
        <f t="shared" si="1"/>
        <v>0.4195011773056091</v>
      </c>
      <c r="G4" s="98">
        <f t="shared" si="2"/>
        <v>1.0457142857142858</v>
      </c>
      <c r="H4" s="99">
        <f t="shared" si="3"/>
        <v>1.6719273941229624</v>
      </c>
      <c r="I4" s="3"/>
      <c r="J4" s="3"/>
    </row>
    <row r="5" spans="1:18" x14ac:dyDescent="0.25">
      <c r="A5" s="2">
        <v>3</v>
      </c>
      <c r="B5" s="110">
        <v>20</v>
      </c>
      <c r="C5" s="110">
        <v>16</v>
      </c>
      <c r="D5" s="1">
        <f t="shared" si="0"/>
        <v>0.8</v>
      </c>
      <c r="E5" s="78"/>
      <c r="F5" s="97">
        <f t="shared" si="1"/>
        <v>0.4195011773056091</v>
      </c>
      <c r="G5" s="98">
        <f t="shared" si="2"/>
        <v>1.0457142857142858</v>
      </c>
      <c r="H5" s="99">
        <f t="shared" si="3"/>
        <v>1.6719273941229624</v>
      </c>
      <c r="I5" s="3"/>
      <c r="J5" s="3"/>
    </row>
    <row r="6" spans="1:18" x14ac:dyDescent="0.25">
      <c r="A6" s="2">
        <v>4</v>
      </c>
      <c r="B6" s="110">
        <v>20</v>
      </c>
      <c r="C6" s="110">
        <v>26</v>
      </c>
      <c r="D6" s="1">
        <f t="shared" si="0"/>
        <v>1.3</v>
      </c>
      <c r="E6" s="78"/>
      <c r="F6" s="97">
        <f t="shared" si="1"/>
        <v>0.4195011773056091</v>
      </c>
      <c r="G6" s="98">
        <f t="shared" si="2"/>
        <v>1.0457142857142858</v>
      </c>
      <c r="H6" s="99">
        <f t="shared" si="3"/>
        <v>1.6719273941229624</v>
      </c>
      <c r="I6" s="3"/>
      <c r="J6" s="3"/>
    </row>
    <row r="7" spans="1:18" x14ac:dyDescent="0.25">
      <c r="A7" s="2">
        <v>5</v>
      </c>
      <c r="B7" s="110">
        <v>15</v>
      </c>
      <c r="C7" s="110">
        <v>15</v>
      </c>
      <c r="D7" s="1">
        <f t="shared" si="0"/>
        <v>1</v>
      </c>
      <c r="E7" s="78"/>
      <c r="F7" s="97">
        <f t="shared" si="1"/>
        <v>0.4195011773056091</v>
      </c>
      <c r="G7" s="98">
        <f t="shared" si="2"/>
        <v>1.0457142857142858</v>
      </c>
      <c r="H7" s="99">
        <f t="shared" si="3"/>
        <v>1.6719273941229624</v>
      </c>
      <c r="I7" s="3"/>
      <c r="J7" s="3"/>
    </row>
    <row r="8" spans="1:18" x14ac:dyDescent="0.25">
      <c r="A8" s="2">
        <v>6</v>
      </c>
      <c r="B8" s="110">
        <v>15</v>
      </c>
      <c r="C8" s="110">
        <v>15</v>
      </c>
      <c r="D8" s="1">
        <f t="shared" si="0"/>
        <v>1</v>
      </c>
      <c r="E8" s="78"/>
      <c r="F8" s="97">
        <f t="shared" si="1"/>
        <v>0.4195011773056091</v>
      </c>
      <c r="G8" s="98">
        <f t="shared" si="2"/>
        <v>1.0457142857142858</v>
      </c>
      <c r="H8" s="99">
        <f t="shared" si="3"/>
        <v>1.6719273941229624</v>
      </c>
      <c r="I8" s="3"/>
      <c r="J8" s="3"/>
    </row>
    <row r="9" spans="1:18" x14ac:dyDescent="0.25">
      <c r="A9" s="2">
        <v>7</v>
      </c>
      <c r="B9" s="110">
        <v>15</v>
      </c>
      <c r="C9" s="110">
        <v>20</v>
      </c>
      <c r="D9" s="1">
        <f t="shared" si="0"/>
        <v>1.3333333333333333</v>
      </c>
      <c r="E9" s="78"/>
      <c r="F9" s="97">
        <f t="shared" si="1"/>
        <v>0.4195011773056091</v>
      </c>
      <c r="G9" s="98">
        <f t="shared" si="2"/>
        <v>1.0457142857142858</v>
      </c>
      <c r="H9" s="99">
        <f t="shared" si="3"/>
        <v>1.6719273941229624</v>
      </c>
      <c r="I9" s="3"/>
      <c r="J9" s="3"/>
    </row>
    <row r="10" spans="1:18" x14ac:dyDescent="0.25">
      <c r="A10" s="2">
        <v>8</v>
      </c>
      <c r="B10" s="110">
        <v>25</v>
      </c>
      <c r="C10" s="110">
        <v>18</v>
      </c>
      <c r="D10" s="1">
        <f t="shared" si="0"/>
        <v>0.72</v>
      </c>
      <c r="E10" s="78"/>
      <c r="F10" s="97">
        <f t="shared" si="1"/>
        <v>0.4195011773056091</v>
      </c>
      <c r="G10" s="98">
        <f t="shared" si="2"/>
        <v>1.0457142857142858</v>
      </c>
      <c r="H10" s="99">
        <f t="shared" si="3"/>
        <v>1.6719273941229624</v>
      </c>
      <c r="I10" s="3"/>
      <c r="J10" s="3"/>
    </row>
    <row r="11" spans="1:18" x14ac:dyDescent="0.25">
      <c r="A11" s="2">
        <v>9</v>
      </c>
      <c r="B11" s="110">
        <v>25</v>
      </c>
      <c r="C11" s="110">
        <v>26</v>
      </c>
      <c r="D11" s="1">
        <f t="shared" si="0"/>
        <v>1.04</v>
      </c>
      <c r="E11" s="78"/>
      <c r="F11" s="97">
        <f t="shared" si="1"/>
        <v>0.4195011773056091</v>
      </c>
      <c r="G11" s="98">
        <f t="shared" si="2"/>
        <v>1.0457142857142858</v>
      </c>
      <c r="H11" s="99">
        <f t="shared" si="3"/>
        <v>1.6719273941229624</v>
      </c>
      <c r="I11" s="3"/>
      <c r="J11" s="3"/>
    </row>
    <row r="12" spans="1:18" x14ac:dyDescent="0.25">
      <c r="A12" s="2">
        <v>10</v>
      </c>
      <c r="B12" s="110">
        <v>25</v>
      </c>
      <c r="C12" s="110">
        <v>10</v>
      </c>
      <c r="D12" s="1">
        <f t="shared" si="0"/>
        <v>0.4</v>
      </c>
      <c r="E12" s="78"/>
      <c r="F12" s="97">
        <f t="shared" si="1"/>
        <v>0.4195011773056091</v>
      </c>
      <c r="G12" s="98">
        <f t="shared" si="2"/>
        <v>1.0457142857142858</v>
      </c>
      <c r="H12" s="99">
        <f t="shared" si="3"/>
        <v>1.6719273941229624</v>
      </c>
      <c r="I12" s="3"/>
      <c r="J12" s="3"/>
    </row>
    <row r="13" spans="1:18" x14ac:dyDescent="0.25">
      <c r="A13" s="2">
        <v>11</v>
      </c>
      <c r="B13" s="110">
        <v>25</v>
      </c>
      <c r="C13" s="110">
        <v>25</v>
      </c>
      <c r="D13" s="1">
        <f t="shared" si="0"/>
        <v>1</v>
      </c>
      <c r="E13" s="78"/>
      <c r="F13" s="97">
        <f t="shared" si="1"/>
        <v>0.4195011773056091</v>
      </c>
      <c r="G13" s="98">
        <f t="shared" si="2"/>
        <v>1.0457142857142858</v>
      </c>
      <c r="H13" s="99">
        <f t="shared" si="3"/>
        <v>1.6719273941229624</v>
      </c>
      <c r="I13" s="3"/>
      <c r="J13" s="3"/>
    </row>
    <row r="14" spans="1:18" x14ac:dyDescent="0.25">
      <c r="A14" s="2">
        <v>12</v>
      </c>
      <c r="B14" s="110">
        <v>30</v>
      </c>
      <c r="C14" s="110">
        <v>21</v>
      </c>
      <c r="D14" s="1">
        <f t="shared" si="0"/>
        <v>0.7</v>
      </c>
      <c r="E14" s="78"/>
      <c r="F14" s="97">
        <f t="shared" si="1"/>
        <v>0.4195011773056091</v>
      </c>
      <c r="G14" s="98">
        <f t="shared" si="2"/>
        <v>1.0457142857142858</v>
      </c>
      <c r="H14" s="99">
        <f t="shared" si="3"/>
        <v>1.6719273941229624</v>
      </c>
      <c r="I14" s="3"/>
      <c r="J14" s="3"/>
    </row>
    <row r="15" spans="1:18" x14ac:dyDescent="0.25">
      <c r="A15" s="2">
        <v>13</v>
      </c>
      <c r="B15" s="110">
        <v>30</v>
      </c>
      <c r="C15" s="110">
        <v>40</v>
      </c>
      <c r="D15" s="1">
        <f t="shared" si="0"/>
        <v>1.3333333333333333</v>
      </c>
      <c r="E15" s="78"/>
      <c r="F15" s="97">
        <f t="shared" si="1"/>
        <v>0.4195011773056091</v>
      </c>
      <c r="G15" s="98">
        <f t="shared" si="2"/>
        <v>1.0457142857142858</v>
      </c>
      <c r="H15" s="99">
        <f t="shared" si="3"/>
        <v>1.6719273941229624</v>
      </c>
      <c r="I15" s="3"/>
      <c r="J15" s="3"/>
    </row>
    <row r="16" spans="1:18" x14ac:dyDescent="0.25">
      <c r="A16" s="2">
        <v>14</v>
      </c>
      <c r="B16" s="110">
        <v>30</v>
      </c>
      <c r="C16" s="110">
        <v>24</v>
      </c>
      <c r="D16" s="1">
        <f t="shared" si="0"/>
        <v>0.8</v>
      </c>
      <c r="E16" s="78"/>
      <c r="F16" s="97">
        <f t="shared" si="1"/>
        <v>0.4195011773056091</v>
      </c>
      <c r="G16" s="98">
        <f t="shared" si="2"/>
        <v>1.0457142857142858</v>
      </c>
      <c r="H16" s="99">
        <f t="shared" si="3"/>
        <v>1.6719273941229624</v>
      </c>
      <c r="I16" s="3"/>
      <c r="J16" s="3"/>
    </row>
    <row r="17" spans="1:13" x14ac:dyDescent="0.25">
      <c r="A17" s="2">
        <v>15</v>
      </c>
      <c r="B17" s="110">
        <v>30</v>
      </c>
      <c r="C17" s="110">
        <v>46</v>
      </c>
      <c r="D17" s="1">
        <f t="shared" si="0"/>
        <v>1.5333333333333334</v>
      </c>
      <c r="E17" s="78"/>
      <c r="F17" s="97">
        <f t="shared" si="1"/>
        <v>0.4195011773056091</v>
      </c>
      <c r="G17" s="98">
        <f t="shared" si="2"/>
        <v>1.0457142857142858</v>
      </c>
      <c r="H17" s="99">
        <f t="shared" si="3"/>
        <v>1.6719273941229624</v>
      </c>
      <c r="I17" s="3"/>
      <c r="J17" s="3"/>
    </row>
    <row r="18" spans="1:13" x14ac:dyDescent="0.25">
      <c r="A18" s="2">
        <v>16</v>
      </c>
      <c r="B18" s="110">
        <v>30</v>
      </c>
      <c r="C18" s="110">
        <v>32</v>
      </c>
      <c r="D18" s="1">
        <f t="shared" si="0"/>
        <v>1.0666666666666667</v>
      </c>
      <c r="E18" s="78"/>
      <c r="F18" s="97">
        <f t="shared" si="1"/>
        <v>0.4195011773056091</v>
      </c>
      <c r="G18" s="98">
        <f t="shared" si="2"/>
        <v>1.0457142857142858</v>
      </c>
      <c r="H18" s="99">
        <f t="shared" si="3"/>
        <v>1.6719273941229624</v>
      </c>
      <c r="I18" s="3"/>
      <c r="J18" s="3"/>
    </row>
    <row r="19" spans="1:13" x14ac:dyDescent="0.25">
      <c r="A19" s="2">
        <v>17</v>
      </c>
      <c r="B19" s="110">
        <v>30</v>
      </c>
      <c r="C19" s="110">
        <v>30</v>
      </c>
      <c r="D19" s="1">
        <f t="shared" si="0"/>
        <v>1</v>
      </c>
      <c r="E19" s="78"/>
      <c r="F19" s="97">
        <f t="shared" si="1"/>
        <v>0.4195011773056091</v>
      </c>
      <c r="G19" s="98">
        <f t="shared" si="2"/>
        <v>1.0457142857142858</v>
      </c>
      <c r="H19" s="99">
        <f t="shared" si="3"/>
        <v>1.6719273941229624</v>
      </c>
      <c r="I19" s="3"/>
      <c r="J19" s="3"/>
    </row>
    <row r="20" spans="1:13" x14ac:dyDescent="0.25">
      <c r="A20" s="2">
        <v>18</v>
      </c>
      <c r="B20" s="110">
        <v>30</v>
      </c>
      <c r="C20" s="110">
        <v>34</v>
      </c>
      <c r="D20" s="1">
        <f t="shared" si="0"/>
        <v>1.1333333333333333</v>
      </c>
      <c r="E20" s="78"/>
      <c r="F20" s="97">
        <f t="shared" si="1"/>
        <v>0.4195011773056091</v>
      </c>
      <c r="G20" s="98">
        <f t="shared" si="2"/>
        <v>1.0457142857142858</v>
      </c>
      <c r="H20" s="99">
        <f t="shared" si="3"/>
        <v>1.6719273941229624</v>
      </c>
      <c r="I20" s="3"/>
      <c r="J20" s="3"/>
    </row>
    <row r="21" spans="1:13" x14ac:dyDescent="0.25">
      <c r="A21" s="2">
        <v>19</v>
      </c>
      <c r="B21" s="110">
        <v>15</v>
      </c>
      <c r="C21" s="110">
        <v>11</v>
      </c>
      <c r="D21" s="1">
        <f t="shared" si="0"/>
        <v>0.73333333333333328</v>
      </c>
      <c r="E21" s="78"/>
      <c r="F21" s="97">
        <f t="shared" si="1"/>
        <v>0.4195011773056091</v>
      </c>
      <c r="G21" s="98">
        <f t="shared" si="2"/>
        <v>1.0457142857142858</v>
      </c>
      <c r="H21" s="99">
        <f t="shared" si="3"/>
        <v>1.6719273941229624</v>
      </c>
      <c r="I21" s="3"/>
      <c r="J21" s="3"/>
    </row>
    <row r="22" spans="1:13" x14ac:dyDescent="0.25">
      <c r="A22" s="2">
        <v>20</v>
      </c>
      <c r="B22" s="110">
        <v>15</v>
      </c>
      <c r="C22" s="110">
        <v>14</v>
      </c>
      <c r="D22" s="1">
        <f t="shared" si="0"/>
        <v>0.93333333333333335</v>
      </c>
      <c r="E22" s="78"/>
      <c r="F22" s="97">
        <f t="shared" si="1"/>
        <v>0.4195011773056091</v>
      </c>
      <c r="G22" s="98">
        <f t="shared" si="2"/>
        <v>1.0457142857142858</v>
      </c>
      <c r="H22" s="99">
        <f t="shared" si="3"/>
        <v>1.6719273941229624</v>
      </c>
      <c r="I22" s="3"/>
      <c r="J22" s="3"/>
    </row>
    <row r="23" spans="1:13" x14ac:dyDescent="0.25">
      <c r="A23" s="2">
        <v>21</v>
      </c>
      <c r="B23" s="110">
        <v>15</v>
      </c>
      <c r="C23" s="110">
        <v>30</v>
      </c>
      <c r="D23" s="1">
        <f t="shared" si="0"/>
        <v>2</v>
      </c>
      <c r="E23" s="78"/>
      <c r="F23" s="97">
        <f t="shared" si="1"/>
        <v>0.4195011773056091</v>
      </c>
      <c r="G23" s="98">
        <f t="shared" si="2"/>
        <v>1.0457142857142858</v>
      </c>
      <c r="H23" s="99">
        <f t="shared" si="3"/>
        <v>1.6719273941229624</v>
      </c>
      <c r="I23" s="3"/>
      <c r="J23" s="3"/>
    </row>
    <row r="24" spans="1:13" x14ac:dyDescent="0.25">
      <c r="A24" s="2">
        <v>22</v>
      </c>
      <c r="B24" s="110">
        <v>15</v>
      </c>
      <c r="C24" s="110">
        <v>17</v>
      </c>
      <c r="D24" s="1">
        <f t="shared" si="0"/>
        <v>1.1333333333333333</v>
      </c>
      <c r="E24" s="78"/>
      <c r="F24" s="97">
        <f t="shared" si="1"/>
        <v>0.4195011773056091</v>
      </c>
      <c r="G24" s="98">
        <f t="shared" si="2"/>
        <v>1.0457142857142858</v>
      </c>
      <c r="H24" s="99">
        <f t="shared" si="3"/>
        <v>1.6719273941229624</v>
      </c>
      <c r="I24" s="3"/>
      <c r="J24" s="3"/>
    </row>
    <row r="25" spans="1:13" x14ac:dyDescent="0.25">
      <c r="A25" s="2">
        <v>23</v>
      </c>
      <c r="B25" s="110">
        <v>15</v>
      </c>
      <c r="C25" s="110">
        <v>18</v>
      </c>
      <c r="D25" s="1">
        <f t="shared" si="0"/>
        <v>1.2</v>
      </c>
      <c r="E25" s="78"/>
      <c r="F25" s="97">
        <f t="shared" si="1"/>
        <v>0.4195011773056091</v>
      </c>
      <c r="G25" s="98">
        <f t="shared" si="2"/>
        <v>1.0457142857142858</v>
      </c>
      <c r="H25" s="99">
        <f t="shared" si="3"/>
        <v>1.6719273941229624</v>
      </c>
      <c r="I25" s="3"/>
      <c r="J25" s="3"/>
    </row>
    <row r="26" spans="1:13" ht="15.75" thickBot="1" x14ac:dyDescent="0.3">
      <c r="A26" s="143">
        <v>24</v>
      </c>
      <c r="B26" s="110">
        <v>15</v>
      </c>
      <c r="C26" s="110">
        <v>20</v>
      </c>
      <c r="D26" s="1">
        <f t="shared" si="0"/>
        <v>1.3333333333333333</v>
      </c>
      <c r="E26" s="78"/>
      <c r="F26" s="97">
        <f t="shared" si="1"/>
        <v>0.4195011773056091</v>
      </c>
      <c r="G26" s="98">
        <f t="shared" si="2"/>
        <v>1.0457142857142858</v>
      </c>
      <c r="H26" s="99">
        <f t="shared" si="3"/>
        <v>1.6719273941229624</v>
      </c>
      <c r="I26" s="3"/>
      <c r="J26" s="3"/>
    </row>
    <row r="27" spans="1:13" x14ac:dyDescent="0.25">
      <c r="A27" s="145">
        <f>B27/A26</f>
        <v>21.875</v>
      </c>
      <c r="B27" s="111">
        <f>SUM(B3:B26)</f>
        <v>525</v>
      </c>
      <c r="C27" s="111">
        <f>SUM(C3:C26)</f>
        <v>549</v>
      </c>
      <c r="D27" s="125">
        <f>AVERAGE(D3:D26)</f>
        <v>1.0643055555555556</v>
      </c>
      <c r="E27" s="78"/>
      <c r="F27" s="78"/>
      <c r="H27" s="3"/>
      <c r="I27" s="3"/>
      <c r="J27" s="3"/>
      <c r="K27" s="3"/>
      <c r="L27" s="3"/>
      <c r="M27" s="3"/>
    </row>
    <row r="28" spans="1:13" ht="36" customHeight="1" thickBot="1" x14ac:dyDescent="0.3">
      <c r="A28" s="144" t="s">
        <v>49</v>
      </c>
      <c r="B28" s="79" t="s">
        <v>27</v>
      </c>
      <c r="C28" s="79" t="s">
        <v>48</v>
      </c>
      <c r="D28" s="138">
        <f>C27/B27</f>
        <v>1.0457142857142858</v>
      </c>
      <c r="K28" s="3"/>
      <c r="L28" s="6"/>
    </row>
    <row r="29" spans="1:13" ht="30" x14ac:dyDescent="0.25">
      <c r="A29" s="142" t="s">
        <v>50</v>
      </c>
      <c r="I29" s="3"/>
      <c r="K29" s="3"/>
      <c r="L29" s="6"/>
    </row>
    <row r="30" spans="1:13" x14ac:dyDescent="0.25">
      <c r="I30" s="3"/>
      <c r="K30" s="3"/>
      <c r="L30" s="6"/>
    </row>
    <row r="31" spans="1:13" x14ac:dyDescent="0.25">
      <c r="I31" s="3"/>
      <c r="K31" s="3"/>
      <c r="L31" s="6"/>
    </row>
    <row r="32" spans="1:13" ht="30.75" customHeight="1" x14ac:dyDescent="0.25">
      <c r="B32" s="4"/>
    </row>
    <row r="33" spans="2:14" ht="26.25" customHeight="1" x14ac:dyDescent="0.25">
      <c r="B33" s="175" t="s">
        <v>47</v>
      </c>
      <c r="C33" s="176"/>
      <c r="D33" s="177"/>
      <c r="E33" s="177"/>
      <c r="F33" s="177"/>
      <c r="G33" s="178"/>
      <c r="I33" s="80"/>
      <c r="J33" s="81"/>
      <c r="K33" s="81"/>
      <c r="L33" s="81"/>
      <c r="M33" s="81"/>
      <c r="N33" s="82"/>
    </row>
    <row r="34" spans="2:14" ht="75.75" customHeight="1" x14ac:dyDescent="0.25">
      <c r="B34" s="89" t="s">
        <v>13</v>
      </c>
      <c r="C34" s="90"/>
      <c r="D34" s="80"/>
      <c r="E34" s="81"/>
      <c r="F34" s="92">
        <f>C27/B27</f>
        <v>1.0457142857142858</v>
      </c>
      <c r="G34" s="93" t="e">
        <f>F34-(3*(SQRT(((F34)*(1-F34))/(F36))))</f>
        <v>#NUM!</v>
      </c>
      <c r="I34" s="83"/>
      <c r="J34" s="84"/>
      <c r="K34" s="84"/>
      <c r="L34" s="84"/>
      <c r="M34" s="84"/>
      <c r="N34" s="85"/>
    </row>
    <row r="35" spans="2:14" ht="38.25" customHeight="1" x14ac:dyDescent="0.25">
      <c r="B35" s="89" t="s">
        <v>15</v>
      </c>
      <c r="C35" s="90"/>
      <c r="D35" s="182"/>
      <c r="E35" s="183"/>
      <c r="F35" s="109"/>
      <c r="G35" s="93">
        <f>F34</f>
        <v>1.0457142857142858</v>
      </c>
      <c r="I35" s="83"/>
      <c r="J35" s="84"/>
      <c r="K35" s="84"/>
      <c r="L35" s="84"/>
      <c r="M35" s="84"/>
      <c r="N35" s="85"/>
    </row>
    <row r="36" spans="2:14" ht="76.5" customHeight="1" x14ac:dyDescent="0.25">
      <c r="B36" s="89" t="s">
        <v>14</v>
      </c>
      <c r="C36" s="90"/>
      <c r="D36" s="184"/>
      <c r="E36" s="185"/>
      <c r="F36" s="94">
        <f>B27/COUNT(A3:A26)</f>
        <v>21.875</v>
      </c>
      <c r="G36" s="93" t="e">
        <f>F34+(3*(SQRT(((F34)*(1-F34))/(F36))))</f>
        <v>#NUM!</v>
      </c>
      <c r="I36" s="86"/>
      <c r="J36" s="87"/>
      <c r="K36" s="87"/>
      <c r="L36" s="87"/>
      <c r="M36" s="87"/>
      <c r="N36" s="88"/>
    </row>
    <row r="37" spans="2:14" ht="27.75" customHeight="1" x14ac:dyDescent="0.25"/>
    <row r="38" spans="2:14" ht="15.75" x14ac:dyDescent="0.25">
      <c r="B38" s="7"/>
    </row>
  </sheetData>
  <mergeCells count="4">
    <mergeCell ref="N1:P1"/>
    <mergeCell ref="B33:G33"/>
    <mergeCell ref="D35:E35"/>
    <mergeCell ref="D36:E36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242F8-6BBA-4821-A6BB-2B32558AFD2D}">
  <dimension ref="A1:Q52"/>
  <sheetViews>
    <sheetView showGridLines="0" zoomScale="80" zoomScaleNormal="80" workbookViewId="0">
      <selection activeCell="J27" sqref="J27"/>
    </sheetView>
  </sheetViews>
  <sheetFormatPr baseColWidth="10" defaultRowHeight="15" x14ac:dyDescent="0.25"/>
  <cols>
    <col min="1" max="1" width="9.28515625" customWidth="1"/>
    <col min="2" max="2" width="17" customWidth="1"/>
    <col min="3" max="3" width="18.85546875" customWidth="1"/>
    <col min="4" max="4" width="7.140625" customWidth="1"/>
    <col min="5" max="5" width="13.140625" customWidth="1"/>
    <col min="6" max="6" width="13.28515625" customWidth="1"/>
    <col min="7" max="7" width="10.85546875" customWidth="1"/>
    <col min="10" max="10" width="10.42578125" customWidth="1"/>
    <col min="17" max="17" width="18.28515625" bestFit="1" customWidth="1"/>
  </cols>
  <sheetData>
    <row r="1" spans="1:17" ht="15.75" thickBot="1" x14ac:dyDescent="0.3">
      <c r="A1" s="4"/>
      <c r="B1" s="4"/>
      <c r="C1" s="4"/>
      <c r="D1" s="4"/>
      <c r="E1" s="186" t="s">
        <v>36</v>
      </c>
      <c r="F1" s="187"/>
      <c r="G1" s="188"/>
      <c r="H1" s="4"/>
      <c r="I1" s="4"/>
      <c r="M1" s="148"/>
      <c r="N1" s="148"/>
      <c r="O1" s="148"/>
    </row>
    <row r="2" spans="1:17" ht="36" customHeight="1" thickBot="1" x14ac:dyDescent="0.3">
      <c r="A2" s="29" t="s">
        <v>24</v>
      </c>
      <c r="B2" s="121" t="s">
        <v>34</v>
      </c>
      <c r="C2" s="121" t="s">
        <v>35</v>
      </c>
      <c r="D2" s="67"/>
      <c r="E2" s="122" t="s">
        <v>7</v>
      </c>
      <c r="F2" s="123" t="s">
        <v>8</v>
      </c>
      <c r="G2" s="124" t="s">
        <v>9</v>
      </c>
      <c r="H2" s="67"/>
      <c r="I2" s="67"/>
      <c r="M2" s="67"/>
      <c r="N2" s="67"/>
      <c r="O2" s="67"/>
      <c r="P2" s="67"/>
      <c r="Q2" s="4"/>
    </row>
    <row r="3" spans="1:17" x14ac:dyDescent="0.25">
      <c r="A3" s="2">
        <v>1</v>
      </c>
      <c r="B3" s="115">
        <v>2</v>
      </c>
      <c r="C3" s="115">
        <v>0.2</v>
      </c>
      <c r="D3" s="78"/>
      <c r="E3" s="118">
        <f>$B$43-3*$E$49</f>
        <v>0.82218085106382932</v>
      </c>
      <c r="F3" s="119">
        <f>$B$43</f>
        <v>1.9524999999999999</v>
      </c>
      <c r="G3" s="120">
        <f>$B$43+3*$E$49</f>
        <v>3.0828191489361707</v>
      </c>
      <c r="H3" s="3"/>
      <c r="I3" s="3"/>
      <c r="Q3" s="4"/>
    </row>
    <row r="4" spans="1:17" x14ac:dyDescent="0.25">
      <c r="A4" s="2">
        <v>2</v>
      </c>
      <c r="B4" s="115">
        <v>2.4</v>
      </c>
      <c r="C4" s="115">
        <v>0.39999999999999991</v>
      </c>
      <c r="D4" s="78"/>
      <c r="E4" s="118">
        <f t="shared" ref="E4:E42" si="0">$B$43-3*$E$49</f>
        <v>0.82218085106382932</v>
      </c>
      <c r="F4" s="119">
        <f t="shared" ref="F4:F42" si="1">$B$43</f>
        <v>1.9524999999999999</v>
      </c>
      <c r="G4" s="120">
        <f t="shared" ref="G4:G42" si="2">$B$43+3*$E$49</f>
        <v>3.0828191489361707</v>
      </c>
      <c r="H4" s="3"/>
      <c r="I4" s="3"/>
    </row>
    <row r="5" spans="1:17" x14ac:dyDescent="0.25">
      <c r="A5" s="2">
        <v>3</v>
      </c>
      <c r="B5" s="115">
        <v>2.2000000000000002</v>
      </c>
      <c r="C5" s="115">
        <v>0.19999999999999973</v>
      </c>
      <c r="D5" s="78"/>
      <c r="E5" s="118">
        <f t="shared" si="0"/>
        <v>0.82218085106382932</v>
      </c>
      <c r="F5" s="119">
        <f t="shared" si="1"/>
        <v>1.9524999999999999</v>
      </c>
      <c r="G5" s="120">
        <f t="shared" si="2"/>
        <v>3.0828191489361707</v>
      </c>
      <c r="H5" s="3"/>
      <c r="I5" s="3"/>
    </row>
    <row r="6" spans="1:17" x14ac:dyDescent="0.25">
      <c r="A6" s="2">
        <v>4</v>
      </c>
      <c r="B6" s="115">
        <v>1.4</v>
      </c>
      <c r="C6" s="115">
        <v>0.80000000000000027</v>
      </c>
      <c r="D6" s="78"/>
      <c r="E6" s="118">
        <f t="shared" si="0"/>
        <v>0.82218085106382932</v>
      </c>
      <c r="F6" s="119">
        <f t="shared" si="1"/>
        <v>1.9524999999999999</v>
      </c>
      <c r="G6" s="120">
        <f t="shared" si="2"/>
        <v>3.0828191489361707</v>
      </c>
      <c r="H6" s="3"/>
      <c r="I6" s="3"/>
    </row>
    <row r="7" spans="1:17" x14ac:dyDescent="0.25">
      <c r="A7" s="2">
        <v>5</v>
      </c>
      <c r="B7" s="115">
        <v>2.2999999999999998</v>
      </c>
      <c r="C7" s="115">
        <v>0.89999999999999991</v>
      </c>
      <c r="D7" s="78"/>
      <c r="E7" s="118">
        <f t="shared" si="0"/>
        <v>0.82218085106382932</v>
      </c>
      <c r="F7" s="119">
        <f t="shared" si="1"/>
        <v>1.9524999999999999</v>
      </c>
      <c r="G7" s="120">
        <f t="shared" si="2"/>
        <v>3.0828191489361707</v>
      </c>
      <c r="H7" s="3"/>
      <c r="I7" s="3"/>
    </row>
    <row r="8" spans="1:17" x14ac:dyDescent="0.25">
      <c r="A8" s="2">
        <v>6</v>
      </c>
      <c r="B8" s="115">
        <v>1.8</v>
      </c>
      <c r="C8" s="115">
        <v>0.49999999999999978</v>
      </c>
      <c r="D8" s="78"/>
      <c r="E8" s="118">
        <f t="shared" si="0"/>
        <v>0.82218085106382932</v>
      </c>
      <c r="F8" s="119">
        <f t="shared" si="1"/>
        <v>1.9524999999999999</v>
      </c>
      <c r="G8" s="120">
        <f t="shared" si="2"/>
        <v>3.0828191489361707</v>
      </c>
      <c r="H8" s="3"/>
      <c r="I8" s="3"/>
    </row>
    <row r="9" spans="1:17" x14ac:dyDescent="0.25">
      <c r="A9" s="2">
        <v>7</v>
      </c>
      <c r="B9" s="115">
        <v>1.5</v>
      </c>
      <c r="C9" s="115">
        <v>0.30000000000000004</v>
      </c>
      <c r="D9" s="78"/>
      <c r="E9" s="118">
        <f t="shared" si="0"/>
        <v>0.82218085106382932</v>
      </c>
      <c r="F9" s="119">
        <f t="shared" si="1"/>
        <v>1.9524999999999999</v>
      </c>
      <c r="G9" s="120">
        <f t="shared" si="2"/>
        <v>3.0828191489361707</v>
      </c>
      <c r="H9" s="3"/>
      <c r="I9" s="3"/>
    </row>
    <row r="10" spans="1:17" x14ac:dyDescent="0.25">
      <c r="A10" s="2">
        <v>8</v>
      </c>
      <c r="B10" s="115">
        <v>1.5</v>
      </c>
      <c r="C10" s="115">
        <v>0</v>
      </c>
      <c r="D10" s="78"/>
      <c r="E10" s="118">
        <f t="shared" si="0"/>
        <v>0.82218085106382932</v>
      </c>
      <c r="F10" s="119">
        <f t="shared" si="1"/>
        <v>1.9524999999999999</v>
      </c>
      <c r="G10" s="120">
        <f t="shared" si="2"/>
        <v>3.0828191489361707</v>
      </c>
      <c r="H10" s="3"/>
      <c r="I10" s="3"/>
    </row>
    <row r="11" spans="1:17" x14ac:dyDescent="0.25">
      <c r="A11" s="2">
        <v>9</v>
      </c>
      <c r="B11" s="115">
        <v>2.1</v>
      </c>
      <c r="C11" s="115">
        <v>0.60000000000000009</v>
      </c>
      <c r="D11" s="78"/>
      <c r="E11" s="118">
        <f t="shared" si="0"/>
        <v>0.82218085106382932</v>
      </c>
      <c r="F11" s="119">
        <f t="shared" si="1"/>
        <v>1.9524999999999999</v>
      </c>
      <c r="G11" s="120">
        <f t="shared" si="2"/>
        <v>3.0828191489361707</v>
      </c>
      <c r="H11" s="3"/>
      <c r="I11" s="3"/>
    </row>
    <row r="12" spans="1:17" x14ac:dyDescent="0.25">
      <c r="A12" s="2">
        <v>10</v>
      </c>
      <c r="B12" s="115">
        <v>2</v>
      </c>
      <c r="C12" s="115">
        <v>0.1</v>
      </c>
      <c r="D12" s="78"/>
      <c r="E12" s="118">
        <f t="shared" si="0"/>
        <v>0.82218085106382932</v>
      </c>
      <c r="F12" s="119">
        <f t="shared" si="1"/>
        <v>1.9524999999999999</v>
      </c>
      <c r="G12" s="120">
        <f t="shared" si="2"/>
        <v>3.0828191489361707</v>
      </c>
      <c r="H12" s="3"/>
      <c r="I12" s="3"/>
    </row>
    <row r="13" spans="1:17" x14ac:dyDescent="0.25">
      <c r="A13" s="2">
        <v>11</v>
      </c>
      <c r="B13" s="115">
        <v>1.6</v>
      </c>
      <c r="C13" s="115">
        <v>0.39999999999999991</v>
      </c>
      <c r="D13" s="78"/>
      <c r="E13" s="118">
        <f t="shared" si="0"/>
        <v>0.82218085106382932</v>
      </c>
      <c r="F13" s="119">
        <f t="shared" si="1"/>
        <v>1.9524999999999999</v>
      </c>
      <c r="G13" s="120">
        <f t="shared" si="2"/>
        <v>3.0828191489361707</v>
      </c>
      <c r="H13" s="3"/>
      <c r="I13" s="3"/>
    </row>
    <row r="14" spans="1:17" x14ac:dyDescent="0.25">
      <c r="A14" s="2">
        <v>12</v>
      </c>
      <c r="B14" s="115">
        <v>2.2000000000000002</v>
      </c>
      <c r="C14" s="115">
        <v>0.60000000000000009</v>
      </c>
      <c r="D14" s="78"/>
      <c r="E14" s="118">
        <f t="shared" si="0"/>
        <v>0.82218085106382932</v>
      </c>
      <c r="F14" s="119">
        <f t="shared" si="1"/>
        <v>1.9524999999999999</v>
      </c>
      <c r="G14" s="120">
        <f t="shared" si="2"/>
        <v>3.0828191489361707</v>
      </c>
      <c r="H14" s="3"/>
      <c r="I14" s="3"/>
    </row>
    <row r="15" spans="1:17" x14ac:dyDescent="0.25">
      <c r="A15" s="2">
        <v>13</v>
      </c>
      <c r="B15" s="115">
        <v>1.9</v>
      </c>
      <c r="C15" s="115">
        <v>0.30000000000000027</v>
      </c>
      <c r="D15" s="78"/>
      <c r="E15" s="118">
        <f t="shared" si="0"/>
        <v>0.82218085106382932</v>
      </c>
      <c r="F15" s="119">
        <f t="shared" si="1"/>
        <v>1.9524999999999999</v>
      </c>
      <c r="G15" s="120">
        <f t="shared" si="2"/>
        <v>3.0828191489361707</v>
      </c>
      <c r="H15" s="3"/>
      <c r="I15" s="3"/>
    </row>
    <row r="16" spans="1:17" x14ac:dyDescent="0.25">
      <c r="A16" s="2">
        <v>14</v>
      </c>
      <c r="B16" s="115">
        <v>2.4</v>
      </c>
      <c r="C16" s="115">
        <v>0.5</v>
      </c>
      <c r="D16" s="78"/>
      <c r="E16" s="118">
        <f t="shared" si="0"/>
        <v>0.82218085106382932</v>
      </c>
      <c r="F16" s="119">
        <f t="shared" si="1"/>
        <v>1.9524999999999999</v>
      </c>
      <c r="G16" s="120">
        <f t="shared" si="2"/>
        <v>3.0828191489361707</v>
      </c>
      <c r="H16" s="3"/>
      <c r="I16" s="3"/>
    </row>
    <row r="17" spans="1:9" x14ac:dyDescent="0.25">
      <c r="A17" s="2">
        <v>15</v>
      </c>
      <c r="B17" s="115">
        <v>3.3</v>
      </c>
      <c r="C17" s="115">
        <v>0.89999999999999991</v>
      </c>
      <c r="D17" s="78"/>
      <c r="E17" s="118">
        <f t="shared" si="0"/>
        <v>0.82218085106382932</v>
      </c>
      <c r="F17" s="119">
        <f t="shared" si="1"/>
        <v>1.9524999999999999</v>
      </c>
      <c r="G17" s="120">
        <f t="shared" si="2"/>
        <v>3.0828191489361707</v>
      </c>
      <c r="H17" s="3"/>
      <c r="I17" s="3"/>
    </row>
    <row r="18" spans="1:9" x14ac:dyDescent="0.25">
      <c r="A18" s="2">
        <v>16</v>
      </c>
      <c r="B18" s="115">
        <v>2.1</v>
      </c>
      <c r="C18" s="115">
        <v>1.1999999999999997</v>
      </c>
      <c r="D18" s="78"/>
      <c r="E18" s="118">
        <f t="shared" si="0"/>
        <v>0.82218085106382932</v>
      </c>
      <c r="F18" s="119">
        <f t="shared" si="1"/>
        <v>1.9524999999999999</v>
      </c>
      <c r="G18" s="120">
        <f t="shared" si="2"/>
        <v>3.0828191489361707</v>
      </c>
      <c r="H18" s="3"/>
      <c r="I18" s="3"/>
    </row>
    <row r="19" spans="1:9" x14ac:dyDescent="0.25">
      <c r="A19" s="2">
        <v>17</v>
      </c>
      <c r="B19" s="115">
        <v>2.1</v>
      </c>
      <c r="C19" s="115">
        <v>0</v>
      </c>
      <c r="D19" s="78"/>
      <c r="E19" s="118">
        <f t="shared" si="0"/>
        <v>0.82218085106382932</v>
      </c>
      <c r="F19" s="119">
        <f t="shared" si="1"/>
        <v>1.9524999999999999</v>
      </c>
      <c r="G19" s="120">
        <f t="shared" si="2"/>
        <v>3.0828191489361707</v>
      </c>
      <c r="H19" s="3"/>
      <c r="I19" s="3"/>
    </row>
    <row r="20" spans="1:9" x14ac:dyDescent="0.25">
      <c r="A20" s="2">
        <v>18</v>
      </c>
      <c r="B20" s="115">
        <v>1.8</v>
      </c>
      <c r="C20" s="115">
        <v>0.30000000000000004</v>
      </c>
      <c r="D20" s="78"/>
      <c r="E20" s="118">
        <f t="shared" si="0"/>
        <v>0.82218085106382932</v>
      </c>
      <c r="F20" s="119">
        <f t="shared" si="1"/>
        <v>1.9524999999999999</v>
      </c>
      <c r="G20" s="120">
        <f t="shared" si="2"/>
        <v>3.0828191489361707</v>
      </c>
      <c r="H20" s="3"/>
      <c r="I20" s="3"/>
    </row>
    <row r="21" spans="1:9" x14ac:dyDescent="0.25">
      <c r="A21" s="2">
        <v>19</v>
      </c>
      <c r="B21" s="115">
        <v>1.6</v>
      </c>
      <c r="C21" s="115">
        <v>0.19999999999999996</v>
      </c>
      <c r="D21" s="78"/>
      <c r="E21" s="118">
        <f t="shared" si="0"/>
        <v>0.82218085106382932</v>
      </c>
      <c r="F21" s="119">
        <f t="shared" si="1"/>
        <v>1.9524999999999999</v>
      </c>
      <c r="G21" s="120">
        <f t="shared" si="2"/>
        <v>3.0828191489361707</v>
      </c>
      <c r="H21" s="3"/>
      <c r="I21" s="3"/>
    </row>
    <row r="22" spans="1:9" x14ac:dyDescent="0.25">
      <c r="A22" s="2">
        <v>20</v>
      </c>
      <c r="B22" s="115">
        <v>2.1</v>
      </c>
      <c r="C22" s="115">
        <v>0.5</v>
      </c>
      <c r="D22" s="78"/>
      <c r="E22" s="118">
        <f t="shared" si="0"/>
        <v>0.82218085106382932</v>
      </c>
      <c r="F22" s="119">
        <f t="shared" si="1"/>
        <v>1.9524999999999999</v>
      </c>
      <c r="G22" s="120">
        <f t="shared" si="2"/>
        <v>3.0828191489361707</v>
      </c>
      <c r="H22" s="3"/>
      <c r="I22" s="3"/>
    </row>
    <row r="23" spans="1:9" x14ac:dyDescent="0.25">
      <c r="A23" s="2">
        <v>21</v>
      </c>
      <c r="B23" s="115">
        <v>1.2</v>
      </c>
      <c r="C23" s="115">
        <v>0.90000000000000013</v>
      </c>
      <c r="D23" s="78"/>
      <c r="E23" s="118">
        <f t="shared" si="0"/>
        <v>0.82218085106382932</v>
      </c>
      <c r="F23" s="119">
        <f t="shared" si="1"/>
        <v>1.9524999999999999</v>
      </c>
      <c r="G23" s="120">
        <f t="shared" si="2"/>
        <v>3.0828191489361707</v>
      </c>
      <c r="H23" s="3"/>
      <c r="I23" s="3"/>
    </row>
    <row r="24" spans="1:9" x14ac:dyDescent="0.25">
      <c r="A24" s="2">
        <v>22</v>
      </c>
      <c r="B24" s="115">
        <v>1.8</v>
      </c>
      <c r="C24" s="115">
        <v>0.60000000000000009</v>
      </c>
      <c r="D24" s="78"/>
      <c r="E24" s="118">
        <f t="shared" si="0"/>
        <v>0.82218085106382932</v>
      </c>
      <c r="F24" s="119">
        <f t="shared" si="1"/>
        <v>1.9524999999999999</v>
      </c>
      <c r="G24" s="120">
        <f t="shared" si="2"/>
        <v>3.0828191489361707</v>
      </c>
      <c r="H24" s="3"/>
      <c r="I24" s="3"/>
    </row>
    <row r="25" spans="1:9" x14ac:dyDescent="0.25">
      <c r="A25" s="2">
        <v>23</v>
      </c>
      <c r="B25" s="115">
        <v>2</v>
      </c>
      <c r="C25" s="115">
        <v>0.19999999999999996</v>
      </c>
      <c r="D25" s="78"/>
      <c r="E25" s="118">
        <f t="shared" si="0"/>
        <v>0.82218085106382932</v>
      </c>
      <c r="F25" s="119">
        <f t="shared" si="1"/>
        <v>1.9524999999999999</v>
      </c>
      <c r="G25" s="120">
        <f t="shared" si="2"/>
        <v>3.0828191489361707</v>
      </c>
      <c r="H25" s="3"/>
      <c r="I25" s="3"/>
    </row>
    <row r="26" spans="1:9" x14ac:dyDescent="0.25">
      <c r="A26" s="2">
        <v>24</v>
      </c>
      <c r="B26" s="115">
        <v>2.4</v>
      </c>
      <c r="C26" s="115">
        <v>0.39999999999999991</v>
      </c>
      <c r="D26" s="78"/>
      <c r="E26" s="118">
        <f t="shared" si="0"/>
        <v>0.82218085106382932</v>
      </c>
      <c r="F26" s="119">
        <f t="shared" si="1"/>
        <v>1.9524999999999999</v>
      </c>
      <c r="G26" s="120">
        <f t="shared" si="2"/>
        <v>3.0828191489361707</v>
      </c>
      <c r="H26" s="3"/>
      <c r="I26" s="3"/>
    </row>
    <row r="27" spans="1:9" x14ac:dyDescent="0.25">
      <c r="A27" s="2">
        <v>25</v>
      </c>
      <c r="B27" s="115">
        <v>1.9</v>
      </c>
      <c r="C27" s="115">
        <v>0.5</v>
      </c>
      <c r="D27" s="78"/>
      <c r="E27" s="118">
        <f t="shared" si="0"/>
        <v>0.82218085106382932</v>
      </c>
      <c r="F27" s="119">
        <f t="shared" si="1"/>
        <v>1.9524999999999999</v>
      </c>
      <c r="G27" s="120">
        <f t="shared" si="2"/>
        <v>3.0828191489361707</v>
      </c>
      <c r="H27" s="3"/>
      <c r="I27" s="3"/>
    </row>
    <row r="28" spans="1:9" x14ac:dyDescent="0.25">
      <c r="A28" s="2">
        <v>26</v>
      </c>
      <c r="B28" s="115">
        <v>2.4</v>
      </c>
      <c r="C28" s="115">
        <v>0.5</v>
      </c>
      <c r="D28" s="78"/>
      <c r="E28" s="118">
        <f t="shared" si="0"/>
        <v>0.82218085106382932</v>
      </c>
      <c r="F28" s="119">
        <f t="shared" si="1"/>
        <v>1.9524999999999999</v>
      </c>
      <c r="G28" s="120">
        <f t="shared" si="2"/>
        <v>3.0828191489361707</v>
      </c>
      <c r="H28" s="3"/>
      <c r="I28" s="3"/>
    </row>
    <row r="29" spans="1:9" x14ac:dyDescent="0.25">
      <c r="A29" s="2">
        <v>27</v>
      </c>
      <c r="B29" s="115">
        <v>2.4</v>
      </c>
      <c r="C29" s="115">
        <v>0</v>
      </c>
      <c r="D29" s="78"/>
      <c r="E29" s="118">
        <f t="shared" si="0"/>
        <v>0.82218085106382932</v>
      </c>
      <c r="F29" s="119">
        <f t="shared" si="1"/>
        <v>1.9524999999999999</v>
      </c>
      <c r="G29" s="120">
        <f t="shared" si="2"/>
        <v>3.0828191489361707</v>
      </c>
      <c r="H29" s="3"/>
      <c r="I29" s="3"/>
    </row>
    <row r="30" spans="1:9" x14ac:dyDescent="0.25">
      <c r="A30" s="2">
        <v>28</v>
      </c>
      <c r="B30" s="115">
        <v>1.7</v>
      </c>
      <c r="C30" s="115">
        <v>0.7</v>
      </c>
      <c r="D30" s="78"/>
      <c r="E30" s="118">
        <f t="shared" si="0"/>
        <v>0.82218085106382932</v>
      </c>
      <c r="F30" s="119">
        <f t="shared" si="1"/>
        <v>1.9524999999999999</v>
      </c>
      <c r="G30" s="120">
        <f t="shared" si="2"/>
        <v>3.0828191489361707</v>
      </c>
      <c r="H30" s="3"/>
      <c r="I30" s="3"/>
    </row>
    <row r="31" spans="1:9" x14ac:dyDescent="0.25">
      <c r="A31" s="2">
        <v>29</v>
      </c>
      <c r="B31" s="115">
        <v>1.8</v>
      </c>
      <c r="C31" s="115">
        <v>0.10000000000000009</v>
      </c>
      <c r="D31" s="78"/>
      <c r="E31" s="118">
        <f t="shared" si="0"/>
        <v>0.82218085106382932</v>
      </c>
      <c r="F31" s="119">
        <f t="shared" si="1"/>
        <v>1.9524999999999999</v>
      </c>
      <c r="G31" s="120">
        <f t="shared" si="2"/>
        <v>3.0828191489361707</v>
      </c>
      <c r="H31" s="3"/>
      <c r="I31" s="3"/>
    </row>
    <row r="32" spans="1:9" x14ac:dyDescent="0.25">
      <c r="A32" s="2">
        <v>30</v>
      </c>
      <c r="B32" s="115">
        <v>2.1</v>
      </c>
      <c r="C32" s="115">
        <v>0.30000000000000004</v>
      </c>
      <c r="D32" s="78"/>
      <c r="E32" s="118">
        <f t="shared" si="0"/>
        <v>0.82218085106382932</v>
      </c>
      <c r="F32" s="119">
        <f t="shared" si="1"/>
        <v>1.9524999999999999</v>
      </c>
      <c r="G32" s="120">
        <f t="shared" si="2"/>
        <v>3.0828191489361707</v>
      </c>
      <c r="H32" s="3"/>
      <c r="I32" s="3"/>
    </row>
    <row r="33" spans="1:13" x14ac:dyDescent="0.25">
      <c r="A33" s="2">
        <v>31</v>
      </c>
      <c r="B33" s="115">
        <v>1.7</v>
      </c>
      <c r="C33" s="115">
        <v>0.40000000000000013</v>
      </c>
      <c r="D33" s="78"/>
      <c r="E33" s="118">
        <f t="shared" si="0"/>
        <v>0.82218085106382932</v>
      </c>
      <c r="F33" s="119">
        <f t="shared" si="1"/>
        <v>1.9524999999999999</v>
      </c>
      <c r="G33" s="120">
        <f t="shared" si="2"/>
        <v>3.0828191489361707</v>
      </c>
      <c r="H33" s="3"/>
      <c r="I33" s="3"/>
    </row>
    <row r="34" spans="1:13" x14ac:dyDescent="0.25">
      <c r="A34" s="2">
        <v>32</v>
      </c>
      <c r="B34" s="115">
        <v>2.1</v>
      </c>
      <c r="C34" s="115">
        <v>0.40000000000000013</v>
      </c>
      <c r="D34" s="78"/>
      <c r="E34" s="118">
        <f t="shared" si="0"/>
        <v>0.82218085106382932</v>
      </c>
      <c r="F34" s="119">
        <f t="shared" si="1"/>
        <v>1.9524999999999999</v>
      </c>
      <c r="G34" s="120">
        <f t="shared" si="2"/>
        <v>3.0828191489361707</v>
      </c>
      <c r="H34" s="3"/>
      <c r="I34" s="3"/>
    </row>
    <row r="35" spans="1:13" x14ac:dyDescent="0.25">
      <c r="A35" s="2">
        <v>33</v>
      </c>
      <c r="B35" s="115">
        <v>1.6</v>
      </c>
      <c r="C35" s="115">
        <v>0.5</v>
      </c>
      <c r="D35" s="78"/>
      <c r="E35" s="118">
        <f t="shared" si="0"/>
        <v>0.82218085106382932</v>
      </c>
      <c r="F35" s="119">
        <f t="shared" si="1"/>
        <v>1.9524999999999999</v>
      </c>
      <c r="G35" s="120">
        <f t="shared" si="2"/>
        <v>3.0828191489361707</v>
      </c>
      <c r="H35" s="3"/>
      <c r="I35" s="3"/>
    </row>
    <row r="36" spans="1:13" x14ac:dyDescent="0.25">
      <c r="A36" s="2">
        <v>34</v>
      </c>
      <c r="B36" s="115">
        <v>2.4</v>
      </c>
      <c r="C36" s="115">
        <v>0.79999999999999982</v>
      </c>
      <c r="D36" s="78"/>
      <c r="E36" s="118">
        <f t="shared" si="0"/>
        <v>0.82218085106382932</v>
      </c>
      <c r="F36" s="119">
        <f t="shared" si="1"/>
        <v>1.9524999999999999</v>
      </c>
      <c r="G36" s="120">
        <f t="shared" si="2"/>
        <v>3.0828191489361707</v>
      </c>
      <c r="H36" s="3"/>
      <c r="I36" s="3"/>
    </row>
    <row r="37" spans="1:13" x14ac:dyDescent="0.25">
      <c r="A37" s="2">
        <v>35</v>
      </c>
      <c r="B37" s="115">
        <v>2.1</v>
      </c>
      <c r="C37" s="115">
        <v>0.29999999999999982</v>
      </c>
      <c r="D37" s="78"/>
      <c r="E37" s="118">
        <f t="shared" si="0"/>
        <v>0.82218085106382932</v>
      </c>
      <c r="F37" s="119">
        <f t="shared" si="1"/>
        <v>1.9524999999999999</v>
      </c>
      <c r="G37" s="120">
        <f t="shared" si="2"/>
        <v>3.0828191489361707</v>
      </c>
      <c r="H37" s="3"/>
      <c r="I37" s="3"/>
    </row>
    <row r="38" spans="1:13" x14ac:dyDescent="0.25">
      <c r="A38" s="2">
        <v>36</v>
      </c>
      <c r="B38" s="115">
        <v>1.8</v>
      </c>
      <c r="C38" s="115">
        <v>0.30000000000000004</v>
      </c>
      <c r="D38" s="78"/>
      <c r="E38" s="118">
        <f t="shared" si="0"/>
        <v>0.82218085106382932</v>
      </c>
      <c r="F38" s="119">
        <f t="shared" si="1"/>
        <v>1.9524999999999999</v>
      </c>
      <c r="G38" s="120">
        <f t="shared" si="2"/>
        <v>3.0828191489361707</v>
      </c>
      <c r="H38" s="3"/>
      <c r="I38" s="3"/>
    </row>
    <row r="39" spans="1:13" x14ac:dyDescent="0.25">
      <c r="A39" s="2">
        <v>37</v>
      </c>
      <c r="B39" s="115">
        <v>1.3</v>
      </c>
      <c r="C39" s="115">
        <v>0.5</v>
      </c>
      <c r="D39" s="78"/>
      <c r="E39" s="118">
        <f t="shared" si="0"/>
        <v>0.82218085106382932</v>
      </c>
      <c r="F39" s="119">
        <f t="shared" si="1"/>
        <v>1.9524999999999999</v>
      </c>
      <c r="G39" s="120">
        <f t="shared" si="2"/>
        <v>3.0828191489361707</v>
      </c>
      <c r="H39" s="3"/>
      <c r="I39" s="3"/>
    </row>
    <row r="40" spans="1:13" x14ac:dyDescent="0.25">
      <c r="A40" s="2">
        <v>38</v>
      </c>
      <c r="B40" s="115">
        <v>1.8</v>
      </c>
      <c r="C40" s="115">
        <v>0.5</v>
      </c>
      <c r="D40" s="78"/>
      <c r="E40" s="118">
        <f t="shared" si="0"/>
        <v>0.82218085106382932</v>
      </c>
      <c r="F40" s="119">
        <f t="shared" si="1"/>
        <v>1.9524999999999999</v>
      </c>
      <c r="G40" s="120">
        <f t="shared" si="2"/>
        <v>3.0828191489361707</v>
      </c>
      <c r="H40" s="3"/>
      <c r="I40" s="3"/>
    </row>
    <row r="41" spans="1:13" x14ac:dyDescent="0.25">
      <c r="A41" s="2">
        <v>39</v>
      </c>
      <c r="B41" s="115">
        <v>1.7</v>
      </c>
      <c r="C41" s="115">
        <v>0.10000000000000009</v>
      </c>
      <c r="D41" s="78"/>
      <c r="E41" s="118">
        <f t="shared" si="0"/>
        <v>0.82218085106382932</v>
      </c>
      <c r="F41" s="119">
        <f t="shared" si="1"/>
        <v>1.9524999999999999</v>
      </c>
      <c r="G41" s="120">
        <f t="shared" si="2"/>
        <v>3.0828191489361707</v>
      </c>
      <c r="H41" s="3"/>
      <c r="I41" s="3"/>
    </row>
    <row r="42" spans="1:13" ht="15.75" thickBot="1" x14ac:dyDescent="0.3">
      <c r="A42" s="2">
        <v>40</v>
      </c>
      <c r="B42" s="116">
        <v>1.6</v>
      </c>
      <c r="C42" s="115">
        <v>9.9999999999999867E-2</v>
      </c>
      <c r="D42" s="78"/>
      <c r="E42" s="118">
        <f t="shared" si="0"/>
        <v>0.82218085106382932</v>
      </c>
      <c r="F42" s="119">
        <f t="shared" si="1"/>
        <v>1.9524999999999999</v>
      </c>
      <c r="G42" s="120">
        <f t="shared" si="2"/>
        <v>3.0828191489361707</v>
      </c>
      <c r="H42" s="3"/>
      <c r="I42" s="3"/>
    </row>
    <row r="43" spans="1:13" x14ac:dyDescent="0.25">
      <c r="A43" s="77"/>
      <c r="B43" s="113">
        <f>AVERAGE(B3:B42)</f>
        <v>1.9524999999999999</v>
      </c>
      <c r="C43" s="113">
        <f>AVERAGE(C3:C42)</f>
        <v>0.4250000000000001</v>
      </c>
      <c r="D43" s="78"/>
      <c r="E43" s="78"/>
      <c r="G43" s="3"/>
      <c r="H43" s="3"/>
      <c r="I43" s="3"/>
      <c r="J43" s="3"/>
      <c r="K43" s="3"/>
      <c r="L43" s="3"/>
    </row>
    <row r="44" spans="1:13" ht="36" customHeight="1" thickBot="1" x14ac:dyDescent="0.3">
      <c r="B44" s="114" t="s">
        <v>33</v>
      </c>
      <c r="C44" s="114" t="s">
        <v>33</v>
      </c>
      <c r="D44" s="78"/>
      <c r="J44" s="3"/>
      <c r="K44" s="6"/>
    </row>
    <row r="45" spans="1:13" x14ac:dyDescent="0.25">
      <c r="H45" s="3"/>
      <c r="J45" s="3"/>
      <c r="K45" s="6"/>
    </row>
    <row r="46" spans="1:13" ht="30.75" customHeight="1" x14ac:dyDescent="0.25">
      <c r="B46" s="4"/>
    </row>
    <row r="47" spans="1:13" ht="26.25" customHeight="1" x14ac:dyDescent="0.25">
      <c r="B47" s="175" t="s">
        <v>26</v>
      </c>
      <c r="C47" s="176"/>
      <c r="D47" s="177"/>
      <c r="E47" s="177"/>
      <c r="F47" s="178"/>
      <c r="H47" s="80"/>
      <c r="I47" s="81"/>
      <c r="J47" s="81"/>
      <c r="K47" s="81"/>
      <c r="L47" s="81"/>
      <c r="M47" s="82"/>
    </row>
    <row r="48" spans="1:13" ht="75.75" customHeight="1" x14ac:dyDescent="0.25">
      <c r="B48" s="89" t="s">
        <v>13</v>
      </c>
      <c r="C48" s="89"/>
      <c r="D48" s="81"/>
      <c r="E48" s="92"/>
      <c r="F48" s="117">
        <f>B43+3*E49</f>
        <v>3.0828191489361707</v>
      </c>
      <c r="H48" s="83"/>
      <c r="I48" s="84"/>
      <c r="J48" s="84"/>
      <c r="K48" s="84"/>
      <c r="L48" s="84"/>
      <c r="M48" s="85"/>
    </row>
    <row r="49" spans="2:13" ht="38.25" customHeight="1" x14ac:dyDescent="0.25">
      <c r="B49" s="89" t="s">
        <v>15</v>
      </c>
      <c r="C49" s="89"/>
      <c r="D49" s="95"/>
      <c r="E49" s="109">
        <f>C43/1.128</f>
        <v>0.37677304964539021</v>
      </c>
      <c r="F49" s="117">
        <f>B43</f>
        <v>1.9524999999999999</v>
      </c>
      <c r="H49" s="83"/>
      <c r="I49" s="84"/>
      <c r="J49" s="84"/>
      <c r="K49" s="84"/>
      <c r="L49" s="84"/>
      <c r="M49" s="85"/>
    </row>
    <row r="50" spans="2:13" ht="76.5" customHeight="1" x14ac:dyDescent="0.25">
      <c r="B50" s="89" t="s">
        <v>14</v>
      </c>
      <c r="C50" s="89"/>
      <c r="D50" s="96"/>
      <c r="E50" s="94"/>
      <c r="F50" s="117">
        <f>B43-3*E49</f>
        <v>0.82218085106382932</v>
      </c>
      <c r="H50" s="86"/>
      <c r="I50" s="87"/>
      <c r="J50" s="87"/>
      <c r="K50" s="87"/>
      <c r="L50" s="87"/>
      <c r="M50" s="88"/>
    </row>
    <row r="51" spans="2:13" ht="27.75" customHeight="1" x14ac:dyDescent="0.25"/>
    <row r="52" spans="2:13" ht="15.75" x14ac:dyDescent="0.25">
      <c r="B52" s="7"/>
    </row>
  </sheetData>
  <mergeCells count="3">
    <mergeCell ref="E1:G1"/>
    <mergeCell ref="M1:O1"/>
    <mergeCell ref="B47:F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Media&amp;Rango</vt:lpstr>
      <vt:lpstr>Desviacion&amp;Media</vt:lpstr>
      <vt:lpstr>Tabla.Factores</vt:lpstr>
      <vt:lpstr>Atributos.p</vt:lpstr>
      <vt:lpstr>Atributos.np</vt:lpstr>
      <vt:lpstr>Hoja1</vt:lpstr>
      <vt:lpstr>Atributos.c</vt:lpstr>
      <vt:lpstr>Atributos.u</vt:lpstr>
      <vt:lpstr>Individual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Javier Burgos</cp:lastModifiedBy>
  <dcterms:created xsi:type="dcterms:W3CDTF">2023-03-29T21:40:25Z</dcterms:created>
  <dcterms:modified xsi:type="dcterms:W3CDTF">2023-04-19T22:10:10Z</dcterms:modified>
</cp:coreProperties>
</file>