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_MODIFICACIONES" sheetId="1" r:id="rId4"/>
  </sheets>
  <definedNames>
    <definedName hidden="1" localSheetId="0" name="Z_3E1B2C6C_879D_4C6F_9229_A2C920D447FA_.wvu.FilterData">SIN_MODIFICACIONES!$A$1:$A$2478</definedName>
  </definedNames>
  <calcPr/>
  <customWorkbookViews>
    <customWorkbookView activeSheetId="0" maximized="1" windowHeight="0" windowWidth="0" guid="{3E1B2C6C-879D-4C6F-9229-A2C920D447FA}" name="Filtro 1"/>
  </customWorkbookViews>
</workbook>
</file>

<file path=xl/sharedStrings.xml><?xml version="1.0" encoding="utf-8"?>
<sst xmlns="http://schemas.openxmlformats.org/spreadsheetml/2006/main" count="2479" uniqueCount="2479">
  <si>
    <t>word</t>
  </si>
  <si>
    <t>value</t>
  </si>
  <si>
    <t>espanol</t>
  </si>
  <si>
    <t>abandon</t>
  </si>
  <si>
    <t>abandoned</t>
  </si>
  <si>
    <t>abandons</t>
  </si>
  <si>
    <t>abducted</t>
  </si>
  <si>
    <t>abduction</t>
  </si>
  <si>
    <t>abductions</t>
  </si>
  <si>
    <t>abhor</t>
  </si>
  <si>
    <t>abhorred</t>
  </si>
  <si>
    <t>abhorrent</t>
  </si>
  <si>
    <t>abhors</t>
  </si>
  <si>
    <t>abilities</t>
  </si>
  <si>
    <t>ability</t>
  </si>
  <si>
    <t>aboard</t>
  </si>
  <si>
    <t>absentee</t>
  </si>
  <si>
    <t>absentees</t>
  </si>
  <si>
    <t>absolve</t>
  </si>
  <si>
    <t>absolved</t>
  </si>
  <si>
    <t>absolves</t>
  </si>
  <si>
    <t>absolving</t>
  </si>
  <si>
    <t>absorbed</t>
  </si>
  <si>
    <t>abuse</t>
  </si>
  <si>
    <t>abused</t>
  </si>
  <si>
    <t>abuses</t>
  </si>
  <si>
    <t>abusive</t>
  </si>
  <si>
    <t>accept</t>
  </si>
  <si>
    <t>accepted</t>
  </si>
  <si>
    <t>accepting</t>
  </si>
  <si>
    <t>accepts</t>
  </si>
  <si>
    <t>accident</t>
  </si>
  <si>
    <t>accidental</t>
  </si>
  <si>
    <t>accidentally</t>
  </si>
  <si>
    <t>accidents</t>
  </si>
  <si>
    <t>accomplish</t>
  </si>
  <si>
    <t>accomplished</t>
  </si>
  <si>
    <t>accomplishes</t>
  </si>
  <si>
    <t>accusation</t>
  </si>
  <si>
    <t>accusations</t>
  </si>
  <si>
    <t>accuse</t>
  </si>
  <si>
    <t>accused</t>
  </si>
  <si>
    <t>accuses</t>
  </si>
  <si>
    <t>accusing</t>
  </si>
  <si>
    <t>ache</t>
  </si>
  <si>
    <t>achievable</t>
  </si>
  <si>
    <t>aching</t>
  </si>
  <si>
    <t>acquit</t>
  </si>
  <si>
    <t>acquits</t>
  </si>
  <si>
    <t>acquitted</t>
  </si>
  <si>
    <t>acquitting</t>
  </si>
  <si>
    <t>acrimonious</t>
  </si>
  <si>
    <t>active</t>
  </si>
  <si>
    <t>adequate</t>
  </si>
  <si>
    <t>admire</t>
  </si>
  <si>
    <t>admired</t>
  </si>
  <si>
    <t>admires</t>
  </si>
  <si>
    <t>admiring</t>
  </si>
  <si>
    <t>admit</t>
  </si>
  <si>
    <t>admits</t>
  </si>
  <si>
    <t>admitted</t>
  </si>
  <si>
    <t>admonish</t>
  </si>
  <si>
    <t>admonished</t>
  </si>
  <si>
    <t>adopt</t>
  </si>
  <si>
    <t>adopts</t>
  </si>
  <si>
    <t>adorable</t>
  </si>
  <si>
    <t>adore</t>
  </si>
  <si>
    <t>adored</t>
  </si>
  <si>
    <t>adores</t>
  </si>
  <si>
    <t>advanced</t>
  </si>
  <si>
    <t>advantage</t>
  </si>
  <si>
    <t>advantages</t>
  </si>
  <si>
    <t>adventure</t>
  </si>
  <si>
    <t>adventures</t>
  </si>
  <si>
    <t>adventurous</t>
  </si>
  <si>
    <t>affected</t>
  </si>
  <si>
    <t>affection</t>
  </si>
  <si>
    <t>affectionate</t>
  </si>
  <si>
    <t>afflicted</t>
  </si>
  <si>
    <t>affronted</t>
  </si>
  <si>
    <t>afraid</t>
  </si>
  <si>
    <t>aggravate</t>
  </si>
  <si>
    <t>aggravated</t>
  </si>
  <si>
    <t>aggravates</t>
  </si>
  <si>
    <t>aggravating</t>
  </si>
  <si>
    <t>aggression</t>
  </si>
  <si>
    <t>aggressions</t>
  </si>
  <si>
    <t>aggressive</t>
  </si>
  <si>
    <t>aghast</t>
  </si>
  <si>
    <t>agog</t>
  </si>
  <si>
    <t>agonise</t>
  </si>
  <si>
    <t>agonised</t>
  </si>
  <si>
    <t>agonises</t>
  </si>
  <si>
    <t>agonising</t>
  </si>
  <si>
    <t>agonize</t>
  </si>
  <si>
    <t>agonized</t>
  </si>
  <si>
    <t>agonizes</t>
  </si>
  <si>
    <t>agonizing</t>
  </si>
  <si>
    <t>agree</t>
  </si>
  <si>
    <t>agreeable</t>
  </si>
  <si>
    <t>agreed</t>
  </si>
  <si>
    <t>agreement</t>
  </si>
  <si>
    <t>agrees</t>
  </si>
  <si>
    <t>alarm</t>
  </si>
  <si>
    <t>alarmed</t>
  </si>
  <si>
    <t>alarmist</t>
  </si>
  <si>
    <t>alarmists</t>
  </si>
  <si>
    <t>alas</t>
  </si>
  <si>
    <t>alert</t>
  </si>
  <si>
    <t>alienation</t>
  </si>
  <si>
    <t>alive</t>
  </si>
  <si>
    <t>allergic</t>
  </si>
  <si>
    <t>allow</t>
  </si>
  <si>
    <t>alone</t>
  </si>
  <si>
    <t>amaze</t>
  </si>
  <si>
    <t>amazed</t>
  </si>
  <si>
    <t>amazes</t>
  </si>
  <si>
    <t>amazing</t>
  </si>
  <si>
    <t>ambitious</t>
  </si>
  <si>
    <t>ambivalent</t>
  </si>
  <si>
    <t>amuse</t>
  </si>
  <si>
    <t>amused</t>
  </si>
  <si>
    <t>amusement</t>
  </si>
  <si>
    <t>amusements</t>
  </si>
  <si>
    <t>anger</t>
  </si>
  <si>
    <t>angers</t>
  </si>
  <si>
    <t>angry</t>
  </si>
  <si>
    <t>anguish</t>
  </si>
  <si>
    <t>anguished</t>
  </si>
  <si>
    <t>animosity</t>
  </si>
  <si>
    <t>annoy</t>
  </si>
  <si>
    <t>annoyance</t>
  </si>
  <si>
    <t>annoyed</t>
  </si>
  <si>
    <t>annoying</t>
  </si>
  <si>
    <t>annoys</t>
  </si>
  <si>
    <t>antagonistic</t>
  </si>
  <si>
    <t>anti</t>
  </si>
  <si>
    <t>anticipation</t>
  </si>
  <si>
    <t>anxiety</t>
  </si>
  <si>
    <t>anxious</t>
  </si>
  <si>
    <t>apathetic</t>
  </si>
  <si>
    <t>apathy</t>
  </si>
  <si>
    <t>apeshit</t>
  </si>
  <si>
    <t>apocalyptic</t>
  </si>
  <si>
    <t>apologise</t>
  </si>
  <si>
    <t>apologised</t>
  </si>
  <si>
    <t>apologises</t>
  </si>
  <si>
    <t>apologising</t>
  </si>
  <si>
    <t>apologize</t>
  </si>
  <si>
    <t>apologized</t>
  </si>
  <si>
    <t>apologizes</t>
  </si>
  <si>
    <t>apologizing</t>
  </si>
  <si>
    <t>apology</t>
  </si>
  <si>
    <t>appalled</t>
  </si>
  <si>
    <t>appalling</t>
  </si>
  <si>
    <t>appease</t>
  </si>
  <si>
    <t>appeased</t>
  </si>
  <si>
    <t>appeases</t>
  </si>
  <si>
    <t>appeasing</t>
  </si>
  <si>
    <t>applaud</t>
  </si>
  <si>
    <t>applauded</t>
  </si>
  <si>
    <t>applauding</t>
  </si>
  <si>
    <t>applauds</t>
  </si>
  <si>
    <t>applause</t>
  </si>
  <si>
    <t>appreciate</t>
  </si>
  <si>
    <t>appreciated</t>
  </si>
  <si>
    <t>appreciates</t>
  </si>
  <si>
    <t>appreciating</t>
  </si>
  <si>
    <t>appreciation</t>
  </si>
  <si>
    <t>apprehensive</t>
  </si>
  <si>
    <t>approval</t>
  </si>
  <si>
    <t>approved</t>
  </si>
  <si>
    <t>approves</t>
  </si>
  <si>
    <t>ardent</t>
  </si>
  <si>
    <t>arrest</t>
  </si>
  <si>
    <t>arrested</t>
  </si>
  <si>
    <t>arrests</t>
  </si>
  <si>
    <t>arrogant</t>
  </si>
  <si>
    <t>ashame</t>
  </si>
  <si>
    <t>ashamed</t>
  </si>
  <si>
    <t>ass</t>
  </si>
  <si>
    <t>assassination</t>
  </si>
  <si>
    <t>assassinations</t>
  </si>
  <si>
    <t>asset</t>
  </si>
  <si>
    <t>assets</t>
  </si>
  <si>
    <t>assfucking</t>
  </si>
  <si>
    <t>asshole</t>
  </si>
  <si>
    <t>astonished</t>
  </si>
  <si>
    <t>astound</t>
  </si>
  <si>
    <t>astounded</t>
  </si>
  <si>
    <t>astounding</t>
  </si>
  <si>
    <t>astoundingly</t>
  </si>
  <si>
    <t>astounds</t>
  </si>
  <si>
    <t>attack</t>
  </si>
  <si>
    <t>attacked</t>
  </si>
  <si>
    <t>attacking</t>
  </si>
  <si>
    <t>attacks</t>
  </si>
  <si>
    <t>attract</t>
  </si>
  <si>
    <t>attracted</t>
  </si>
  <si>
    <t>attracting</t>
  </si>
  <si>
    <t>attraction</t>
  </si>
  <si>
    <t>attractions</t>
  </si>
  <si>
    <t>attracts</t>
  </si>
  <si>
    <t>audacious</t>
  </si>
  <si>
    <t>authority</t>
  </si>
  <si>
    <t>avert</t>
  </si>
  <si>
    <t>averted</t>
  </si>
  <si>
    <t>averts</t>
  </si>
  <si>
    <t>avid</t>
  </si>
  <si>
    <t>avoid</t>
  </si>
  <si>
    <t>avoided</t>
  </si>
  <si>
    <t>avoids</t>
  </si>
  <si>
    <t>await</t>
  </si>
  <si>
    <t>awaited</t>
  </si>
  <si>
    <t>awaits</t>
  </si>
  <si>
    <t>award</t>
  </si>
  <si>
    <t>awarded</t>
  </si>
  <si>
    <t>awards</t>
  </si>
  <si>
    <t>awesome</t>
  </si>
  <si>
    <t>awful</t>
  </si>
  <si>
    <t>awkward</t>
  </si>
  <si>
    <t>axe</t>
  </si>
  <si>
    <t>axed</t>
  </si>
  <si>
    <t>backed</t>
  </si>
  <si>
    <t>backing</t>
  </si>
  <si>
    <t>backs</t>
  </si>
  <si>
    <t>bad</t>
  </si>
  <si>
    <t>badass</t>
  </si>
  <si>
    <t>badly</t>
  </si>
  <si>
    <t>bailout</t>
  </si>
  <si>
    <t>bamboozle</t>
  </si>
  <si>
    <t>bamboozled</t>
  </si>
  <si>
    <t>bamboozles</t>
  </si>
  <si>
    <t>ban</t>
  </si>
  <si>
    <t>banish</t>
  </si>
  <si>
    <t>bankrupt</t>
  </si>
  <si>
    <t>bankster</t>
  </si>
  <si>
    <t>banned</t>
  </si>
  <si>
    <t>bargain</t>
  </si>
  <si>
    <t>barrier</t>
  </si>
  <si>
    <t>bastard</t>
  </si>
  <si>
    <t>bastards</t>
  </si>
  <si>
    <t>battle</t>
  </si>
  <si>
    <t>battles</t>
  </si>
  <si>
    <t>beaten</t>
  </si>
  <si>
    <t>beatific</t>
  </si>
  <si>
    <t>beating</t>
  </si>
  <si>
    <t>beauties</t>
  </si>
  <si>
    <t>beautiful</t>
  </si>
  <si>
    <t>beautifully</t>
  </si>
  <si>
    <t>beautify</t>
  </si>
  <si>
    <t>belittle</t>
  </si>
  <si>
    <t>belittled</t>
  </si>
  <si>
    <t>beloved</t>
  </si>
  <si>
    <t>benefit</t>
  </si>
  <si>
    <t>benefits</t>
  </si>
  <si>
    <t>benefitted</t>
  </si>
  <si>
    <t>benefitting</t>
  </si>
  <si>
    <t>bereave</t>
  </si>
  <si>
    <t>bereaved</t>
  </si>
  <si>
    <t>bereaves</t>
  </si>
  <si>
    <t>bereaving</t>
  </si>
  <si>
    <t>best</t>
  </si>
  <si>
    <t>betray</t>
  </si>
  <si>
    <t>betrayal</t>
  </si>
  <si>
    <t>betrayed</t>
  </si>
  <si>
    <t>betraying</t>
  </si>
  <si>
    <t>betrays</t>
  </si>
  <si>
    <t>better</t>
  </si>
  <si>
    <t>bias</t>
  </si>
  <si>
    <t>biased</t>
  </si>
  <si>
    <t>big</t>
  </si>
  <si>
    <t>bitch</t>
  </si>
  <si>
    <t>bitches</t>
  </si>
  <si>
    <t>bitter</t>
  </si>
  <si>
    <t>bitterly</t>
  </si>
  <si>
    <t>bizarre</t>
  </si>
  <si>
    <t>blah</t>
  </si>
  <si>
    <t>blame</t>
  </si>
  <si>
    <t>blamed</t>
  </si>
  <si>
    <t>blames</t>
  </si>
  <si>
    <t>blaming</t>
  </si>
  <si>
    <t>bless</t>
  </si>
  <si>
    <t>blesses</t>
  </si>
  <si>
    <t>blessing</t>
  </si>
  <si>
    <t>blind</t>
  </si>
  <si>
    <t>bliss</t>
  </si>
  <si>
    <t>blissful</t>
  </si>
  <si>
    <t>blithe</t>
  </si>
  <si>
    <t>block</t>
  </si>
  <si>
    <t>blockbuster</t>
  </si>
  <si>
    <t>blocked</t>
  </si>
  <si>
    <t>blocking</t>
  </si>
  <si>
    <t>blocks</t>
  </si>
  <si>
    <t>bloody</t>
  </si>
  <si>
    <t>blurry</t>
  </si>
  <si>
    <t>boastful</t>
  </si>
  <si>
    <t>bold</t>
  </si>
  <si>
    <t>boldly</t>
  </si>
  <si>
    <t>bomb</t>
  </si>
  <si>
    <t>boost</t>
  </si>
  <si>
    <t>boosted</t>
  </si>
  <si>
    <t>boosting</t>
  </si>
  <si>
    <t>boosts</t>
  </si>
  <si>
    <t>bore</t>
  </si>
  <si>
    <t>bored</t>
  </si>
  <si>
    <t>boring</t>
  </si>
  <si>
    <t>bother</t>
  </si>
  <si>
    <t>bothered</t>
  </si>
  <si>
    <t>bothers</t>
  </si>
  <si>
    <t>bothersome</t>
  </si>
  <si>
    <t>boycott</t>
  </si>
  <si>
    <t>boycotted</t>
  </si>
  <si>
    <t>boycotting</t>
  </si>
  <si>
    <t>boycotts</t>
  </si>
  <si>
    <t>brainwashing</t>
  </si>
  <si>
    <t>brave</t>
  </si>
  <si>
    <t>breakthrough</t>
  </si>
  <si>
    <t>breathtaking</t>
  </si>
  <si>
    <t>bribe</t>
  </si>
  <si>
    <t>bright</t>
  </si>
  <si>
    <t>brightest</t>
  </si>
  <si>
    <t>brightness</t>
  </si>
  <si>
    <t>brilliant</t>
  </si>
  <si>
    <t>brisk</t>
  </si>
  <si>
    <t>broke</t>
  </si>
  <si>
    <t>broken</t>
  </si>
  <si>
    <t>brooding</t>
  </si>
  <si>
    <t>bullied</t>
  </si>
  <si>
    <t>bullshit</t>
  </si>
  <si>
    <t>bully</t>
  </si>
  <si>
    <t>bullying</t>
  </si>
  <si>
    <t>bummer</t>
  </si>
  <si>
    <t>buoyant</t>
  </si>
  <si>
    <t>burden</t>
  </si>
  <si>
    <t>burdened</t>
  </si>
  <si>
    <t>burdening</t>
  </si>
  <si>
    <t>burdens</t>
  </si>
  <si>
    <t>calm</t>
  </si>
  <si>
    <t>calmed</t>
  </si>
  <si>
    <t>calming</t>
  </si>
  <si>
    <t>calms</t>
  </si>
  <si>
    <t>can't stand</t>
  </si>
  <si>
    <t>cancel</t>
  </si>
  <si>
    <t>cancelled</t>
  </si>
  <si>
    <t>cancelling</t>
  </si>
  <si>
    <t>cancels</t>
  </si>
  <si>
    <t>cancer</t>
  </si>
  <si>
    <t>capable</t>
  </si>
  <si>
    <t>captivated</t>
  </si>
  <si>
    <t>care</t>
  </si>
  <si>
    <t>carefree</t>
  </si>
  <si>
    <t>careful</t>
  </si>
  <si>
    <t>carefully</t>
  </si>
  <si>
    <t>careless</t>
  </si>
  <si>
    <t>cares</t>
  </si>
  <si>
    <t>cashing in</t>
  </si>
  <si>
    <t>casualty</t>
  </si>
  <si>
    <t>catastrophe</t>
  </si>
  <si>
    <t>catastrophic</t>
  </si>
  <si>
    <t>cautious</t>
  </si>
  <si>
    <t>celebrate</t>
  </si>
  <si>
    <t>celebrated</t>
  </si>
  <si>
    <t>celebrates</t>
  </si>
  <si>
    <t>celebrating</t>
  </si>
  <si>
    <t>censor</t>
  </si>
  <si>
    <t>censored</t>
  </si>
  <si>
    <t>censors</t>
  </si>
  <si>
    <t>certain</t>
  </si>
  <si>
    <t>chagrin</t>
  </si>
  <si>
    <t>chagrined</t>
  </si>
  <si>
    <t>challenge</t>
  </si>
  <si>
    <t>chance</t>
  </si>
  <si>
    <t>chances</t>
  </si>
  <si>
    <t>chaos</t>
  </si>
  <si>
    <t>chaotic</t>
  </si>
  <si>
    <t>charged</t>
  </si>
  <si>
    <t>charges</t>
  </si>
  <si>
    <t>charm</t>
  </si>
  <si>
    <t>charming</t>
  </si>
  <si>
    <t>charmless</t>
  </si>
  <si>
    <t>chastise</t>
  </si>
  <si>
    <t>chastised</t>
  </si>
  <si>
    <t>chastises</t>
  </si>
  <si>
    <t>chastising</t>
  </si>
  <si>
    <t>cheat</t>
  </si>
  <si>
    <t>cheated</t>
  </si>
  <si>
    <t>cheater</t>
  </si>
  <si>
    <t>cheaters</t>
  </si>
  <si>
    <t>cheats</t>
  </si>
  <si>
    <t>cheer</t>
  </si>
  <si>
    <t>cheered</t>
  </si>
  <si>
    <t>cheerful</t>
  </si>
  <si>
    <t>cheering</t>
  </si>
  <si>
    <t>cheerless</t>
  </si>
  <si>
    <t>cheers</t>
  </si>
  <si>
    <t>cheery</t>
  </si>
  <si>
    <t>cherish</t>
  </si>
  <si>
    <t>cherished</t>
  </si>
  <si>
    <t>cherishes</t>
  </si>
  <si>
    <t>cherishing</t>
  </si>
  <si>
    <t>chic</t>
  </si>
  <si>
    <t>childish</t>
  </si>
  <si>
    <t>chilling</t>
  </si>
  <si>
    <t>choke</t>
  </si>
  <si>
    <t>choked</t>
  </si>
  <si>
    <t>chokes</t>
  </si>
  <si>
    <t>choking</t>
  </si>
  <si>
    <t>clarifies</t>
  </si>
  <si>
    <t>clarity</t>
  </si>
  <si>
    <t>clash</t>
  </si>
  <si>
    <t>classy</t>
  </si>
  <si>
    <t>clean</t>
  </si>
  <si>
    <t>cleaner</t>
  </si>
  <si>
    <t>clear</t>
  </si>
  <si>
    <t>cleared</t>
  </si>
  <si>
    <t>clearly</t>
  </si>
  <si>
    <t>clears</t>
  </si>
  <si>
    <t>clever</t>
  </si>
  <si>
    <t>clouded</t>
  </si>
  <si>
    <t>clueless</t>
  </si>
  <si>
    <t>cock</t>
  </si>
  <si>
    <t>cocksucker</t>
  </si>
  <si>
    <t>cocksuckers</t>
  </si>
  <si>
    <t>cocky</t>
  </si>
  <si>
    <t>coerced</t>
  </si>
  <si>
    <t>collapse</t>
  </si>
  <si>
    <t>collapsed</t>
  </si>
  <si>
    <t>collapses</t>
  </si>
  <si>
    <t>collapsing</t>
  </si>
  <si>
    <t>collide</t>
  </si>
  <si>
    <t>collides</t>
  </si>
  <si>
    <t>colliding</t>
  </si>
  <si>
    <t>collision</t>
  </si>
  <si>
    <t>collisions</t>
  </si>
  <si>
    <t>colluding</t>
  </si>
  <si>
    <t>combat</t>
  </si>
  <si>
    <t>combats</t>
  </si>
  <si>
    <t>comedy</t>
  </si>
  <si>
    <t>comfort</t>
  </si>
  <si>
    <t>comfortable</t>
  </si>
  <si>
    <t>comforting</t>
  </si>
  <si>
    <t>comforts</t>
  </si>
  <si>
    <t>commend</t>
  </si>
  <si>
    <t>commended</t>
  </si>
  <si>
    <t>commit</t>
  </si>
  <si>
    <t>commitment</t>
  </si>
  <si>
    <t>commits</t>
  </si>
  <si>
    <t>committed</t>
  </si>
  <si>
    <t>committing</t>
  </si>
  <si>
    <t>compassionate</t>
  </si>
  <si>
    <t>compelled</t>
  </si>
  <si>
    <t>competent</t>
  </si>
  <si>
    <t>competitive</t>
  </si>
  <si>
    <t>complacent</t>
  </si>
  <si>
    <t>complain</t>
  </si>
  <si>
    <t>complained</t>
  </si>
  <si>
    <t>complains</t>
  </si>
  <si>
    <t>comprehensive</t>
  </si>
  <si>
    <t>conciliate</t>
  </si>
  <si>
    <t>conciliated</t>
  </si>
  <si>
    <t>conciliates</t>
  </si>
  <si>
    <t>conciliating</t>
  </si>
  <si>
    <t>condemn</t>
  </si>
  <si>
    <t>condemnation</t>
  </si>
  <si>
    <t>condemned</t>
  </si>
  <si>
    <t>condemns</t>
  </si>
  <si>
    <t>confidence</t>
  </si>
  <si>
    <t>confident</t>
  </si>
  <si>
    <t>conflict</t>
  </si>
  <si>
    <t>conflicting</t>
  </si>
  <si>
    <t>conflictive</t>
  </si>
  <si>
    <t>conflicts</t>
  </si>
  <si>
    <t>confuse</t>
  </si>
  <si>
    <t>confused</t>
  </si>
  <si>
    <t>confusing</t>
  </si>
  <si>
    <t>congrats</t>
  </si>
  <si>
    <t>congratulate</t>
  </si>
  <si>
    <t>congratulation</t>
  </si>
  <si>
    <t>congratulations</t>
  </si>
  <si>
    <t>consent</t>
  </si>
  <si>
    <t>consents</t>
  </si>
  <si>
    <t>consolable</t>
  </si>
  <si>
    <t>conspiracy</t>
  </si>
  <si>
    <t>constrained</t>
  </si>
  <si>
    <t>contagion</t>
  </si>
  <si>
    <t>contagions</t>
  </si>
  <si>
    <t>contagious</t>
  </si>
  <si>
    <t>contempt</t>
  </si>
  <si>
    <t>contemptuous</t>
  </si>
  <si>
    <t>contemptuously</t>
  </si>
  <si>
    <t>contend</t>
  </si>
  <si>
    <t>contender</t>
  </si>
  <si>
    <t>contending</t>
  </si>
  <si>
    <t>contentious</t>
  </si>
  <si>
    <t>contestable</t>
  </si>
  <si>
    <t>controversial</t>
  </si>
  <si>
    <t>controversially</t>
  </si>
  <si>
    <t>convince</t>
  </si>
  <si>
    <t>convinced</t>
  </si>
  <si>
    <t>convinces</t>
  </si>
  <si>
    <t>convivial</t>
  </si>
  <si>
    <t>cool</t>
  </si>
  <si>
    <t>cool stuff</t>
  </si>
  <si>
    <t>cornered</t>
  </si>
  <si>
    <t>corpse</t>
  </si>
  <si>
    <t>costly</t>
  </si>
  <si>
    <t>courage</t>
  </si>
  <si>
    <t>courageous</t>
  </si>
  <si>
    <t>courteous</t>
  </si>
  <si>
    <t>courtesy</t>
  </si>
  <si>
    <t>cover-up</t>
  </si>
  <si>
    <t>coward</t>
  </si>
  <si>
    <t>cowardly</t>
  </si>
  <si>
    <t>coziness</t>
  </si>
  <si>
    <t>cramp</t>
  </si>
  <si>
    <t>crap</t>
  </si>
  <si>
    <t>crash</t>
  </si>
  <si>
    <t>crazier</t>
  </si>
  <si>
    <t>craziest</t>
  </si>
  <si>
    <t>crazy</t>
  </si>
  <si>
    <t>creative</t>
  </si>
  <si>
    <t>crestfallen</t>
  </si>
  <si>
    <t>cried</t>
  </si>
  <si>
    <t>cries</t>
  </si>
  <si>
    <t>crime</t>
  </si>
  <si>
    <t>criminal</t>
  </si>
  <si>
    <t>criminals</t>
  </si>
  <si>
    <t>crisis</t>
  </si>
  <si>
    <t>critic</t>
  </si>
  <si>
    <t>criticism</t>
  </si>
  <si>
    <t>criticize</t>
  </si>
  <si>
    <t>criticized</t>
  </si>
  <si>
    <t>criticizes</t>
  </si>
  <si>
    <t>criticizing</t>
  </si>
  <si>
    <t>critics</t>
  </si>
  <si>
    <t>cruel</t>
  </si>
  <si>
    <t>cruelty</t>
  </si>
  <si>
    <t>crush</t>
  </si>
  <si>
    <t>crushed</t>
  </si>
  <si>
    <t>crushes</t>
  </si>
  <si>
    <t>crushing</t>
  </si>
  <si>
    <t>cry</t>
  </si>
  <si>
    <t>crying</t>
  </si>
  <si>
    <t>cunt</t>
  </si>
  <si>
    <t>curious</t>
  </si>
  <si>
    <t>curse</t>
  </si>
  <si>
    <t>cut</t>
  </si>
  <si>
    <t>cute</t>
  </si>
  <si>
    <t>cuts</t>
  </si>
  <si>
    <t>cutting</t>
  </si>
  <si>
    <t>cynic</t>
  </si>
  <si>
    <t>cynical</t>
  </si>
  <si>
    <t>cynicism</t>
  </si>
  <si>
    <t>damage</t>
  </si>
  <si>
    <t>damages</t>
  </si>
  <si>
    <t>damn</t>
  </si>
  <si>
    <t>damned</t>
  </si>
  <si>
    <t>damnit</t>
  </si>
  <si>
    <t>danger</t>
  </si>
  <si>
    <t>daredevil</t>
  </si>
  <si>
    <t>daring</t>
  </si>
  <si>
    <t>darkest</t>
  </si>
  <si>
    <t>darkness</t>
  </si>
  <si>
    <t>dauntless</t>
  </si>
  <si>
    <t>dead</t>
  </si>
  <si>
    <t>deadlock</t>
  </si>
  <si>
    <t>deafening</t>
  </si>
  <si>
    <t>dear</t>
  </si>
  <si>
    <t>dearly</t>
  </si>
  <si>
    <t>death</t>
  </si>
  <si>
    <t>debonair</t>
  </si>
  <si>
    <t>debt</t>
  </si>
  <si>
    <t>deceit</t>
  </si>
  <si>
    <t>deceitful</t>
  </si>
  <si>
    <t>deceive</t>
  </si>
  <si>
    <t>deceived</t>
  </si>
  <si>
    <t>deceives</t>
  </si>
  <si>
    <t>deceiving</t>
  </si>
  <si>
    <t>deception</t>
  </si>
  <si>
    <t>decisive</t>
  </si>
  <si>
    <t>dedicated</t>
  </si>
  <si>
    <t>defeated</t>
  </si>
  <si>
    <t>defect</t>
  </si>
  <si>
    <t>defects</t>
  </si>
  <si>
    <t>defender</t>
  </si>
  <si>
    <t>defenders</t>
  </si>
  <si>
    <t>defenseless</t>
  </si>
  <si>
    <t>defer</t>
  </si>
  <si>
    <t>deferring</t>
  </si>
  <si>
    <t>defiant</t>
  </si>
  <si>
    <t>deficit</t>
  </si>
  <si>
    <t>degrade</t>
  </si>
  <si>
    <t>degraded</t>
  </si>
  <si>
    <t>degrades</t>
  </si>
  <si>
    <t>dehumanize</t>
  </si>
  <si>
    <t>dehumanized</t>
  </si>
  <si>
    <t>dehumanizes</t>
  </si>
  <si>
    <t>dehumanizing</t>
  </si>
  <si>
    <t>deject</t>
  </si>
  <si>
    <t>dejected</t>
  </si>
  <si>
    <t>dejecting</t>
  </si>
  <si>
    <t>dejects</t>
  </si>
  <si>
    <t>delay</t>
  </si>
  <si>
    <t>delayed</t>
  </si>
  <si>
    <t>delight</t>
  </si>
  <si>
    <t>delighted</t>
  </si>
  <si>
    <t>delighting</t>
  </si>
  <si>
    <t>delights</t>
  </si>
  <si>
    <t>demand</t>
  </si>
  <si>
    <t>demanded</t>
  </si>
  <si>
    <t>demanding</t>
  </si>
  <si>
    <t>demands</t>
  </si>
  <si>
    <t>demonstration</t>
  </si>
  <si>
    <t>demoralized</t>
  </si>
  <si>
    <t>denied</t>
  </si>
  <si>
    <t>denier</t>
  </si>
  <si>
    <t>deniers</t>
  </si>
  <si>
    <t>denies</t>
  </si>
  <si>
    <t>denounce</t>
  </si>
  <si>
    <t>denounces</t>
  </si>
  <si>
    <t>deny</t>
  </si>
  <si>
    <t>denying</t>
  </si>
  <si>
    <t>depressed</t>
  </si>
  <si>
    <t>depressing</t>
  </si>
  <si>
    <t>derail</t>
  </si>
  <si>
    <t>derailed</t>
  </si>
  <si>
    <t>derails</t>
  </si>
  <si>
    <t>deride</t>
  </si>
  <si>
    <t>derided</t>
  </si>
  <si>
    <t>derides</t>
  </si>
  <si>
    <t>deriding</t>
  </si>
  <si>
    <t>derision</t>
  </si>
  <si>
    <t>desirable</t>
  </si>
  <si>
    <t>desire</t>
  </si>
  <si>
    <t>desired</t>
  </si>
  <si>
    <t>desirous</t>
  </si>
  <si>
    <t>despair</t>
  </si>
  <si>
    <t>despairing</t>
  </si>
  <si>
    <t>despairs</t>
  </si>
  <si>
    <t>desperate</t>
  </si>
  <si>
    <t>desperately</t>
  </si>
  <si>
    <t>despondent</t>
  </si>
  <si>
    <t>destroy</t>
  </si>
  <si>
    <t>destroyed</t>
  </si>
  <si>
    <t>destroying</t>
  </si>
  <si>
    <t>destroys</t>
  </si>
  <si>
    <t>destruction</t>
  </si>
  <si>
    <t>destructive</t>
  </si>
  <si>
    <t>detached</t>
  </si>
  <si>
    <t>detain</t>
  </si>
  <si>
    <t>detained</t>
  </si>
  <si>
    <t>detention</t>
  </si>
  <si>
    <t>determined</t>
  </si>
  <si>
    <t>devastate</t>
  </si>
  <si>
    <t>devastated</t>
  </si>
  <si>
    <t>devastating</t>
  </si>
  <si>
    <t>devoted</t>
  </si>
  <si>
    <t>diamond</t>
  </si>
  <si>
    <t>dick</t>
  </si>
  <si>
    <t>dickhead</t>
  </si>
  <si>
    <t>die</t>
  </si>
  <si>
    <t>died</t>
  </si>
  <si>
    <t>difficult</t>
  </si>
  <si>
    <t>diffident</t>
  </si>
  <si>
    <t>dilemma</t>
  </si>
  <si>
    <t>dipshit</t>
  </si>
  <si>
    <t>dire</t>
  </si>
  <si>
    <t>direful</t>
  </si>
  <si>
    <t>dirt</t>
  </si>
  <si>
    <t>dirtier</t>
  </si>
  <si>
    <t>dirtiest</t>
  </si>
  <si>
    <t>dirty</t>
  </si>
  <si>
    <t>disabling</t>
  </si>
  <si>
    <t>disadvantage</t>
  </si>
  <si>
    <t>disadvantaged</t>
  </si>
  <si>
    <t>disappear</t>
  </si>
  <si>
    <t>disappeared</t>
  </si>
  <si>
    <t>disappears</t>
  </si>
  <si>
    <t>disappoint</t>
  </si>
  <si>
    <t>disappointed</t>
  </si>
  <si>
    <t>disappointing</t>
  </si>
  <si>
    <t>disappointment</t>
  </si>
  <si>
    <t>disappointments</t>
  </si>
  <si>
    <t>disappoints</t>
  </si>
  <si>
    <t>disaster</t>
  </si>
  <si>
    <t>disasters</t>
  </si>
  <si>
    <t>disastrous</t>
  </si>
  <si>
    <t>disbelieve</t>
  </si>
  <si>
    <t>discard</t>
  </si>
  <si>
    <t>discarded</t>
  </si>
  <si>
    <t>discarding</t>
  </si>
  <si>
    <t>discards</t>
  </si>
  <si>
    <t>disconsolate</t>
  </si>
  <si>
    <t>disconsolation</t>
  </si>
  <si>
    <t>discontented</t>
  </si>
  <si>
    <t>discord</t>
  </si>
  <si>
    <t>discounted</t>
  </si>
  <si>
    <t>discouraged</t>
  </si>
  <si>
    <t>discredited</t>
  </si>
  <si>
    <t>disdain</t>
  </si>
  <si>
    <t>disgrace</t>
  </si>
  <si>
    <t>disgraced</t>
  </si>
  <si>
    <t>disguise</t>
  </si>
  <si>
    <t>disguised</t>
  </si>
  <si>
    <t>disguises</t>
  </si>
  <si>
    <t>disguising</t>
  </si>
  <si>
    <t>disgust</t>
  </si>
  <si>
    <t>disgusted</t>
  </si>
  <si>
    <t>disgusting</t>
  </si>
  <si>
    <t>disheartened</t>
  </si>
  <si>
    <t>dishonest</t>
  </si>
  <si>
    <t>disillusioned</t>
  </si>
  <si>
    <t>disinclined</t>
  </si>
  <si>
    <t>disjointed</t>
  </si>
  <si>
    <t>dislike</t>
  </si>
  <si>
    <t>dismal</t>
  </si>
  <si>
    <t>dismayed</t>
  </si>
  <si>
    <t>disorder</t>
  </si>
  <si>
    <t>disorganized</t>
  </si>
  <si>
    <t>disoriented</t>
  </si>
  <si>
    <t>disparage</t>
  </si>
  <si>
    <t>disparaged</t>
  </si>
  <si>
    <t>disparages</t>
  </si>
  <si>
    <t>disparaging</t>
  </si>
  <si>
    <t>displeased</t>
  </si>
  <si>
    <t>dispute</t>
  </si>
  <si>
    <t>disputed</t>
  </si>
  <si>
    <t>disputes</t>
  </si>
  <si>
    <t>disputing</t>
  </si>
  <si>
    <t>disqualified</t>
  </si>
  <si>
    <t>disquiet</t>
  </si>
  <si>
    <t>disregard</t>
  </si>
  <si>
    <t>disregarded</t>
  </si>
  <si>
    <t>disregarding</t>
  </si>
  <si>
    <t>disregards</t>
  </si>
  <si>
    <t>disrespect</t>
  </si>
  <si>
    <t>disrespected</t>
  </si>
  <si>
    <t>disruption</t>
  </si>
  <si>
    <t>disruptions</t>
  </si>
  <si>
    <t>disruptive</t>
  </si>
  <si>
    <t>dissatisfied</t>
  </si>
  <si>
    <t>distort</t>
  </si>
  <si>
    <t>distorted</t>
  </si>
  <si>
    <t>distorting</t>
  </si>
  <si>
    <t>distorts</t>
  </si>
  <si>
    <t>distract</t>
  </si>
  <si>
    <t>distracted</t>
  </si>
  <si>
    <t>distraction</t>
  </si>
  <si>
    <t>distracts</t>
  </si>
  <si>
    <t>distress</t>
  </si>
  <si>
    <t>distressed</t>
  </si>
  <si>
    <t>distresses</t>
  </si>
  <si>
    <t>distressing</t>
  </si>
  <si>
    <t>distrust</t>
  </si>
  <si>
    <t>distrustful</t>
  </si>
  <si>
    <t>disturb</t>
  </si>
  <si>
    <t>disturbed</t>
  </si>
  <si>
    <t>disturbing</t>
  </si>
  <si>
    <t>disturbs</t>
  </si>
  <si>
    <t>dithering</t>
  </si>
  <si>
    <t>dizzy</t>
  </si>
  <si>
    <t>dodging</t>
  </si>
  <si>
    <t>dodgy</t>
  </si>
  <si>
    <t>does not work</t>
  </si>
  <si>
    <t>dolorous</t>
  </si>
  <si>
    <t>dont like</t>
  </si>
  <si>
    <t>doom</t>
  </si>
  <si>
    <t>doomed</t>
  </si>
  <si>
    <t>doubt</t>
  </si>
  <si>
    <t>doubted</t>
  </si>
  <si>
    <t>doubtful</t>
  </si>
  <si>
    <t>doubting</t>
  </si>
  <si>
    <t>doubts</t>
  </si>
  <si>
    <t>douche</t>
  </si>
  <si>
    <t>douchebag</t>
  </si>
  <si>
    <t>downcast</t>
  </si>
  <si>
    <t>downhearted</t>
  </si>
  <si>
    <t>downside</t>
  </si>
  <si>
    <t>drag</t>
  </si>
  <si>
    <t>dragged</t>
  </si>
  <si>
    <t>drags</t>
  </si>
  <si>
    <t>drained</t>
  </si>
  <si>
    <t>dread</t>
  </si>
  <si>
    <t>dreaded</t>
  </si>
  <si>
    <t>dreadful</t>
  </si>
  <si>
    <t>dreading</t>
  </si>
  <si>
    <t>dream</t>
  </si>
  <si>
    <t>dreams</t>
  </si>
  <si>
    <t>dreary</t>
  </si>
  <si>
    <t>droopy</t>
  </si>
  <si>
    <t>drop</t>
  </si>
  <si>
    <t>drown</t>
  </si>
  <si>
    <t>drowned</t>
  </si>
  <si>
    <t>drowns</t>
  </si>
  <si>
    <t>drunk</t>
  </si>
  <si>
    <t>dubious</t>
  </si>
  <si>
    <t>dud</t>
  </si>
  <si>
    <t>dull</t>
  </si>
  <si>
    <t>dumb</t>
  </si>
  <si>
    <t>dumbass</t>
  </si>
  <si>
    <t>dump</t>
  </si>
  <si>
    <t>dumped</t>
  </si>
  <si>
    <t>dumps</t>
  </si>
  <si>
    <t>dupe</t>
  </si>
  <si>
    <t>duped</t>
  </si>
  <si>
    <t>dysfunction</t>
  </si>
  <si>
    <t>eager</t>
  </si>
  <si>
    <t>earnest</t>
  </si>
  <si>
    <t>ease</t>
  </si>
  <si>
    <t>easy</t>
  </si>
  <si>
    <t>ecstatic</t>
  </si>
  <si>
    <t>eerie</t>
  </si>
  <si>
    <t>eery</t>
  </si>
  <si>
    <t>effective</t>
  </si>
  <si>
    <t>effectively</t>
  </si>
  <si>
    <t>elated</t>
  </si>
  <si>
    <t>elation</t>
  </si>
  <si>
    <t>elegant</t>
  </si>
  <si>
    <t>elegantly</t>
  </si>
  <si>
    <t>embarrass</t>
  </si>
  <si>
    <t>embarrassed</t>
  </si>
  <si>
    <t>embarrasses</t>
  </si>
  <si>
    <t>embarrassing</t>
  </si>
  <si>
    <t>embarrassment</t>
  </si>
  <si>
    <t>embittered</t>
  </si>
  <si>
    <t>embrace</t>
  </si>
  <si>
    <t>emergency</t>
  </si>
  <si>
    <t>empathetic</t>
  </si>
  <si>
    <t>emptiness</t>
  </si>
  <si>
    <t>empty</t>
  </si>
  <si>
    <t>enchanted</t>
  </si>
  <si>
    <t>encourage</t>
  </si>
  <si>
    <t>encouraged</t>
  </si>
  <si>
    <t>encouragement</t>
  </si>
  <si>
    <t>encourages</t>
  </si>
  <si>
    <t>endorse</t>
  </si>
  <si>
    <t>endorsed</t>
  </si>
  <si>
    <t>endorsement</t>
  </si>
  <si>
    <t>endorses</t>
  </si>
  <si>
    <t>enemies</t>
  </si>
  <si>
    <t>enemy</t>
  </si>
  <si>
    <t>energetic</t>
  </si>
  <si>
    <t>engage</t>
  </si>
  <si>
    <t>engages</t>
  </si>
  <si>
    <t>engrossed</t>
  </si>
  <si>
    <t>enjoy</t>
  </si>
  <si>
    <t>enjoying</t>
  </si>
  <si>
    <t>enjoys</t>
  </si>
  <si>
    <t>enlighten</t>
  </si>
  <si>
    <t>enlightened</t>
  </si>
  <si>
    <t>enlightening</t>
  </si>
  <si>
    <t>enlightens</t>
  </si>
  <si>
    <t>ennui</t>
  </si>
  <si>
    <t>enrage</t>
  </si>
  <si>
    <t>enraged</t>
  </si>
  <si>
    <t>enrages</t>
  </si>
  <si>
    <t>enraging</t>
  </si>
  <si>
    <t>enrapture</t>
  </si>
  <si>
    <t>enslave</t>
  </si>
  <si>
    <t>enslaved</t>
  </si>
  <si>
    <t>enslaves</t>
  </si>
  <si>
    <t>ensure</t>
  </si>
  <si>
    <t>ensuring</t>
  </si>
  <si>
    <t>enterprising</t>
  </si>
  <si>
    <t>entertaining</t>
  </si>
  <si>
    <t>enthral</t>
  </si>
  <si>
    <t>enthusiastic</t>
  </si>
  <si>
    <t>entitled</t>
  </si>
  <si>
    <t>entrusted</t>
  </si>
  <si>
    <t>envies</t>
  </si>
  <si>
    <t>envious</t>
  </si>
  <si>
    <t>envy</t>
  </si>
  <si>
    <t>envying</t>
  </si>
  <si>
    <t>erroneous</t>
  </si>
  <si>
    <t>error</t>
  </si>
  <si>
    <t>errors</t>
  </si>
  <si>
    <t>escape</t>
  </si>
  <si>
    <t>escapes</t>
  </si>
  <si>
    <t>escaping</t>
  </si>
  <si>
    <t>esteemed</t>
  </si>
  <si>
    <t>ethical</t>
  </si>
  <si>
    <t>euphoria</t>
  </si>
  <si>
    <t>euphoric</t>
  </si>
  <si>
    <t>eviction</t>
  </si>
  <si>
    <t>evil</t>
  </si>
  <si>
    <t>exaggerate</t>
  </si>
  <si>
    <t>exaggerated</t>
  </si>
  <si>
    <t>exaggerates</t>
  </si>
  <si>
    <t>exaggerating</t>
  </si>
  <si>
    <t>exasperated</t>
  </si>
  <si>
    <t>excellence</t>
  </si>
  <si>
    <t>excellent</t>
  </si>
  <si>
    <t>excite</t>
  </si>
  <si>
    <t>excited</t>
  </si>
  <si>
    <t>excitement</t>
  </si>
  <si>
    <t>exciting</t>
  </si>
  <si>
    <t>exclude</t>
  </si>
  <si>
    <t>excluded</t>
  </si>
  <si>
    <t>exclusion</t>
  </si>
  <si>
    <t>exclusive</t>
  </si>
  <si>
    <t>excuse</t>
  </si>
  <si>
    <t>exempt</t>
  </si>
  <si>
    <t>exhausted</t>
  </si>
  <si>
    <t>exhilarated</t>
  </si>
  <si>
    <t>exhilarates</t>
  </si>
  <si>
    <t>exhilarating</t>
  </si>
  <si>
    <t>exonerate</t>
  </si>
  <si>
    <t>exonerated</t>
  </si>
  <si>
    <t>exonerates</t>
  </si>
  <si>
    <t>exonerating</t>
  </si>
  <si>
    <t>expand</t>
  </si>
  <si>
    <t>expands</t>
  </si>
  <si>
    <t>expel</t>
  </si>
  <si>
    <t>expelled</t>
  </si>
  <si>
    <t>expelling</t>
  </si>
  <si>
    <t>expels</t>
  </si>
  <si>
    <t>exploit</t>
  </si>
  <si>
    <t>exploited</t>
  </si>
  <si>
    <t>exploiting</t>
  </si>
  <si>
    <t>exploits</t>
  </si>
  <si>
    <t>exploration</t>
  </si>
  <si>
    <t>explorations</t>
  </si>
  <si>
    <t>expose</t>
  </si>
  <si>
    <t>exposed</t>
  </si>
  <si>
    <t>exposes</t>
  </si>
  <si>
    <t>exposing</t>
  </si>
  <si>
    <t>extend</t>
  </si>
  <si>
    <t>extends</t>
  </si>
  <si>
    <t>exuberant</t>
  </si>
  <si>
    <t>exultant</t>
  </si>
  <si>
    <t>exultantly</t>
  </si>
  <si>
    <t>fabulous</t>
  </si>
  <si>
    <t>fad</t>
  </si>
  <si>
    <t>fag</t>
  </si>
  <si>
    <t>faggot</t>
  </si>
  <si>
    <t>faggots</t>
  </si>
  <si>
    <t>fail</t>
  </si>
  <si>
    <t>failed</t>
  </si>
  <si>
    <t>failing</t>
  </si>
  <si>
    <t>fails</t>
  </si>
  <si>
    <t>failure</t>
  </si>
  <si>
    <t>failures</t>
  </si>
  <si>
    <t>fainthearted</t>
  </si>
  <si>
    <t>fair</t>
  </si>
  <si>
    <t>faith</t>
  </si>
  <si>
    <t>faithful</t>
  </si>
  <si>
    <t>fake</t>
  </si>
  <si>
    <t>fakes</t>
  </si>
  <si>
    <t>faking</t>
  </si>
  <si>
    <t>fallen</t>
  </si>
  <si>
    <t>falling</t>
  </si>
  <si>
    <t>falsified</t>
  </si>
  <si>
    <t>falsify</t>
  </si>
  <si>
    <t>fame</t>
  </si>
  <si>
    <t>fan</t>
  </si>
  <si>
    <t>fantastic</t>
  </si>
  <si>
    <t>farce</t>
  </si>
  <si>
    <t>fascinate</t>
  </si>
  <si>
    <t>fascinated</t>
  </si>
  <si>
    <t>fascinates</t>
  </si>
  <si>
    <t>fascinating</t>
  </si>
  <si>
    <t>fascist</t>
  </si>
  <si>
    <t>fascists</t>
  </si>
  <si>
    <t>fatalities</t>
  </si>
  <si>
    <t>fatality</t>
  </si>
  <si>
    <t>fatigue</t>
  </si>
  <si>
    <t>fatigued</t>
  </si>
  <si>
    <t>fatigues</t>
  </si>
  <si>
    <t>fatiguing</t>
  </si>
  <si>
    <t>favor</t>
  </si>
  <si>
    <t>favored</t>
  </si>
  <si>
    <t>favorite</t>
  </si>
  <si>
    <t>favorited</t>
  </si>
  <si>
    <t>favorites</t>
  </si>
  <si>
    <t>favors</t>
  </si>
  <si>
    <t>fear</t>
  </si>
  <si>
    <t>fearful</t>
  </si>
  <si>
    <t>fearing</t>
  </si>
  <si>
    <t>fearless</t>
  </si>
  <si>
    <t>fearsome</t>
  </si>
  <si>
    <t>fed up</t>
  </si>
  <si>
    <t>feeble</t>
  </si>
  <si>
    <t>feeling</t>
  </si>
  <si>
    <t>felonies</t>
  </si>
  <si>
    <t>felony</t>
  </si>
  <si>
    <t>fervent</t>
  </si>
  <si>
    <t>fervid</t>
  </si>
  <si>
    <t>festive</t>
  </si>
  <si>
    <t>fiasco</t>
  </si>
  <si>
    <t>fidgety</t>
  </si>
  <si>
    <t>fight</t>
  </si>
  <si>
    <t>fine</t>
  </si>
  <si>
    <t>fire</t>
  </si>
  <si>
    <t>fired</t>
  </si>
  <si>
    <t>firing</t>
  </si>
  <si>
    <t>fit</t>
  </si>
  <si>
    <t>fitness</t>
  </si>
  <si>
    <t>flagship</t>
  </si>
  <si>
    <t>flees</t>
  </si>
  <si>
    <t>flop</t>
  </si>
  <si>
    <t>flops</t>
  </si>
  <si>
    <t>flu</t>
  </si>
  <si>
    <t>flustered</t>
  </si>
  <si>
    <t>focused</t>
  </si>
  <si>
    <t>fond</t>
  </si>
  <si>
    <t>fondness</t>
  </si>
  <si>
    <t>fool</t>
  </si>
  <si>
    <t>foolish</t>
  </si>
  <si>
    <t>fools</t>
  </si>
  <si>
    <t>forced</t>
  </si>
  <si>
    <t>foreclosure</t>
  </si>
  <si>
    <t>foreclosures</t>
  </si>
  <si>
    <t>forget</t>
  </si>
  <si>
    <t>forgetful</t>
  </si>
  <si>
    <t>forgive</t>
  </si>
  <si>
    <t>forgiving</t>
  </si>
  <si>
    <t>forgotten</t>
  </si>
  <si>
    <t>fortunate</t>
  </si>
  <si>
    <t>frantic</t>
  </si>
  <si>
    <t>fraud</t>
  </si>
  <si>
    <t>frauds</t>
  </si>
  <si>
    <t>fraudster</t>
  </si>
  <si>
    <t>fraudsters</t>
  </si>
  <si>
    <t>fraudulence</t>
  </si>
  <si>
    <t>fraudulent</t>
  </si>
  <si>
    <t>free</t>
  </si>
  <si>
    <t>freedom</t>
  </si>
  <si>
    <t>frenzy</t>
  </si>
  <si>
    <t>fresh</t>
  </si>
  <si>
    <t>friendly</t>
  </si>
  <si>
    <t>fright</t>
  </si>
  <si>
    <t>frightened</t>
  </si>
  <si>
    <t>frightening</t>
  </si>
  <si>
    <t>frikin</t>
  </si>
  <si>
    <t>frisky</t>
  </si>
  <si>
    <t>frowning</t>
  </si>
  <si>
    <t>frustrate</t>
  </si>
  <si>
    <t>frustrated</t>
  </si>
  <si>
    <t>frustrates</t>
  </si>
  <si>
    <t>frustrating</t>
  </si>
  <si>
    <t>frustration</t>
  </si>
  <si>
    <t>ftw</t>
  </si>
  <si>
    <t>fuck</t>
  </si>
  <si>
    <t>fucked</t>
  </si>
  <si>
    <t>fucker</t>
  </si>
  <si>
    <t>fuckers</t>
  </si>
  <si>
    <t>fuckface</t>
  </si>
  <si>
    <t>fuckhead</t>
  </si>
  <si>
    <t>fucking</t>
  </si>
  <si>
    <t>fucktard</t>
  </si>
  <si>
    <t>fud</t>
  </si>
  <si>
    <t>fuked</t>
  </si>
  <si>
    <t>fuking</t>
  </si>
  <si>
    <t>fulfill</t>
  </si>
  <si>
    <t>fulfilled</t>
  </si>
  <si>
    <t>fulfills</t>
  </si>
  <si>
    <t>fuming</t>
  </si>
  <si>
    <t>fun</t>
  </si>
  <si>
    <t>funeral</t>
  </si>
  <si>
    <t>funerals</t>
  </si>
  <si>
    <t>funky</t>
  </si>
  <si>
    <t>funnier</t>
  </si>
  <si>
    <t>funny</t>
  </si>
  <si>
    <t>furious</t>
  </si>
  <si>
    <t>futile</t>
  </si>
  <si>
    <t>gag</t>
  </si>
  <si>
    <t>gagged</t>
  </si>
  <si>
    <t>gain</t>
  </si>
  <si>
    <t>gained</t>
  </si>
  <si>
    <t>gaining</t>
  </si>
  <si>
    <t>gains</t>
  </si>
  <si>
    <t>gallant</t>
  </si>
  <si>
    <t>gallantly</t>
  </si>
  <si>
    <t>gallantry</t>
  </si>
  <si>
    <t>generous</t>
  </si>
  <si>
    <t>genial</t>
  </si>
  <si>
    <t>ghost</t>
  </si>
  <si>
    <t>giddy</t>
  </si>
  <si>
    <t>gift</t>
  </si>
  <si>
    <t>glad</t>
  </si>
  <si>
    <t>glamorous</t>
  </si>
  <si>
    <t>glamourous</t>
  </si>
  <si>
    <t>glee</t>
  </si>
  <si>
    <t>gleeful</t>
  </si>
  <si>
    <t>gloom</t>
  </si>
  <si>
    <t>gloomy</t>
  </si>
  <si>
    <t>glorious</t>
  </si>
  <si>
    <t>glory</t>
  </si>
  <si>
    <t>glum</t>
  </si>
  <si>
    <t>god</t>
  </si>
  <si>
    <t>goddamn</t>
  </si>
  <si>
    <t>godsend</t>
  </si>
  <si>
    <t>good</t>
  </si>
  <si>
    <t>goodness</t>
  </si>
  <si>
    <t>grace</t>
  </si>
  <si>
    <t>gracious</t>
  </si>
  <si>
    <t>grand</t>
  </si>
  <si>
    <t>grant</t>
  </si>
  <si>
    <t>granted</t>
  </si>
  <si>
    <t>granting</t>
  </si>
  <si>
    <t>grants</t>
  </si>
  <si>
    <t>grateful</t>
  </si>
  <si>
    <t>gratification</t>
  </si>
  <si>
    <t>grave</t>
  </si>
  <si>
    <t>gray</t>
  </si>
  <si>
    <t>great</t>
  </si>
  <si>
    <t>greater</t>
  </si>
  <si>
    <t>greatest</t>
  </si>
  <si>
    <t>greed</t>
  </si>
  <si>
    <t>greedy</t>
  </si>
  <si>
    <t>green wash</t>
  </si>
  <si>
    <t>green washing</t>
  </si>
  <si>
    <t>greenwash</t>
  </si>
  <si>
    <t>greenwasher</t>
  </si>
  <si>
    <t>greenwashers</t>
  </si>
  <si>
    <t>greenwashing</t>
  </si>
  <si>
    <t>greet</t>
  </si>
  <si>
    <t>greeted</t>
  </si>
  <si>
    <t>greeting</t>
  </si>
  <si>
    <t>greetings</t>
  </si>
  <si>
    <t>greets</t>
  </si>
  <si>
    <t>grey</t>
  </si>
  <si>
    <t>grief</t>
  </si>
  <si>
    <t>grieved</t>
  </si>
  <si>
    <t>gross</t>
  </si>
  <si>
    <t>growing</t>
  </si>
  <si>
    <t>growth</t>
  </si>
  <si>
    <t>guarantee</t>
  </si>
  <si>
    <t>guilt</t>
  </si>
  <si>
    <t>guilty</t>
  </si>
  <si>
    <t>gullibility</t>
  </si>
  <si>
    <t>gullible</t>
  </si>
  <si>
    <t>gun</t>
  </si>
  <si>
    <t>ha</t>
  </si>
  <si>
    <t>hacked</t>
  </si>
  <si>
    <t>haha</t>
  </si>
  <si>
    <t>hahaha</t>
  </si>
  <si>
    <t>hahahah</t>
  </si>
  <si>
    <t>hail</t>
  </si>
  <si>
    <t>hailed</t>
  </si>
  <si>
    <t>hapless</t>
  </si>
  <si>
    <t>haplessness</t>
  </si>
  <si>
    <t>happiness</t>
  </si>
  <si>
    <t>happy</t>
  </si>
  <si>
    <t>hard</t>
  </si>
  <si>
    <t>hardier</t>
  </si>
  <si>
    <t>hardship</t>
  </si>
  <si>
    <t>hardy</t>
  </si>
  <si>
    <t>harm</t>
  </si>
  <si>
    <t>harmed</t>
  </si>
  <si>
    <t>harmful</t>
  </si>
  <si>
    <t>harming</t>
  </si>
  <si>
    <t>harms</t>
  </si>
  <si>
    <t>harried</t>
  </si>
  <si>
    <t>harsh</t>
  </si>
  <si>
    <t>harsher</t>
  </si>
  <si>
    <t>harshest</t>
  </si>
  <si>
    <t>hate</t>
  </si>
  <si>
    <t>hated</t>
  </si>
  <si>
    <t>haters</t>
  </si>
  <si>
    <t>hates</t>
  </si>
  <si>
    <t>hating</t>
  </si>
  <si>
    <t>haunt</t>
  </si>
  <si>
    <t>haunted</t>
  </si>
  <si>
    <t>haunting</t>
  </si>
  <si>
    <t>haunts</t>
  </si>
  <si>
    <t>havoc</t>
  </si>
  <si>
    <t>healthy</t>
  </si>
  <si>
    <t>heartbreaking</t>
  </si>
  <si>
    <t>heartbroken</t>
  </si>
  <si>
    <t>heartfelt</t>
  </si>
  <si>
    <t>heaven</t>
  </si>
  <si>
    <t>heavenly</t>
  </si>
  <si>
    <t>heavyhearted</t>
  </si>
  <si>
    <t>hell</t>
  </si>
  <si>
    <t>help</t>
  </si>
  <si>
    <t>helpful</t>
  </si>
  <si>
    <t>helping</t>
  </si>
  <si>
    <t>helpless</t>
  </si>
  <si>
    <t>helps</t>
  </si>
  <si>
    <t>hero</t>
  </si>
  <si>
    <t>heroes</t>
  </si>
  <si>
    <t>heroic</t>
  </si>
  <si>
    <t>hesitant</t>
  </si>
  <si>
    <t>hesitate</t>
  </si>
  <si>
    <t>hid</t>
  </si>
  <si>
    <t>hide</t>
  </si>
  <si>
    <t>hides</t>
  </si>
  <si>
    <t>hiding</t>
  </si>
  <si>
    <t>highlight</t>
  </si>
  <si>
    <t>hilarious</t>
  </si>
  <si>
    <t>hindrance</t>
  </si>
  <si>
    <t>hoax</t>
  </si>
  <si>
    <t>homesick</t>
  </si>
  <si>
    <t>honest</t>
  </si>
  <si>
    <t>honor</t>
  </si>
  <si>
    <t>honored</t>
  </si>
  <si>
    <t>honoring</t>
  </si>
  <si>
    <t>honour</t>
  </si>
  <si>
    <t>honoured</t>
  </si>
  <si>
    <t>honouring</t>
  </si>
  <si>
    <t>hooligan</t>
  </si>
  <si>
    <t>hooliganism</t>
  </si>
  <si>
    <t>hooligans</t>
  </si>
  <si>
    <t>hope</t>
  </si>
  <si>
    <t>hopeful</t>
  </si>
  <si>
    <t>hopefully</t>
  </si>
  <si>
    <t>hopeless</t>
  </si>
  <si>
    <t>hopelessness</t>
  </si>
  <si>
    <t>hopes</t>
  </si>
  <si>
    <t>hoping</t>
  </si>
  <si>
    <t>horrendous</t>
  </si>
  <si>
    <t>horrible</t>
  </si>
  <si>
    <t>horrific</t>
  </si>
  <si>
    <t>horrified</t>
  </si>
  <si>
    <t>hostile</t>
  </si>
  <si>
    <t>huckster</t>
  </si>
  <si>
    <t>hug</t>
  </si>
  <si>
    <t>huge</t>
  </si>
  <si>
    <t>hugs</t>
  </si>
  <si>
    <t>humerous</t>
  </si>
  <si>
    <t>humiliated</t>
  </si>
  <si>
    <t>humiliation</t>
  </si>
  <si>
    <t>humor</t>
  </si>
  <si>
    <t>humorous</t>
  </si>
  <si>
    <t>humour</t>
  </si>
  <si>
    <t>humourous</t>
  </si>
  <si>
    <t>hunger</t>
  </si>
  <si>
    <t>hurrah</t>
  </si>
  <si>
    <t>hurt</t>
  </si>
  <si>
    <t>hurting</t>
  </si>
  <si>
    <t>hurts</t>
  </si>
  <si>
    <t>hypocritical</t>
  </si>
  <si>
    <t>hysteria</t>
  </si>
  <si>
    <t>hysterical</t>
  </si>
  <si>
    <t>hysterics</t>
  </si>
  <si>
    <t>idiot</t>
  </si>
  <si>
    <t>idiotic</t>
  </si>
  <si>
    <t>ignorance</t>
  </si>
  <si>
    <t>ignorant</t>
  </si>
  <si>
    <t>ignore</t>
  </si>
  <si>
    <t>ignored</t>
  </si>
  <si>
    <t>ignores</t>
  </si>
  <si>
    <t>ill</t>
  </si>
  <si>
    <t>illegal</t>
  </si>
  <si>
    <t>illiteracy</t>
  </si>
  <si>
    <t>illness</t>
  </si>
  <si>
    <t>illnesses</t>
  </si>
  <si>
    <t>imbecile</t>
  </si>
  <si>
    <t>immobilized</t>
  </si>
  <si>
    <t>immortal</t>
  </si>
  <si>
    <t>immune</t>
  </si>
  <si>
    <t>impatient</t>
  </si>
  <si>
    <t>imperfect</t>
  </si>
  <si>
    <t>importance</t>
  </si>
  <si>
    <t>important</t>
  </si>
  <si>
    <t>impose</t>
  </si>
  <si>
    <t>imposed</t>
  </si>
  <si>
    <t>imposes</t>
  </si>
  <si>
    <t>imposing</t>
  </si>
  <si>
    <t>impotent</t>
  </si>
  <si>
    <t>impress</t>
  </si>
  <si>
    <t>impressed</t>
  </si>
  <si>
    <t>impresses</t>
  </si>
  <si>
    <t>impressive</t>
  </si>
  <si>
    <t>imprisoned</t>
  </si>
  <si>
    <t>improve</t>
  </si>
  <si>
    <t>improved</t>
  </si>
  <si>
    <t>improvement</t>
  </si>
  <si>
    <t>improves</t>
  </si>
  <si>
    <t>improving</t>
  </si>
  <si>
    <t>inability</t>
  </si>
  <si>
    <t>inaction</t>
  </si>
  <si>
    <t>inadequate</t>
  </si>
  <si>
    <t>incapable</t>
  </si>
  <si>
    <t>incapacitated</t>
  </si>
  <si>
    <t>incensed</t>
  </si>
  <si>
    <t>incompetence</t>
  </si>
  <si>
    <t>incompetent</t>
  </si>
  <si>
    <t>inconsiderate</t>
  </si>
  <si>
    <t>inconvenience</t>
  </si>
  <si>
    <t>inconvenient</t>
  </si>
  <si>
    <t>increase</t>
  </si>
  <si>
    <t>increased</t>
  </si>
  <si>
    <t>indecisive</t>
  </si>
  <si>
    <t>indestructible</t>
  </si>
  <si>
    <t>indifference</t>
  </si>
  <si>
    <t>indifferent</t>
  </si>
  <si>
    <t>indignant</t>
  </si>
  <si>
    <t>indignation</t>
  </si>
  <si>
    <t>indoctrinate</t>
  </si>
  <si>
    <t>indoctrinated</t>
  </si>
  <si>
    <t>indoctrinates</t>
  </si>
  <si>
    <t>indoctrinating</t>
  </si>
  <si>
    <t>ineffective</t>
  </si>
  <si>
    <t>ineffectively</t>
  </si>
  <si>
    <t>infatuated</t>
  </si>
  <si>
    <t>infatuation</t>
  </si>
  <si>
    <t>infected</t>
  </si>
  <si>
    <t>inferior</t>
  </si>
  <si>
    <t>inflamed</t>
  </si>
  <si>
    <t>influential</t>
  </si>
  <si>
    <t>infringement</t>
  </si>
  <si>
    <t>infuriate</t>
  </si>
  <si>
    <t>infuriated</t>
  </si>
  <si>
    <t>infuriates</t>
  </si>
  <si>
    <t>infuriating</t>
  </si>
  <si>
    <t>inhibit</t>
  </si>
  <si>
    <t>injured</t>
  </si>
  <si>
    <t>injury</t>
  </si>
  <si>
    <t>injustice</t>
  </si>
  <si>
    <t>innovate</t>
  </si>
  <si>
    <t>innovates</t>
  </si>
  <si>
    <t>innovation</t>
  </si>
  <si>
    <t>innovative</t>
  </si>
  <si>
    <t>inquisition</t>
  </si>
  <si>
    <t>inquisitive</t>
  </si>
  <si>
    <t>insane</t>
  </si>
  <si>
    <t>insanity</t>
  </si>
  <si>
    <t>insecure</t>
  </si>
  <si>
    <t>insensitive</t>
  </si>
  <si>
    <t>insensitivity</t>
  </si>
  <si>
    <t>insignificant</t>
  </si>
  <si>
    <t>insipid</t>
  </si>
  <si>
    <t>inspiration</t>
  </si>
  <si>
    <t>inspirational</t>
  </si>
  <si>
    <t>inspire</t>
  </si>
  <si>
    <t>inspired</t>
  </si>
  <si>
    <t>inspires</t>
  </si>
  <si>
    <t>inspiring</t>
  </si>
  <si>
    <t>insult</t>
  </si>
  <si>
    <t>insulted</t>
  </si>
  <si>
    <t>insulting</t>
  </si>
  <si>
    <t>insults</t>
  </si>
  <si>
    <t>intact</t>
  </si>
  <si>
    <t>integrity</t>
  </si>
  <si>
    <t>intelligent</t>
  </si>
  <si>
    <t>intense</t>
  </si>
  <si>
    <t>interest</t>
  </si>
  <si>
    <t>interested</t>
  </si>
  <si>
    <t>interesting</t>
  </si>
  <si>
    <t>interests</t>
  </si>
  <si>
    <t>interrogated</t>
  </si>
  <si>
    <t>interrupt</t>
  </si>
  <si>
    <t>interrupted</t>
  </si>
  <si>
    <t>interrupting</t>
  </si>
  <si>
    <t>interruption</t>
  </si>
  <si>
    <t>interrupts</t>
  </si>
  <si>
    <t>intimidate</t>
  </si>
  <si>
    <t>intimidated</t>
  </si>
  <si>
    <t>intimidates</t>
  </si>
  <si>
    <t>intimidating</t>
  </si>
  <si>
    <t>intimidation</t>
  </si>
  <si>
    <t>intricate</t>
  </si>
  <si>
    <t>intrigues</t>
  </si>
  <si>
    <t>invincible</t>
  </si>
  <si>
    <t>invite</t>
  </si>
  <si>
    <t>inviting</t>
  </si>
  <si>
    <t>invulnerable</t>
  </si>
  <si>
    <t>irate</t>
  </si>
  <si>
    <t>ironic</t>
  </si>
  <si>
    <t>irony</t>
  </si>
  <si>
    <t>irrational</t>
  </si>
  <si>
    <t>irresistible</t>
  </si>
  <si>
    <t>irresolute</t>
  </si>
  <si>
    <t>irresponsible</t>
  </si>
  <si>
    <t>irreversible</t>
  </si>
  <si>
    <t>irritate</t>
  </si>
  <si>
    <t>irritated</t>
  </si>
  <si>
    <t>irritating</t>
  </si>
  <si>
    <t>isolated</t>
  </si>
  <si>
    <t>itchy</t>
  </si>
  <si>
    <t>jackass</t>
  </si>
  <si>
    <t>jackasses</t>
  </si>
  <si>
    <t>jailed</t>
  </si>
  <si>
    <t>jaunty</t>
  </si>
  <si>
    <t>jealous</t>
  </si>
  <si>
    <t>jeopardy</t>
  </si>
  <si>
    <t>jerk</t>
  </si>
  <si>
    <t>jesus</t>
  </si>
  <si>
    <t>jewel</t>
  </si>
  <si>
    <t>jewels</t>
  </si>
  <si>
    <t>jocular</t>
  </si>
  <si>
    <t>join</t>
  </si>
  <si>
    <t>joke</t>
  </si>
  <si>
    <t>jokes</t>
  </si>
  <si>
    <t>jolly</t>
  </si>
  <si>
    <t>jovial</t>
  </si>
  <si>
    <t>joy</t>
  </si>
  <si>
    <t>joyful</t>
  </si>
  <si>
    <t>joyfully</t>
  </si>
  <si>
    <t>joyless</t>
  </si>
  <si>
    <t>joyous</t>
  </si>
  <si>
    <t>jubilant</t>
  </si>
  <si>
    <t>jumpy</t>
  </si>
  <si>
    <t>justice</t>
  </si>
  <si>
    <t>justifiably</t>
  </si>
  <si>
    <t>justified</t>
  </si>
  <si>
    <t>keen</t>
  </si>
  <si>
    <t>kill</t>
  </si>
  <si>
    <t>killed</t>
  </si>
  <si>
    <t>killing</t>
  </si>
  <si>
    <t>kills</t>
  </si>
  <si>
    <t>kind</t>
  </si>
  <si>
    <t>kinder</t>
  </si>
  <si>
    <t>kiss</t>
  </si>
  <si>
    <t>kudos</t>
  </si>
  <si>
    <t>lack</t>
  </si>
  <si>
    <t>lackadaisical</t>
  </si>
  <si>
    <t>lag</t>
  </si>
  <si>
    <t>lagged</t>
  </si>
  <si>
    <t>lagging</t>
  </si>
  <si>
    <t>lags</t>
  </si>
  <si>
    <t>lame</t>
  </si>
  <si>
    <t>landmark</t>
  </si>
  <si>
    <t>laugh</t>
  </si>
  <si>
    <t>laughed</t>
  </si>
  <si>
    <t>laughing</t>
  </si>
  <si>
    <t>laughs</t>
  </si>
  <si>
    <t>laughting</t>
  </si>
  <si>
    <t>launched</t>
  </si>
  <si>
    <t>lawl</t>
  </si>
  <si>
    <t>lawsuit</t>
  </si>
  <si>
    <t>lawsuits</t>
  </si>
  <si>
    <t>lazy</t>
  </si>
  <si>
    <t>leak</t>
  </si>
  <si>
    <t>leaked</t>
  </si>
  <si>
    <t>leave</t>
  </si>
  <si>
    <t>legal</t>
  </si>
  <si>
    <t>legally</t>
  </si>
  <si>
    <t>lenient</t>
  </si>
  <si>
    <t>lethargic</t>
  </si>
  <si>
    <t>lethargy</t>
  </si>
  <si>
    <t>liar</t>
  </si>
  <si>
    <t>liars</t>
  </si>
  <si>
    <t>libelous</t>
  </si>
  <si>
    <t>lied</t>
  </si>
  <si>
    <t>lifesaver</t>
  </si>
  <si>
    <t>lighthearted</t>
  </si>
  <si>
    <t>like</t>
  </si>
  <si>
    <t>liked</t>
  </si>
  <si>
    <t>likes</t>
  </si>
  <si>
    <t>limitation</t>
  </si>
  <si>
    <t>limited</t>
  </si>
  <si>
    <t>limits</t>
  </si>
  <si>
    <t>litigation</t>
  </si>
  <si>
    <t>litigious</t>
  </si>
  <si>
    <t>lively</t>
  </si>
  <si>
    <t>livid</t>
  </si>
  <si>
    <t>lmao</t>
  </si>
  <si>
    <t>lmfao</t>
  </si>
  <si>
    <t>loathe</t>
  </si>
  <si>
    <t>loathed</t>
  </si>
  <si>
    <t>loathes</t>
  </si>
  <si>
    <t>loathing</t>
  </si>
  <si>
    <t>lobby</t>
  </si>
  <si>
    <t>lobbying</t>
  </si>
  <si>
    <t>lol</t>
  </si>
  <si>
    <t>lonely</t>
  </si>
  <si>
    <t>lonesome</t>
  </si>
  <si>
    <t>longing</t>
  </si>
  <si>
    <t>loom</t>
  </si>
  <si>
    <t>loomed</t>
  </si>
  <si>
    <t>looming</t>
  </si>
  <si>
    <t>looms</t>
  </si>
  <si>
    <t>loose</t>
  </si>
  <si>
    <t>looses</t>
  </si>
  <si>
    <t>loser</t>
  </si>
  <si>
    <t>losing</t>
  </si>
  <si>
    <t>loss</t>
  </si>
  <si>
    <t>lost</t>
  </si>
  <si>
    <t>lovable</t>
  </si>
  <si>
    <t>love</t>
  </si>
  <si>
    <t>loved</t>
  </si>
  <si>
    <t>lovelies</t>
  </si>
  <si>
    <t>lovely</t>
  </si>
  <si>
    <t>loving</t>
  </si>
  <si>
    <t>lowest</t>
  </si>
  <si>
    <t>loyal</t>
  </si>
  <si>
    <t>loyalty</t>
  </si>
  <si>
    <t>luck</t>
  </si>
  <si>
    <t>luckily</t>
  </si>
  <si>
    <t>lucky</t>
  </si>
  <si>
    <t>lugubrious</t>
  </si>
  <si>
    <t>lunatic</t>
  </si>
  <si>
    <t>lunatics</t>
  </si>
  <si>
    <t>lurk</t>
  </si>
  <si>
    <t>lurking</t>
  </si>
  <si>
    <t>lurks</t>
  </si>
  <si>
    <t>mad</t>
  </si>
  <si>
    <t>maddening</t>
  </si>
  <si>
    <t>made-up</t>
  </si>
  <si>
    <t>madly</t>
  </si>
  <si>
    <t>madness</t>
  </si>
  <si>
    <t>mandatory</t>
  </si>
  <si>
    <t>manipulated</t>
  </si>
  <si>
    <t>manipulating</t>
  </si>
  <si>
    <t>manipulation</t>
  </si>
  <si>
    <t>marvel</t>
  </si>
  <si>
    <t>marvelous</t>
  </si>
  <si>
    <t>marvels</t>
  </si>
  <si>
    <t>masterpiece</t>
  </si>
  <si>
    <t>masterpieces</t>
  </si>
  <si>
    <t>matter</t>
  </si>
  <si>
    <t>matters</t>
  </si>
  <si>
    <t>mature</t>
  </si>
  <si>
    <t>meaningful</t>
  </si>
  <si>
    <t>meaningless</t>
  </si>
  <si>
    <t>medal</t>
  </si>
  <si>
    <t>mediocrity</t>
  </si>
  <si>
    <t>meditative</t>
  </si>
  <si>
    <t>melancholy</t>
  </si>
  <si>
    <t>menace</t>
  </si>
  <si>
    <t>menaced</t>
  </si>
  <si>
    <t>mercy</t>
  </si>
  <si>
    <t>merry</t>
  </si>
  <si>
    <t>mess</t>
  </si>
  <si>
    <t>messed</t>
  </si>
  <si>
    <t>messing up</t>
  </si>
  <si>
    <t>methodical</t>
  </si>
  <si>
    <t>mindless</t>
  </si>
  <si>
    <t>miracle</t>
  </si>
  <si>
    <t>mirth</t>
  </si>
  <si>
    <t>mirthful</t>
  </si>
  <si>
    <t>mirthfully</t>
  </si>
  <si>
    <t>misbehave</t>
  </si>
  <si>
    <t>misbehaved</t>
  </si>
  <si>
    <t>misbehaves</t>
  </si>
  <si>
    <t>misbehaving</t>
  </si>
  <si>
    <t>mischief</t>
  </si>
  <si>
    <t>mischiefs</t>
  </si>
  <si>
    <t>miserable</t>
  </si>
  <si>
    <t>misery</t>
  </si>
  <si>
    <t>misgiving</t>
  </si>
  <si>
    <t>misinformation</t>
  </si>
  <si>
    <t>misinformed</t>
  </si>
  <si>
    <t>misinterpreted</t>
  </si>
  <si>
    <t>misleading</t>
  </si>
  <si>
    <t>misread</t>
  </si>
  <si>
    <t>misreporting</t>
  </si>
  <si>
    <t>misrepresentation</t>
  </si>
  <si>
    <t>miss</t>
  </si>
  <si>
    <t>missed</t>
  </si>
  <si>
    <t>missing</t>
  </si>
  <si>
    <t>mistake</t>
  </si>
  <si>
    <t>mistaken</t>
  </si>
  <si>
    <t>mistakes</t>
  </si>
  <si>
    <t>mistaking</t>
  </si>
  <si>
    <t>misunderstand</t>
  </si>
  <si>
    <t>misunderstanding</t>
  </si>
  <si>
    <t>misunderstands</t>
  </si>
  <si>
    <t>misunderstood</t>
  </si>
  <si>
    <t>moan</t>
  </si>
  <si>
    <t>moaned</t>
  </si>
  <si>
    <t>moaning</t>
  </si>
  <si>
    <t>moans</t>
  </si>
  <si>
    <t>mock</t>
  </si>
  <si>
    <t>mocked</t>
  </si>
  <si>
    <t>mocking</t>
  </si>
  <si>
    <t>mocks</t>
  </si>
  <si>
    <t>mongering</t>
  </si>
  <si>
    <t>monopolize</t>
  </si>
  <si>
    <t>monopolized</t>
  </si>
  <si>
    <t>monopolizes</t>
  </si>
  <si>
    <t>monopolizing</t>
  </si>
  <si>
    <t>moody</t>
  </si>
  <si>
    <t>mope</t>
  </si>
  <si>
    <t>moping</t>
  </si>
  <si>
    <t>moron</t>
  </si>
  <si>
    <t>motherfucker</t>
  </si>
  <si>
    <t>motherfucking</t>
  </si>
  <si>
    <t>motivate</t>
  </si>
  <si>
    <t>motivated</t>
  </si>
  <si>
    <t>motivating</t>
  </si>
  <si>
    <t>motivation</t>
  </si>
  <si>
    <t>mourn</t>
  </si>
  <si>
    <t>mourned</t>
  </si>
  <si>
    <t>mournful</t>
  </si>
  <si>
    <t>mourning</t>
  </si>
  <si>
    <t>mourns</t>
  </si>
  <si>
    <t>mumpish</t>
  </si>
  <si>
    <t>murder</t>
  </si>
  <si>
    <t>murderer</t>
  </si>
  <si>
    <t>murdering</t>
  </si>
  <si>
    <t>murderous</t>
  </si>
  <si>
    <t>murders</t>
  </si>
  <si>
    <t>myth</t>
  </si>
  <si>
    <t>n00b</t>
  </si>
  <si>
    <t>naive</t>
  </si>
  <si>
    <t>nasty</t>
  </si>
  <si>
    <t>natural</t>
  </si>
  <si>
    <t>naïve</t>
  </si>
  <si>
    <t>needy</t>
  </si>
  <si>
    <t>negative</t>
  </si>
  <si>
    <t>negativity</t>
  </si>
  <si>
    <t>neglect</t>
  </si>
  <si>
    <t>neglected</t>
  </si>
  <si>
    <t>neglecting</t>
  </si>
  <si>
    <t>neglects</t>
  </si>
  <si>
    <t>nerves</t>
  </si>
  <si>
    <t>nervous</t>
  </si>
  <si>
    <t>nervously</t>
  </si>
  <si>
    <t>nice</t>
  </si>
  <si>
    <t>nifty</t>
  </si>
  <si>
    <t>niggas</t>
  </si>
  <si>
    <t>nigger</t>
  </si>
  <si>
    <t>no</t>
  </si>
  <si>
    <t>no fun</t>
  </si>
  <si>
    <t>noble</t>
  </si>
  <si>
    <t>noisy</t>
  </si>
  <si>
    <t>nonsense</t>
  </si>
  <si>
    <t>noob</t>
  </si>
  <si>
    <t>nosey</t>
  </si>
  <si>
    <t>not good</t>
  </si>
  <si>
    <t>not working</t>
  </si>
  <si>
    <t>notorious</t>
  </si>
  <si>
    <t>novel</t>
  </si>
  <si>
    <t>numb</t>
  </si>
  <si>
    <t>nuts</t>
  </si>
  <si>
    <t>obliterate</t>
  </si>
  <si>
    <t>obliterated</t>
  </si>
  <si>
    <t>obnoxious</t>
  </si>
  <si>
    <t>obscene</t>
  </si>
  <si>
    <t>obsessed</t>
  </si>
  <si>
    <t>obsolete</t>
  </si>
  <si>
    <t>obstacle</t>
  </si>
  <si>
    <t>obstacles</t>
  </si>
  <si>
    <t>obstinate</t>
  </si>
  <si>
    <t>odd</t>
  </si>
  <si>
    <t>offend</t>
  </si>
  <si>
    <t>offended</t>
  </si>
  <si>
    <t>offender</t>
  </si>
  <si>
    <t>offending</t>
  </si>
  <si>
    <t>offends</t>
  </si>
  <si>
    <t>offline</t>
  </si>
  <si>
    <t>oks</t>
  </si>
  <si>
    <t>ominous</t>
  </si>
  <si>
    <t>once-in-a-lifetime</t>
  </si>
  <si>
    <t>opportunities</t>
  </si>
  <si>
    <t>opportunity</t>
  </si>
  <si>
    <t>oppressed</t>
  </si>
  <si>
    <t>oppressive</t>
  </si>
  <si>
    <t>optimism</t>
  </si>
  <si>
    <t>optimistic</t>
  </si>
  <si>
    <t>optionless</t>
  </si>
  <si>
    <t>outcry</t>
  </si>
  <si>
    <t>outmaneuvered</t>
  </si>
  <si>
    <t>outrage</t>
  </si>
  <si>
    <t>outraged</t>
  </si>
  <si>
    <t>outreach</t>
  </si>
  <si>
    <t>outstanding</t>
  </si>
  <si>
    <t>overjoyed</t>
  </si>
  <si>
    <t>overload</t>
  </si>
  <si>
    <t>overlooked</t>
  </si>
  <si>
    <t>overreact</t>
  </si>
  <si>
    <t>overreacted</t>
  </si>
  <si>
    <t>overreaction</t>
  </si>
  <si>
    <t>overreacts</t>
  </si>
  <si>
    <t>oversell</t>
  </si>
  <si>
    <t>overselling</t>
  </si>
  <si>
    <t>oversells</t>
  </si>
  <si>
    <t>oversimplification</t>
  </si>
  <si>
    <t>oversimplified</t>
  </si>
  <si>
    <t>oversimplifies</t>
  </si>
  <si>
    <t>oversimplify</t>
  </si>
  <si>
    <t>overstatement</t>
  </si>
  <si>
    <t>overstatements</t>
  </si>
  <si>
    <t>overweight</t>
  </si>
  <si>
    <t>oxymoron</t>
  </si>
  <si>
    <t>pain</t>
  </si>
  <si>
    <t>pained</t>
  </si>
  <si>
    <t>panic</t>
  </si>
  <si>
    <t>panicked</t>
  </si>
  <si>
    <t>panics</t>
  </si>
  <si>
    <t>paradise</t>
  </si>
  <si>
    <t>paradox</t>
  </si>
  <si>
    <t>pardon</t>
  </si>
  <si>
    <t>pardoned</t>
  </si>
  <si>
    <t>pardoning</t>
  </si>
  <si>
    <t>pardons</t>
  </si>
  <si>
    <t>parley</t>
  </si>
  <si>
    <t>passionate</t>
  </si>
  <si>
    <t>passive</t>
  </si>
  <si>
    <t>passively</t>
  </si>
  <si>
    <t>pathetic</t>
  </si>
  <si>
    <t>pay</t>
  </si>
  <si>
    <t>peace</t>
  </si>
  <si>
    <t>peaceful</t>
  </si>
  <si>
    <t>peacefully</t>
  </si>
  <si>
    <t>penalty</t>
  </si>
  <si>
    <t>pensive</t>
  </si>
  <si>
    <t>perfect</t>
  </si>
  <si>
    <t>perfected</t>
  </si>
  <si>
    <t>perfectly</t>
  </si>
  <si>
    <t>perfects</t>
  </si>
  <si>
    <t>peril</t>
  </si>
  <si>
    <t>perjury</t>
  </si>
  <si>
    <t>perpetrator</t>
  </si>
  <si>
    <t>perpetrators</t>
  </si>
  <si>
    <t>perplexed</t>
  </si>
  <si>
    <t>persecute</t>
  </si>
  <si>
    <t>persecuted</t>
  </si>
  <si>
    <t>persecutes</t>
  </si>
  <si>
    <t>persecuting</t>
  </si>
  <si>
    <t>perturbed</t>
  </si>
  <si>
    <t>pesky</t>
  </si>
  <si>
    <t>pessimism</t>
  </si>
  <si>
    <t>pessimistic</t>
  </si>
  <si>
    <t>petrified</t>
  </si>
  <si>
    <t>phobic</t>
  </si>
  <si>
    <t>picturesque</t>
  </si>
  <si>
    <t>pileup</t>
  </si>
  <si>
    <t>pique</t>
  </si>
  <si>
    <t>piqued</t>
  </si>
  <si>
    <t>piss</t>
  </si>
  <si>
    <t>pissed</t>
  </si>
  <si>
    <t>pissing</t>
  </si>
  <si>
    <t>piteous</t>
  </si>
  <si>
    <t>pitied</t>
  </si>
  <si>
    <t>pity</t>
  </si>
  <si>
    <t>playful</t>
  </si>
  <si>
    <t>pleasant</t>
  </si>
  <si>
    <t>please</t>
  </si>
  <si>
    <t>pleased</t>
  </si>
  <si>
    <t>pleasure</t>
  </si>
  <si>
    <t>poised</t>
  </si>
  <si>
    <t>poison</t>
  </si>
  <si>
    <t>poisoned</t>
  </si>
  <si>
    <t>poisons</t>
  </si>
  <si>
    <t>pollute</t>
  </si>
  <si>
    <t>polluted</t>
  </si>
  <si>
    <t>polluter</t>
  </si>
  <si>
    <t>polluters</t>
  </si>
  <si>
    <t>pollutes</t>
  </si>
  <si>
    <t>poor</t>
  </si>
  <si>
    <t>poorer</t>
  </si>
  <si>
    <t>poorest</t>
  </si>
  <si>
    <t>popular</t>
  </si>
  <si>
    <t>positive</t>
  </si>
  <si>
    <t>positively</t>
  </si>
  <si>
    <t>possessive</t>
  </si>
  <si>
    <t>postpone</t>
  </si>
  <si>
    <t>postponed</t>
  </si>
  <si>
    <t>postpones</t>
  </si>
  <si>
    <t>postponing</t>
  </si>
  <si>
    <t>poverty</t>
  </si>
  <si>
    <t>powerful</t>
  </si>
  <si>
    <t>powerless</t>
  </si>
  <si>
    <t>praise</t>
  </si>
  <si>
    <t>praised</t>
  </si>
  <si>
    <t>praises</t>
  </si>
  <si>
    <t>praising</t>
  </si>
  <si>
    <t>pray</t>
  </si>
  <si>
    <t>praying</t>
  </si>
  <si>
    <t>prays</t>
  </si>
  <si>
    <t>prblm</t>
  </si>
  <si>
    <t>prblms</t>
  </si>
  <si>
    <t>prepared</t>
  </si>
  <si>
    <t>pressure</t>
  </si>
  <si>
    <t>pressured</t>
  </si>
  <si>
    <t>pretend</t>
  </si>
  <si>
    <t>pretending</t>
  </si>
  <si>
    <t>pretends</t>
  </si>
  <si>
    <t>pretty</t>
  </si>
  <si>
    <t>prevent</t>
  </si>
  <si>
    <t>prevented</t>
  </si>
  <si>
    <t>preventing</t>
  </si>
  <si>
    <t>prevents</t>
  </si>
  <si>
    <t>prick</t>
  </si>
  <si>
    <t>prison</t>
  </si>
  <si>
    <t>prisoner</t>
  </si>
  <si>
    <t>prisoners</t>
  </si>
  <si>
    <t>privileged</t>
  </si>
  <si>
    <t>proactive</t>
  </si>
  <si>
    <t>problem</t>
  </si>
  <si>
    <t>problems</t>
  </si>
  <si>
    <t>profiteer</t>
  </si>
  <si>
    <t>progress</t>
  </si>
  <si>
    <t>prominent</t>
  </si>
  <si>
    <t>promise</t>
  </si>
  <si>
    <t>promised</t>
  </si>
  <si>
    <t>promises</t>
  </si>
  <si>
    <t>promote</t>
  </si>
  <si>
    <t>promoted</t>
  </si>
  <si>
    <t>promotes</t>
  </si>
  <si>
    <t>promoting</t>
  </si>
  <si>
    <t>propaganda</t>
  </si>
  <si>
    <t>prosecute</t>
  </si>
  <si>
    <t>prosecuted</t>
  </si>
  <si>
    <t>prosecutes</t>
  </si>
  <si>
    <t>prosecution</t>
  </si>
  <si>
    <t>prospect</t>
  </si>
  <si>
    <t>prospects</t>
  </si>
  <si>
    <t>prosperous</t>
  </si>
  <si>
    <t>protect</t>
  </si>
  <si>
    <t>protected</t>
  </si>
  <si>
    <t>protects</t>
  </si>
  <si>
    <t>protest</t>
  </si>
  <si>
    <t>protesters</t>
  </si>
  <si>
    <t>protesting</t>
  </si>
  <si>
    <t>protests</t>
  </si>
  <si>
    <t>proud</t>
  </si>
  <si>
    <t>proudly</t>
  </si>
  <si>
    <t>provoke</t>
  </si>
  <si>
    <t>provoked</t>
  </si>
  <si>
    <t>provokes</t>
  </si>
  <si>
    <t>provoking</t>
  </si>
  <si>
    <t>pseudoscience</t>
  </si>
  <si>
    <t>punish</t>
  </si>
  <si>
    <t>punished</t>
  </si>
  <si>
    <t>punishes</t>
  </si>
  <si>
    <t>punitive</t>
  </si>
  <si>
    <t>pushy</t>
  </si>
  <si>
    <t>puzzled</t>
  </si>
  <si>
    <t>quaking</t>
  </si>
  <si>
    <t>questionable</t>
  </si>
  <si>
    <t>questioned</t>
  </si>
  <si>
    <t>questioning</t>
  </si>
  <si>
    <t>racism</t>
  </si>
  <si>
    <t>racist</t>
  </si>
  <si>
    <t>racists</t>
  </si>
  <si>
    <t>rage</t>
  </si>
  <si>
    <t>rageful</t>
  </si>
  <si>
    <t>rainy</t>
  </si>
  <si>
    <t>rant</t>
  </si>
  <si>
    <t>ranter</t>
  </si>
  <si>
    <t>ranters</t>
  </si>
  <si>
    <t>rants</t>
  </si>
  <si>
    <t>rape</t>
  </si>
  <si>
    <t>rapist</t>
  </si>
  <si>
    <t>rapture</t>
  </si>
  <si>
    <t>raptured</t>
  </si>
  <si>
    <t>raptures</t>
  </si>
  <si>
    <t>rapturous</t>
  </si>
  <si>
    <t>rash</t>
  </si>
  <si>
    <t>ratified</t>
  </si>
  <si>
    <t>reach</t>
  </si>
  <si>
    <t>reached</t>
  </si>
  <si>
    <t>reaches</t>
  </si>
  <si>
    <t>reaching</t>
  </si>
  <si>
    <t>reassure</t>
  </si>
  <si>
    <t>reassured</t>
  </si>
  <si>
    <t>reassures</t>
  </si>
  <si>
    <t>reassuring</t>
  </si>
  <si>
    <t>rebellion</t>
  </si>
  <si>
    <t>recession</t>
  </si>
  <si>
    <t>reckless</t>
  </si>
  <si>
    <t>recommend</t>
  </si>
  <si>
    <t>recommended</t>
  </si>
  <si>
    <t>recommends</t>
  </si>
  <si>
    <t>redeemed</t>
  </si>
  <si>
    <t>refuse</t>
  </si>
  <si>
    <t>refused</t>
  </si>
  <si>
    <t>refusing</t>
  </si>
  <si>
    <t>regret</t>
  </si>
  <si>
    <t>regretful</t>
  </si>
  <si>
    <t>regrets</t>
  </si>
  <si>
    <t>regretted</t>
  </si>
  <si>
    <t>regretting</t>
  </si>
  <si>
    <t>reject</t>
  </si>
  <si>
    <t>rejected</t>
  </si>
  <si>
    <t>rejecting</t>
  </si>
  <si>
    <t>rejects</t>
  </si>
  <si>
    <t>rejoice</t>
  </si>
  <si>
    <t>rejoiced</t>
  </si>
  <si>
    <t>rejoices</t>
  </si>
  <si>
    <t>rejoicing</t>
  </si>
  <si>
    <t>relaxed</t>
  </si>
  <si>
    <t>relentless</t>
  </si>
  <si>
    <t>reliant</t>
  </si>
  <si>
    <t>relieve</t>
  </si>
  <si>
    <t>relieved</t>
  </si>
  <si>
    <t>relieves</t>
  </si>
  <si>
    <t>relieving</t>
  </si>
  <si>
    <t>relishing</t>
  </si>
  <si>
    <t>remarkable</t>
  </si>
  <si>
    <t>remorse</t>
  </si>
  <si>
    <t>repulse</t>
  </si>
  <si>
    <t>repulsed</t>
  </si>
  <si>
    <t>rescue</t>
  </si>
  <si>
    <t>rescued</t>
  </si>
  <si>
    <t>rescues</t>
  </si>
  <si>
    <t>resentful</t>
  </si>
  <si>
    <t>resign</t>
  </si>
  <si>
    <t>resigned</t>
  </si>
  <si>
    <t>resigning</t>
  </si>
  <si>
    <t>resigns</t>
  </si>
  <si>
    <t>resolute</t>
  </si>
  <si>
    <t>resolve</t>
  </si>
  <si>
    <t>resolved</t>
  </si>
  <si>
    <t>resolves</t>
  </si>
  <si>
    <t>resolving</t>
  </si>
  <si>
    <t>respected</t>
  </si>
  <si>
    <t>responsible</t>
  </si>
  <si>
    <t>responsive</t>
  </si>
  <si>
    <t>restful</t>
  </si>
  <si>
    <t>restless</t>
  </si>
  <si>
    <t>restore</t>
  </si>
  <si>
    <t>restored</t>
  </si>
  <si>
    <t>restores</t>
  </si>
  <si>
    <t>restoring</t>
  </si>
  <si>
    <t>restrict</t>
  </si>
  <si>
    <t>restricted</t>
  </si>
  <si>
    <t>restricting</t>
  </si>
  <si>
    <t>restriction</t>
  </si>
  <si>
    <t>restricts</t>
  </si>
  <si>
    <t>retained</t>
  </si>
  <si>
    <t>retard</t>
  </si>
  <si>
    <t>retarded</t>
  </si>
  <si>
    <t>retreat</t>
  </si>
  <si>
    <t>revenge</t>
  </si>
  <si>
    <t>revengeful</t>
  </si>
  <si>
    <t>revered</t>
  </si>
  <si>
    <t>revive</t>
  </si>
  <si>
    <t>revives</t>
  </si>
  <si>
    <t>reward</t>
  </si>
  <si>
    <t>rewarded</t>
  </si>
  <si>
    <t>rewarding</t>
  </si>
  <si>
    <t>rewards</t>
  </si>
  <si>
    <t>rich</t>
  </si>
  <si>
    <t>ridiculous</t>
  </si>
  <si>
    <t>rig</t>
  </si>
  <si>
    <t>rigged</t>
  </si>
  <si>
    <t>right direction</t>
  </si>
  <si>
    <t>rigorous</t>
  </si>
  <si>
    <t>rigorously</t>
  </si>
  <si>
    <t>riot</t>
  </si>
  <si>
    <t>riots</t>
  </si>
  <si>
    <t>risk</t>
  </si>
  <si>
    <t>risks</t>
  </si>
  <si>
    <t>rob</t>
  </si>
  <si>
    <t>robber</t>
  </si>
  <si>
    <t>robed</t>
  </si>
  <si>
    <t>robing</t>
  </si>
  <si>
    <t>robs</t>
  </si>
  <si>
    <t>robust</t>
  </si>
  <si>
    <t>rofl</t>
  </si>
  <si>
    <t>roflcopter</t>
  </si>
  <si>
    <t>roflmao</t>
  </si>
  <si>
    <t>romance</t>
  </si>
  <si>
    <t>rotfl</t>
  </si>
  <si>
    <t>rotflmfao</t>
  </si>
  <si>
    <t>rotflol</t>
  </si>
  <si>
    <t>ruin</t>
  </si>
  <si>
    <t>ruined</t>
  </si>
  <si>
    <t>ruining</t>
  </si>
  <si>
    <t>ruins</t>
  </si>
  <si>
    <t>sabotage</t>
  </si>
  <si>
    <t>sad</t>
  </si>
  <si>
    <t>sadden</t>
  </si>
  <si>
    <t>saddened</t>
  </si>
  <si>
    <t>sadly</t>
  </si>
  <si>
    <t>safe</t>
  </si>
  <si>
    <t>safely</t>
  </si>
  <si>
    <t>safety</t>
  </si>
  <si>
    <t>salient</t>
  </si>
  <si>
    <t>sappy</t>
  </si>
  <si>
    <t>sarcastic</t>
  </si>
  <si>
    <t>satisfied</t>
  </si>
  <si>
    <t>save</t>
  </si>
  <si>
    <t>saved</t>
  </si>
  <si>
    <t>scam</t>
  </si>
  <si>
    <t>scams</t>
  </si>
  <si>
    <t>scandal</t>
  </si>
  <si>
    <t>scandalous</t>
  </si>
  <si>
    <t>scandals</t>
  </si>
  <si>
    <t>scapegoat</t>
  </si>
  <si>
    <t>scapegoats</t>
  </si>
  <si>
    <t>scare</t>
  </si>
  <si>
    <t>scared</t>
  </si>
  <si>
    <t>scary</t>
  </si>
  <si>
    <t>sceptical</t>
  </si>
  <si>
    <t>scold</t>
  </si>
  <si>
    <t>scoop</t>
  </si>
  <si>
    <t>scorn</t>
  </si>
  <si>
    <t>scornful</t>
  </si>
  <si>
    <t>scream</t>
  </si>
  <si>
    <t>screamed</t>
  </si>
  <si>
    <t>screaming</t>
  </si>
  <si>
    <t>screams</t>
  </si>
  <si>
    <t>screwed</t>
  </si>
  <si>
    <t>screwed up</t>
  </si>
  <si>
    <t>scumbag</t>
  </si>
  <si>
    <t>secure</t>
  </si>
  <si>
    <t>secured</t>
  </si>
  <si>
    <t>secures</t>
  </si>
  <si>
    <t>sedition</t>
  </si>
  <si>
    <t>seditious</t>
  </si>
  <si>
    <t>seduced</t>
  </si>
  <si>
    <t>self-confident</t>
  </si>
  <si>
    <t>self-deluded</t>
  </si>
  <si>
    <t>selfish</t>
  </si>
  <si>
    <t>selfishness</t>
  </si>
  <si>
    <t>sentence</t>
  </si>
  <si>
    <t>sentenced</t>
  </si>
  <si>
    <t>sentences</t>
  </si>
  <si>
    <t>sentencing</t>
  </si>
  <si>
    <t>serene</t>
  </si>
  <si>
    <t>severe</t>
  </si>
  <si>
    <t>sexy</t>
  </si>
  <si>
    <t>shaky</t>
  </si>
  <si>
    <t>shame</t>
  </si>
  <si>
    <t>shamed</t>
  </si>
  <si>
    <t>shameful</t>
  </si>
  <si>
    <t>share</t>
  </si>
  <si>
    <t>shared</t>
  </si>
  <si>
    <t>shares</t>
  </si>
  <si>
    <t>shattered</t>
  </si>
  <si>
    <t>shit</t>
  </si>
  <si>
    <t>shithead</t>
  </si>
  <si>
    <t>shitty</t>
  </si>
  <si>
    <t>shock</t>
  </si>
  <si>
    <t>shocked</t>
  </si>
  <si>
    <t>shocking</t>
  </si>
  <si>
    <t>shocks</t>
  </si>
  <si>
    <t>shoot</t>
  </si>
  <si>
    <t>short-sighted</t>
  </si>
  <si>
    <t>short-sightedness</t>
  </si>
  <si>
    <t>shortage</t>
  </si>
  <si>
    <t>shortages</t>
  </si>
  <si>
    <t>shrew</t>
  </si>
  <si>
    <t>shy</t>
  </si>
  <si>
    <t>sick</t>
  </si>
  <si>
    <t>sigh</t>
  </si>
  <si>
    <t>significance</t>
  </si>
  <si>
    <t>significant</t>
  </si>
  <si>
    <t>silencing</t>
  </si>
  <si>
    <t>silly</t>
  </si>
  <si>
    <t>sincere</t>
  </si>
  <si>
    <t>sincerely</t>
  </si>
  <si>
    <t>sincerest</t>
  </si>
  <si>
    <t>sincerity</t>
  </si>
  <si>
    <t>sinful</t>
  </si>
  <si>
    <t>singleminded</t>
  </si>
  <si>
    <t>skeptic</t>
  </si>
  <si>
    <t>skeptical</t>
  </si>
  <si>
    <t>skepticism</t>
  </si>
  <si>
    <t>skeptics</t>
  </si>
  <si>
    <t>slam</t>
  </si>
  <si>
    <t>slash</t>
  </si>
  <si>
    <t>slashed</t>
  </si>
  <si>
    <t>slashes</t>
  </si>
  <si>
    <t>slashing</t>
  </si>
  <si>
    <t>slavery</t>
  </si>
  <si>
    <t>sleeplessness</t>
  </si>
  <si>
    <t>slick</t>
  </si>
  <si>
    <t>slicker</t>
  </si>
  <si>
    <t>slickest</t>
  </si>
  <si>
    <t>sluggish</t>
  </si>
  <si>
    <t>slut</t>
  </si>
  <si>
    <t>smart</t>
  </si>
  <si>
    <t>smarter</t>
  </si>
  <si>
    <t>smartest</t>
  </si>
  <si>
    <t>smear</t>
  </si>
  <si>
    <t>smile</t>
  </si>
  <si>
    <t>smiled</t>
  </si>
  <si>
    <t>smiles</t>
  </si>
  <si>
    <t>smiling</t>
  </si>
  <si>
    <t>smog</t>
  </si>
  <si>
    <t>sneaky</t>
  </si>
  <si>
    <t>snub</t>
  </si>
  <si>
    <t>snubbed</t>
  </si>
  <si>
    <t>snubbing</t>
  </si>
  <si>
    <t>snubs</t>
  </si>
  <si>
    <t>sobering</t>
  </si>
  <si>
    <t>solemn</t>
  </si>
  <si>
    <t>solid</t>
  </si>
  <si>
    <t>solidarity</t>
  </si>
  <si>
    <t>solution</t>
  </si>
  <si>
    <t>solutions</t>
  </si>
  <si>
    <t>solve</t>
  </si>
  <si>
    <t>solved</t>
  </si>
  <si>
    <t>solves</t>
  </si>
  <si>
    <t>solving</t>
  </si>
  <si>
    <t>somber</t>
  </si>
  <si>
    <t>some kind</t>
  </si>
  <si>
    <t>son-of-a-bitch</t>
  </si>
  <si>
    <t>soothe</t>
  </si>
  <si>
    <t>soothed</t>
  </si>
  <si>
    <t>soothing</t>
  </si>
  <si>
    <t>sophisticated</t>
  </si>
  <si>
    <t>sore</t>
  </si>
  <si>
    <t>sorrow</t>
  </si>
  <si>
    <t>sorrowful</t>
  </si>
  <si>
    <t>sorry</t>
  </si>
  <si>
    <t>spam</t>
  </si>
  <si>
    <t>spammer</t>
  </si>
  <si>
    <t>spammers</t>
  </si>
  <si>
    <t>spamming</t>
  </si>
  <si>
    <t>spark</t>
  </si>
  <si>
    <t>sparkle</t>
  </si>
  <si>
    <t>sparkles</t>
  </si>
  <si>
    <t>sparkling</t>
  </si>
  <si>
    <t>speculative</t>
  </si>
  <si>
    <t>spirit</t>
  </si>
  <si>
    <t>spirited</t>
  </si>
  <si>
    <t>spiritless</t>
  </si>
  <si>
    <t>spiteful</t>
  </si>
  <si>
    <t>splendid</t>
  </si>
  <si>
    <t>sprightly</t>
  </si>
  <si>
    <t>squelched</t>
  </si>
  <si>
    <t>stab</t>
  </si>
  <si>
    <t>stabbed</t>
  </si>
  <si>
    <t>stable</t>
  </si>
  <si>
    <t>stabs</t>
  </si>
  <si>
    <t>stall</t>
  </si>
  <si>
    <t>stalled</t>
  </si>
  <si>
    <t>stalling</t>
  </si>
  <si>
    <t>stamina</t>
  </si>
  <si>
    <t>stampede</t>
  </si>
  <si>
    <t>startled</t>
  </si>
  <si>
    <t>starve</t>
  </si>
  <si>
    <t>starved</t>
  </si>
  <si>
    <t>starves</t>
  </si>
  <si>
    <t>starving</t>
  </si>
  <si>
    <t>steadfast</t>
  </si>
  <si>
    <t>steal</t>
  </si>
  <si>
    <t>steals</t>
  </si>
  <si>
    <t>stereotype</t>
  </si>
  <si>
    <t>stereotyped</t>
  </si>
  <si>
    <t>stifled</t>
  </si>
  <si>
    <t>stimulate</t>
  </si>
  <si>
    <t>stimulated</t>
  </si>
  <si>
    <t>stimulates</t>
  </si>
  <si>
    <t>stimulating</t>
  </si>
  <si>
    <t>stingy</t>
  </si>
  <si>
    <t>stolen</t>
  </si>
  <si>
    <t>stop</t>
  </si>
  <si>
    <t>stopped</t>
  </si>
  <si>
    <t>stopping</t>
  </si>
  <si>
    <t>stops</t>
  </si>
  <si>
    <t>stout</t>
  </si>
  <si>
    <t>straight</t>
  </si>
  <si>
    <t>strange</t>
  </si>
  <si>
    <t>strangely</t>
  </si>
  <si>
    <t>strangled</t>
  </si>
  <si>
    <t>strength</t>
  </si>
  <si>
    <t>strengthen</t>
  </si>
  <si>
    <t>strengthened</t>
  </si>
  <si>
    <t>strengthening</t>
  </si>
  <si>
    <t>strengthens</t>
  </si>
  <si>
    <t>stressed</t>
  </si>
  <si>
    <t>stressor</t>
  </si>
  <si>
    <t>stressors</t>
  </si>
  <si>
    <t>stricken</t>
  </si>
  <si>
    <t>strike</t>
  </si>
  <si>
    <t>strikers</t>
  </si>
  <si>
    <t>strikes</t>
  </si>
  <si>
    <t>strong</t>
  </si>
  <si>
    <t>stronger</t>
  </si>
  <si>
    <t>strongest</t>
  </si>
  <si>
    <t>struck</t>
  </si>
  <si>
    <t>struggle</t>
  </si>
  <si>
    <t>struggled</t>
  </si>
  <si>
    <t>struggles</t>
  </si>
  <si>
    <t>struggling</t>
  </si>
  <si>
    <t>stubborn</t>
  </si>
  <si>
    <t>stuck</t>
  </si>
  <si>
    <t>stunned</t>
  </si>
  <si>
    <t>stunning</t>
  </si>
  <si>
    <t>stupid</t>
  </si>
  <si>
    <t>stupidly</t>
  </si>
  <si>
    <t>suave</t>
  </si>
  <si>
    <t>substantial</t>
  </si>
  <si>
    <t>substantially</t>
  </si>
  <si>
    <t>subversive</t>
  </si>
  <si>
    <t>success</t>
  </si>
  <si>
    <t>successful</t>
  </si>
  <si>
    <t>suck</t>
  </si>
  <si>
    <t>sucks</t>
  </si>
  <si>
    <t>suffer</t>
  </si>
  <si>
    <t>suffering</t>
  </si>
  <si>
    <t>suffers</t>
  </si>
  <si>
    <t>suicidal</t>
  </si>
  <si>
    <t>suicide</t>
  </si>
  <si>
    <t>suing</t>
  </si>
  <si>
    <t>sulking</t>
  </si>
  <si>
    <t>sulky</t>
  </si>
  <si>
    <t>sullen</t>
  </si>
  <si>
    <t>sunshine</t>
  </si>
  <si>
    <t>super</t>
  </si>
  <si>
    <t>superb</t>
  </si>
  <si>
    <t>superior</t>
  </si>
  <si>
    <t>support</t>
  </si>
  <si>
    <t>supported</t>
  </si>
  <si>
    <t>supporter</t>
  </si>
  <si>
    <t>supporters</t>
  </si>
  <si>
    <t>supporting</t>
  </si>
  <si>
    <t>supportive</t>
  </si>
  <si>
    <t>supports</t>
  </si>
  <si>
    <t>survived</t>
  </si>
  <si>
    <t>surviving</t>
  </si>
  <si>
    <t>survivor</t>
  </si>
  <si>
    <t>suspect</t>
  </si>
  <si>
    <t>suspected</t>
  </si>
  <si>
    <t>suspecting</t>
  </si>
  <si>
    <t>suspects</t>
  </si>
  <si>
    <t>suspend</t>
  </si>
  <si>
    <t>suspended</t>
  </si>
  <si>
    <t>suspicious</t>
  </si>
  <si>
    <t>swear</t>
  </si>
  <si>
    <t>swearing</t>
  </si>
  <si>
    <t>swears</t>
  </si>
  <si>
    <t>sweet</t>
  </si>
  <si>
    <t>swift</t>
  </si>
  <si>
    <t>swiftly</t>
  </si>
  <si>
    <t>swindle</t>
  </si>
  <si>
    <t>swindles</t>
  </si>
  <si>
    <t>swindling</t>
  </si>
  <si>
    <t>sympathetic</t>
  </si>
  <si>
    <t>sympathy</t>
  </si>
  <si>
    <t>tard</t>
  </si>
  <si>
    <t>tears</t>
  </si>
  <si>
    <t>tender</t>
  </si>
  <si>
    <t>tense</t>
  </si>
  <si>
    <t>tension</t>
  </si>
  <si>
    <t>terrible</t>
  </si>
  <si>
    <t>terribly</t>
  </si>
  <si>
    <t>terrific</t>
  </si>
  <si>
    <t>terrified</t>
  </si>
  <si>
    <t>terror</t>
  </si>
  <si>
    <t>terrorize</t>
  </si>
  <si>
    <t>terrorized</t>
  </si>
  <si>
    <t>terrorizes</t>
  </si>
  <si>
    <t>thank</t>
  </si>
  <si>
    <t>thankful</t>
  </si>
  <si>
    <t>thanks</t>
  </si>
  <si>
    <t>thorny</t>
  </si>
  <si>
    <t>thoughtful</t>
  </si>
  <si>
    <t>thoughtless</t>
  </si>
  <si>
    <t>threat</t>
  </si>
  <si>
    <t>threaten</t>
  </si>
  <si>
    <t>threatened</t>
  </si>
  <si>
    <t>threatening</t>
  </si>
  <si>
    <t>threatens</t>
  </si>
  <si>
    <t>threats</t>
  </si>
  <si>
    <t>thrilled</t>
  </si>
  <si>
    <t>thwart</t>
  </si>
  <si>
    <t>thwarted</t>
  </si>
  <si>
    <t>thwarting</t>
  </si>
  <si>
    <t>thwarts</t>
  </si>
  <si>
    <t>timid</t>
  </si>
  <si>
    <t>timorous</t>
  </si>
  <si>
    <t>tired</t>
  </si>
  <si>
    <t>tits</t>
  </si>
  <si>
    <t>tolerant</t>
  </si>
  <si>
    <t>toothless</t>
  </si>
  <si>
    <t>top</t>
  </si>
  <si>
    <t>tops</t>
  </si>
  <si>
    <t>torn</t>
  </si>
  <si>
    <t>torture</t>
  </si>
  <si>
    <t>tortured</t>
  </si>
  <si>
    <t>tortures</t>
  </si>
  <si>
    <t>torturing</t>
  </si>
  <si>
    <t>totalitarian</t>
  </si>
  <si>
    <t>totalitarianism</t>
  </si>
  <si>
    <t>tout</t>
  </si>
  <si>
    <t>touted</t>
  </si>
  <si>
    <t>touting</t>
  </si>
  <si>
    <t>touts</t>
  </si>
  <si>
    <t>tragedy</t>
  </si>
  <si>
    <t>tragic</t>
  </si>
  <si>
    <t>tranquil</t>
  </si>
  <si>
    <t>trap</t>
  </si>
  <si>
    <t>trapped</t>
  </si>
  <si>
    <t>trauma</t>
  </si>
  <si>
    <t>traumatic</t>
  </si>
  <si>
    <t>travesty</t>
  </si>
  <si>
    <t>treason</t>
  </si>
  <si>
    <t>treasonous</t>
  </si>
  <si>
    <t>treasure</t>
  </si>
  <si>
    <t>treasures</t>
  </si>
  <si>
    <t>trembling</t>
  </si>
  <si>
    <t>tremulous</t>
  </si>
  <si>
    <t>tricked</t>
  </si>
  <si>
    <t>trickery</t>
  </si>
  <si>
    <t>triumph</t>
  </si>
  <si>
    <t>triumphant</t>
  </si>
  <si>
    <t>trouble</t>
  </si>
  <si>
    <t>troubled</t>
  </si>
  <si>
    <t>troubles</t>
  </si>
  <si>
    <t>trust</t>
  </si>
  <si>
    <t>trusted</t>
  </si>
  <si>
    <t>tumor</t>
  </si>
  <si>
    <t>twat</t>
  </si>
  <si>
    <t>ugly</t>
  </si>
  <si>
    <t>unacceptable</t>
  </si>
  <si>
    <t>unappreciated</t>
  </si>
  <si>
    <t>unapproved</t>
  </si>
  <si>
    <t>unaware</t>
  </si>
  <si>
    <t>unbelievable</t>
  </si>
  <si>
    <t>unbelieving</t>
  </si>
  <si>
    <t>unbiased</t>
  </si>
  <si>
    <t>uncertain</t>
  </si>
  <si>
    <t>unclear</t>
  </si>
  <si>
    <t>uncomfortable</t>
  </si>
  <si>
    <t>unconcerned</t>
  </si>
  <si>
    <t>unconfirmed</t>
  </si>
  <si>
    <t>unconvinced</t>
  </si>
  <si>
    <t>uncredited</t>
  </si>
  <si>
    <t>undecided</t>
  </si>
  <si>
    <t>underestimate</t>
  </si>
  <si>
    <t>underestimated</t>
  </si>
  <si>
    <t>underestimates</t>
  </si>
  <si>
    <t>underestimating</t>
  </si>
  <si>
    <t>undermine</t>
  </si>
  <si>
    <t>undermined</t>
  </si>
  <si>
    <t>undermines</t>
  </si>
  <si>
    <t>undermining</t>
  </si>
  <si>
    <t>undeserving</t>
  </si>
  <si>
    <t>undesirable</t>
  </si>
  <si>
    <t>uneasy</t>
  </si>
  <si>
    <t>unemployment</t>
  </si>
  <si>
    <t>unequal</t>
  </si>
  <si>
    <t>unequaled</t>
  </si>
  <si>
    <t>unethical</t>
  </si>
  <si>
    <t>unfair</t>
  </si>
  <si>
    <t>unfocused</t>
  </si>
  <si>
    <t>unfulfilled</t>
  </si>
  <si>
    <t>unhappy</t>
  </si>
  <si>
    <t>unhealthy</t>
  </si>
  <si>
    <t>unified</t>
  </si>
  <si>
    <t>unimpressed</t>
  </si>
  <si>
    <t>unintelligent</t>
  </si>
  <si>
    <t>united</t>
  </si>
  <si>
    <t>unjust</t>
  </si>
  <si>
    <t>unlovable</t>
  </si>
  <si>
    <t>unloved</t>
  </si>
  <si>
    <t>unmatched</t>
  </si>
  <si>
    <t>unmotivated</t>
  </si>
  <si>
    <t>unprofessional</t>
  </si>
  <si>
    <t>unresearched</t>
  </si>
  <si>
    <t>unsatisfied</t>
  </si>
  <si>
    <t>unsecured</t>
  </si>
  <si>
    <t>unsettled</t>
  </si>
  <si>
    <t>unsophisticated</t>
  </si>
  <si>
    <t>unstable</t>
  </si>
  <si>
    <t>unstoppable</t>
  </si>
  <si>
    <t>unsupported</t>
  </si>
  <si>
    <t>unsure</t>
  </si>
  <si>
    <t>untarnished</t>
  </si>
  <si>
    <t>unwanted</t>
  </si>
  <si>
    <t>unworthy</t>
  </si>
  <si>
    <t>upset</t>
  </si>
  <si>
    <t>upsets</t>
  </si>
  <si>
    <t>upsetting</t>
  </si>
  <si>
    <t>uptight</t>
  </si>
  <si>
    <t>urgent</t>
  </si>
  <si>
    <t>useful</t>
  </si>
  <si>
    <t>usefulness</t>
  </si>
  <si>
    <t>useless</t>
  </si>
  <si>
    <t>uselessness</t>
  </si>
  <si>
    <t>vague</t>
  </si>
  <si>
    <t>validate</t>
  </si>
  <si>
    <t>validated</t>
  </si>
  <si>
    <t>validates</t>
  </si>
  <si>
    <t>validating</t>
  </si>
  <si>
    <t>verdict</t>
  </si>
  <si>
    <t>verdicts</t>
  </si>
  <si>
    <t>vested</t>
  </si>
  <si>
    <t>vexation</t>
  </si>
  <si>
    <t>vexing</t>
  </si>
  <si>
    <t>vibrant</t>
  </si>
  <si>
    <t>vicious</t>
  </si>
  <si>
    <t>victim</t>
  </si>
  <si>
    <t>victimize</t>
  </si>
  <si>
    <t>victimized</t>
  </si>
  <si>
    <t>victimizes</t>
  </si>
  <si>
    <t>victimizing</t>
  </si>
  <si>
    <t>victims</t>
  </si>
  <si>
    <t>vigilant</t>
  </si>
  <si>
    <t>vile</t>
  </si>
  <si>
    <t>vindicate</t>
  </si>
  <si>
    <t>vindicated</t>
  </si>
  <si>
    <t>vindicates</t>
  </si>
  <si>
    <t>vindicating</t>
  </si>
  <si>
    <t>violate</t>
  </si>
  <si>
    <t>violated</t>
  </si>
  <si>
    <t>violates</t>
  </si>
  <si>
    <t>violating</t>
  </si>
  <si>
    <t>violence</t>
  </si>
  <si>
    <t>violent</t>
  </si>
  <si>
    <t>virtuous</t>
  </si>
  <si>
    <t>virulent</t>
  </si>
  <si>
    <t>vision</t>
  </si>
  <si>
    <t>visionary</t>
  </si>
  <si>
    <t>visioning</t>
  </si>
  <si>
    <t>visions</t>
  </si>
  <si>
    <t>vitality</t>
  </si>
  <si>
    <t>vitamin</t>
  </si>
  <si>
    <t>vitriolic</t>
  </si>
  <si>
    <t>vivacious</t>
  </si>
  <si>
    <t>vociferous</t>
  </si>
  <si>
    <t>vulnerability</t>
  </si>
  <si>
    <t>vulnerable</t>
  </si>
  <si>
    <t>walkout</t>
  </si>
  <si>
    <t>walkouts</t>
  </si>
  <si>
    <t>wanker</t>
  </si>
  <si>
    <t>want</t>
  </si>
  <si>
    <t>war</t>
  </si>
  <si>
    <t>warfare</t>
  </si>
  <si>
    <t>warm</t>
  </si>
  <si>
    <t>warmth</t>
  </si>
  <si>
    <t>warn</t>
  </si>
  <si>
    <t>warned</t>
  </si>
  <si>
    <t>warning</t>
  </si>
  <si>
    <t>warnings</t>
  </si>
  <si>
    <t>warns</t>
  </si>
  <si>
    <t>waste</t>
  </si>
  <si>
    <t>wasted</t>
  </si>
  <si>
    <t>wasting</t>
  </si>
  <si>
    <t>wavering</t>
  </si>
  <si>
    <t>weak</t>
  </si>
  <si>
    <t>weakness</t>
  </si>
  <si>
    <t>wealth</t>
  </si>
  <si>
    <t>wealthy</t>
  </si>
  <si>
    <t>weary</t>
  </si>
  <si>
    <t>weep</t>
  </si>
  <si>
    <t>weeping</t>
  </si>
  <si>
    <t>weird</t>
  </si>
  <si>
    <t>welcome</t>
  </si>
  <si>
    <t>welcomed</t>
  </si>
  <si>
    <t>welcomes</t>
  </si>
  <si>
    <t>whimsical</t>
  </si>
  <si>
    <t>whitewash</t>
  </si>
  <si>
    <t>whore</t>
  </si>
  <si>
    <t>wicked</t>
  </si>
  <si>
    <t>widowed</t>
  </si>
  <si>
    <t>willingness</t>
  </si>
  <si>
    <t>win</t>
  </si>
  <si>
    <t>winner</t>
  </si>
  <si>
    <t>winning</t>
  </si>
  <si>
    <t>wins</t>
  </si>
  <si>
    <t>winwin</t>
  </si>
  <si>
    <t>wish</t>
  </si>
  <si>
    <t>wishes</t>
  </si>
  <si>
    <t>wishing</t>
  </si>
  <si>
    <t>withdrawal</t>
  </si>
  <si>
    <t>woebegone</t>
  </si>
  <si>
    <t>woeful</t>
  </si>
  <si>
    <t>won</t>
  </si>
  <si>
    <t>wonderful</t>
  </si>
  <si>
    <t>woo</t>
  </si>
  <si>
    <t>woohoo</t>
  </si>
  <si>
    <t>wooo</t>
  </si>
  <si>
    <t>woow</t>
  </si>
  <si>
    <t>worn</t>
  </si>
  <si>
    <t>worried</t>
  </si>
  <si>
    <t>worry</t>
  </si>
  <si>
    <t>worrying</t>
  </si>
  <si>
    <t>worse</t>
  </si>
  <si>
    <t>worsen</t>
  </si>
  <si>
    <t>worsened</t>
  </si>
  <si>
    <t>worsening</t>
  </si>
  <si>
    <t>worsens</t>
  </si>
  <si>
    <t>worshiped</t>
  </si>
  <si>
    <t>worst</t>
  </si>
  <si>
    <t>worth</t>
  </si>
  <si>
    <t>worthless</t>
  </si>
  <si>
    <t>worthy</t>
  </si>
  <si>
    <t>wow</t>
  </si>
  <si>
    <t>wowow</t>
  </si>
  <si>
    <t>wowww</t>
  </si>
  <si>
    <t>wrathful</t>
  </si>
  <si>
    <t>wreck</t>
  </si>
  <si>
    <t>wrong</t>
  </si>
  <si>
    <t>wronged</t>
  </si>
  <si>
    <t>wtf</t>
  </si>
  <si>
    <t>yeah</t>
  </si>
  <si>
    <t>yearning</t>
  </si>
  <si>
    <t>yeees</t>
  </si>
  <si>
    <t>yes</t>
  </si>
  <si>
    <t>youthful</t>
  </si>
  <si>
    <t>yucky</t>
  </si>
  <si>
    <t>yummy</t>
  </si>
  <si>
    <t>zealot</t>
  </si>
  <si>
    <t>zealots</t>
  </si>
  <si>
    <t>zealous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</si>
</sst>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5.0"/>
    <col customWidth="1" min="3" max="3" width="18.38"/>
  </cols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3">
        <v>-2.0</v>
      </c>
      <c r="C2" s="4" t="str">
        <f>IFERROR(__xludf.DUMMYFUNCTION("LOWER(GOOGLETRANSLATE(A2,""en"",""es""))"),"abandonar")</f>
        <v>abandonar</v>
      </c>
    </row>
    <row r="3">
      <c r="A3" s="1" t="s">
        <v>4</v>
      </c>
      <c r="B3" s="3">
        <v>-2.0</v>
      </c>
      <c r="C3" s="4" t="str">
        <f>IFERROR(__xludf.DUMMYFUNCTION("LOWER(GOOGLETRANSLATE(A3,""en"",""es""))"),"abandonado")</f>
        <v>abandonado</v>
      </c>
    </row>
    <row r="4">
      <c r="A4" s="1" t="s">
        <v>5</v>
      </c>
      <c r="B4" s="3">
        <v>-2.0</v>
      </c>
      <c r="C4" s="4" t="str">
        <f>IFERROR(__xludf.DUMMYFUNCTION("LOWER(GOOGLETRANSLATE(A4,""en"",""es""))"),"abandonarse")</f>
        <v>abandonarse</v>
      </c>
    </row>
    <row r="5">
      <c r="A5" s="1" t="s">
        <v>6</v>
      </c>
      <c r="B5" s="3">
        <v>-2.0</v>
      </c>
      <c r="C5" s="4" t="str">
        <f>IFERROR(__xludf.DUMMYFUNCTION("LOWER(GOOGLETRANSLATE(A5,""en"",""es""))"),"secuestrado")</f>
        <v>secuestrado</v>
      </c>
    </row>
    <row r="6">
      <c r="A6" s="1" t="s">
        <v>7</v>
      </c>
      <c r="B6" s="3">
        <v>-2.0</v>
      </c>
      <c r="C6" s="4" t="str">
        <f>IFERROR(__xludf.DUMMYFUNCTION("LOWER(GOOGLETRANSLATE(A6,""en"",""es""))"),"secuestro")</f>
        <v>secuestro</v>
      </c>
    </row>
    <row r="7">
      <c r="A7" s="1" t="s">
        <v>8</v>
      </c>
      <c r="B7" s="3">
        <v>-2.0</v>
      </c>
      <c r="C7" s="4" t="str">
        <f>IFERROR(__xludf.DUMMYFUNCTION("LOWER(GOOGLETRANSLATE(A7,""en"",""es""))"),"secuestros")</f>
        <v>secuestros</v>
      </c>
    </row>
    <row r="8">
      <c r="A8" s="1" t="s">
        <v>9</v>
      </c>
      <c r="B8" s="3">
        <v>-3.0</v>
      </c>
      <c r="C8" s="4" t="str">
        <f>IFERROR(__xludf.DUMMYFUNCTION("LOWER(GOOGLETRANSLATE(A8,""en"",""es""))"),"aborrecer")</f>
        <v>aborrecer</v>
      </c>
    </row>
    <row r="9">
      <c r="A9" s="1" t="s">
        <v>10</v>
      </c>
      <c r="B9" s="3">
        <v>-3.0</v>
      </c>
      <c r="C9" s="4" t="str">
        <f>IFERROR(__xludf.DUMMYFUNCTION("LOWER(GOOGLETRANSLATE(A9,""en"",""es""))"),"aborrecido")</f>
        <v>aborrecido</v>
      </c>
    </row>
    <row r="10">
      <c r="A10" s="1" t="s">
        <v>11</v>
      </c>
      <c r="B10" s="3">
        <v>-3.0</v>
      </c>
      <c r="C10" s="4" t="str">
        <f>IFERROR(__xludf.DUMMYFUNCTION("LOWER(GOOGLETRANSLATE(A10,""en"",""es""))"),"aborrecible")</f>
        <v>aborrecible</v>
      </c>
    </row>
    <row r="11">
      <c r="A11" s="1" t="s">
        <v>12</v>
      </c>
      <c r="B11" s="3">
        <v>-3.0</v>
      </c>
      <c r="C11" s="4" t="str">
        <f>IFERROR(__xludf.DUMMYFUNCTION("LOWER(GOOGLETRANSLATE(A11,""en"",""es""))"),"aborrecer")</f>
        <v>aborrecer</v>
      </c>
    </row>
    <row r="12">
      <c r="A12" s="1" t="s">
        <v>13</v>
      </c>
      <c r="B12" s="3">
        <v>2.0</v>
      </c>
      <c r="C12" s="4" t="str">
        <f>IFERROR(__xludf.DUMMYFUNCTION("LOWER(GOOGLETRANSLATE(A12,""en"",""es""))"),"habilidades")</f>
        <v>habilidades</v>
      </c>
    </row>
    <row r="13">
      <c r="A13" s="1" t="s">
        <v>14</v>
      </c>
      <c r="B13" s="3">
        <v>2.0</v>
      </c>
      <c r="C13" s="4" t="str">
        <f>IFERROR(__xludf.DUMMYFUNCTION("LOWER(GOOGLETRANSLATE(A13,""en"",""es""))"),"capacidad")</f>
        <v>capacidad</v>
      </c>
    </row>
    <row r="14">
      <c r="A14" s="1" t="s">
        <v>15</v>
      </c>
      <c r="B14" s="3">
        <v>1.0</v>
      </c>
      <c r="C14" s="4" t="str">
        <f>IFERROR(__xludf.DUMMYFUNCTION("LOWER(GOOGLETRANSLATE(A14,""en"",""es""))"),"a bordo")</f>
        <v>a bordo</v>
      </c>
    </row>
    <row r="15">
      <c r="A15" s="1" t="s">
        <v>16</v>
      </c>
      <c r="B15" s="3">
        <v>-1.0</v>
      </c>
      <c r="C15" s="4" t="str">
        <f>IFERROR(__xludf.DUMMYFUNCTION("LOWER(GOOGLETRANSLATE(A15,""en"",""es""))"),"ausente")</f>
        <v>ausente</v>
      </c>
    </row>
    <row r="16">
      <c r="A16" s="1" t="s">
        <v>17</v>
      </c>
      <c r="B16" s="3">
        <v>-1.0</v>
      </c>
      <c r="C16" s="4" t="str">
        <f>IFERROR(__xludf.DUMMYFUNCTION("LOWER(GOOGLETRANSLATE(A16,""en"",""es""))"),"ausentes")</f>
        <v>ausentes</v>
      </c>
    </row>
    <row r="17">
      <c r="A17" s="1" t="s">
        <v>18</v>
      </c>
      <c r="B17" s="3">
        <v>2.0</v>
      </c>
      <c r="C17" s="4" t="str">
        <f>IFERROR(__xludf.DUMMYFUNCTION("LOWER(GOOGLETRANSLATE(A17,""en"",""es""))"),"absolver")</f>
        <v>absolver</v>
      </c>
    </row>
    <row r="18">
      <c r="A18" s="1" t="s">
        <v>19</v>
      </c>
      <c r="B18" s="3">
        <v>2.0</v>
      </c>
      <c r="C18" s="4" t="str">
        <f>IFERROR(__xludf.DUMMYFUNCTION("LOWER(GOOGLETRANSLATE(A18,""en"",""es""))"),"absuelto")</f>
        <v>absuelto</v>
      </c>
    </row>
    <row r="19">
      <c r="A19" s="1" t="s">
        <v>20</v>
      </c>
      <c r="B19" s="3">
        <v>2.0</v>
      </c>
      <c r="C19" s="4" t="str">
        <f>IFERROR(__xludf.DUMMYFUNCTION("LOWER(GOOGLETRANSLATE(A19,""en"",""es""))"),"desaprobar")</f>
        <v>desaprobar</v>
      </c>
    </row>
    <row r="20">
      <c r="A20" s="1" t="s">
        <v>21</v>
      </c>
      <c r="B20" s="3">
        <v>2.0</v>
      </c>
      <c r="C20" s="4" t="str">
        <f>IFERROR(__xludf.DUMMYFUNCTION("LOWER(GOOGLETRANSLATE(A20,""en"",""es""))"),"absorción")</f>
        <v>absorción</v>
      </c>
    </row>
    <row r="21">
      <c r="A21" s="1" t="s">
        <v>22</v>
      </c>
      <c r="B21" s="3">
        <v>1.0</v>
      </c>
      <c r="C21" s="4" t="str">
        <f>IFERROR(__xludf.DUMMYFUNCTION("LOWER(GOOGLETRANSLATE(A21,""en"",""es""))"),"absorbido")</f>
        <v>absorbido</v>
      </c>
    </row>
    <row r="22">
      <c r="A22" s="1" t="s">
        <v>23</v>
      </c>
      <c r="B22" s="3">
        <v>-3.0</v>
      </c>
      <c r="C22" s="4" t="str">
        <f>IFERROR(__xludf.DUMMYFUNCTION("LOWER(GOOGLETRANSLATE(A22,""en"",""es""))"),"abuso")</f>
        <v>abuso</v>
      </c>
    </row>
    <row r="23">
      <c r="A23" s="1" t="s">
        <v>24</v>
      </c>
      <c r="B23" s="3">
        <v>-3.0</v>
      </c>
      <c r="C23" s="4" t="str">
        <f>IFERROR(__xludf.DUMMYFUNCTION("LOWER(GOOGLETRANSLATE(A23,""en"",""es""))"),"abusado")</f>
        <v>abusado</v>
      </c>
    </row>
    <row r="24">
      <c r="A24" s="1" t="s">
        <v>25</v>
      </c>
      <c r="B24" s="3">
        <v>-3.0</v>
      </c>
      <c r="C24" s="4" t="str">
        <f>IFERROR(__xludf.DUMMYFUNCTION("LOWER(GOOGLETRANSLATE(A24,""en"",""es""))"),"abusos")</f>
        <v>abusos</v>
      </c>
    </row>
    <row r="25">
      <c r="A25" s="1" t="s">
        <v>26</v>
      </c>
      <c r="B25" s="3">
        <v>-3.0</v>
      </c>
      <c r="C25" s="4" t="str">
        <f>IFERROR(__xludf.DUMMYFUNCTION("LOWER(GOOGLETRANSLATE(A25,""en"",""es""))"),"abusivo")</f>
        <v>abusivo</v>
      </c>
    </row>
    <row r="26">
      <c r="A26" s="1" t="s">
        <v>27</v>
      </c>
      <c r="B26" s="3">
        <v>1.0</v>
      </c>
      <c r="C26" s="4" t="str">
        <f>IFERROR(__xludf.DUMMYFUNCTION("LOWER(GOOGLETRANSLATE(A26,""en"",""es""))"),"aceptar")</f>
        <v>aceptar</v>
      </c>
    </row>
    <row r="27">
      <c r="A27" s="1" t="s">
        <v>28</v>
      </c>
      <c r="B27" s="3">
        <v>1.0</v>
      </c>
      <c r="C27" s="4" t="str">
        <f>IFERROR(__xludf.DUMMYFUNCTION("LOWER(GOOGLETRANSLATE(A27,""en"",""es""))"),"aceptado")</f>
        <v>aceptado</v>
      </c>
    </row>
    <row r="28">
      <c r="A28" s="1" t="s">
        <v>29</v>
      </c>
      <c r="B28" s="3">
        <v>1.0</v>
      </c>
      <c r="C28" s="4" t="str">
        <f>IFERROR(__xludf.DUMMYFUNCTION("LOWER(GOOGLETRANSLATE(A28,""en"",""es""))"),"aceptación")</f>
        <v>aceptación</v>
      </c>
    </row>
    <row r="29">
      <c r="A29" s="1" t="s">
        <v>30</v>
      </c>
      <c r="B29" s="3">
        <v>1.0</v>
      </c>
      <c r="C29" s="4" t="str">
        <f>IFERROR(__xludf.DUMMYFUNCTION("LOWER(GOOGLETRANSLATE(A29,""en"",""es""))"),"aceptación")</f>
        <v>aceptación</v>
      </c>
    </row>
    <row r="30">
      <c r="A30" s="1" t="s">
        <v>31</v>
      </c>
      <c r="B30" s="3">
        <v>-2.0</v>
      </c>
      <c r="C30" s="4" t="str">
        <f>IFERROR(__xludf.DUMMYFUNCTION("LOWER(GOOGLETRANSLATE(A30,""en"",""es""))"),"accidente")</f>
        <v>accidente</v>
      </c>
    </row>
    <row r="31">
      <c r="A31" s="1" t="s">
        <v>32</v>
      </c>
      <c r="B31" s="3">
        <v>-2.0</v>
      </c>
      <c r="C31" s="4" t="str">
        <f>IFERROR(__xludf.DUMMYFUNCTION("LOWER(GOOGLETRANSLATE(A31,""en"",""es""))"),"accidental")</f>
        <v>accidental</v>
      </c>
    </row>
    <row r="32">
      <c r="A32" s="1" t="s">
        <v>33</v>
      </c>
      <c r="B32" s="3">
        <v>-2.0</v>
      </c>
      <c r="C32" s="4" t="str">
        <f>IFERROR(__xludf.DUMMYFUNCTION("LOWER(GOOGLETRANSLATE(A32,""en"",""es""))"),"accidentalmente")</f>
        <v>accidentalmente</v>
      </c>
    </row>
    <row r="33">
      <c r="A33" s="1" t="s">
        <v>34</v>
      </c>
      <c r="B33" s="3">
        <v>-2.0</v>
      </c>
      <c r="C33" s="4" t="str">
        <f>IFERROR(__xludf.DUMMYFUNCTION("LOWER(GOOGLETRANSLATE(A33,""en"",""es""))"),"accidentes")</f>
        <v>accidentes</v>
      </c>
    </row>
    <row r="34">
      <c r="A34" s="1" t="s">
        <v>35</v>
      </c>
      <c r="B34" s="3">
        <v>2.0</v>
      </c>
      <c r="C34" s="4" t="str">
        <f>IFERROR(__xludf.DUMMYFUNCTION("LOWER(GOOGLETRANSLATE(A34,""en"",""es""))"),"lograr")</f>
        <v>lograr</v>
      </c>
    </row>
    <row r="35">
      <c r="A35" s="1" t="s">
        <v>36</v>
      </c>
      <c r="B35" s="3">
        <v>2.0</v>
      </c>
      <c r="C35" s="4" t="str">
        <f>IFERROR(__xludf.DUMMYFUNCTION("LOWER(GOOGLETRANSLATE(A35,""en"",""es""))"),"logrado")</f>
        <v>logrado</v>
      </c>
    </row>
    <row r="36">
      <c r="A36" s="1" t="s">
        <v>37</v>
      </c>
      <c r="B36" s="3">
        <v>2.0</v>
      </c>
      <c r="C36" s="4" t="str">
        <f>IFERROR(__xludf.DUMMYFUNCTION("LOWER(GOOGLETRANSLATE(A36,""en"",""es""))"),"logra")</f>
        <v>logra</v>
      </c>
    </row>
    <row r="37">
      <c r="A37" s="1" t="s">
        <v>38</v>
      </c>
      <c r="B37" s="3">
        <v>-2.0</v>
      </c>
      <c r="C37" s="4" t="str">
        <f>IFERROR(__xludf.DUMMYFUNCTION("LOWER(GOOGLETRANSLATE(A37,""en"",""es""))"),"acusación")</f>
        <v>acusación</v>
      </c>
    </row>
    <row r="38">
      <c r="A38" s="1" t="s">
        <v>39</v>
      </c>
      <c r="B38" s="3">
        <v>-2.0</v>
      </c>
      <c r="C38" s="4" t="str">
        <f>IFERROR(__xludf.DUMMYFUNCTION("LOWER(GOOGLETRANSLATE(A38,""en"",""es""))"),"acusaciones")</f>
        <v>acusaciones</v>
      </c>
    </row>
    <row r="39">
      <c r="A39" s="1" t="s">
        <v>40</v>
      </c>
      <c r="B39" s="3">
        <v>-2.0</v>
      </c>
      <c r="C39" s="4" t="str">
        <f>IFERROR(__xludf.DUMMYFUNCTION("LOWER(GOOGLETRANSLATE(A39,""en"",""es""))"),"acusar")</f>
        <v>acusar</v>
      </c>
    </row>
    <row r="40">
      <c r="A40" s="1" t="s">
        <v>41</v>
      </c>
      <c r="B40" s="3">
        <v>-2.0</v>
      </c>
      <c r="C40" s="4" t="str">
        <f>IFERROR(__xludf.DUMMYFUNCTION("LOWER(GOOGLETRANSLATE(A40,""en"",""es""))"),"acusado")</f>
        <v>acusado</v>
      </c>
    </row>
    <row r="41">
      <c r="A41" s="1" t="s">
        <v>42</v>
      </c>
      <c r="B41" s="3">
        <v>-2.0</v>
      </c>
      <c r="C41" s="4" t="str">
        <f>IFERROR(__xludf.DUMMYFUNCTION("LOWER(GOOGLETRANSLATE(A41,""en"",""es""))"),"acusaciones")</f>
        <v>acusaciones</v>
      </c>
    </row>
    <row r="42">
      <c r="A42" s="1" t="s">
        <v>43</v>
      </c>
      <c r="B42" s="3">
        <v>-2.0</v>
      </c>
      <c r="C42" s="4" t="str">
        <f>IFERROR(__xludf.DUMMYFUNCTION("LOWER(GOOGLETRANSLATE(A42,""en"",""es""))"),"acusador")</f>
        <v>acusador</v>
      </c>
    </row>
    <row r="43">
      <c r="A43" s="1" t="s">
        <v>44</v>
      </c>
      <c r="B43" s="3">
        <v>-2.0</v>
      </c>
      <c r="C43" s="4" t="str">
        <f>IFERROR(__xludf.DUMMYFUNCTION("LOWER(GOOGLETRANSLATE(A43,""en"",""es""))"),"dolor")</f>
        <v>dolor</v>
      </c>
    </row>
    <row r="44">
      <c r="A44" s="1" t="s">
        <v>45</v>
      </c>
      <c r="B44" s="3">
        <v>1.0</v>
      </c>
      <c r="C44" s="4" t="str">
        <f>IFERROR(__xludf.DUMMYFUNCTION("LOWER(GOOGLETRANSLATE(A44,""en"",""es""))"),"realizable")</f>
        <v>realizable</v>
      </c>
    </row>
    <row r="45">
      <c r="A45" s="1" t="s">
        <v>46</v>
      </c>
      <c r="B45" s="3">
        <v>-2.0</v>
      </c>
      <c r="C45" s="4" t="str">
        <f>IFERROR(__xludf.DUMMYFUNCTION("LOWER(GOOGLETRANSLATE(A45,""en"",""es""))"),"dolor")</f>
        <v>dolor</v>
      </c>
    </row>
    <row r="46">
      <c r="A46" s="1" t="s">
        <v>47</v>
      </c>
      <c r="B46" s="3">
        <v>2.0</v>
      </c>
      <c r="C46" s="4" t="str">
        <f>IFERROR(__xludf.DUMMYFUNCTION("LOWER(GOOGLETRANSLATE(A46,""en"",""es""))"),"absolver")</f>
        <v>absolver</v>
      </c>
    </row>
    <row r="47">
      <c r="A47" s="1" t="s">
        <v>48</v>
      </c>
      <c r="B47" s="3">
        <v>2.0</v>
      </c>
      <c r="C47" s="4" t="str">
        <f>IFERROR(__xludf.DUMMYFUNCTION("LOWER(GOOGLETRANSLATE(A47,""en"",""es""))"),"absorción")</f>
        <v>absorción</v>
      </c>
    </row>
    <row r="48">
      <c r="A48" s="1" t="s">
        <v>49</v>
      </c>
      <c r="B48" s="3">
        <v>2.0</v>
      </c>
      <c r="C48" s="4" t="str">
        <f>IFERROR(__xludf.DUMMYFUNCTION("LOWER(GOOGLETRANSLATE(A48,""en"",""es""))"),"pagado")</f>
        <v>pagado</v>
      </c>
    </row>
    <row r="49">
      <c r="A49" s="1" t="s">
        <v>50</v>
      </c>
      <c r="B49" s="3">
        <v>2.0</v>
      </c>
      <c r="C49" s="4" t="str">
        <f>IFERROR(__xludf.DUMMYFUNCTION("LOWER(GOOGLETRANSLATE(A49,""en"",""es""))"),"abreviado")</f>
        <v>abreviado</v>
      </c>
    </row>
    <row r="50">
      <c r="A50" s="1" t="s">
        <v>51</v>
      </c>
      <c r="B50" s="3">
        <v>-3.0</v>
      </c>
      <c r="C50" s="4" t="str">
        <f>IFERROR(__xludf.DUMMYFUNCTION("LOWER(GOOGLETRANSLATE(A50,""en"",""es""))"),"mordaz")</f>
        <v>mordaz</v>
      </c>
    </row>
    <row r="51">
      <c r="A51" s="1" t="s">
        <v>52</v>
      </c>
      <c r="B51" s="3">
        <v>1.0</v>
      </c>
      <c r="C51" s="4" t="str">
        <f>IFERROR(__xludf.DUMMYFUNCTION("LOWER(GOOGLETRANSLATE(A51,""en"",""es""))"),"activo")</f>
        <v>activo</v>
      </c>
    </row>
    <row r="52">
      <c r="A52" s="1" t="s">
        <v>53</v>
      </c>
      <c r="B52" s="3">
        <v>1.0</v>
      </c>
      <c r="C52" s="4" t="str">
        <f>IFERROR(__xludf.DUMMYFUNCTION("LOWER(GOOGLETRANSLATE(A52,""en"",""es""))"),"adecuado")</f>
        <v>adecuado</v>
      </c>
    </row>
    <row r="53">
      <c r="A53" s="1" t="s">
        <v>54</v>
      </c>
      <c r="B53" s="3">
        <v>3.0</v>
      </c>
      <c r="C53" s="4" t="str">
        <f>IFERROR(__xludf.DUMMYFUNCTION("LOWER(GOOGLETRANSLATE(A53,""en"",""es""))"),"admirar")</f>
        <v>admirar</v>
      </c>
    </row>
    <row r="54">
      <c r="A54" s="1" t="s">
        <v>55</v>
      </c>
      <c r="B54" s="3">
        <v>3.0</v>
      </c>
      <c r="C54" s="4" t="str">
        <f>IFERROR(__xludf.DUMMYFUNCTION("LOWER(GOOGLETRANSLATE(A54,""en"",""es""))"),"estimado")</f>
        <v>estimado</v>
      </c>
    </row>
    <row r="55">
      <c r="A55" s="1" t="s">
        <v>56</v>
      </c>
      <c r="B55" s="3">
        <v>3.0</v>
      </c>
      <c r="C55" s="4" t="str">
        <f>IFERROR(__xludf.DUMMYFUNCTION("LOWER(GOOGLETRANSLATE(A55,""en"",""es""))"),"admirando")</f>
        <v>admirando</v>
      </c>
    </row>
    <row r="56">
      <c r="A56" s="1" t="s">
        <v>57</v>
      </c>
      <c r="B56" s="3">
        <v>3.0</v>
      </c>
      <c r="C56" s="4" t="str">
        <f>IFERROR(__xludf.DUMMYFUNCTION("LOWER(GOOGLETRANSLATE(A56,""en"",""es""))"),"admirativo")</f>
        <v>admirativo</v>
      </c>
    </row>
    <row r="57">
      <c r="A57" s="1" t="s">
        <v>58</v>
      </c>
      <c r="B57" s="3">
        <v>-1.0</v>
      </c>
      <c r="C57" s="4" t="str">
        <f>IFERROR(__xludf.DUMMYFUNCTION("LOWER(GOOGLETRANSLATE(A57,""en"",""es""))"),"admitir")</f>
        <v>admitir</v>
      </c>
    </row>
    <row r="58">
      <c r="A58" s="1" t="s">
        <v>59</v>
      </c>
      <c r="B58" s="3">
        <v>-1.0</v>
      </c>
      <c r="C58" s="4" t="str">
        <f>IFERROR(__xludf.DUMMYFUNCTION("LOWER(GOOGLETRANSLATE(A58,""en"",""es""))"),"admitir")</f>
        <v>admitir</v>
      </c>
    </row>
    <row r="59">
      <c r="A59" s="1" t="s">
        <v>60</v>
      </c>
      <c r="B59" s="3">
        <v>-1.0</v>
      </c>
      <c r="C59" s="4" t="str">
        <f>IFERROR(__xludf.DUMMYFUNCTION("LOWER(GOOGLETRANSLATE(A59,""en"",""es""))"),"aceptado")</f>
        <v>aceptado</v>
      </c>
    </row>
    <row r="60">
      <c r="A60" s="1" t="s">
        <v>61</v>
      </c>
      <c r="B60" s="3">
        <v>-2.0</v>
      </c>
      <c r="C60" s="4" t="str">
        <f>IFERROR(__xludf.DUMMYFUNCTION("LOWER(GOOGLETRANSLATE(A60,""en"",""es""))"),"amonestar")</f>
        <v>amonestar</v>
      </c>
    </row>
    <row r="61">
      <c r="A61" s="1" t="s">
        <v>62</v>
      </c>
      <c r="B61" s="3">
        <v>-2.0</v>
      </c>
      <c r="C61" s="4" t="str">
        <f>IFERROR(__xludf.DUMMYFUNCTION("LOWER(GOOGLETRANSLATE(A61,""en"",""es""))"),"amonestado")</f>
        <v>amonestado</v>
      </c>
    </row>
    <row r="62">
      <c r="A62" s="1" t="s">
        <v>63</v>
      </c>
      <c r="B62" s="3">
        <v>1.0</v>
      </c>
      <c r="C62" s="4" t="str">
        <f>IFERROR(__xludf.DUMMYFUNCTION("LOWER(GOOGLETRANSLATE(A62,""en"",""es""))"),"adoptar")</f>
        <v>adoptar</v>
      </c>
    </row>
    <row r="63">
      <c r="A63" s="1" t="s">
        <v>64</v>
      </c>
      <c r="B63" s="3">
        <v>1.0</v>
      </c>
      <c r="C63" s="4" t="str">
        <f>IFERROR(__xludf.DUMMYFUNCTION("LOWER(GOOGLETRANSLATE(A63,""en"",""es""))"),"adopta")</f>
        <v>adopta</v>
      </c>
    </row>
    <row r="64">
      <c r="A64" s="1" t="s">
        <v>65</v>
      </c>
      <c r="B64" s="3">
        <v>3.0</v>
      </c>
      <c r="C64" s="4" t="str">
        <f>IFERROR(__xludf.DUMMYFUNCTION("LOWER(GOOGLETRANSLATE(A64,""en"",""es""))"),"adorable")</f>
        <v>adorable</v>
      </c>
    </row>
    <row r="65">
      <c r="A65" s="1" t="s">
        <v>66</v>
      </c>
      <c r="B65" s="3">
        <v>3.0</v>
      </c>
      <c r="C65" s="4" t="str">
        <f>IFERROR(__xludf.DUMMYFUNCTION("LOWER(GOOGLETRANSLATE(A65,""en"",""es""))"),"adorar")</f>
        <v>adorar</v>
      </c>
    </row>
    <row r="66">
      <c r="A66" s="1" t="s">
        <v>67</v>
      </c>
      <c r="B66" s="3">
        <v>3.0</v>
      </c>
      <c r="C66" s="4" t="str">
        <f>IFERROR(__xludf.DUMMYFUNCTION("LOWER(GOOGLETRANSLATE(A66,""en"",""es""))"),"adorado")</f>
        <v>adorado</v>
      </c>
    </row>
    <row r="67">
      <c r="A67" s="1" t="s">
        <v>68</v>
      </c>
      <c r="B67" s="3">
        <v>3.0</v>
      </c>
      <c r="C67" s="4" t="str">
        <f>IFERROR(__xludf.DUMMYFUNCTION("LOWER(GOOGLETRANSLATE(A67,""en"",""es""))"),"itreen")</f>
        <v>itreen</v>
      </c>
    </row>
    <row r="68">
      <c r="A68" s="1" t="s">
        <v>69</v>
      </c>
      <c r="B68" s="3">
        <v>1.0</v>
      </c>
      <c r="C68" s="4" t="str">
        <f>IFERROR(__xludf.DUMMYFUNCTION("LOWER(GOOGLETRANSLATE(A68,""en"",""es""))"),"avanzado")</f>
        <v>avanzado</v>
      </c>
    </row>
    <row r="69">
      <c r="A69" s="1" t="s">
        <v>70</v>
      </c>
      <c r="B69" s="3">
        <v>2.0</v>
      </c>
      <c r="C69" s="4" t="str">
        <f>IFERROR(__xludf.DUMMYFUNCTION("LOWER(GOOGLETRANSLATE(A69,""en"",""es""))"),"ventaja")</f>
        <v>ventaja</v>
      </c>
    </row>
    <row r="70">
      <c r="A70" s="1" t="s">
        <v>71</v>
      </c>
      <c r="B70" s="3">
        <v>2.0</v>
      </c>
      <c r="C70" s="4" t="str">
        <f>IFERROR(__xludf.DUMMYFUNCTION("LOWER(GOOGLETRANSLATE(A70,""en"",""es""))"),"ventajas")</f>
        <v>ventajas</v>
      </c>
    </row>
    <row r="71">
      <c r="A71" s="1" t="s">
        <v>72</v>
      </c>
      <c r="B71" s="3">
        <v>2.0</v>
      </c>
      <c r="C71" s="4" t="str">
        <f>IFERROR(__xludf.DUMMYFUNCTION("LOWER(GOOGLETRANSLATE(A71,""en"",""es""))"),"aventura")</f>
        <v>aventura</v>
      </c>
    </row>
    <row r="72">
      <c r="A72" s="1" t="s">
        <v>73</v>
      </c>
      <c r="B72" s="3">
        <v>2.0</v>
      </c>
      <c r="C72" s="4" t="str">
        <f>IFERROR(__xludf.DUMMYFUNCTION("LOWER(GOOGLETRANSLATE(A72,""en"",""es""))"),"aventuras")</f>
        <v>aventuras</v>
      </c>
    </row>
    <row r="73">
      <c r="A73" s="1" t="s">
        <v>74</v>
      </c>
      <c r="B73" s="3">
        <v>2.0</v>
      </c>
      <c r="C73" s="4" t="str">
        <f>IFERROR(__xludf.DUMMYFUNCTION("LOWER(GOOGLETRANSLATE(A73,""en"",""es""))"),"aventurero")</f>
        <v>aventurero</v>
      </c>
    </row>
    <row r="74">
      <c r="A74" s="1" t="s">
        <v>75</v>
      </c>
      <c r="B74" s="3">
        <v>-1.0</v>
      </c>
      <c r="C74" s="4" t="str">
        <f>IFERROR(__xludf.DUMMYFUNCTION("LOWER(GOOGLETRANSLATE(A74,""en"",""es""))"),"afectado")</f>
        <v>afectado</v>
      </c>
    </row>
    <row r="75">
      <c r="A75" s="1" t="s">
        <v>76</v>
      </c>
      <c r="B75" s="3">
        <v>3.0</v>
      </c>
      <c r="C75" s="4" t="str">
        <f>IFERROR(__xludf.DUMMYFUNCTION("LOWER(GOOGLETRANSLATE(A75,""en"",""es""))"),"afecto")</f>
        <v>afecto</v>
      </c>
    </row>
    <row r="76">
      <c r="A76" s="1" t="s">
        <v>77</v>
      </c>
      <c r="B76" s="3">
        <v>3.0</v>
      </c>
      <c r="C76" s="4" t="str">
        <f>IFERROR(__xludf.DUMMYFUNCTION("LOWER(GOOGLETRANSLATE(A76,""en"",""es""))"),"cariñoso")</f>
        <v>cariñoso</v>
      </c>
    </row>
    <row r="77">
      <c r="A77" s="1" t="s">
        <v>78</v>
      </c>
      <c r="B77" s="3">
        <v>-1.0</v>
      </c>
      <c r="C77" s="4" t="str">
        <f>IFERROR(__xludf.DUMMYFUNCTION("LOWER(GOOGLETRANSLATE(A77,""en"",""es""))"),"afligido")</f>
        <v>afligido</v>
      </c>
    </row>
    <row r="78">
      <c r="A78" s="1" t="s">
        <v>79</v>
      </c>
      <c r="B78" s="3">
        <v>-1.0</v>
      </c>
      <c r="C78" s="4" t="str">
        <f>IFERROR(__xludf.DUMMYFUNCTION("LOWER(GOOGLETRANSLATE(A78,""en"",""es""))"),"atrevido")</f>
        <v>atrevido</v>
      </c>
    </row>
    <row r="79">
      <c r="A79" s="1" t="s">
        <v>80</v>
      </c>
      <c r="B79" s="3">
        <v>-2.0</v>
      </c>
      <c r="C79" s="4" t="str">
        <f>IFERROR(__xludf.DUMMYFUNCTION("LOWER(GOOGLETRANSLATE(A79,""en"",""es""))"),"asustado")</f>
        <v>asustado</v>
      </c>
    </row>
    <row r="80">
      <c r="A80" s="1" t="s">
        <v>81</v>
      </c>
      <c r="B80" s="3">
        <v>-2.0</v>
      </c>
      <c r="C80" s="4" t="str">
        <f>IFERROR(__xludf.DUMMYFUNCTION("LOWER(GOOGLETRANSLATE(A80,""en"",""es""))"),"agravar")</f>
        <v>agravar</v>
      </c>
    </row>
    <row r="81">
      <c r="A81" s="1" t="s">
        <v>82</v>
      </c>
      <c r="B81" s="3">
        <v>-2.0</v>
      </c>
      <c r="C81" s="4" t="str">
        <f>IFERROR(__xludf.DUMMYFUNCTION("LOWER(GOOGLETRANSLATE(A81,""en"",""es""))"),"agravado")</f>
        <v>agravado</v>
      </c>
    </row>
    <row r="82">
      <c r="A82" s="1" t="s">
        <v>83</v>
      </c>
      <c r="B82" s="3">
        <v>-2.0</v>
      </c>
      <c r="C82" s="4" t="str">
        <f>IFERROR(__xludf.DUMMYFUNCTION("LOWER(GOOGLETRANSLATE(A82,""en"",""es""))"),"agravantes")</f>
        <v>agravantes</v>
      </c>
    </row>
    <row r="83">
      <c r="A83" s="1" t="s">
        <v>84</v>
      </c>
      <c r="B83" s="3">
        <v>-2.0</v>
      </c>
      <c r="C83" s="4" t="str">
        <f>IFERROR(__xludf.DUMMYFUNCTION("LOWER(GOOGLETRANSLATE(A83,""en"",""es""))"),"agravante")</f>
        <v>agravante</v>
      </c>
    </row>
    <row r="84">
      <c r="A84" s="1" t="s">
        <v>85</v>
      </c>
      <c r="B84" s="3">
        <v>-2.0</v>
      </c>
      <c r="C84" s="4" t="str">
        <f>IFERROR(__xludf.DUMMYFUNCTION("LOWER(GOOGLETRANSLATE(A84,""en"",""es""))"),"agresión")</f>
        <v>agresión</v>
      </c>
    </row>
    <row r="85">
      <c r="A85" s="1" t="s">
        <v>86</v>
      </c>
      <c r="B85" s="3">
        <v>-2.0</v>
      </c>
      <c r="C85" s="4" t="str">
        <f>IFERROR(__xludf.DUMMYFUNCTION("LOWER(GOOGLETRANSLATE(A85,""en"",""es""))"),"agresiones")</f>
        <v>agresiones</v>
      </c>
    </row>
    <row r="86">
      <c r="A86" s="1" t="s">
        <v>87</v>
      </c>
      <c r="B86" s="3">
        <v>-2.0</v>
      </c>
      <c r="C86" s="4" t="str">
        <f>IFERROR(__xludf.DUMMYFUNCTION("LOWER(GOOGLETRANSLATE(A86,""en"",""es""))"),"agresivo")</f>
        <v>agresivo</v>
      </c>
    </row>
    <row r="87">
      <c r="A87" s="1" t="s">
        <v>88</v>
      </c>
      <c r="B87" s="3">
        <v>-2.0</v>
      </c>
      <c r="C87" s="4" t="str">
        <f>IFERROR(__xludf.DUMMYFUNCTION("LOWER(GOOGLETRANSLATE(A87,""en"",""es""))"),"espantado")</f>
        <v>espantado</v>
      </c>
    </row>
    <row r="88">
      <c r="A88" s="1" t="s">
        <v>89</v>
      </c>
      <c r="B88" s="3">
        <v>2.0</v>
      </c>
      <c r="C88" s="4" t="str">
        <f>IFERROR(__xludf.DUMMYFUNCTION("LOWER(GOOGLETRANSLATE(A88,""en"",""es""))"),"emocionado")</f>
        <v>emocionado</v>
      </c>
    </row>
    <row r="89">
      <c r="A89" s="1" t="s">
        <v>90</v>
      </c>
      <c r="B89" s="3">
        <v>-3.0</v>
      </c>
      <c r="C89" s="4" t="str">
        <f>IFERROR(__xludf.DUMMYFUNCTION("LOWER(GOOGLETRANSLATE(A89,""en"",""es""))"),"agonizar")</f>
        <v>agonizar</v>
      </c>
    </row>
    <row r="90">
      <c r="A90" s="1" t="s">
        <v>91</v>
      </c>
      <c r="B90" s="3">
        <v>-3.0</v>
      </c>
      <c r="C90" s="4" t="str">
        <f>IFERROR(__xludf.DUMMYFUNCTION("LOWER(GOOGLETRANSLATE(A90,""en"",""es""))"),"agonizado")</f>
        <v>agonizado</v>
      </c>
    </row>
    <row r="91">
      <c r="A91" s="1" t="s">
        <v>92</v>
      </c>
      <c r="B91" s="3">
        <v>-3.0</v>
      </c>
      <c r="C91" s="4" t="str">
        <f>IFERROR(__xludf.DUMMYFUNCTION("LOWER(GOOGLETRANSLATE(A91,""en"",""es""))"),"agonización")</f>
        <v>agonización</v>
      </c>
    </row>
    <row r="92">
      <c r="A92" s="1" t="s">
        <v>93</v>
      </c>
      <c r="B92" s="3">
        <v>-3.0</v>
      </c>
      <c r="C92" s="4" t="str">
        <f>IFERROR(__xludf.DUMMYFUNCTION("LOWER(GOOGLETRANSLATE(A92,""en"",""es""))"),"agonizante")</f>
        <v>agonizante</v>
      </c>
    </row>
    <row r="93">
      <c r="A93" s="1" t="s">
        <v>94</v>
      </c>
      <c r="B93" s="3">
        <v>-3.0</v>
      </c>
      <c r="C93" s="4" t="str">
        <f>IFERROR(__xludf.DUMMYFUNCTION("LOWER(GOOGLETRANSLATE(A93,""en"",""es""))"),"agonizar")</f>
        <v>agonizar</v>
      </c>
    </row>
    <row r="94">
      <c r="A94" s="1" t="s">
        <v>95</v>
      </c>
      <c r="B94" s="3">
        <v>-3.0</v>
      </c>
      <c r="C94" s="4" t="str">
        <f>IFERROR(__xludf.DUMMYFUNCTION("LOWER(GOOGLETRANSLATE(A94,""en"",""es""))"),"agonizado")</f>
        <v>agonizado</v>
      </c>
    </row>
    <row r="95">
      <c r="A95" s="1" t="s">
        <v>96</v>
      </c>
      <c r="B95" s="3">
        <v>-3.0</v>
      </c>
      <c r="C95" s="4" t="str">
        <f>IFERROR(__xludf.DUMMYFUNCTION("LOWER(GOOGLETRANSLATE(A95,""en"",""es""))"),"agonizar")</f>
        <v>agonizar</v>
      </c>
    </row>
    <row r="96">
      <c r="A96" s="1" t="s">
        <v>97</v>
      </c>
      <c r="B96" s="3">
        <v>-3.0</v>
      </c>
      <c r="C96" s="4" t="str">
        <f>IFERROR(__xludf.DUMMYFUNCTION("LOWER(GOOGLETRANSLATE(A96,""en"",""es""))"),"agonizante")</f>
        <v>agonizante</v>
      </c>
    </row>
    <row r="97">
      <c r="A97" s="1" t="s">
        <v>98</v>
      </c>
      <c r="B97" s="3">
        <v>1.0</v>
      </c>
      <c r="C97" s="4" t="str">
        <f>IFERROR(__xludf.DUMMYFUNCTION("LOWER(GOOGLETRANSLATE(A97,""en"",""es""))"),"aceptar")</f>
        <v>aceptar</v>
      </c>
    </row>
    <row r="98">
      <c r="A98" s="1" t="s">
        <v>99</v>
      </c>
      <c r="B98" s="3">
        <v>2.0</v>
      </c>
      <c r="C98" s="4" t="str">
        <f>IFERROR(__xludf.DUMMYFUNCTION("LOWER(GOOGLETRANSLATE(A98,""en"",""es""))"),"agradable")</f>
        <v>agradable</v>
      </c>
    </row>
    <row r="99">
      <c r="A99" s="1" t="s">
        <v>100</v>
      </c>
      <c r="B99" s="3">
        <v>1.0</v>
      </c>
      <c r="C99" s="4" t="str">
        <f>IFERROR(__xludf.DUMMYFUNCTION("LOWER(GOOGLETRANSLATE(A99,""en"",""es""))"),"acordado")</f>
        <v>acordado</v>
      </c>
    </row>
    <row r="100">
      <c r="A100" s="1" t="s">
        <v>101</v>
      </c>
      <c r="B100" s="3">
        <v>1.0</v>
      </c>
      <c r="C100" s="4" t="str">
        <f>IFERROR(__xludf.DUMMYFUNCTION("LOWER(GOOGLETRANSLATE(A100,""en"",""es""))"),"acuerdo")</f>
        <v>acuerdo</v>
      </c>
    </row>
    <row r="101">
      <c r="A101" s="1" t="s">
        <v>102</v>
      </c>
      <c r="B101" s="3">
        <v>1.0</v>
      </c>
      <c r="C101" s="4" t="str">
        <f>IFERROR(__xludf.DUMMYFUNCTION("LOWER(GOOGLETRANSLATE(A101,""en"",""es""))"),"de acuerdo")</f>
        <v>de acuerdo</v>
      </c>
    </row>
    <row r="102">
      <c r="A102" s="1" t="s">
        <v>103</v>
      </c>
      <c r="B102" s="3">
        <v>-2.0</v>
      </c>
      <c r="C102" s="4" t="str">
        <f>IFERROR(__xludf.DUMMYFUNCTION("LOWER(GOOGLETRANSLATE(A102,""en"",""es""))"),"alarma")</f>
        <v>alarma</v>
      </c>
    </row>
    <row r="103">
      <c r="A103" s="1" t="s">
        <v>104</v>
      </c>
      <c r="B103" s="3">
        <v>-2.0</v>
      </c>
      <c r="C103" s="4" t="str">
        <f>IFERROR(__xludf.DUMMYFUNCTION("LOWER(GOOGLETRANSLATE(A103,""en"",""es""))"),"alarmado")</f>
        <v>alarmado</v>
      </c>
    </row>
    <row r="104">
      <c r="A104" s="1" t="s">
        <v>105</v>
      </c>
      <c r="B104" s="3">
        <v>-2.0</v>
      </c>
      <c r="C104" s="4" t="str">
        <f>IFERROR(__xludf.DUMMYFUNCTION("LOWER(GOOGLETRANSLATE(A104,""en"",""es""))"),"alarmista")</f>
        <v>alarmista</v>
      </c>
    </row>
    <row r="105">
      <c r="A105" s="1" t="s">
        <v>106</v>
      </c>
      <c r="B105" s="3">
        <v>-2.0</v>
      </c>
      <c r="C105" s="4" t="str">
        <f>IFERROR(__xludf.DUMMYFUNCTION("LOWER(GOOGLETRANSLATE(A105,""en"",""es""))"),"alarmistas")</f>
        <v>alarmistas</v>
      </c>
    </row>
    <row r="106">
      <c r="A106" s="1" t="s">
        <v>107</v>
      </c>
      <c r="B106" s="3">
        <v>-1.0</v>
      </c>
      <c r="C106" s="4" t="str">
        <f>IFERROR(__xludf.DUMMYFUNCTION("LOWER(GOOGLETRANSLATE(A106,""en"",""es""))"),"pobre de mí")</f>
        <v>pobre de mí</v>
      </c>
    </row>
    <row r="107">
      <c r="A107" s="1" t="s">
        <v>108</v>
      </c>
      <c r="B107" s="3">
        <v>-1.0</v>
      </c>
      <c r="C107" s="4" t="str">
        <f>IFERROR(__xludf.DUMMYFUNCTION("LOWER(GOOGLETRANSLATE(A107,""en"",""es""))"),"alerta")</f>
        <v>alerta</v>
      </c>
    </row>
    <row r="108">
      <c r="A108" s="1" t="s">
        <v>109</v>
      </c>
      <c r="B108" s="3">
        <v>-2.0</v>
      </c>
      <c r="C108" s="4" t="str">
        <f>IFERROR(__xludf.DUMMYFUNCTION("LOWER(GOOGLETRANSLATE(A108,""en"",""es""))"),"alienación")</f>
        <v>alienación</v>
      </c>
    </row>
    <row r="109">
      <c r="A109" s="1" t="s">
        <v>110</v>
      </c>
      <c r="B109" s="3">
        <v>1.0</v>
      </c>
      <c r="C109" s="4" t="str">
        <f>IFERROR(__xludf.DUMMYFUNCTION("LOWER(GOOGLETRANSLATE(A109,""en"",""es""))"),"vivo")</f>
        <v>vivo</v>
      </c>
    </row>
    <row r="110">
      <c r="A110" s="1" t="s">
        <v>111</v>
      </c>
      <c r="B110" s="3">
        <v>-2.0</v>
      </c>
      <c r="C110" s="4" t="str">
        <f>IFERROR(__xludf.DUMMYFUNCTION("LOWER(GOOGLETRANSLATE(A110,""en"",""es""))"),"alérgico")</f>
        <v>alérgico</v>
      </c>
    </row>
    <row r="111">
      <c r="A111" s="1" t="s">
        <v>112</v>
      </c>
      <c r="B111" s="3">
        <v>1.0</v>
      </c>
      <c r="C111" s="4" t="str">
        <f>IFERROR(__xludf.DUMMYFUNCTION("LOWER(GOOGLETRANSLATE(A111,""en"",""es""))"),"permitir")</f>
        <v>permitir</v>
      </c>
    </row>
    <row r="112">
      <c r="A112" s="1" t="s">
        <v>113</v>
      </c>
      <c r="B112" s="3">
        <v>-2.0</v>
      </c>
      <c r="C112" s="4" t="str">
        <f>IFERROR(__xludf.DUMMYFUNCTION("LOWER(GOOGLETRANSLATE(A112,""en"",""es""))"),"solo")</f>
        <v>solo</v>
      </c>
    </row>
    <row r="113">
      <c r="A113" s="1" t="s">
        <v>114</v>
      </c>
      <c r="B113" s="3">
        <v>2.0</v>
      </c>
      <c r="C113" s="4" t="str">
        <f>IFERROR(__xludf.DUMMYFUNCTION("LOWER(GOOGLETRANSLATE(A113,""en"",""es""))"),"asombro")</f>
        <v>asombro</v>
      </c>
    </row>
    <row r="114">
      <c r="A114" s="1" t="s">
        <v>115</v>
      </c>
      <c r="B114" s="3">
        <v>2.0</v>
      </c>
      <c r="C114" s="4" t="str">
        <f>IFERROR(__xludf.DUMMYFUNCTION("LOWER(GOOGLETRANSLATE(A114,""en"",""es""))"),"asombrado")</f>
        <v>asombrado</v>
      </c>
    </row>
    <row r="115">
      <c r="A115" s="1" t="s">
        <v>116</v>
      </c>
      <c r="B115" s="3">
        <v>2.0</v>
      </c>
      <c r="C115" s="4" t="str">
        <f>IFERROR(__xludf.DUMMYFUNCTION("LOWER(GOOGLETRANSLATE(A115,""en"",""es""))"),"asombrado")</f>
        <v>asombrado</v>
      </c>
    </row>
    <row r="116">
      <c r="A116" s="1" t="s">
        <v>117</v>
      </c>
      <c r="B116" s="3">
        <v>4.0</v>
      </c>
      <c r="C116" s="4" t="str">
        <f>IFERROR(__xludf.DUMMYFUNCTION("LOWER(GOOGLETRANSLATE(A116,""en"",""es""))"),"asombroso")</f>
        <v>asombroso</v>
      </c>
    </row>
    <row r="117">
      <c r="A117" s="1" t="s">
        <v>118</v>
      </c>
      <c r="B117" s="3">
        <v>2.0</v>
      </c>
      <c r="C117" s="4" t="str">
        <f>IFERROR(__xludf.DUMMYFUNCTION("LOWER(GOOGLETRANSLATE(A117,""en"",""es""))"),"ambicioso")</f>
        <v>ambicioso</v>
      </c>
    </row>
    <row r="118">
      <c r="A118" s="1" t="s">
        <v>119</v>
      </c>
      <c r="B118" s="3">
        <v>-1.0</v>
      </c>
      <c r="C118" s="4" t="str">
        <f>IFERROR(__xludf.DUMMYFUNCTION("LOWER(GOOGLETRANSLATE(A118,""en"",""es""))"),"ambivalente")</f>
        <v>ambivalente</v>
      </c>
    </row>
    <row r="119">
      <c r="A119" s="1" t="s">
        <v>120</v>
      </c>
      <c r="B119" s="3">
        <v>3.0</v>
      </c>
      <c r="C119" s="4" t="str">
        <f>IFERROR(__xludf.DUMMYFUNCTION("LOWER(GOOGLETRANSLATE(A119,""en"",""es""))"),"entretener")</f>
        <v>entretener</v>
      </c>
    </row>
    <row r="120">
      <c r="A120" s="1" t="s">
        <v>121</v>
      </c>
      <c r="B120" s="3">
        <v>3.0</v>
      </c>
      <c r="C120" s="4" t="str">
        <f>IFERROR(__xludf.DUMMYFUNCTION("LOWER(GOOGLETRANSLATE(A120,""en"",""es""))"),"divertido")</f>
        <v>divertido</v>
      </c>
    </row>
    <row r="121">
      <c r="A121" s="1" t="s">
        <v>122</v>
      </c>
      <c r="B121" s="3">
        <v>3.0</v>
      </c>
      <c r="C121" s="4" t="str">
        <f>IFERROR(__xludf.DUMMYFUNCTION("LOWER(GOOGLETRANSLATE(A121,""en"",""es""))"),"diversión")</f>
        <v>diversión</v>
      </c>
    </row>
    <row r="122">
      <c r="A122" s="1" t="s">
        <v>123</v>
      </c>
      <c r="B122" s="3">
        <v>3.0</v>
      </c>
      <c r="C122" s="4" t="str">
        <f>IFERROR(__xludf.DUMMYFUNCTION("LOWER(GOOGLETRANSLATE(A122,""en"",""es""))"),"diversiones")</f>
        <v>diversiones</v>
      </c>
    </row>
    <row r="123">
      <c r="A123" s="1" t="s">
        <v>124</v>
      </c>
      <c r="B123" s="3">
        <v>-3.0</v>
      </c>
      <c r="C123" s="4" t="str">
        <f>IFERROR(__xludf.DUMMYFUNCTION("LOWER(GOOGLETRANSLATE(A123,""en"",""es""))"),"enojo")</f>
        <v>enojo</v>
      </c>
    </row>
    <row r="124">
      <c r="A124" s="1" t="s">
        <v>125</v>
      </c>
      <c r="B124" s="3">
        <v>-3.0</v>
      </c>
      <c r="C124" s="4" t="str">
        <f>IFERROR(__xludf.DUMMYFUNCTION("LOWER(GOOGLETRANSLATE(A124,""en"",""es""))"),"angustia")</f>
        <v>angustia</v>
      </c>
    </row>
    <row r="125">
      <c r="A125" s="1" t="s">
        <v>126</v>
      </c>
      <c r="B125" s="3">
        <v>-3.0</v>
      </c>
      <c r="C125" s="4" t="str">
        <f>IFERROR(__xludf.DUMMYFUNCTION("LOWER(GOOGLETRANSLATE(A125,""en"",""es""))"),"enojado")</f>
        <v>enojado</v>
      </c>
    </row>
    <row r="126">
      <c r="A126" s="1" t="s">
        <v>127</v>
      </c>
      <c r="B126" s="3">
        <v>-3.0</v>
      </c>
      <c r="C126" s="4" t="str">
        <f>IFERROR(__xludf.DUMMYFUNCTION("LOWER(GOOGLETRANSLATE(A126,""en"",""es""))"),"angustia")</f>
        <v>angustia</v>
      </c>
    </row>
    <row r="127">
      <c r="A127" s="1" t="s">
        <v>128</v>
      </c>
      <c r="B127" s="3">
        <v>-3.0</v>
      </c>
      <c r="C127" s="4" t="str">
        <f>IFERROR(__xludf.DUMMYFUNCTION("LOWER(GOOGLETRANSLATE(A127,""en"",""es""))"),"angustiado")</f>
        <v>angustiado</v>
      </c>
    </row>
    <row r="128">
      <c r="A128" s="1" t="s">
        <v>129</v>
      </c>
      <c r="B128" s="3">
        <v>-2.0</v>
      </c>
      <c r="C128" s="4" t="str">
        <f>IFERROR(__xludf.DUMMYFUNCTION("LOWER(GOOGLETRANSLATE(A128,""en"",""es""))"),"animosidad")</f>
        <v>animosidad</v>
      </c>
    </row>
    <row r="129">
      <c r="A129" s="1" t="s">
        <v>130</v>
      </c>
      <c r="B129" s="3">
        <v>-2.0</v>
      </c>
      <c r="C129" s="4" t="str">
        <f>IFERROR(__xludf.DUMMYFUNCTION("LOWER(GOOGLETRANSLATE(A129,""en"",""es""))"),"enojarse")</f>
        <v>enojarse</v>
      </c>
    </row>
    <row r="130">
      <c r="A130" s="1" t="s">
        <v>131</v>
      </c>
      <c r="B130" s="3">
        <v>-2.0</v>
      </c>
      <c r="C130" s="4" t="str">
        <f>IFERROR(__xludf.DUMMYFUNCTION("LOWER(GOOGLETRANSLATE(A130,""en"",""es""))"),"molestia")</f>
        <v>molestia</v>
      </c>
    </row>
    <row r="131">
      <c r="A131" s="1" t="s">
        <v>132</v>
      </c>
      <c r="B131" s="3">
        <v>-2.0</v>
      </c>
      <c r="C131" s="4" t="str">
        <f>IFERROR(__xludf.DUMMYFUNCTION("LOWER(GOOGLETRANSLATE(A131,""en"",""es""))"),"enojado")</f>
        <v>enojado</v>
      </c>
    </row>
    <row r="132">
      <c r="A132" s="1" t="s">
        <v>133</v>
      </c>
      <c r="B132" s="3">
        <v>-2.0</v>
      </c>
      <c r="C132" s="4" t="str">
        <f>IFERROR(__xludf.DUMMYFUNCTION("LOWER(GOOGLETRANSLATE(A132,""en"",""es""))"),"irritante")</f>
        <v>irritante</v>
      </c>
    </row>
    <row r="133">
      <c r="A133" s="1" t="s">
        <v>134</v>
      </c>
      <c r="B133" s="3">
        <v>-2.0</v>
      </c>
      <c r="C133" s="4" t="str">
        <f>IFERROR(__xludf.DUMMYFUNCTION("LOWER(GOOGLETRANSLATE(A133,""en"",""es""))"),"molesto")</f>
        <v>molesto</v>
      </c>
    </row>
    <row r="134">
      <c r="A134" s="1" t="s">
        <v>135</v>
      </c>
      <c r="B134" s="3">
        <v>-2.0</v>
      </c>
      <c r="C134" s="4" t="str">
        <f>IFERROR(__xludf.DUMMYFUNCTION("LOWER(GOOGLETRANSLATE(A134,""en"",""es""))"),"antagonista")</f>
        <v>antagonista</v>
      </c>
    </row>
    <row r="135">
      <c r="A135" s="1" t="s">
        <v>136</v>
      </c>
      <c r="B135" s="3">
        <v>-1.0</v>
      </c>
      <c r="C135" s="4" t="str">
        <f>IFERROR(__xludf.DUMMYFUNCTION("LOWER(GOOGLETRANSLATE(A135,""en"",""es""))"),"anti")</f>
        <v>anti</v>
      </c>
    </row>
    <row r="136">
      <c r="A136" s="1" t="s">
        <v>137</v>
      </c>
      <c r="B136" s="3">
        <v>1.0</v>
      </c>
      <c r="C136" s="4" t="str">
        <f>IFERROR(__xludf.DUMMYFUNCTION("LOWER(GOOGLETRANSLATE(A136,""en"",""es""))"),"anticipación")</f>
        <v>anticipación</v>
      </c>
    </row>
    <row r="137">
      <c r="A137" s="1" t="s">
        <v>138</v>
      </c>
      <c r="B137" s="3">
        <v>-2.0</v>
      </c>
      <c r="C137" s="4" t="str">
        <f>IFERROR(__xludf.DUMMYFUNCTION("LOWER(GOOGLETRANSLATE(A137,""en"",""es""))"),"ansiedad")</f>
        <v>ansiedad</v>
      </c>
    </row>
    <row r="138">
      <c r="A138" s="1" t="s">
        <v>139</v>
      </c>
      <c r="B138" s="3">
        <v>-2.0</v>
      </c>
      <c r="C138" s="4" t="str">
        <f>IFERROR(__xludf.DUMMYFUNCTION("LOWER(GOOGLETRANSLATE(A138,""en"",""es""))"),"ansioso")</f>
        <v>ansioso</v>
      </c>
    </row>
    <row r="139">
      <c r="A139" s="1" t="s">
        <v>140</v>
      </c>
      <c r="B139" s="3">
        <v>-3.0</v>
      </c>
      <c r="C139" s="4" t="str">
        <f>IFERROR(__xludf.DUMMYFUNCTION("LOWER(GOOGLETRANSLATE(A139,""en"",""es""))"),"apático")</f>
        <v>apático</v>
      </c>
    </row>
    <row r="140">
      <c r="A140" s="1" t="s">
        <v>141</v>
      </c>
      <c r="B140" s="3">
        <v>-3.0</v>
      </c>
      <c r="C140" s="4" t="str">
        <f>IFERROR(__xludf.DUMMYFUNCTION("LOWER(GOOGLETRANSLATE(A140,""en"",""es""))"),"apatía")</f>
        <v>apatía</v>
      </c>
    </row>
    <row r="141">
      <c r="A141" s="1" t="s">
        <v>142</v>
      </c>
      <c r="B141" s="3">
        <v>-3.0</v>
      </c>
      <c r="C141" s="4" t="str">
        <f>IFERROR(__xludf.DUMMYFUNCTION("LOWER(GOOGLETRANSLATE(A141,""en"",""es""))"),"aphit")</f>
        <v>aphit</v>
      </c>
    </row>
    <row r="142">
      <c r="A142" s="1" t="s">
        <v>143</v>
      </c>
      <c r="B142" s="3">
        <v>-2.0</v>
      </c>
      <c r="C142" s="4" t="str">
        <f>IFERROR(__xludf.DUMMYFUNCTION("LOWER(GOOGLETRANSLATE(A142,""en"",""es""))"),"apocalíptico")</f>
        <v>apocalíptico</v>
      </c>
    </row>
    <row r="143">
      <c r="A143" s="1" t="s">
        <v>144</v>
      </c>
      <c r="B143" s="3">
        <v>-1.0</v>
      </c>
      <c r="C143" s="4" t="str">
        <f>IFERROR(__xludf.DUMMYFUNCTION("LOWER(GOOGLETRANSLATE(A143,""en"",""es""))"),"disculparse")</f>
        <v>disculparse</v>
      </c>
    </row>
    <row r="144">
      <c r="A144" s="1" t="s">
        <v>145</v>
      </c>
      <c r="B144" s="3">
        <v>-1.0</v>
      </c>
      <c r="C144" s="4" t="str">
        <f>IFERROR(__xludf.DUMMYFUNCTION("LOWER(GOOGLETRANSLATE(A144,""en"",""es""))"),"disculpado")</f>
        <v>disculpado</v>
      </c>
    </row>
    <row r="145">
      <c r="A145" s="1" t="s">
        <v>146</v>
      </c>
      <c r="B145" s="3">
        <v>-1.0</v>
      </c>
      <c r="C145" s="4" t="str">
        <f>IFERROR(__xludf.DUMMYFUNCTION("LOWER(GOOGLETRANSLATE(A145,""en"",""es""))"),"disculparse")</f>
        <v>disculparse</v>
      </c>
    </row>
    <row r="146">
      <c r="A146" s="1" t="s">
        <v>147</v>
      </c>
      <c r="B146" s="3">
        <v>-1.0</v>
      </c>
      <c r="C146" s="4" t="str">
        <f>IFERROR(__xludf.DUMMYFUNCTION("LOWER(GOOGLETRANSLATE(A146,""en"",""es""))"),"disculpándose")</f>
        <v>disculpándose</v>
      </c>
    </row>
    <row r="147">
      <c r="A147" s="1" t="s">
        <v>148</v>
      </c>
      <c r="B147" s="3">
        <v>-1.0</v>
      </c>
      <c r="C147" s="4" t="str">
        <f>IFERROR(__xludf.DUMMYFUNCTION("LOWER(GOOGLETRANSLATE(A147,""en"",""es""))"),"disculparse")</f>
        <v>disculparse</v>
      </c>
    </row>
    <row r="148">
      <c r="A148" s="1" t="s">
        <v>149</v>
      </c>
      <c r="B148" s="3">
        <v>-1.0</v>
      </c>
      <c r="C148" s="4" t="str">
        <f>IFERROR(__xludf.DUMMYFUNCTION("LOWER(GOOGLETRANSLATE(A148,""en"",""es""))"),"disculpado")</f>
        <v>disculpado</v>
      </c>
    </row>
    <row r="149">
      <c r="A149" s="1" t="s">
        <v>150</v>
      </c>
      <c r="B149" s="3">
        <v>-1.0</v>
      </c>
      <c r="C149" s="4" t="str">
        <f>IFERROR(__xludf.DUMMYFUNCTION("LOWER(GOOGLETRANSLATE(A149,""en"",""es""))"),"disculparse")</f>
        <v>disculparse</v>
      </c>
    </row>
    <row r="150">
      <c r="A150" s="1" t="s">
        <v>151</v>
      </c>
      <c r="B150" s="3">
        <v>-1.0</v>
      </c>
      <c r="C150" s="4" t="str">
        <f>IFERROR(__xludf.DUMMYFUNCTION("LOWER(GOOGLETRANSLATE(A150,""en"",""es""))"),"disculpado")</f>
        <v>disculpado</v>
      </c>
    </row>
    <row r="151">
      <c r="A151" s="1" t="s">
        <v>152</v>
      </c>
      <c r="B151" s="3">
        <v>-1.0</v>
      </c>
      <c r="C151" s="4" t="str">
        <f>IFERROR(__xludf.DUMMYFUNCTION("LOWER(GOOGLETRANSLATE(A151,""en"",""es""))"),"disculpa")</f>
        <v>disculpa</v>
      </c>
    </row>
    <row r="152">
      <c r="A152" s="1" t="s">
        <v>153</v>
      </c>
      <c r="B152" s="3">
        <v>-2.0</v>
      </c>
      <c r="C152" s="4" t="str">
        <f>IFERROR(__xludf.DUMMYFUNCTION("LOWER(GOOGLETRANSLATE(A152,""en"",""es""))"),"espantado")</f>
        <v>espantado</v>
      </c>
    </row>
    <row r="153">
      <c r="A153" s="1" t="s">
        <v>154</v>
      </c>
      <c r="B153" s="3">
        <v>-2.0</v>
      </c>
      <c r="C153" s="4" t="str">
        <f>IFERROR(__xludf.DUMMYFUNCTION("LOWER(GOOGLETRANSLATE(A153,""en"",""es""))"),"pésimo")</f>
        <v>pésimo</v>
      </c>
    </row>
    <row r="154">
      <c r="A154" s="1" t="s">
        <v>155</v>
      </c>
      <c r="B154" s="3">
        <v>2.0</v>
      </c>
      <c r="C154" s="4" t="str">
        <f>IFERROR(__xludf.DUMMYFUNCTION("LOWER(GOOGLETRANSLATE(A154,""en"",""es""))"),"apaciguar")</f>
        <v>apaciguar</v>
      </c>
    </row>
    <row r="155">
      <c r="A155" s="1" t="s">
        <v>156</v>
      </c>
      <c r="B155" s="3">
        <v>2.0</v>
      </c>
      <c r="C155" s="4" t="str">
        <f>IFERROR(__xludf.DUMMYFUNCTION("LOWER(GOOGLETRANSLATE(A155,""en"",""es""))"),"apaciguado")</f>
        <v>apaciguado</v>
      </c>
    </row>
    <row r="156">
      <c r="A156" s="1" t="s">
        <v>157</v>
      </c>
      <c r="B156" s="3">
        <v>2.0</v>
      </c>
      <c r="C156" s="4" t="str">
        <f>IFERROR(__xludf.DUMMYFUNCTION("LOWER(GOOGLETRANSLATE(A156,""en"",""es""))"),"arrendamiento")</f>
        <v>arrendamiento</v>
      </c>
    </row>
    <row r="157">
      <c r="A157" s="1" t="s">
        <v>158</v>
      </c>
      <c r="B157" s="3">
        <v>2.0</v>
      </c>
      <c r="C157" s="4" t="str">
        <f>IFERROR(__xludf.DUMMYFUNCTION("LOWER(GOOGLETRANSLATE(A157,""en"",""es""))"),"apacible")</f>
        <v>apacible</v>
      </c>
    </row>
    <row r="158">
      <c r="A158" s="1" t="s">
        <v>159</v>
      </c>
      <c r="B158" s="3">
        <v>2.0</v>
      </c>
      <c r="C158" s="4" t="str">
        <f>IFERROR(__xludf.DUMMYFUNCTION("LOWER(GOOGLETRANSLATE(A158,""en"",""es""))"),"aplaudir")</f>
        <v>aplaudir</v>
      </c>
    </row>
    <row r="159">
      <c r="A159" s="1" t="s">
        <v>160</v>
      </c>
      <c r="B159" s="3">
        <v>2.0</v>
      </c>
      <c r="C159" s="4" t="str">
        <f>IFERROR(__xludf.DUMMYFUNCTION("LOWER(GOOGLETRANSLATE(A159,""en"",""es""))"),"aplaudido")</f>
        <v>aplaudido</v>
      </c>
    </row>
    <row r="160">
      <c r="A160" s="1" t="s">
        <v>161</v>
      </c>
      <c r="B160" s="3">
        <v>2.0</v>
      </c>
      <c r="C160" s="4" t="str">
        <f>IFERROR(__xludf.DUMMYFUNCTION("LOWER(GOOGLETRANSLATE(A160,""en"",""es""))"),"aplaudir")</f>
        <v>aplaudir</v>
      </c>
    </row>
    <row r="161">
      <c r="A161" s="1" t="s">
        <v>162</v>
      </c>
      <c r="B161" s="3">
        <v>2.0</v>
      </c>
      <c r="C161" s="4" t="str">
        <f>IFERROR(__xludf.DUMMYFUNCTION("LOWER(GOOGLETRANSLATE(A161,""en"",""es""))"),"aplaudidos")</f>
        <v>aplaudidos</v>
      </c>
    </row>
    <row r="162">
      <c r="A162" s="1" t="s">
        <v>163</v>
      </c>
      <c r="B162" s="3">
        <v>2.0</v>
      </c>
      <c r="C162" s="4" t="str">
        <f>IFERROR(__xludf.DUMMYFUNCTION("LOWER(GOOGLETRANSLATE(A162,""en"",""es""))"),"aplausos")</f>
        <v>aplausos</v>
      </c>
    </row>
    <row r="163">
      <c r="A163" s="1" t="s">
        <v>164</v>
      </c>
      <c r="B163" s="3">
        <v>2.0</v>
      </c>
      <c r="C163" s="4" t="str">
        <f>IFERROR(__xludf.DUMMYFUNCTION("LOWER(GOOGLETRANSLATE(A163,""en"",""es""))"),"agradecer")</f>
        <v>agradecer</v>
      </c>
    </row>
    <row r="164">
      <c r="A164" s="1" t="s">
        <v>165</v>
      </c>
      <c r="B164" s="3">
        <v>2.0</v>
      </c>
      <c r="C164" s="4" t="str">
        <f>IFERROR(__xludf.DUMMYFUNCTION("LOWER(GOOGLETRANSLATE(A164,""en"",""es""))"),"apreciado")</f>
        <v>apreciado</v>
      </c>
    </row>
    <row r="165">
      <c r="A165" s="1" t="s">
        <v>166</v>
      </c>
      <c r="B165" s="3">
        <v>2.0</v>
      </c>
      <c r="C165" s="4" t="str">
        <f>IFERROR(__xludf.DUMMYFUNCTION("LOWER(GOOGLETRANSLATE(A165,""en"",""es""))"),"aprecia")</f>
        <v>aprecia</v>
      </c>
    </row>
    <row r="166">
      <c r="A166" s="1" t="s">
        <v>167</v>
      </c>
      <c r="B166" s="3">
        <v>2.0</v>
      </c>
      <c r="C166" s="4" t="str">
        <f>IFERROR(__xludf.DUMMYFUNCTION("LOWER(GOOGLETRANSLATE(A166,""en"",""es""))"),"aprecio")</f>
        <v>aprecio</v>
      </c>
    </row>
    <row r="167">
      <c r="A167" s="1" t="s">
        <v>168</v>
      </c>
      <c r="B167" s="3">
        <v>2.0</v>
      </c>
      <c r="C167" s="4" t="str">
        <f>IFERROR(__xludf.DUMMYFUNCTION("LOWER(GOOGLETRANSLATE(A167,""en"",""es""))"),"apreciación")</f>
        <v>apreciación</v>
      </c>
    </row>
    <row r="168">
      <c r="A168" s="1" t="s">
        <v>169</v>
      </c>
      <c r="B168" s="3">
        <v>-2.0</v>
      </c>
      <c r="C168" s="4" t="str">
        <f>IFERROR(__xludf.DUMMYFUNCTION("LOWER(GOOGLETRANSLATE(A168,""en"",""es""))"),"aprensivo")</f>
        <v>aprensivo</v>
      </c>
    </row>
    <row r="169">
      <c r="A169" s="1" t="s">
        <v>170</v>
      </c>
      <c r="B169" s="3">
        <v>2.0</v>
      </c>
      <c r="C169" s="4" t="str">
        <f>IFERROR(__xludf.DUMMYFUNCTION("LOWER(GOOGLETRANSLATE(A169,""en"",""es""))"),"aprobación")</f>
        <v>aprobación</v>
      </c>
    </row>
    <row r="170">
      <c r="A170" s="1" t="s">
        <v>171</v>
      </c>
      <c r="B170" s="3">
        <v>2.0</v>
      </c>
      <c r="C170" s="4" t="str">
        <f>IFERROR(__xludf.DUMMYFUNCTION("LOWER(GOOGLETRANSLATE(A170,""en"",""es""))"),"aprobado")</f>
        <v>aprobado</v>
      </c>
    </row>
    <row r="171">
      <c r="A171" s="1" t="s">
        <v>172</v>
      </c>
      <c r="B171" s="3">
        <v>2.0</v>
      </c>
      <c r="C171" s="4" t="str">
        <f>IFERROR(__xludf.DUMMYFUNCTION("LOWER(GOOGLETRANSLATE(A171,""en"",""es""))"),"aprobación")</f>
        <v>aprobación</v>
      </c>
    </row>
    <row r="172">
      <c r="A172" s="1" t="s">
        <v>173</v>
      </c>
      <c r="B172" s="3">
        <v>1.0</v>
      </c>
      <c r="C172" s="4" t="str">
        <f>IFERROR(__xludf.DUMMYFUNCTION("LOWER(GOOGLETRANSLATE(A172,""en"",""es""))"),"ardiente")</f>
        <v>ardiente</v>
      </c>
    </row>
    <row r="173">
      <c r="A173" s="1" t="s">
        <v>174</v>
      </c>
      <c r="B173" s="3">
        <v>-2.0</v>
      </c>
      <c r="C173" s="4" t="str">
        <f>IFERROR(__xludf.DUMMYFUNCTION("LOWER(GOOGLETRANSLATE(A173,""en"",""es""))"),"arrestar")</f>
        <v>arrestar</v>
      </c>
    </row>
    <row r="174">
      <c r="A174" s="1" t="s">
        <v>175</v>
      </c>
      <c r="B174" s="3">
        <v>-3.0</v>
      </c>
      <c r="C174" s="4" t="str">
        <f>IFERROR(__xludf.DUMMYFUNCTION("LOWER(GOOGLETRANSLATE(A174,""en"",""es""))"),"detenido")</f>
        <v>detenido</v>
      </c>
    </row>
    <row r="175">
      <c r="A175" s="1" t="s">
        <v>176</v>
      </c>
      <c r="B175" s="3">
        <v>-2.0</v>
      </c>
      <c r="C175" s="4" t="str">
        <f>IFERROR(__xludf.DUMMYFUNCTION("LOWER(GOOGLETRANSLATE(A175,""en"",""es""))"),"arrestos")</f>
        <v>arrestos</v>
      </c>
    </row>
    <row r="176">
      <c r="A176" s="1" t="s">
        <v>177</v>
      </c>
      <c r="B176" s="3">
        <v>-2.0</v>
      </c>
      <c r="C176" s="4" t="str">
        <f>IFERROR(__xludf.DUMMYFUNCTION("LOWER(GOOGLETRANSLATE(A176,""en"",""es""))"),"arrogante")</f>
        <v>arrogante</v>
      </c>
    </row>
    <row r="177">
      <c r="A177" s="1" t="s">
        <v>178</v>
      </c>
      <c r="B177" s="3">
        <v>-2.0</v>
      </c>
      <c r="C177" s="4" t="str">
        <f>IFERROR(__xludf.DUMMYFUNCTION("LOWER(GOOGLETRANSLATE(A177,""en"",""es""))"),"es una pena")</f>
        <v>es una pena</v>
      </c>
    </row>
    <row r="178">
      <c r="A178" s="1" t="s">
        <v>179</v>
      </c>
      <c r="B178" s="3">
        <v>-2.0</v>
      </c>
      <c r="C178" s="4" t="str">
        <f>IFERROR(__xludf.DUMMYFUNCTION("LOWER(GOOGLETRANSLATE(A178,""en"",""es""))"),"avergonzado")</f>
        <v>avergonzado</v>
      </c>
    </row>
    <row r="179">
      <c r="A179" s="1" t="s">
        <v>180</v>
      </c>
      <c r="B179" s="3">
        <v>-4.0</v>
      </c>
      <c r="C179" s="4" t="str">
        <f>IFERROR(__xludf.DUMMYFUNCTION("LOWER(GOOGLETRANSLATE(A179,""en"",""es""))"),"culo")</f>
        <v>culo</v>
      </c>
    </row>
    <row r="180">
      <c r="A180" s="1" t="s">
        <v>181</v>
      </c>
      <c r="B180" s="3">
        <v>-3.0</v>
      </c>
      <c r="C180" s="4" t="str">
        <f>IFERROR(__xludf.DUMMYFUNCTION("LOWER(GOOGLETRANSLATE(A180,""en"",""es""))"),"asesinato")</f>
        <v>asesinato</v>
      </c>
    </row>
    <row r="181">
      <c r="A181" s="1" t="s">
        <v>182</v>
      </c>
      <c r="B181" s="3">
        <v>-3.0</v>
      </c>
      <c r="C181" s="4" t="str">
        <f>IFERROR(__xludf.DUMMYFUNCTION("LOWER(GOOGLETRANSLATE(A181,""en"",""es""))"),"asesinato")</f>
        <v>asesinato</v>
      </c>
    </row>
    <row r="182">
      <c r="A182" s="1" t="s">
        <v>183</v>
      </c>
      <c r="B182" s="3">
        <v>2.0</v>
      </c>
      <c r="C182" s="4" t="str">
        <f>IFERROR(__xludf.DUMMYFUNCTION("LOWER(GOOGLETRANSLATE(A182,""en"",""es""))"),"activo")</f>
        <v>activo</v>
      </c>
    </row>
    <row r="183">
      <c r="A183" s="1" t="s">
        <v>184</v>
      </c>
      <c r="B183" s="3">
        <v>2.0</v>
      </c>
      <c r="C183" s="4" t="str">
        <f>IFERROR(__xludf.DUMMYFUNCTION("LOWER(GOOGLETRANSLATE(A183,""en"",""es""))"),"activos")</f>
        <v>activos</v>
      </c>
    </row>
    <row r="184">
      <c r="A184" s="1" t="s">
        <v>185</v>
      </c>
      <c r="B184" s="3">
        <v>-4.0</v>
      </c>
      <c r="C184" s="4" t="str">
        <f>IFERROR(__xludf.DUMMYFUNCTION("LOWER(GOOGLETRANSLATE(A184,""en"",""es""))"),"aturdido")</f>
        <v>aturdido</v>
      </c>
    </row>
    <row r="185">
      <c r="A185" s="1" t="s">
        <v>186</v>
      </c>
      <c r="B185" s="3">
        <v>-4.0</v>
      </c>
      <c r="C185" s="4" t="str">
        <f>IFERROR(__xludf.DUMMYFUNCTION("LOWER(GOOGLETRANSLATE(A185,""en"",""es""))"),"estúpido")</f>
        <v>estúpido</v>
      </c>
    </row>
    <row r="186">
      <c r="A186" s="1" t="s">
        <v>187</v>
      </c>
      <c r="B186" s="3">
        <v>2.0</v>
      </c>
      <c r="C186" s="4" t="str">
        <f>IFERROR(__xludf.DUMMYFUNCTION("LOWER(GOOGLETRANSLATE(A186,""en"",""es""))"),"asombrado")</f>
        <v>asombrado</v>
      </c>
    </row>
    <row r="187">
      <c r="A187" s="1" t="s">
        <v>188</v>
      </c>
      <c r="B187" s="3">
        <v>3.0</v>
      </c>
      <c r="C187" s="4" t="str">
        <f>IFERROR(__xludf.DUMMYFUNCTION("LOWER(GOOGLETRANSLATE(A187,""en"",""es""))"),"asombrar")</f>
        <v>asombrar</v>
      </c>
    </row>
    <row r="188">
      <c r="A188" s="1" t="s">
        <v>189</v>
      </c>
      <c r="B188" s="3">
        <v>3.0</v>
      </c>
      <c r="C188" s="4" t="str">
        <f>IFERROR(__xludf.DUMMYFUNCTION("LOWER(GOOGLETRANSLATE(A188,""en"",""es""))"),"asombrado")</f>
        <v>asombrado</v>
      </c>
    </row>
    <row r="189">
      <c r="A189" s="1" t="s">
        <v>190</v>
      </c>
      <c r="B189" s="3">
        <v>3.0</v>
      </c>
      <c r="C189" s="4" t="str">
        <f>IFERROR(__xludf.DUMMYFUNCTION("LOWER(GOOGLETRANSLATE(A189,""en"",""es""))"),"asombroso")</f>
        <v>asombroso</v>
      </c>
    </row>
    <row r="190">
      <c r="A190" s="1" t="s">
        <v>191</v>
      </c>
      <c r="B190" s="3">
        <v>3.0</v>
      </c>
      <c r="C190" s="4" t="str">
        <f>IFERROR(__xludf.DUMMYFUNCTION("LOWER(GOOGLETRANSLATE(A190,""en"",""es""))"),"pasmosamente")</f>
        <v>pasmosamente</v>
      </c>
    </row>
    <row r="191">
      <c r="A191" s="1" t="s">
        <v>192</v>
      </c>
      <c r="B191" s="3">
        <v>3.0</v>
      </c>
      <c r="C191" s="4" t="str">
        <f>IFERROR(__xludf.DUMMYFUNCTION("LOWER(GOOGLETRANSLATE(A191,""en"",""es""))"),"asombrosos")</f>
        <v>asombrosos</v>
      </c>
    </row>
    <row r="192">
      <c r="A192" s="1" t="s">
        <v>193</v>
      </c>
      <c r="B192" s="3">
        <v>-1.0</v>
      </c>
      <c r="C192" s="4" t="str">
        <f>IFERROR(__xludf.DUMMYFUNCTION("LOWER(GOOGLETRANSLATE(A192,""en"",""es""))"),"ataque")</f>
        <v>ataque</v>
      </c>
    </row>
    <row r="193">
      <c r="A193" s="1" t="s">
        <v>194</v>
      </c>
      <c r="B193" s="3">
        <v>-1.0</v>
      </c>
      <c r="C193" s="4" t="str">
        <f>IFERROR(__xludf.DUMMYFUNCTION("LOWER(GOOGLETRANSLATE(A193,""en"",""es""))"),"atacado")</f>
        <v>atacado</v>
      </c>
    </row>
    <row r="194">
      <c r="A194" s="1" t="s">
        <v>195</v>
      </c>
      <c r="B194" s="3">
        <v>-1.0</v>
      </c>
      <c r="C194" s="4" t="str">
        <f>IFERROR(__xludf.DUMMYFUNCTION("LOWER(GOOGLETRANSLATE(A194,""en"",""es""))"),"agresor")</f>
        <v>agresor</v>
      </c>
    </row>
    <row r="195">
      <c r="A195" s="1" t="s">
        <v>196</v>
      </c>
      <c r="B195" s="3">
        <v>-1.0</v>
      </c>
      <c r="C195" s="4" t="str">
        <f>IFERROR(__xludf.DUMMYFUNCTION("LOWER(GOOGLETRANSLATE(A195,""en"",""es""))"),"ataques")</f>
        <v>ataques</v>
      </c>
    </row>
    <row r="196">
      <c r="A196" s="1" t="s">
        <v>197</v>
      </c>
      <c r="B196" s="3">
        <v>1.0</v>
      </c>
      <c r="C196" s="4" t="str">
        <f>IFERROR(__xludf.DUMMYFUNCTION("LOWER(GOOGLETRANSLATE(A196,""en"",""es""))"),"atraer")</f>
        <v>atraer</v>
      </c>
    </row>
    <row r="197">
      <c r="A197" s="1" t="s">
        <v>198</v>
      </c>
      <c r="B197" s="3">
        <v>1.0</v>
      </c>
      <c r="C197" s="4" t="str">
        <f>IFERROR(__xludf.DUMMYFUNCTION("LOWER(GOOGLETRANSLATE(A197,""en"",""es""))"),"atraído")</f>
        <v>atraído</v>
      </c>
    </row>
    <row r="198">
      <c r="A198" s="1" t="s">
        <v>199</v>
      </c>
      <c r="B198" s="3">
        <v>2.0</v>
      </c>
      <c r="C198" s="4" t="str">
        <f>IFERROR(__xludf.DUMMYFUNCTION("LOWER(GOOGLETRANSLATE(A198,""en"",""es""))"),"atractivo")</f>
        <v>atractivo</v>
      </c>
    </row>
    <row r="199">
      <c r="A199" s="1" t="s">
        <v>200</v>
      </c>
      <c r="B199" s="3">
        <v>2.0</v>
      </c>
      <c r="C199" s="4" t="str">
        <f>IFERROR(__xludf.DUMMYFUNCTION("LOWER(GOOGLETRANSLATE(A199,""en"",""es""))"),"atracción")</f>
        <v>atracción</v>
      </c>
    </row>
    <row r="200">
      <c r="A200" s="1" t="s">
        <v>201</v>
      </c>
      <c r="B200" s="3">
        <v>2.0</v>
      </c>
      <c r="C200" s="4" t="str">
        <f>IFERROR(__xludf.DUMMYFUNCTION("LOWER(GOOGLETRANSLATE(A200,""en"",""es""))"),"atracciones")</f>
        <v>atracciones</v>
      </c>
    </row>
    <row r="201">
      <c r="A201" s="1" t="s">
        <v>202</v>
      </c>
      <c r="B201" s="3">
        <v>1.0</v>
      </c>
      <c r="C201" s="4" t="str">
        <f>IFERROR(__xludf.DUMMYFUNCTION("LOWER(GOOGLETRANSLATE(A201,""en"",""es""))"),"atrae")</f>
        <v>atrae</v>
      </c>
    </row>
    <row r="202">
      <c r="A202" s="1" t="s">
        <v>203</v>
      </c>
      <c r="B202" s="3">
        <v>3.0</v>
      </c>
      <c r="C202" s="4" t="str">
        <f>IFERROR(__xludf.DUMMYFUNCTION("LOWER(GOOGLETRANSLATE(A202,""en"",""es""))"),"audaz")</f>
        <v>audaz</v>
      </c>
    </row>
    <row r="203">
      <c r="A203" s="1" t="s">
        <v>204</v>
      </c>
      <c r="B203" s="3">
        <v>1.0</v>
      </c>
      <c r="C203" s="4" t="str">
        <f>IFERROR(__xludf.DUMMYFUNCTION("LOWER(GOOGLETRANSLATE(A203,""en"",""es""))"),"autoridad")</f>
        <v>autoridad</v>
      </c>
    </row>
    <row r="204">
      <c r="A204" s="1" t="s">
        <v>205</v>
      </c>
      <c r="B204" s="3">
        <v>-1.0</v>
      </c>
      <c r="C204" s="4" t="str">
        <f>IFERROR(__xludf.DUMMYFUNCTION("LOWER(GOOGLETRANSLATE(A204,""en"",""es""))"),"evitar")</f>
        <v>evitar</v>
      </c>
    </row>
    <row r="205">
      <c r="A205" s="1" t="s">
        <v>206</v>
      </c>
      <c r="B205" s="3">
        <v>-1.0</v>
      </c>
      <c r="C205" s="4" t="str">
        <f>IFERROR(__xludf.DUMMYFUNCTION("LOWER(GOOGLETRANSLATE(A205,""en"",""es""))"),"evitado")</f>
        <v>evitado</v>
      </c>
    </row>
    <row r="206">
      <c r="A206" s="1" t="s">
        <v>207</v>
      </c>
      <c r="B206" s="3">
        <v>-1.0</v>
      </c>
      <c r="C206" s="4" t="str">
        <f>IFERROR(__xludf.DUMMYFUNCTION("LOWER(GOOGLETRANSLATE(A206,""en"",""es""))"),"evasión")</f>
        <v>evasión</v>
      </c>
    </row>
    <row r="207">
      <c r="A207" s="1" t="s">
        <v>208</v>
      </c>
      <c r="B207" s="3">
        <v>2.0</v>
      </c>
      <c r="C207" s="4" t="str">
        <f>IFERROR(__xludf.DUMMYFUNCTION("LOWER(GOOGLETRANSLATE(A207,""en"",""es""))"),"ávido")</f>
        <v>ávido</v>
      </c>
    </row>
    <row r="208">
      <c r="A208" s="1" t="s">
        <v>209</v>
      </c>
      <c r="B208" s="3">
        <v>-1.0</v>
      </c>
      <c r="C208" s="4" t="str">
        <f>IFERROR(__xludf.DUMMYFUNCTION("LOWER(GOOGLETRANSLATE(A208,""en"",""es""))"),"evitar")</f>
        <v>evitar</v>
      </c>
    </row>
    <row r="209">
      <c r="A209" s="1" t="s">
        <v>210</v>
      </c>
      <c r="B209" s="3">
        <v>-1.0</v>
      </c>
      <c r="C209" s="4" t="str">
        <f>IFERROR(__xludf.DUMMYFUNCTION("LOWER(GOOGLETRANSLATE(A209,""en"",""es""))"),"evitado")</f>
        <v>evitado</v>
      </c>
    </row>
    <row r="210">
      <c r="A210" s="1" t="s">
        <v>211</v>
      </c>
      <c r="B210" s="3">
        <v>-1.0</v>
      </c>
      <c r="C210" s="4" t="str">
        <f>IFERROR(__xludf.DUMMYFUNCTION("LOWER(GOOGLETRANSLATE(A210,""en"",""es""))"),"evita")</f>
        <v>evita</v>
      </c>
    </row>
    <row r="211">
      <c r="A211" s="1" t="s">
        <v>212</v>
      </c>
      <c r="B211" s="3">
        <v>-1.0</v>
      </c>
      <c r="C211" s="4" t="str">
        <f>IFERROR(__xludf.DUMMYFUNCTION("LOWER(GOOGLETRANSLATE(A211,""en"",""es""))"),"esperar")</f>
        <v>esperar</v>
      </c>
    </row>
    <row r="212">
      <c r="A212" s="1" t="s">
        <v>213</v>
      </c>
      <c r="B212" s="3">
        <v>-1.0</v>
      </c>
      <c r="C212" s="4" t="str">
        <f>IFERROR(__xludf.DUMMYFUNCTION("LOWER(GOOGLETRANSLATE(A212,""en"",""es""))"),"esperado")</f>
        <v>esperado</v>
      </c>
    </row>
    <row r="213">
      <c r="A213" s="1" t="s">
        <v>214</v>
      </c>
      <c r="B213" s="3">
        <v>-1.0</v>
      </c>
      <c r="C213" s="4" t="str">
        <f>IFERROR(__xludf.DUMMYFUNCTION("LOWER(GOOGLETRANSLATE(A213,""en"",""es""))"),"espera")</f>
        <v>espera</v>
      </c>
    </row>
    <row r="214">
      <c r="A214" s="1" t="s">
        <v>215</v>
      </c>
      <c r="B214" s="3">
        <v>3.0</v>
      </c>
      <c r="C214" s="4" t="str">
        <f>IFERROR(__xludf.DUMMYFUNCTION("LOWER(GOOGLETRANSLATE(A214,""en"",""es""))"),"otorgar")</f>
        <v>otorgar</v>
      </c>
    </row>
    <row r="215">
      <c r="A215" s="1" t="s">
        <v>216</v>
      </c>
      <c r="B215" s="3">
        <v>3.0</v>
      </c>
      <c r="C215" s="4" t="str">
        <f>IFERROR(__xludf.DUMMYFUNCTION("LOWER(GOOGLETRANSLATE(A215,""en"",""es""))"),"galardonado")</f>
        <v>galardonado</v>
      </c>
    </row>
    <row r="216">
      <c r="A216" s="1" t="s">
        <v>217</v>
      </c>
      <c r="B216" s="3">
        <v>3.0</v>
      </c>
      <c r="C216" s="4" t="str">
        <f>IFERROR(__xludf.DUMMYFUNCTION("LOWER(GOOGLETRANSLATE(A216,""en"",""es""))"),"premio")</f>
        <v>premio</v>
      </c>
    </row>
    <row r="217">
      <c r="A217" s="1" t="s">
        <v>218</v>
      </c>
      <c r="B217" s="3">
        <v>4.0</v>
      </c>
      <c r="C217" s="4" t="str">
        <f>IFERROR(__xludf.DUMMYFUNCTION("LOWER(GOOGLETRANSLATE(A217,""en"",""es""))"),"impresionante")</f>
        <v>impresionante</v>
      </c>
    </row>
    <row r="218">
      <c r="A218" s="1" t="s">
        <v>219</v>
      </c>
      <c r="B218" s="3">
        <v>-3.0</v>
      </c>
      <c r="C218" s="4" t="str">
        <f>IFERROR(__xludf.DUMMYFUNCTION("LOWER(GOOGLETRANSLATE(A218,""en"",""es""))"),"horrible")</f>
        <v>horrible</v>
      </c>
    </row>
    <row r="219">
      <c r="A219" s="1" t="s">
        <v>220</v>
      </c>
      <c r="B219" s="3">
        <v>-2.0</v>
      </c>
      <c r="C219" s="4" t="str">
        <f>IFERROR(__xludf.DUMMYFUNCTION("LOWER(GOOGLETRANSLATE(A219,""en"",""es""))"),"extraño")</f>
        <v>extraño</v>
      </c>
    </row>
    <row r="220">
      <c r="A220" s="1" t="s">
        <v>221</v>
      </c>
      <c r="B220" s="3">
        <v>-1.0</v>
      </c>
      <c r="C220" s="4" t="str">
        <f>IFERROR(__xludf.DUMMYFUNCTION("LOWER(GOOGLETRANSLATE(A220,""en"",""es""))"),"hacha")</f>
        <v>hacha</v>
      </c>
    </row>
    <row r="221">
      <c r="A221" s="1" t="s">
        <v>222</v>
      </c>
      <c r="B221" s="3">
        <v>-1.0</v>
      </c>
      <c r="C221" s="4" t="str">
        <f>IFERROR(__xludf.DUMMYFUNCTION("LOWER(GOOGLETRANSLATE(A221,""en"",""es""))"),"afilado")</f>
        <v>afilado</v>
      </c>
    </row>
    <row r="222">
      <c r="A222" s="1" t="s">
        <v>223</v>
      </c>
      <c r="B222" s="3">
        <v>1.0</v>
      </c>
      <c r="C222" s="4" t="str">
        <f>IFERROR(__xludf.DUMMYFUNCTION("LOWER(GOOGLETRANSLATE(A222,""en"",""es""))"),"respaldados")</f>
        <v>respaldados</v>
      </c>
    </row>
    <row r="223">
      <c r="A223" s="1" t="s">
        <v>224</v>
      </c>
      <c r="B223" s="3">
        <v>2.0</v>
      </c>
      <c r="C223" s="4" t="str">
        <f>IFERROR(__xludf.DUMMYFUNCTION("LOWER(GOOGLETRANSLATE(A223,""en"",""es""))"),"apoyo")</f>
        <v>apoyo</v>
      </c>
    </row>
    <row r="224">
      <c r="A224" s="1" t="s">
        <v>225</v>
      </c>
      <c r="B224" s="3">
        <v>1.0</v>
      </c>
      <c r="C224" s="4" t="str">
        <f>IFERROR(__xludf.DUMMYFUNCTION("LOWER(GOOGLETRANSLATE(A224,""en"",""es""))"),"espalda")</f>
        <v>espalda</v>
      </c>
    </row>
    <row r="225">
      <c r="A225" s="1" t="s">
        <v>226</v>
      </c>
      <c r="B225" s="3">
        <v>-3.0</v>
      </c>
      <c r="C225" s="4" t="str">
        <f>IFERROR(__xludf.DUMMYFUNCTION("LOWER(GOOGLETRANSLATE(A225,""en"",""es""))"),"malo")</f>
        <v>malo</v>
      </c>
    </row>
    <row r="226">
      <c r="A226" s="1" t="s">
        <v>227</v>
      </c>
      <c r="B226" s="3">
        <v>-3.0</v>
      </c>
      <c r="C226" s="4" t="str">
        <f>IFERROR(__xludf.DUMMYFUNCTION("LOWER(GOOGLETRANSLATE(A226,""en"",""es""))"),"impresionante")</f>
        <v>impresionante</v>
      </c>
    </row>
    <row r="227">
      <c r="A227" s="1" t="s">
        <v>228</v>
      </c>
      <c r="B227" s="3">
        <v>-3.0</v>
      </c>
      <c r="C227" s="4" t="str">
        <f>IFERROR(__xludf.DUMMYFUNCTION("LOWER(GOOGLETRANSLATE(A227,""en"",""es""))"),"gravemente")</f>
        <v>gravemente</v>
      </c>
    </row>
    <row r="228">
      <c r="A228" s="1" t="s">
        <v>229</v>
      </c>
      <c r="B228" s="3">
        <v>-2.0</v>
      </c>
      <c r="C228" s="4" t="str">
        <f>IFERROR(__xludf.DUMMYFUNCTION("LOWER(GOOGLETRANSLATE(A228,""en"",""es""))"),"rescate")</f>
        <v>rescate</v>
      </c>
    </row>
    <row r="229">
      <c r="A229" s="1" t="s">
        <v>230</v>
      </c>
      <c r="B229" s="3">
        <v>-2.0</v>
      </c>
      <c r="C229" s="4" t="str">
        <f>IFERROR(__xludf.DUMMYFUNCTION("LOWER(GOOGLETRANSLATE(A229,""en"",""es""))"),"embaucar")</f>
        <v>embaucar</v>
      </c>
    </row>
    <row r="230">
      <c r="A230" s="1" t="s">
        <v>231</v>
      </c>
      <c r="B230" s="3">
        <v>-2.0</v>
      </c>
      <c r="C230" s="4" t="str">
        <f>IFERROR(__xludf.DUMMYFUNCTION("LOWER(GOOGLETRANSLATE(A230,""en"",""es""))"),"engañado")</f>
        <v>engañado</v>
      </c>
    </row>
    <row r="231">
      <c r="A231" s="1" t="s">
        <v>232</v>
      </c>
      <c r="B231" s="3">
        <v>-2.0</v>
      </c>
      <c r="C231" s="4" t="str">
        <f>IFERROR(__xludf.DUMMYFUNCTION("LOWER(GOOGLETRANSLATE(A231,""en"",""es""))"),"bamboozles")</f>
        <v>bamboozles</v>
      </c>
    </row>
    <row r="232">
      <c r="A232" s="1" t="s">
        <v>233</v>
      </c>
      <c r="B232" s="3">
        <v>-2.0</v>
      </c>
      <c r="C232" s="4" t="str">
        <f>IFERROR(__xludf.DUMMYFUNCTION("LOWER(GOOGLETRANSLATE(A232,""en"",""es""))"),"prohibición")</f>
        <v>prohibición</v>
      </c>
    </row>
    <row r="233">
      <c r="A233" s="1" t="s">
        <v>234</v>
      </c>
      <c r="B233" s="3">
        <v>-1.0</v>
      </c>
      <c r="C233" s="4" t="str">
        <f>IFERROR(__xludf.DUMMYFUNCTION("LOWER(GOOGLETRANSLATE(A233,""en"",""es""))"),"desterrar")</f>
        <v>desterrar</v>
      </c>
    </row>
    <row r="234">
      <c r="A234" s="1" t="s">
        <v>235</v>
      </c>
      <c r="B234" s="3">
        <v>-3.0</v>
      </c>
      <c r="C234" s="4" t="str">
        <f>IFERROR(__xludf.DUMMYFUNCTION("LOWER(GOOGLETRANSLATE(A234,""en"",""es""))"),"arruinado")</f>
        <v>arruinado</v>
      </c>
    </row>
    <row r="235">
      <c r="A235" s="1" t="s">
        <v>236</v>
      </c>
      <c r="B235" s="3">
        <v>-3.0</v>
      </c>
      <c r="C235" s="4" t="str">
        <f>IFERROR(__xludf.DUMMYFUNCTION("LOWER(GOOGLETRANSLATE(A235,""en"",""es""))"),"bankster")</f>
        <v>bankster</v>
      </c>
    </row>
    <row r="236">
      <c r="A236" s="1" t="s">
        <v>237</v>
      </c>
      <c r="B236" s="3">
        <v>-2.0</v>
      </c>
      <c r="C236" s="4" t="str">
        <f>IFERROR(__xludf.DUMMYFUNCTION("LOWER(GOOGLETRANSLATE(A236,""en"",""es""))"),"prohibido")</f>
        <v>prohibido</v>
      </c>
    </row>
    <row r="237">
      <c r="A237" s="1" t="s">
        <v>238</v>
      </c>
      <c r="B237" s="3">
        <v>2.0</v>
      </c>
      <c r="C237" s="4" t="str">
        <f>IFERROR(__xludf.DUMMYFUNCTION("LOWER(GOOGLETRANSLATE(A237,""en"",""es""))"),"negociar")</f>
        <v>negociar</v>
      </c>
    </row>
    <row r="238">
      <c r="A238" s="1" t="s">
        <v>239</v>
      </c>
      <c r="B238" s="3">
        <v>-2.0</v>
      </c>
      <c r="C238" s="4" t="str">
        <f>IFERROR(__xludf.DUMMYFUNCTION("LOWER(GOOGLETRANSLATE(A238,""en"",""es""))"),"barrera")</f>
        <v>barrera</v>
      </c>
    </row>
    <row r="239">
      <c r="A239" s="1" t="s">
        <v>240</v>
      </c>
      <c r="B239" s="3">
        <v>-5.0</v>
      </c>
      <c r="C239" s="4" t="str">
        <f>IFERROR(__xludf.DUMMYFUNCTION("LOWER(GOOGLETRANSLATE(A239,""en"",""es""))"),"bastardo")</f>
        <v>bastardo</v>
      </c>
    </row>
    <row r="240">
      <c r="A240" s="1" t="s">
        <v>241</v>
      </c>
      <c r="B240" s="3">
        <v>-5.0</v>
      </c>
      <c r="C240" s="4" t="str">
        <f>IFERROR(__xludf.DUMMYFUNCTION("LOWER(GOOGLETRANSLATE(A240,""en"",""es""))"),"bastardos")</f>
        <v>bastardos</v>
      </c>
    </row>
    <row r="241">
      <c r="A241" s="1" t="s">
        <v>242</v>
      </c>
      <c r="B241" s="3">
        <v>-1.0</v>
      </c>
      <c r="C241" s="4" t="str">
        <f>IFERROR(__xludf.DUMMYFUNCTION("LOWER(GOOGLETRANSLATE(A241,""en"",""es""))"),"batalla")</f>
        <v>batalla</v>
      </c>
    </row>
    <row r="242">
      <c r="A242" s="1" t="s">
        <v>243</v>
      </c>
      <c r="B242" s="3">
        <v>-1.0</v>
      </c>
      <c r="C242" s="4" t="str">
        <f>IFERROR(__xludf.DUMMYFUNCTION("LOWER(GOOGLETRANSLATE(A242,""en"",""es""))"),"batallas")</f>
        <v>batallas</v>
      </c>
    </row>
    <row r="243">
      <c r="A243" s="1" t="s">
        <v>244</v>
      </c>
      <c r="B243" s="3">
        <v>-2.0</v>
      </c>
      <c r="C243" s="4" t="str">
        <f>IFERROR(__xludf.DUMMYFUNCTION("LOWER(GOOGLETRANSLATE(A243,""en"",""es""))"),"vencido")</f>
        <v>vencido</v>
      </c>
    </row>
    <row r="244">
      <c r="A244" s="1" t="s">
        <v>245</v>
      </c>
      <c r="B244" s="3">
        <v>3.0</v>
      </c>
      <c r="C244" s="4" t="str">
        <f>IFERROR(__xludf.DUMMYFUNCTION("LOWER(GOOGLETRANSLATE(A244,""en"",""es""))"),"beatífico")</f>
        <v>beatífico</v>
      </c>
    </row>
    <row r="245">
      <c r="A245" s="1" t="s">
        <v>246</v>
      </c>
      <c r="B245" s="3">
        <v>-1.0</v>
      </c>
      <c r="C245" s="4" t="str">
        <f>IFERROR(__xludf.DUMMYFUNCTION("LOWER(GOOGLETRANSLATE(A245,""en"",""es""))"),"golpeando")</f>
        <v>golpeando</v>
      </c>
    </row>
    <row r="246">
      <c r="A246" s="1" t="s">
        <v>247</v>
      </c>
      <c r="B246" s="3">
        <v>3.0</v>
      </c>
      <c r="C246" s="4" t="str">
        <f>IFERROR(__xludf.DUMMYFUNCTION("LOWER(GOOGLETRANSLATE(A246,""en"",""es""))"),"bellezas")</f>
        <v>bellezas</v>
      </c>
    </row>
    <row r="247">
      <c r="A247" s="1" t="s">
        <v>248</v>
      </c>
      <c r="B247" s="3">
        <v>3.0</v>
      </c>
      <c r="C247" s="4" t="str">
        <f>IFERROR(__xludf.DUMMYFUNCTION("LOWER(GOOGLETRANSLATE(A247,""en"",""es""))"),"hermoso")</f>
        <v>hermoso</v>
      </c>
    </row>
    <row r="248">
      <c r="A248" s="1" t="s">
        <v>249</v>
      </c>
      <c r="B248" s="3">
        <v>3.0</v>
      </c>
      <c r="C248" s="4" t="str">
        <f>IFERROR(__xludf.DUMMYFUNCTION("LOWER(GOOGLETRANSLATE(A248,""en"",""es""))"),"hermosamente")</f>
        <v>hermosamente</v>
      </c>
    </row>
    <row r="249">
      <c r="A249" s="1" t="s">
        <v>250</v>
      </c>
      <c r="B249" s="3">
        <v>3.0</v>
      </c>
      <c r="C249" s="4" t="str">
        <f>IFERROR(__xludf.DUMMYFUNCTION("LOWER(GOOGLETRANSLATE(A249,""en"",""es""))"),"embellecer")</f>
        <v>embellecer</v>
      </c>
    </row>
    <row r="250">
      <c r="A250" s="1" t="s">
        <v>251</v>
      </c>
      <c r="B250" s="3">
        <v>-2.0</v>
      </c>
      <c r="C250" s="4" t="str">
        <f>IFERROR(__xludf.DUMMYFUNCTION("LOWER(GOOGLETRANSLATE(A250,""en"",""es""))"),"empequeñecer")</f>
        <v>empequeñecer</v>
      </c>
    </row>
    <row r="251">
      <c r="A251" s="1" t="s">
        <v>252</v>
      </c>
      <c r="B251" s="3">
        <v>-2.0</v>
      </c>
      <c r="C251" s="4" t="str">
        <f>IFERROR(__xludf.DUMMYFUNCTION("LOWER(GOOGLETRANSLATE(A251,""en"",""es""))"),"menospreciado")</f>
        <v>menospreciado</v>
      </c>
    </row>
    <row r="252">
      <c r="A252" s="1" t="s">
        <v>253</v>
      </c>
      <c r="B252" s="3">
        <v>3.0</v>
      </c>
      <c r="C252" s="4" t="str">
        <f>IFERROR(__xludf.DUMMYFUNCTION("LOWER(GOOGLETRANSLATE(A252,""en"",""es""))"),"amado")</f>
        <v>amado</v>
      </c>
    </row>
    <row r="253">
      <c r="A253" s="1" t="s">
        <v>254</v>
      </c>
      <c r="B253" s="3">
        <v>2.0</v>
      </c>
      <c r="C253" s="4" t="str">
        <f>IFERROR(__xludf.DUMMYFUNCTION("LOWER(GOOGLETRANSLATE(A253,""en"",""es""))"),"beneficio")</f>
        <v>beneficio</v>
      </c>
    </row>
    <row r="254">
      <c r="A254" s="1" t="s">
        <v>255</v>
      </c>
      <c r="B254" s="3">
        <v>2.0</v>
      </c>
      <c r="C254" s="4" t="str">
        <f>IFERROR(__xludf.DUMMYFUNCTION("LOWER(GOOGLETRANSLATE(A254,""en"",""es""))"),"beneficios")</f>
        <v>beneficios</v>
      </c>
    </row>
    <row r="255">
      <c r="A255" s="1" t="s">
        <v>256</v>
      </c>
      <c r="B255" s="3">
        <v>2.0</v>
      </c>
      <c r="C255" s="4" t="str">
        <f>IFERROR(__xludf.DUMMYFUNCTION("LOWER(GOOGLETRANSLATE(A255,""en"",""es""))"),"beneficiado")</f>
        <v>beneficiado</v>
      </c>
    </row>
    <row r="256">
      <c r="A256" s="1" t="s">
        <v>257</v>
      </c>
      <c r="B256" s="3">
        <v>2.0</v>
      </c>
      <c r="C256" s="4" t="str">
        <f>IFERROR(__xludf.DUMMYFUNCTION("LOWER(GOOGLETRANSLATE(A256,""en"",""es""))"),"beneficio")</f>
        <v>beneficio</v>
      </c>
    </row>
    <row r="257">
      <c r="A257" s="1" t="s">
        <v>258</v>
      </c>
      <c r="B257" s="3">
        <v>-2.0</v>
      </c>
      <c r="C257" s="4" t="str">
        <f>IFERROR(__xludf.DUMMYFUNCTION("LOWER(GOOGLETRANSLATE(A257,""en"",""es""))"),"privar")</f>
        <v>privar</v>
      </c>
    </row>
    <row r="258">
      <c r="A258" s="1" t="s">
        <v>259</v>
      </c>
      <c r="B258" s="3">
        <v>-2.0</v>
      </c>
      <c r="C258" s="4" t="str">
        <f>IFERROR(__xludf.DUMMYFUNCTION("LOWER(GOOGLETRANSLATE(A258,""en"",""es""))"),"afligido")</f>
        <v>afligido</v>
      </c>
    </row>
    <row r="259">
      <c r="A259" s="1" t="s">
        <v>260</v>
      </c>
      <c r="B259" s="3">
        <v>-2.0</v>
      </c>
      <c r="C259" s="4" t="str">
        <f>IFERROR(__xludf.DUMMYFUNCTION("LOWER(GOOGLETRANSLATE(A259,""en"",""es""))"),"duelo")</f>
        <v>duelo</v>
      </c>
    </row>
    <row r="260">
      <c r="A260" s="1" t="s">
        <v>261</v>
      </c>
      <c r="B260" s="3">
        <v>-2.0</v>
      </c>
      <c r="C260" s="4" t="str">
        <f>IFERROR(__xludf.DUMMYFUNCTION("LOWER(GOOGLETRANSLATE(A260,""en"",""es""))"),"duelo")</f>
        <v>duelo</v>
      </c>
    </row>
    <row r="261">
      <c r="A261" s="1" t="s">
        <v>262</v>
      </c>
      <c r="B261" s="3">
        <v>3.0</v>
      </c>
      <c r="C261" s="4" t="str">
        <f>IFERROR(__xludf.DUMMYFUNCTION("LOWER(GOOGLETRANSLATE(A261,""en"",""es""))"),"mejor")</f>
        <v>mejor</v>
      </c>
    </row>
    <row r="262">
      <c r="A262" s="1" t="s">
        <v>263</v>
      </c>
      <c r="B262" s="3">
        <v>-3.0</v>
      </c>
      <c r="C262" s="4" t="str">
        <f>IFERROR(__xludf.DUMMYFUNCTION("LOWER(GOOGLETRANSLATE(A262,""en"",""es""))"),"traicionar")</f>
        <v>traicionar</v>
      </c>
    </row>
    <row r="263">
      <c r="A263" s="1" t="s">
        <v>264</v>
      </c>
      <c r="B263" s="3">
        <v>-3.0</v>
      </c>
      <c r="C263" s="4" t="str">
        <f>IFERROR(__xludf.DUMMYFUNCTION("LOWER(GOOGLETRANSLATE(A263,""en"",""es""))"),"traición")</f>
        <v>traición</v>
      </c>
    </row>
    <row r="264">
      <c r="A264" s="1" t="s">
        <v>265</v>
      </c>
      <c r="B264" s="3">
        <v>-3.0</v>
      </c>
      <c r="C264" s="4" t="str">
        <f>IFERROR(__xludf.DUMMYFUNCTION("LOWER(GOOGLETRANSLATE(A264,""en"",""es""))"),"traicionado")</f>
        <v>traicionado</v>
      </c>
    </row>
    <row r="265">
      <c r="A265" s="1" t="s">
        <v>266</v>
      </c>
      <c r="B265" s="3">
        <v>-3.0</v>
      </c>
      <c r="C265" s="4" t="str">
        <f>IFERROR(__xludf.DUMMYFUNCTION("LOWER(GOOGLETRANSLATE(A265,""en"",""es""))"),"traicionamiento")</f>
        <v>traicionamiento</v>
      </c>
    </row>
    <row r="266">
      <c r="A266" s="1" t="s">
        <v>267</v>
      </c>
      <c r="B266" s="3">
        <v>-3.0</v>
      </c>
      <c r="C266" s="4" t="str">
        <f>IFERROR(__xludf.DUMMYFUNCTION("LOWER(GOOGLETRANSLATE(A266,""en"",""es""))"),"traidados")</f>
        <v>traidados</v>
      </c>
    </row>
    <row r="267">
      <c r="A267" s="1" t="s">
        <v>268</v>
      </c>
      <c r="B267" s="3">
        <v>2.0</v>
      </c>
      <c r="C267" s="4" t="str">
        <f>IFERROR(__xludf.DUMMYFUNCTION("LOWER(GOOGLETRANSLATE(A267,""en"",""es""))"),"mejor")</f>
        <v>mejor</v>
      </c>
    </row>
    <row r="268">
      <c r="A268" s="1" t="s">
        <v>269</v>
      </c>
      <c r="B268" s="3">
        <v>-1.0</v>
      </c>
      <c r="C268" s="4" t="str">
        <f>IFERROR(__xludf.DUMMYFUNCTION("LOWER(GOOGLETRANSLATE(A268,""en"",""es""))"),"inclinación")</f>
        <v>inclinación</v>
      </c>
    </row>
    <row r="269">
      <c r="A269" s="1" t="s">
        <v>270</v>
      </c>
      <c r="B269" s="3">
        <v>-2.0</v>
      </c>
      <c r="C269" s="4" t="str">
        <f>IFERROR(__xludf.DUMMYFUNCTION("LOWER(GOOGLETRANSLATE(A269,""en"",""es""))"),"sesgado")</f>
        <v>sesgado</v>
      </c>
    </row>
    <row r="270">
      <c r="A270" s="1" t="s">
        <v>271</v>
      </c>
      <c r="B270" s="3">
        <v>1.0</v>
      </c>
      <c r="C270" s="4" t="str">
        <f>IFERROR(__xludf.DUMMYFUNCTION("LOWER(GOOGLETRANSLATE(A270,""en"",""es""))"),"grande")</f>
        <v>grande</v>
      </c>
    </row>
    <row r="271">
      <c r="A271" s="1" t="s">
        <v>272</v>
      </c>
      <c r="B271" s="3">
        <v>-5.0</v>
      </c>
      <c r="C271" s="4" t="str">
        <f>IFERROR(__xludf.DUMMYFUNCTION("LOWER(GOOGLETRANSLATE(A271,""en"",""es""))"),"perra")</f>
        <v>perra</v>
      </c>
    </row>
    <row r="272">
      <c r="A272" s="1" t="s">
        <v>273</v>
      </c>
      <c r="B272" s="3">
        <v>-5.0</v>
      </c>
      <c r="C272" s="4" t="str">
        <f>IFERROR(__xludf.DUMMYFUNCTION("LOWER(GOOGLETRANSLATE(A272,""en"",""es""))"),"perras")</f>
        <v>perras</v>
      </c>
    </row>
    <row r="273">
      <c r="A273" s="1" t="s">
        <v>274</v>
      </c>
      <c r="B273" s="3">
        <v>-2.0</v>
      </c>
      <c r="C273" s="4" t="str">
        <f>IFERROR(__xludf.DUMMYFUNCTION("LOWER(GOOGLETRANSLATE(A273,""en"",""es""))"),"amargo")</f>
        <v>amargo</v>
      </c>
    </row>
    <row r="274">
      <c r="A274" s="1" t="s">
        <v>275</v>
      </c>
      <c r="B274" s="3">
        <v>-2.0</v>
      </c>
      <c r="C274" s="4" t="str">
        <f>IFERROR(__xludf.DUMMYFUNCTION("LOWER(GOOGLETRANSLATE(A274,""en"",""es""))"),"amargamente")</f>
        <v>amargamente</v>
      </c>
    </row>
    <row r="275">
      <c r="A275" s="1" t="s">
        <v>276</v>
      </c>
      <c r="B275" s="3">
        <v>-2.0</v>
      </c>
      <c r="C275" s="4" t="str">
        <f>IFERROR(__xludf.DUMMYFUNCTION("LOWER(GOOGLETRANSLATE(A275,""en"",""es""))"),"extraño")</f>
        <v>extraño</v>
      </c>
    </row>
    <row r="276">
      <c r="A276" s="1" t="s">
        <v>277</v>
      </c>
      <c r="B276" s="3">
        <v>-2.0</v>
      </c>
      <c r="C276" s="4" t="str">
        <f>IFERROR(__xludf.DUMMYFUNCTION("LOWER(GOOGLETRANSLATE(A276,""en"",""es""))"),"paja")</f>
        <v>paja</v>
      </c>
    </row>
    <row r="277">
      <c r="A277" s="1" t="s">
        <v>278</v>
      </c>
      <c r="B277" s="3">
        <v>-2.0</v>
      </c>
      <c r="C277" s="4" t="str">
        <f>IFERROR(__xludf.DUMMYFUNCTION("LOWER(GOOGLETRANSLATE(A277,""en"",""es""))"),"culpa")</f>
        <v>culpa</v>
      </c>
    </row>
    <row r="278">
      <c r="A278" s="1" t="s">
        <v>279</v>
      </c>
      <c r="B278" s="3">
        <v>-2.0</v>
      </c>
      <c r="C278" s="4" t="str">
        <f>IFERROR(__xludf.DUMMYFUNCTION("LOWER(GOOGLETRANSLATE(A278,""en"",""es""))"),"culpada")</f>
        <v>culpada</v>
      </c>
    </row>
    <row r="279">
      <c r="A279" s="1" t="s">
        <v>280</v>
      </c>
      <c r="B279" s="3">
        <v>-2.0</v>
      </c>
      <c r="C279" s="4" t="str">
        <f>IFERROR(__xludf.DUMMYFUNCTION("LOWER(GOOGLETRANSLATE(A279,""en"",""es""))"),"culpable")</f>
        <v>culpable</v>
      </c>
    </row>
    <row r="280">
      <c r="A280" s="1" t="s">
        <v>281</v>
      </c>
      <c r="B280" s="3">
        <v>-2.0</v>
      </c>
      <c r="C280" s="4" t="str">
        <f>IFERROR(__xludf.DUMMYFUNCTION("LOWER(GOOGLETRANSLATE(A280,""en"",""es""))"),"culpable")</f>
        <v>culpable</v>
      </c>
    </row>
    <row r="281">
      <c r="A281" s="1" t="s">
        <v>282</v>
      </c>
      <c r="B281" s="3">
        <v>2.0</v>
      </c>
      <c r="C281" s="4" t="str">
        <f>IFERROR(__xludf.DUMMYFUNCTION("LOWER(GOOGLETRANSLATE(A281,""en"",""es""))"),"bendecir")</f>
        <v>bendecir</v>
      </c>
    </row>
    <row r="282">
      <c r="A282" s="1" t="s">
        <v>283</v>
      </c>
      <c r="B282" s="3">
        <v>2.0</v>
      </c>
      <c r="C282" s="4" t="str">
        <f>IFERROR(__xludf.DUMMYFUNCTION("LOWER(GOOGLETRANSLATE(A282,""en"",""es""))"),"bendiciones")</f>
        <v>bendiciones</v>
      </c>
    </row>
    <row r="283">
      <c r="A283" s="1" t="s">
        <v>284</v>
      </c>
      <c r="B283" s="3">
        <v>3.0</v>
      </c>
      <c r="C283" s="4" t="str">
        <f>IFERROR(__xludf.DUMMYFUNCTION("LOWER(GOOGLETRANSLATE(A283,""en"",""es""))"),"bendición")</f>
        <v>bendición</v>
      </c>
    </row>
    <row r="284">
      <c r="A284" s="1" t="s">
        <v>285</v>
      </c>
      <c r="B284" s="3">
        <v>-1.0</v>
      </c>
      <c r="C284" s="4" t="str">
        <f>IFERROR(__xludf.DUMMYFUNCTION("LOWER(GOOGLETRANSLATE(A284,""en"",""es""))"),"ciego")</f>
        <v>ciego</v>
      </c>
    </row>
    <row r="285">
      <c r="A285" s="1" t="s">
        <v>286</v>
      </c>
      <c r="B285" s="3">
        <v>3.0</v>
      </c>
      <c r="C285" s="4" t="str">
        <f>IFERROR(__xludf.DUMMYFUNCTION("LOWER(GOOGLETRANSLATE(A285,""en"",""es""))"),"dicha")</f>
        <v>dicha</v>
      </c>
    </row>
    <row r="286">
      <c r="A286" s="1" t="s">
        <v>287</v>
      </c>
      <c r="B286" s="3">
        <v>3.0</v>
      </c>
      <c r="C286" s="4" t="str">
        <f>IFERROR(__xludf.DUMMYFUNCTION("LOWER(GOOGLETRANSLATE(A286,""en"",""es""))"),"feliz")</f>
        <v>feliz</v>
      </c>
    </row>
    <row r="287">
      <c r="A287" s="1" t="s">
        <v>288</v>
      </c>
      <c r="B287" s="3">
        <v>2.0</v>
      </c>
      <c r="C287" s="4" t="str">
        <f>IFERROR(__xludf.DUMMYFUNCTION("LOWER(GOOGLETRANSLATE(A287,""en"",""es""))"),"alegre")</f>
        <v>alegre</v>
      </c>
    </row>
    <row r="288">
      <c r="A288" s="1" t="s">
        <v>289</v>
      </c>
      <c r="B288" s="3">
        <v>-1.0</v>
      </c>
      <c r="C288" s="4" t="str">
        <f>IFERROR(__xludf.DUMMYFUNCTION("LOWER(GOOGLETRANSLATE(A288,""en"",""es""))"),"bloquear")</f>
        <v>bloquear</v>
      </c>
    </row>
    <row r="289">
      <c r="A289" s="1" t="s">
        <v>290</v>
      </c>
      <c r="B289" s="3">
        <v>3.0</v>
      </c>
      <c r="C289" s="4" t="str">
        <f>IFERROR(__xludf.DUMMYFUNCTION("LOWER(GOOGLETRANSLATE(A289,""en"",""es""))"),"éxito de taquilla")</f>
        <v>éxito de taquilla</v>
      </c>
    </row>
    <row r="290">
      <c r="A290" s="1" t="s">
        <v>291</v>
      </c>
      <c r="B290" s="3">
        <v>-1.0</v>
      </c>
      <c r="C290" s="4" t="str">
        <f>IFERROR(__xludf.DUMMYFUNCTION("LOWER(GOOGLETRANSLATE(A290,""en"",""es""))"),"obstruido")</f>
        <v>obstruido</v>
      </c>
    </row>
    <row r="291">
      <c r="A291" s="1" t="s">
        <v>292</v>
      </c>
      <c r="B291" s="3">
        <v>-1.0</v>
      </c>
      <c r="C291" s="4" t="str">
        <f>IFERROR(__xludf.DUMMYFUNCTION("LOWER(GOOGLETRANSLATE(A291,""en"",""es""))"),"bloqueo")</f>
        <v>bloqueo</v>
      </c>
    </row>
    <row r="292">
      <c r="A292" s="1" t="s">
        <v>293</v>
      </c>
      <c r="B292" s="3">
        <v>-1.0</v>
      </c>
      <c r="C292" s="4" t="str">
        <f>IFERROR(__xludf.DUMMYFUNCTION("LOWER(GOOGLETRANSLATE(A292,""en"",""es""))"),"bloques")</f>
        <v>bloques</v>
      </c>
    </row>
    <row r="293">
      <c r="A293" s="1" t="s">
        <v>294</v>
      </c>
      <c r="B293" s="3">
        <v>-3.0</v>
      </c>
      <c r="C293" s="4" t="str">
        <f>IFERROR(__xludf.DUMMYFUNCTION("LOWER(GOOGLETRANSLATE(A293,""en"",""es""))"),"sangriento")</f>
        <v>sangriento</v>
      </c>
    </row>
    <row r="294">
      <c r="A294" s="1" t="s">
        <v>295</v>
      </c>
      <c r="B294" s="3">
        <v>-2.0</v>
      </c>
      <c r="C294" s="4" t="str">
        <f>IFERROR(__xludf.DUMMYFUNCTION("LOWER(GOOGLETRANSLATE(A294,""en"",""es""))"),"borroso")</f>
        <v>borroso</v>
      </c>
    </row>
    <row r="295">
      <c r="A295" s="1" t="s">
        <v>296</v>
      </c>
      <c r="B295" s="3">
        <v>-2.0</v>
      </c>
      <c r="C295" s="4" t="str">
        <f>IFERROR(__xludf.DUMMYFUNCTION("LOWER(GOOGLETRANSLATE(A295,""en"",""es""))"),"jactancioso")</f>
        <v>jactancioso</v>
      </c>
    </row>
    <row r="296">
      <c r="A296" s="1" t="s">
        <v>297</v>
      </c>
      <c r="B296" s="3">
        <v>2.0</v>
      </c>
      <c r="C296" s="4" t="str">
        <f>IFERROR(__xludf.DUMMYFUNCTION("LOWER(GOOGLETRANSLATE(A296,""en"",""es""))"),"atrevido")</f>
        <v>atrevido</v>
      </c>
    </row>
    <row r="297">
      <c r="A297" s="1" t="s">
        <v>298</v>
      </c>
      <c r="B297" s="3">
        <v>2.0</v>
      </c>
      <c r="C297" s="4" t="str">
        <f>IFERROR(__xludf.DUMMYFUNCTION("LOWER(GOOGLETRANSLATE(A297,""en"",""es""))"),"valientemente")</f>
        <v>valientemente</v>
      </c>
    </row>
    <row r="298">
      <c r="A298" s="1" t="s">
        <v>299</v>
      </c>
      <c r="B298" s="3">
        <v>-1.0</v>
      </c>
      <c r="C298" s="4" t="str">
        <f>IFERROR(__xludf.DUMMYFUNCTION("LOWER(GOOGLETRANSLATE(A298,""en"",""es""))"),"bomba")</f>
        <v>bomba</v>
      </c>
    </row>
    <row r="299">
      <c r="A299" s="1" t="s">
        <v>300</v>
      </c>
      <c r="B299" s="3">
        <v>1.0</v>
      </c>
      <c r="C299" s="4" t="str">
        <f>IFERROR(__xludf.DUMMYFUNCTION("LOWER(GOOGLETRANSLATE(A299,""en"",""es""))"),"aumentar")</f>
        <v>aumentar</v>
      </c>
    </row>
    <row r="300">
      <c r="A300" s="1" t="s">
        <v>301</v>
      </c>
      <c r="B300" s="3">
        <v>1.0</v>
      </c>
      <c r="C300" s="4" t="str">
        <f>IFERROR(__xludf.DUMMYFUNCTION("LOWER(GOOGLETRANSLATE(A300,""en"",""es""))"),"impulsado")</f>
        <v>impulsado</v>
      </c>
    </row>
    <row r="301">
      <c r="A301" s="1" t="s">
        <v>302</v>
      </c>
      <c r="B301" s="3">
        <v>1.0</v>
      </c>
      <c r="C301" s="4" t="str">
        <f>IFERROR(__xludf.DUMMYFUNCTION("LOWER(GOOGLETRANSLATE(A301,""en"",""es""))"),"impulso")</f>
        <v>impulso</v>
      </c>
    </row>
    <row r="302">
      <c r="A302" s="1" t="s">
        <v>303</v>
      </c>
      <c r="B302" s="3">
        <v>1.0</v>
      </c>
      <c r="C302" s="4" t="str">
        <f>IFERROR(__xludf.DUMMYFUNCTION("LOWER(GOOGLETRANSLATE(A302,""en"",""es""))"),"impulso")</f>
        <v>impulso</v>
      </c>
    </row>
    <row r="303">
      <c r="A303" s="1" t="s">
        <v>304</v>
      </c>
      <c r="B303" s="3">
        <v>-2.0</v>
      </c>
      <c r="C303" s="4" t="str">
        <f>IFERROR(__xludf.DUMMYFUNCTION("LOWER(GOOGLETRANSLATE(A303,""en"",""es""))"),"aburrir")</f>
        <v>aburrir</v>
      </c>
    </row>
    <row r="304">
      <c r="A304" s="1" t="s">
        <v>305</v>
      </c>
      <c r="B304" s="3">
        <v>-2.0</v>
      </c>
      <c r="C304" s="4" t="str">
        <f>IFERROR(__xludf.DUMMYFUNCTION("LOWER(GOOGLETRANSLATE(A304,""en"",""es""))"),"aburrido")</f>
        <v>aburrido</v>
      </c>
    </row>
    <row r="305">
      <c r="A305" s="1" t="s">
        <v>306</v>
      </c>
      <c r="B305" s="3">
        <v>-3.0</v>
      </c>
      <c r="C305" s="4" t="str">
        <f>IFERROR(__xludf.DUMMYFUNCTION("LOWER(GOOGLETRANSLATE(A305,""en"",""es""))"),"aburrido")</f>
        <v>aburrido</v>
      </c>
    </row>
    <row r="306">
      <c r="A306" s="1" t="s">
        <v>307</v>
      </c>
      <c r="B306" s="3">
        <v>-2.0</v>
      </c>
      <c r="C306" s="4" t="str">
        <f>IFERROR(__xludf.DUMMYFUNCTION("LOWER(GOOGLETRANSLATE(A306,""en"",""es""))"),"molestar")</f>
        <v>molestar</v>
      </c>
    </row>
    <row r="307">
      <c r="A307" s="1" t="s">
        <v>308</v>
      </c>
      <c r="B307" s="3">
        <v>-2.0</v>
      </c>
      <c r="C307" s="4" t="str">
        <f>IFERROR(__xludf.DUMMYFUNCTION("LOWER(GOOGLETRANSLATE(A307,""en"",""es""))"),"perturbado")</f>
        <v>perturbado</v>
      </c>
    </row>
    <row r="308">
      <c r="A308" s="1" t="s">
        <v>309</v>
      </c>
      <c r="B308" s="3">
        <v>-2.0</v>
      </c>
      <c r="C308" s="4" t="str">
        <f>IFERROR(__xludf.DUMMYFUNCTION("LOWER(GOOGLETRANSLATE(A308,""en"",""es""))"),"pomar")</f>
        <v>pomar</v>
      </c>
    </row>
    <row r="309">
      <c r="A309" s="1" t="s">
        <v>310</v>
      </c>
      <c r="B309" s="3">
        <v>-2.0</v>
      </c>
      <c r="C309" s="4" t="str">
        <f>IFERROR(__xludf.DUMMYFUNCTION("LOWER(GOOGLETRANSLATE(A309,""en"",""es""))"),"molesto")</f>
        <v>molesto</v>
      </c>
    </row>
    <row r="310">
      <c r="A310" s="1" t="s">
        <v>311</v>
      </c>
      <c r="B310" s="3">
        <v>-2.0</v>
      </c>
      <c r="C310" s="4" t="str">
        <f>IFERROR(__xludf.DUMMYFUNCTION("LOWER(GOOGLETRANSLATE(A310,""en"",""es""))"),"boicotear")</f>
        <v>boicotear</v>
      </c>
    </row>
    <row r="311">
      <c r="A311" s="1" t="s">
        <v>312</v>
      </c>
      <c r="B311" s="3">
        <v>-2.0</v>
      </c>
      <c r="C311" s="4" t="str">
        <f>IFERROR(__xludf.DUMMYFUNCTION("LOWER(GOOGLETRANSLATE(A311,""en"",""es""))"),"boicoteado")</f>
        <v>boicoteado</v>
      </c>
    </row>
    <row r="312">
      <c r="A312" s="1" t="s">
        <v>313</v>
      </c>
      <c r="B312" s="3">
        <v>-2.0</v>
      </c>
      <c r="C312" s="4" t="str">
        <f>IFERROR(__xludf.DUMMYFUNCTION("LOWER(GOOGLETRANSLATE(A312,""en"",""es""))"),"boicote")</f>
        <v>boicote</v>
      </c>
    </row>
    <row r="313">
      <c r="A313" s="1" t="s">
        <v>314</v>
      </c>
      <c r="B313" s="3">
        <v>-2.0</v>
      </c>
      <c r="C313" s="4" t="str">
        <f>IFERROR(__xludf.DUMMYFUNCTION("LOWER(GOOGLETRANSLATE(A313,""en"",""es""))"),"boicots")</f>
        <v>boicots</v>
      </c>
    </row>
    <row r="314">
      <c r="A314" s="1" t="s">
        <v>315</v>
      </c>
      <c r="B314" s="3">
        <v>-3.0</v>
      </c>
      <c r="C314" s="4" t="str">
        <f>IFERROR(__xludf.DUMMYFUNCTION("LOWER(GOOGLETRANSLATE(A314,""en"",""es""))"),"lavado del cerebro")</f>
        <v>lavado del cerebro</v>
      </c>
    </row>
    <row r="315">
      <c r="A315" s="1" t="s">
        <v>316</v>
      </c>
      <c r="B315" s="3">
        <v>2.0</v>
      </c>
      <c r="C315" s="4" t="str">
        <f>IFERROR(__xludf.DUMMYFUNCTION("LOWER(GOOGLETRANSLATE(A315,""en"",""es""))"),"corajudo")</f>
        <v>corajudo</v>
      </c>
    </row>
    <row r="316">
      <c r="A316" s="1" t="s">
        <v>317</v>
      </c>
      <c r="B316" s="3">
        <v>3.0</v>
      </c>
      <c r="C316" s="4" t="str">
        <f>IFERROR(__xludf.DUMMYFUNCTION("LOWER(GOOGLETRANSLATE(A316,""en"",""es""))"),"descubrimiento")</f>
        <v>descubrimiento</v>
      </c>
    </row>
    <row r="317">
      <c r="A317" s="1" t="s">
        <v>318</v>
      </c>
      <c r="B317" s="3">
        <v>5.0</v>
      </c>
      <c r="C317" s="4" t="str">
        <f>IFERROR(__xludf.DUMMYFUNCTION("LOWER(GOOGLETRANSLATE(A317,""en"",""es""))"),"asombroso")</f>
        <v>asombroso</v>
      </c>
    </row>
    <row r="318">
      <c r="A318" s="1" t="s">
        <v>319</v>
      </c>
      <c r="B318" s="3">
        <v>-3.0</v>
      </c>
      <c r="C318" s="4" t="str">
        <f>IFERROR(__xludf.DUMMYFUNCTION("LOWER(GOOGLETRANSLATE(A318,""en"",""es""))"),"soborno")</f>
        <v>soborno</v>
      </c>
    </row>
    <row r="319">
      <c r="A319" s="1" t="s">
        <v>320</v>
      </c>
      <c r="B319" s="3">
        <v>1.0</v>
      </c>
      <c r="C319" s="4" t="str">
        <f>IFERROR(__xludf.DUMMYFUNCTION("LOWER(GOOGLETRANSLATE(A319,""en"",""es""))"),"brillante")</f>
        <v>brillante</v>
      </c>
    </row>
    <row r="320">
      <c r="A320" s="1" t="s">
        <v>321</v>
      </c>
      <c r="B320" s="3">
        <v>2.0</v>
      </c>
      <c r="C320" s="4" t="str">
        <f>IFERROR(__xludf.DUMMYFUNCTION("LOWER(GOOGLETRANSLATE(A320,""en"",""es""))"),"más brillante")</f>
        <v>más brillante</v>
      </c>
    </row>
    <row r="321">
      <c r="A321" s="1" t="s">
        <v>322</v>
      </c>
      <c r="B321" s="3">
        <v>1.0</v>
      </c>
      <c r="C321" s="4" t="str">
        <f>IFERROR(__xludf.DUMMYFUNCTION("LOWER(GOOGLETRANSLATE(A321,""en"",""es""))"),"brillo")</f>
        <v>brillo</v>
      </c>
    </row>
    <row r="322">
      <c r="A322" s="1" t="s">
        <v>323</v>
      </c>
      <c r="B322" s="3">
        <v>4.0</v>
      </c>
      <c r="C322" s="4" t="str">
        <f>IFERROR(__xludf.DUMMYFUNCTION("LOWER(GOOGLETRANSLATE(A322,""en"",""es""))"),"brillante")</f>
        <v>brillante</v>
      </c>
    </row>
    <row r="323">
      <c r="A323" s="1" t="s">
        <v>324</v>
      </c>
      <c r="B323" s="3">
        <v>2.0</v>
      </c>
      <c r="C323" s="4" t="str">
        <f>IFERROR(__xludf.DUMMYFUNCTION("LOWER(GOOGLETRANSLATE(A323,""en"",""es""))"),"enérgico")</f>
        <v>enérgico</v>
      </c>
    </row>
    <row r="324">
      <c r="A324" s="1" t="s">
        <v>325</v>
      </c>
      <c r="B324" s="3">
        <v>-1.0</v>
      </c>
      <c r="C324" s="4" t="str">
        <f>IFERROR(__xludf.DUMMYFUNCTION("LOWER(GOOGLETRANSLATE(A324,""en"",""es""))"),"en bancarrota")</f>
        <v>en bancarrota</v>
      </c>
    </row>
    <row r="325">
      <c r="A325" s="1" t="s">
        <v>326</v>
      </c>
      <c r="B325" s="3">
        <v>-1.0</v>
      </c>
      <c r="C325" s="4" t="str">
        <f>IFERROR(__xludf.DUMMYFUNCTION("LOWER(GOOGLETRANSLATE(A325,""en"",""es""))"),"roto")</f>
        <v>roto</v>
      </c>
    </row>
    <row r="326">
      <c r="A326" s="1" t="s">
        <v>327</v>
      </c>
      <c r="B326" s="3">
        <v>-2.0</v>
      </c>
      <c r="C326" s="4" t="str">
        <f>IFERROR(__xludf.DUMMYFUNCTION("LOWER(GOOGLETRANSLATE(A326,""en"",""es""))"),"melancólico")</f>
        <v>melancólico</v>
      </c>
    </row>
    <row r="327">
      <c r="A327" s="1" t="s">
        <v>328</v>
      </c>
      <c r="B327" s="3">
        <v>-2.0</v>
      </c>
      <c r="C327" s="4" t="str">
        <f>IFERROR(__xludf.DUMMYFUNCTION("LOWER(GOOGLETRANSLATE(A327,""en"",""es""))"),"acosado")</f>
        <v>acosado</v>
      </c>
    </row>
    <row r="328">
      <c r="A328" s="1" t="s">
        <v>329</v>
      </c>
      <c r="B328" s="3">
        <v>-4.0</v>
      </c>
      <c r="C328" s="4" t="str">
        <f>IFERROR(__xludf.DUMMYFUNCTION("LOWER(GOOGLETRANSLATE(A328,""en"",""es""))"),"mierda")</f>
        <v>mierda</v>
      </c>
    </row>
    <row r="329">
      <c r="A329" s="1" t="s">
        <v>330</v>
      </c>
      <c r="B329" s="3">
        <v>-2.0</v>
      </c>
      <c r="C329" s="4" t="str">
        <f>IFERROR(__xludf.DUMMYFUNCTION("LOWER(GOOGLETRANSLATE(A329,""en"",""es""))"),"matón")</f>
        <v>matón</v>
      </c>
    </row>
    <row r="330">
      <c r="A330" s="1" t="s">
        <v>331</v>
      </c>
      <c r="B330" s="3">
        <v>-2.0</v>
      </c>
      <c r="C330" s="4" t="str">
        <f>IFERROR(__xludf.DUMMYFUNCTION("LOWER(GOOGLETRANSLATE(A330,""en"",""es""))"),"acoso")</f>
        <v>acoso</v>
      </c>
    </row>
    <row r="331">
      <c r="A331" s="1" t="s">
        <v>332</v>
      </c>
      <c r="B331" s="3">
        <v>-2.0</v>
      </c>
      <c r="C331" s="4" t="str">
        <f>IFERROR(__xludf.DUMMYFUNCTION("LOWER(GOOGLETRANSLATE(A331,""en"",""es""))"),"gorrón")</f>
        <v>gorrón</v>
      </c>
    </row>
    <row r="332">
      <c r="A332" s="1" t="s">
        <v>333</v>
      </c>
      <c r="B332" s="3">
        <v>2.0</v>
      </c>
      <c r="C332" s="4" t="str">
        <f>IFERROR(__xludf.DUMMYFUNCTION("LOWER(GOOGLETRANSLATE(A332,""en"",""es""))"),"boyante")</f>
        <v>boyante</v>
      </c>
    </row>
    <row r="333">
      <c r="A333" s="1" t="s">
        <v>334</v>
      </c>
      <c r="B333" s="3">
        <v>-2.0</v>
      </c>
      <c r="C333" s="4" t="str">
        <f>IFERROR(__xludf.DUMMYFUNCTION("LOWER(GOOGLETRANSLATE(A333,""en"",""es""))"),"carga")</f>
        <v>carga</v>
      </c>
    </row>
    <row r="334">
      <c r="A334" s="1" t="s">
        <v>335</v>
      </c>
      <c r="B334" s="3">
        <v>-2.0</v>
      </c>
      <c r="C334" s="4" t="str">
        <f>IFERROR(__xludf.DUMMYFUNCTION("LOWER(GOOGLETRANSLATE(A334,""en"",""es""))"),"cargado")</f>
        <v>cargado</v>
      </c>
    </row>
    <row r="335">
      <c r="A335" s="1" t="s">
        <v>336</v>
      </c>
      <c r="B335" s="3">
        <v>-2.0</v>
      </c>
      <c r="C335" s="4" t="str">
        <f>IFERROR(__xludf.DUMMYFUNCTION("LOWER(GOOGLETRANSLATE(A335,""en"",""es""))"),"carga")</f>
        <v>carga</v>
      </c>
    </row>
    <row r="336">
      <c r="A336" s="1" t="s">
        <v>337</v>
      </c>
      <c r="B336" s="3">
        <v>-2.0</v>
      </c>
      <c r="C336" s="4" t="str">
        <f>IFERROR(__xludf.DUMMYFUNCTION("LOWER(GOOGLETRANSLATE(A336,""en"",""es""))"),"cargas")</f>
        <v>cargas</v>
      </c>
    </row>
    <row r="337">
      <c r="A337" s="1" t="s">
        <v>338</v>
      </c>
      <c r="B337" s="3">
        <v>2.0</v>
      </c>
      <c r="C337" s="4" t="str">
        <f>IFERROR(__xludf.DUMMYFUNCTION("LOWER(GOOGLETRANSLATE(A337,""en"",""es""))"),"calma")</f>
        <v>calma</v>
      </c>
    </row>
    <row r="338">
      <c r="A338" s="1" t="s">
        <v>339</v>
      </c>
      <c r="B338" s="3">
        <v>2.0</v>
      </c>
      <c r="C338" s="4" t="str">
        <f>IFERROR(__xludf.DUMMYFUNCTION("LOWER(GOOGLETRANSLATE(A338,""en"",""es""))"),"calmado")</f>
        <v>calmado</v>
      </c>
    </row>
    <row r="339">
      <c r="A339" s="1" t="s">
        <v>340</v>
      </c>
      <c r="B339" s="3">
        <v>2.0</v>
      </c>
      <c r="C339" s="4" t="str">
        <f>IFERROR(__xludf.DUMMYFUNCTION("LOWER(GOOGLETRANSLATE(A339,""en"",""es""))"),"calmante")</f>
        <v>calmante</v>
      </c>
    </row>
    <row r="340">
      <c r="A340" s="1" t="s">
        <v>341</v>
      </c>
      <c r="B340" s="3">
        <v>2.0</v>
      </c>
      <c r="C340" s="4" t="str">
        <f>IFERROR(__xludf.DUMMYFUNCTION("LOWER(GOOGLETRANSLATE(A340,""en"",""es""))"),"calma")</f>
        <v>calma</v>
      </c>
    </row>
    <row r="341">
      <c r="A341" s="1" t="s">
        <v>342</v>
      </c>
      <c r="B341" s="3">
        <v>-3.0</v>
      </c>
      <c r="C341" s="4" t="str">
        <f>IFERROR(__xludf.DUMMYFUNCTION("LOWER(GOOGLETRANSLATE(A341,""en"",""es""))"),"no puedo soportar")</f>
        <v>no puedo soportar</v>
      </c>
    </row>
    <row r="342">
      <c r="A342" s="1" t="s">
        <v>343</v>
      </c>
      <c r="B342" s="3">
        <v>-1.0</v>
      </c>
      <c r="C342" s="4" t="str">
        <f>IFERROR(__xludf.DUMMYFUNCTION("LOWER(GOOGLETRANSLATE(A342,""en"",""es""))"),"cancelar")</f>
        <v>cancelar</v>
      </c>
    </row>
    <row r="343">
      <c r="A343" s="1" t="s">
        <v>344</v>
      </c>
      <c r="B343" s="3">
        <v>-1.0</v>
      </c>
      <c r="C343" s="4" t="str">
        <f>IFERROR(__xludf.DUMMYFUNCTION("LOWER(GOOGLETRANSLATE(A343,""en"",""es""))"),"cancelado")</f>
        <v>cancelado</v>
      </c>
    </row>
    <row r="344">
      <c r="A344" s="1" t="s">
        <v>345</v>
      </c>
      <c r="B344" s="3">
        <v>-1.0</v>
      </c>
      <c r="C344" s="4" t="str">
        <f>IFERROR(__xludf.DUMMYFUNCTION("LOWER(GOOGLETRANSLATE(A344,""en"",""es""))"),"cancelado")</f>
        <v>cancelado</v>
      </c>
    </row>
    <row r="345">
      <c r="A345" s="1" t="s">
        <v>346</v>
      </c>
      <c r="B345" s="3">
        <v>-1.0</v>
      </c>
      <c r="C345" s="4" t="str">
        <f>IFERROR(__xludf.DUMMYFUNCTION("LOWER(GOOGLETRANSLATE(A345,""en"",""es""))"),"canciones")</f>
        <v>canciones</v>
      </c>
    </row>
    <row r="346">
      <c r="A346" s="1" t="s">
        <v>347</v>
      </c>
      <c r="B346" s="3">
        <v>-1.0</v>
      </c>
      <c r="C346" s="4" t="str">
        <f>IFERROR(__xludf.DUMMYFUNCTION("LOWER(GOOGLETRANSLATE(A346,""en"",""es""))"),"cáncer")</f>
        <v>cáncer</v>
      </c>
    </row>
    <row r="347">
      <c r="A347" s="1" t="s">
        <v>348</v>
      </c>
      <c r="B347" s="3">
        <v>1.0</v>
      </c>
      <c r="C347" s="4" t="str">
        <f>IFERROR(__xludf.DUMMYFUNCTION("LOWER(GOOGLETRANSLATE(A347,""en"",""es""))"),"capaz")</f>
        <v>capaz</v>
      </c>
    </row>
    <row r="348">
      <c r="A348" s="1" t="s">
        <v>349</v>
      </c>
      <c r="B348" s="3">
        <v>3.0</v>
      </c>
      <c r="C348" s="4" t="str">
        <f>IFERROR(__xludf.DUMMYFUNCTION("LOWER(GOOGLETRANSLATE(A348,""en"",""es""))"),"cautivado")</f>
        <v>cautivado</v>
      </c>
    </row>
    <row r="349">
      <c r="A349" s="1" t="s">
        <v>350</v>
      </c>
      <c r="B349" s="3">
        <v>2.0</v>
      </c>
      <c r="C349" s="4" t="str">
        <f>IFERROR(__xludf.DUMMYFUNCTION("LOWER(GOOGLETRANSLATE(A349,""en"",""es""))"),"cuidado")</f>
        <v>cuidado</v>
      </c>
    </row>
    <row r="350">
      <c r="A350" s="1" t="s">
        <v>351</v>
      </c>
      <c r="B350" s="3">
        <v>1.0</v>
      </c>
      <c r="C350" s="4" t="str">
        <f>IFERROR(__xludf.DUMMYFUNCTION("LOWER(GOOGLETRANSLATE(A350,""en"",""es""))"),"despreocupado")</f>
        <v>despreocupado</v>
      </c>
    </row>
    <row r="351">
      <c r="A351" s="1" t="s">
        <v>352</v>
      </c>
      <c r="B351" s="3">
        <v>2.0</v>
      </c>
      <c r="C351" s="4" t="str">
        <f>IFERROR(__xludf.DUMMYFUNCTION("LOWER(GOOGLETRANSLATE(A351,""en"",""es""))"),"cuidadoso")</f>
        <v>cuidadoso</v>
      </c>
    </row>
    <row r="352">
      <c r="A352" s="1" t="s">
        <v>353</v>
      </c>
      <c r="B352" s="3">
        <v>2.0</v>
      </c>
      <c r="C352" s="4" t="str">
        <f>IFERROR(__xludf.DUMMYFUNCTION("LOWER(GOOGLETRANSLATE(A352,""en"",""es""))"),"con cuidado")</f>
        <v>con cuidado</v>
      </c>
    </row>
    <row r="353">
      <c r="A353" s="1" t="s">
        <v>354</v>
      </c>
      <c r="B353" s="3">
        <v>-2.0</v>
      </c>
      <c r="C353" s="4" t="str">
        <f>IFERROR(__xludf.DUMMYFUNCTION("LOWER(GOOGLETRANSLATE(A353,""en"",""es""))"),"descuidado")</f>
        <v>descuidado</v>
      </c>
    </row>
    <row r="354">
      <c r="A354" s="1" t="s">
        <v>355</v>
      </c>
      <c r="B354" s="3">
        <v>2.0</v>
      </c>
      <c r="C354" s="4" t="str">
        <f>IFERROR(__xludf.DUMMYFUNCTION("LOWER(GOOGLETRANSLATE(A354,""en"",""es""))"),"cuidados")</f>
        <v>cuidados</v>
      </c>
    </row>
    <row r="355">
      <c r="A355" s="1" t="s">
        <v>356</v>
      </c>
      <c r="B355" s="3">
        <v>-2.0</v>
      </c>
      <c r="C355" s="4" t="str">
        <f>IFERROR(__xludf.DUMMYFUNCTION("LOWER(GOOGLETRANSLATE(A355,""en"",""es""))"),"cobrar")</f>
        <v>cobrar</v>
      </c>
    </row>
    <row r="356">
      <c r="A356" s="1" t="s">
        <v>357</v>
      </c>
      <c r="B356" s="3">
        <v>-2.0</v>
      </c>
      <c r="C356" s="4" t="str">
        <f>IFERROR(__xludf.DUMMYFUNCTION("LOWER(GOOGLETRANSLATE(A356,""en"",""es""))"),"víctima")</f>
        <v>víctima</v>
      </c>
    </row>
    <row r="357">
      <c r="A357" s="1" t="s">
        <v>358</v>
      </c>
      <c r="B357" s="3">
        <v>-3.0</v>
      </c>
      <c r="C357" s="4" t="str">
        <f>IFERROR(__xludf.DUMMYFUNCTION("LOWER(GOOGLETRANSLATE(A357,""en"",""es""))"),"catástrofe")</f>
        <v>catástrofe</v>
      </c>
    </row>
    <row r="358">
      <c r="A358" s="1" t="s">
        <v>359</v>
      </c>
      <c r="B358" s="3">
        <v>-4.0</v>
      </c>
      <c r="C358" s="4" t="str">
        <f>IFERROR(__xludf.DUMMYFUNCTION("LOWER(GOOGLETRANSLATE(A358,""en"",""es""))"),"catastrófico")</f>
        <v>catastrófico</v>
      </c>
    </row>
    <row r="359">
      <c r="A359" s="1" t="s">
        <v>360</v>
      </c>
      <c r="B359" s="3">
        <v>-1.0</v>
      </c>
      <c r="C359" s="4" t="str">
        <f>IFERROR(__xludf.DUMMYFUNCTION("LOWER(GOOGLETRANSLATE(A359,""en"",""es""))"),"precavido")</f>
        <v>precavido</v>
      </c>
    </row>
    <row r="360">
      <c r="A360" s="1" t="s">
        <v>361</v>
      </c>
      <c r="B360" s="3">
        <v>3.0</v>
      </c>
      <c r="C360" s="4" t="str">
        <f>IFERROR(__xludf.DUMMYFUNCTION("LOWER(GOOGLETRANSLATE(A360,""en"",""es""))"),"celebrar")</f>
        <v>celebrar</v>
      </c>
    </row>
    <row r="361">
      <c r="A361" s="1" t="s">
        <v>362</v>
      </c>
      <c r="B361" s="3">
        <v>3.0</v>
      </c>
      <c r="C361" s="4" t="str">
        <f>IFERROR(__xludf.DUMMYFUNCTION("LOWER(GOOGLETRANSLATE(A361,""en"",""es""))"),"celebrado")</f>
        <v>celebrado</v>
      </c>
    </row>
    <row r="362">
      <c r="A362" s="1" t="s">
        <v>363</v>
      </c>
      <c r="B362" s="3">
        <v>3.0</v>
      </c>
      <c r="C362" s="4" t="str">
        <f>IFERROR(__xludf.DUMMYFUNCTION("LOWER(GOOGLETRANSLATE(A362,""en"",""es""))"),"celebrar")</f>
        <v>celebrar</v>
      </c>
    </row>
    <row r="363">
      <c r="A363" s="1" t="s">
        <v>364</v>
      </c>
      <c r="B363" s="3">
        <v>3.0</v>
      </c>
      <c r="C363" s="4" t="str">
        <f>IFERROR(__xludf.DUMMYFUNCTION("LOWER(GOOGLETRANSLATE(A363,""en"",""es""))"),"celebrando")</f>
        <v>celebrando</v>
      </c>
    </row>
    <row r="364">
      <c r="A364" s="1" t="s">
        <v>365</v>
      </c>
      <c r="B364" s="3">
        <v>-2.0</v>
      </c>
      <c r="C364" s="4" t="str">
        <f>IFERROR(__xludf.DUMMYFUNCTION("LOWER(GOOGLETRANSLATE(A364,""en"",""es""))"),"censurar")</f>
        <v>censurar</v>
      </c>
    </row>
    <row r="365">
      <c r="A365" s="1" t="s">
        <v>366</v>
      </c>
      <c r="B365" s="3">
        <v>-2.0</v>
      </c>
      <c r="C365" s="4" t="str">
        <f>IFERROR(__xludf.DUMMYFUNCTION("LOWER(GOOGLETRANSLATE(A365,""en"",""es""))"),"censurado")</f>
        <v>censurado</v>
      </c>
    </row>
    <row r="366">
      <c r="A366" s="1" t="s">
        <v>367</v>
      </c>
      <c r="B366" s="3">
        <v>-2.0</v>
      </c>
      <c r="C366" s="4" t="str">
        <f>IFERROR(__xludf.DUMMYFUNCTION("LOWER(GOOGLETRANSLATE(A366,""en"",""es""))"),"censores")</f>
        <v>censores</v>
      </c>
    </row>
    <row r="367">
      <c r="A367" s="1" t="s">
        <v>368</v>
      </c>
      <c r="B367" s="3">
        <v>1.0</v>
      </c>
      <c r="C367" s="4" t="str">
        <f>IFERROR(__xludf.DUMMYFUNCTION("LOWER(GOOGLETRANSLATE(A367,""en"",""es""))"),"cierto")</f>
        <v>cierto</v>
      </c>
    </row>
    <row r="368">
      <c r="A368" s="1" t="s">
        <v>369</v>
      </c>
      <c r="B368" s="3">
        <v>-2.0</v>
      </c>
      <c r="C368" s="4" t="str">
        <f>IFERROR(__xludf.DUMMYFUNCTION("LOWER(GOOGLETRANSLATE(A368,""en"",""es""))"),"disgusto")</f>
        <v>disgusto</v>
      </c>
    </row>
    <row r="369">
      <c r="A369" s="1" t="s">
        <v>370</v>
      </c>
      <c r="B369" s="3">
        <v>-2.0</v>
      </c>
      <c r="C369" s="4" t="str">
        <f>IFERROR(__xludf.DUMMYFUNCTION("LOWER(GOOGLETRANSLATE(A369,""en"",""es""))"),"disgustado")</f>
        <v>disgustado</v>
      </c>
    </row>
    <row r="370">
      <c r="A370" s="1" t="s">
        <v>371</v>
      </c>
      <c r="B370" s="3">
        <v>-1.0</v>
      </c>
      <c r="C370" s="4" t="str">
        <f>IFERROR(__xludf.DUMMYFUNCTION("LOWER(GOOGLETRANSLATE(A370,""en"",""es""))"),"desafío")</f>
        <v>desafío</v>
      </c>
    </row>
    <row r="371">
      <c r="A371" s="1" t="s">
        <v>372</v>
      </c>
      <c r="B371" s="3">
        <v>2.0</v>
      </c>
      <c r="C371" s="4" t="str">
        <f>IFERROR(__xludf.DUMMYFUNCTION("LOWER(GOOGLETRANSLATE(A371,""en"",""es""))"),"oportunidad")</f>
        <v>oportunidad</v>
      </c>
    </row>
    <row r="372">
      <c r="A372" s="1" t="s">
        <v>373</v>
      </c>
      <c r="B372" s="3">
        <v>2.0</v>
      </c>
      <c r="C372" s="4" t="str">
        <f>IFERROR(__xludf.DUMMYFUNCTION("LOWER(GOOGLETRANSLATE(A372,""en"",""es""))"),"posibilidades")</f>
        <v>posibilidades</v>
      </c>
    </row>
    <row r="373">
      <c r="A373" s="1" t="s">
        <v>374</v>
      </c>
      <c r="B373" s="3">
        <v>-2.0</v>
      </c>
      <c r="C373" s="4" t="str">
        <f>IFERROR(__xludf.DUMMYFUNCTION("LOWER(GOOGLETRANSLATE(A373,""en"",""es""))"),"caos")</f>
        <v>caos</v>
      </c>
    </row>
    <row r="374">
      <c r="A374" s="1" t="s">
        <v>375</v>
      </c>
      <c r="B374" s="3">
        <v>-2.0</v>
      </c>
      <c r="C374" s="4" t="str">
        <f>IFERROR(__xludf.DUMMYFUNCTION("LOWER(GOOGLETRANSLATE(A374,""en"",""es""))"),"caótico")</f>
        <v>caótico</v>
      </c>
    </row>
    <row r="375">
      <c r="A375" s="1" t="s">
        <v>376</v>
      </c>
      <c r="B375" s="3">
        <v>-3.0</v>
      </c>
      <c r="C375" s="4" t="str">
        <f>IFERROR(__xludf.DUMMYFUNCTION("LOWER(GOOGLETRANSLATE(A375,""en"",""es""))"),"cargado")</f>
        <v>cargado</v>
      </c>
    </row>
    <row r="376">
      <c r="A376" s="1" t="s">
        <v>377</v>
      </c>
      <c r="B376" s="3">
        <v>-2.0</v>
      </c>
      <c r="C376" s="4" t="str">
        <f>IFERROR(__xludf.DUMMYFUNCTION("LOWER(GOOGLETRANSLATE(A376,""en"",""es""))"),"cargos")</f>
        <v>cargos</v>
      </c>
    </row>
    <row r="377">
      <c r="A377" s="1" t="s">
        <v>378</v>
      </c>
      <c r="B377" s="3">
        <v>3.0</v>
      </c>
      <c r="C377" s="4" t="str">
        <f>IFERROR(__xludf.DUMMYFUNCTION("LOWER(GOOGLETRANSLATE(A377,""en"",""es""))"),"encanto")</f>
        <v>encanto</v>
      </c>
    </row>
    <row r="378">
      <c r="A378" s="1" t="s">
        <v>379</v>
      </c>
      <c r="B378" s="3">
        <v>3.0</v>
      </c>
      <c r="C378" s="4" t="str">
        <f>IFERROR(__xludf.DUMMYFUNCTION("LOWER(GOOGLETRANSLATE(A378,""en"",""es""))"),"encantador")</f>
        <v>encantador</v>
      </c>
    </row>
    <row r="379">
      <c r="A379" s="1" t="s">
        <v>380</v>
      </c>
      <c r="B379" s="3">
        <v>-3.0</v>
      </c>
      <c r="C379" s="4" t="str">
        <f>IFERROR(__xludf.DUMMYFUNCTION("LOWER(GOOGLETRANSLATE(A379,""en"",""es""))"),"sin encanto")</f>
        <v>sin encanto</v>
      </c>
    </row>
    <row r="380">
      <c r="A380" s="1" t="s">
        <v>381</v>
      </c>
      <c r="B380" s="3">
        <v>-3.0</v>
      </c>
      <c r="C380" s="4" t="str">
        <f>IFERROR(__xludf.DUMMYFUNCTION("LOWER(GOOGLETRANSLATE(A380,""en"",""es""))"),"castigar")</f>
        <v>castigar</v>
      </c>
    </row>
    <row r="381">
      <c r="A381" s="1" t="s">
        <v>382</v>
      </c>
      <c r="B381" s="3">
        <v>-3.0</v>
      </c>
      <c r="C381" s="4" t="str">
        <f>IFERROR(__xludf.DUMMYFUNCTION("LOWER(GOOGLETRANSLATE(A381,""en"",""es""))"),"castigado")</f>
        <v>castigado</v>
      </c>
    </row>
    <row r="382">
      <c r="A382" s="1" t="s">
        <v>383</v>
      </c>
      <c r="B382" s="3">
        <v>-3.0</v>
      </c>
      <c r="C382" s="4" t="str">
        <f>IFERROR(__xludf.DUMMYFUNCTION("LOWER(GOOGLETRANSLATE(A382,""en"",""es""))"),"castigar")</f>
        <v>castigar</v>
      </c>
    </row>
    <row r="383">
      <c r="A383" s="1" t="s">
        <v>384</v>
      </c>
      <c r="B383" s="3">
        <v>-3.0</v>
      </c>
      <c r="C383" s="4" t="str">
        <f>IFERROR(__xludf.DUMMYFUNCTION("LOWER(GOOGLETRANSLATE(A383,""en"",""es""))"),"castigador")</f>
        <v>castigador</v>
      </c>
    </row>
    <row r="384">
      <c r="A384" s="1" t="s">
        <v>385</v>
      </c>
      <c r="B384" s="3">
        <v>-3.0</v>
      </c>
      <c r="C384" s="4" t="str">
        <f>IFERROR(__xludf.DUMMYFUNCTION("LOWER(GOOGLETRANSLATE(A384,""en"",""es""))"),"engañar")</f>
        <v>engañar</v>
      </c>
    </row>
    <row r="385">
      <c r="A385" s="1" t="s">
        <v>386</v>
      </c>
      <c r="B385" s="3">
        <v>-3.0</v>
      </c>
      <c r="C385" s="4" t="str">
        <f>IFERROR(__xludf.DUMMYFUNCTION("LOWER(GOOGLETRANSLATE(A385,""en"",""es""))"),"engañado")</f>
        <v>engañado</v>
      </c>
    </row>
    <row r="386">
      <c r="A386" s="1" t="s">
        <v>387</v>
      </c>
      <c r="B386" s="3">
        <v>-3.0</v>
      </c>
      <c r="C386" s="4" t="str">
        <f>IFERROR(__xludf.DUMMYFUNCTION("LOWER(GOOGLETRANSLATE(A386,""en"",""es""))"),"tramposo")</f>
        <v>tramposo</v>
      </c>
    </row>
    <row r="387">
      <c r="A387" s="1" t="s">
        <v>388</v>
      </c>
      <c r="B387" s="3">
        <v>-3.0</v>
      </c>
      <c r="C387" s="4" t="str">
        <f>IFERROR(__xludf.DUMMYFUNCTION("LOWER(GOOGLETRANSLATE(A387,""en"",""es""))"),"tramposo")</f>
        <v>tramposo</v>
      </c>
    </row>
    <row r="388">
      <c r="A388" s="1" t="s">
        <v>389</v>
      </c>
      <c r="B388" s="3">
        <v>-3.0</v>
      </c>
      <c r="C388" s="4" t="str">
        <f>IFERROR(__xludf.DUMMYFUNCTION("LOWER(GOOGLETRANSLATE(A388,""en"",""es""))"),"trampas")</f>
        <v>trampas</v>
      </c>
    </row>
    <row r="389">
      <c r="A389" s="1" t="s">
        <v>390</v>
      </c>
      <c r="B389" s="3">
        <v>2.0</v>
      </c>
      <c r="C389" s="4" t="str">
        <f>IFERROR(__xludf.DUMMYFUNCTION("LOWER(GOOGLETRANSLATE(A389,""en"",""es""))"),"alegría")</f>
        <v>alegría</v>
      </c>
    </row>
    <row r="390">
      <c r="A390" s="1" t="s">
        <v>391</v>
      </c>
      <c r="B390" s="3">
        <v>2.0</v>
      </c>
      <c r="C390" s="4" t="str">
        <f>IFERROR(__xludf.DUMMYFUNCTION("LOWER(GOOGLETRANSLATE(A390,""en"",""es""))"),"animado")</f>
        <v>animado</v>
      </c>
    </row>
    <row r="391">
      <c r="A391" s="1" t="s">
        <v>392</v>
      </c>
      <c r="B391" s="3">
        <v>2.0</v>
      </c>
      <c r="C391" s="4" t="str">
        <f>IFERROR(__xludf.DUMMYFUNCTION("LOWER(GOOGLETRANSLATE(A391,""en"",""es""))"),"alegre")</f>
        <v>alegre</v>
      </c>
    </row>
    <row r="392">
      <c r="A392" s="1" t="s">
        <v>393</v>
      </c>
      <c r="B392" s="3">
        <v>2.0</v>
      </c>
      <c r="C392" s="4" t="str">
        <f>IFERROR(__xludf.DUMMYFUNCTION("LOWER(GOOGLETRANSLATE(A392,""en"",""es""))"),"aplausos")</f>
        <v>aplausos</v>
      </c>
    </row>
    <row r="393">
      <c r="A393" s="1" t="s">
        <v>394</v>
      </c>
      <c r="B393" s="3">
        <v>-2.0</v>
      </c>
      <c r="C393" s="4" t="str">
        <f>IFERROR(__xludf.DUMMYFUNCTION("LOWER(GOOGLETRANSLATE(A393,""en"",""es""))"),"triste")</f>
        <v>triste</v>
      </c>
    </row>
    <row r="394">
      <c r="A394" s="1" t="s">
        <v>395</v>
      </c>
      <c r="B394" s="3">
        <v>2.0</v>
      </c>
      <c r="C394" s="4" t="str">
        <f>IFERROR(__xludf.DUMMYFUNCTION("LOWER(GOOGLETRANSLATE(A394,""en"",""es""))"),"salud")</f>
        <v>salud</v>
      </c>
    </row>
    <row r="395">
      <c r="A395" s="1" t="s">
        <v>396</v>
      </c>
      <c r="B395" s="3">
        <v>3.0</v>
      </c>
      <c r="C395" s="4" t="str">
        <f>IFERROR(__xludf.DUMMYFUNCTION("LOWER(GOOGLETRANSLATE(A395,""en"",""es""))"),"alegre")</f>
        <v>alegre</v>
      </c>
    </row>
    <row r="396">
      <c r="A396" s="1" t="s">
        <v>397</v>
      </c>
      <c r="B396" s="3">
        <v>2.0</v>
      </c>
      <c r="C396" s="4" t="str">
        <f>IFERROR(__xludf.DUMMYFUNCTION("LOWER(GOOGLETRANSLATE(A396,""en"",""es""))"),"apreciar")</f>
        <v>apreciar</v>
      </c>
    </row>
    <row r="397">
      <c r="A397" s="1" t="s">
        <v>398</v>
      </c>
      <c r="B397" s="3">
        <v>2.0</v>
      </c>
      <c r="C397" s="4" t="str">
        <f>IFERROR(__xludf.DUMMYFUNCTION("LOWER(GOOGLETRANSLATE(A397,""en"",""es""))"),"querido")</f>
        <v>querido</v>
      </c>
    </row>
    <row r="398">
      <c r="A398" s="1" t="s">
        <v>399</v>
      </c>
      <c r="B398" s="3">
        <v>2.0</v>
      </c>
      <c r="C398" s="4" t="str">
        <f>IFERROR(__xludf.DUMMYFUNCTION("LOWER(GOOGLETRANSLATE(A398,""en"",""es""))"),"apreciar")</f>
        <v>apreciar</v>
      </c>
    </row>
    <row r="399">
      <c r="A399" s="1" t="s">
        <v>400</v>
      </c>
      <c r="B399" s="3">
        <v>2.0</v>
      </c>
      <c r="C399" s="4" t="str">
        <f>IFERROR(__xludf.DUMMYFUNCTION("LOWER(GOOGLETRANSLATE(A399,""en"",""es""))"),"acelerado")</f>
        <v>acelerado</v>
      </c>
    </row>
    <row r="400">
      <c r="A400" s="1" t="s">
        <v>401</v>
      </c>
      <c r="B400" s="3">
        <v>2.0</v>
      </c>
      <c r="C400" s="4" t="str">
        <f>IFERROR(__xludf.DUMMYFUNCTION("LOWER(GOOGLETRANSLATE(A400,""en"",""es""))"),"elegante")</f>
        <v>elegante</v>
      </c>
    </row>
    <row r="401">
      <c r="A401" s="1" t="s">
        <v>402</v>
      </c>
      <c r="B401" s="3">
        <v>-2.0</v>
      </c>
      <c r="C401" s="4" t="str">
        <f>IFERROR(__xludf.DUMMYFUNCTION("LOWER(GOOGLETRANSLATE(A401,""en"",""es""))"),"infantil")</f>
        <v>infantil</v>
      </c>
    </row>
    <row r="402">
      <c r="A402" s="1" t="s">
        <v>403</v>
      </c>
      <c r="B402" s="3">
        <v>-1.0</v>
      </c>
      <c r="C402" s="4" t="str">
        <f>IFERROR(__xludf.DUMMYFUNCTION("LOWER(GOOGLETRANSLATE(A402,""en"",""es""))"),"espeluznante")</f>
        <v>espeluznante</v>
      </c>
    </row>
    <row r="403">
      <c r="A403" s="1" t="s">
        <v>404</v>
      </c>
      <c r="B403" s="3">
        <v>-2.0</v>
      </c>
      <c r="C403" s="4" t="str">
        <f>IFERROR(__xludf.DUMMYFUNCTION("LOWER(GOOGLETRANSLATE(A403,""en"",""es""))"),"ahogo")</f>
        <v>ahogo</v>
      </c>
    </row>
    <row r="404">
      <c r="A404" s="1" t="s">
        <v>405</v>
      </c>
      <c r="B404" s="3">
        <v>-2.0</v>
      </c>
      <c r="C404" s="4" t="str">
        <f>IFERROR(__xludf.DUMMYFUNCTION("LOWER(GOOGLETRANSLATE(A404,""en"",""es""))"),"ahogado")</f>
        <v>ahogado</v>
      </c>
    </row>
    <row r="405">
      <c r="A405" s="1" t="s">
        <v>406</v>
      </c>
      <c r="B405" s="3">
        <v>-2.0</v>
      </c>
      <c r="C405" s="4" t="str">
        <f>IFERROR(__xludf.DUMMYFUNCTION("LOWER(GOOGLETRANSLATE(A405,""en"",""es""))"),"estranguladores")</f>
        <v>estranguladores</v>
      </c>
    </row>
    <row r="406">
      <c r="A406" s="1" t="s">
        <v>407</v>
      </c>
      <c r="B406" s="3">
        <v>-2.0</v>
      </c>
      <c r="C406" s="4" t="str">
        <f>IFERROR(__xludf.DUMMYFUNCTION("LOWER(GOOGLETRANSLATE(A406,""en"",""es""))"),"asfixia")</f>
        <v>asfixia</v>
      </c>
    </row>
    <row r="407">
      <c r="A407" s="1" t="s">
        <v>408</v>
      </c>
      <c r="B407" s="3">
        <v>2.0</v>
      </c>
      <c r="C407" s="4" t="str">
        <f>IFERROR(__xludf.DUMMYFUNCTION("LOWER(GOOGLETRANSLATE(A407,""en"",""es""))"),"aclarar")</f>
        <v>aclarar</v>
      </c>
    </row>
    <row r="408">
      <c r="A408" s="1" t="s">
        <v>409</v>
      </c>
      <c r="B408" s="3">
        <v>2.0</v>
      </c>
      <c r="C408" s="4" t="str">
        <f>IFERROR(__xludf.DUMMYFUNCTION("LOWER(GOOGLETRANSLATE(A408,""en"",""es""))"),"claridad")</f>
        <v>claridad</v>
      </c>
    </row>
    <row r="409">
      <c r="A409" s="1" t="s">
        <v>410</v>
      </c>
      <c r="B409" s="3">
        <v>-2.0</v>
      </c>
      <c r="C409" s="4" t="str">
        <f>IFERROR(__xludf.DUMMYFUNCTION("LOWER(GOOGLETRANSLATE(A409,""en"",""es""))"),"choque")</f>
        <v>choque</v>
      </c>
    </row>
    <row r="410">
      <c r="A410" s="1" t="s">
        <v>411</v>
      </c>
      <c r="B410" s="3">
        <v>3.0</v>
      </c>
      <c r="C410" s="4" t="str">
        <f>IFERROR(__xludf.DUMMYFUNCTION("LOWER(GOOGLETRANSLATE(A410,""en"",""es""))"),"de buen tono")</f>
        <v>de buen tono</v>
      </c>
    </row>
    <row r="411">
      <c r="A411" s="1" t="s">
        <v>412</v>
      </c>
      <c r="B411" s="3">
        <v>2.0</v>
      </c>
      <c r="C411" s="4" t="str">
        <f>IFERROR(__xludf.DUMMYFUNCTION("LOWER(GOOGLETRANSLATE(A411,""en"",""es""))"),"limpio")</f>
        <v>limpio</v>
      </c>
    </row>
    <row r="412">
      <c r="A412" s="1" t="s">
        <v>413</v>
      </c>
      <c r="B412" s="3">
        <v>2.0</v>
      </c>
      <c r="C412" s="4" t="str">
        <f>IFERROR(__xludf.DUMMYFUNCTION("LOWER(GOOGLETRANSLATE(A412,""en"",""es""))"),"limpiador")</f>
        <v>limpiador</v>
      </c>
    </row>
    <row r="413">
      <c r="A413" s="1" t="s">
        <v>414</v>
      </c>
      <c r="B413" s="3">
        <v>1.0</v>
      </c>
      <c r="C413" s="4" t="str">
        <f>IFERROR(__xludf.DUMMYFUNCTION("LOWER(GOOGLETRANSLATE(A413,""en"",""es""))"),"claro")</f>
        <v>claro</v>
      </c>
    </row>
    <row r="414">
      <c r="A414" s="1" t="s">
        <v>415</v>
      </c>
      <c r="B414" s="3">
        <v>1.0</v>
      </c>
      <c r="C414" s="4" t="str">
        <f>IFERROR(__xludf.DUMMYFUNCTION("LOWER(GOOGLETRANSLATE(A414,""en"",""es""))"),"despejado")</f>
        <v>despejado</v>
      </c>
    </row>
    <row r="415">
      <c r="A415" s="1" t="s">
        <v>416</v>
      </c>
      <c r="B415" s="3">
        <v>1.0</v>
      </c>
      <c r="C415" s="4" t="str">
        <f>IFERROR(__xludf.DUMMYFUNCTION("LOWER(GOOGLETRANSLATE(A415,""en"",""es""))"),"claramente")</f>
        <v>claramente</v>
      </c>
    </row>
    <row r="416">
      <c r="A416" s="1" t="s">
        <v>417</v>
      </c>
      <c r="B416" s="3">
        <v>1.0</v>
      </c>
      <c r="C416" s="4" t="str">
        <f>IFERROR(__xludf.DUMMYFUNCTION("LOWER(GOOGLETRANSLATE(A416,""en"",""es""))"),"desplegable")</f>
        <v>desplegable</v>
      </c>
    </row>
    <row r="417">
      <c r="A417" s="1" t="s">
        <v>418</v>
      </c>
      <c r="B417" s="3">
        <v>2.0</v>
      </c>
      <c r="C417" s="4" t="str">
        <f>IFERROR(__xludf.DUMMYFUNCTION("LOWER(GOOGLETRANSLATE(A417,""en"",""es""))"),"inteligente")</f>
        <v>inteligente</v>
      </c>
    </row>
    <row r="418">
      <c r="A418" s="1" t="s">
        <v>419</v>
      </c>
      <c r="B418" s="3">
        <v>-1.0</v>
      </c>
      <c r="C418" s="4" t="str">
        <f>IFERROR(__xludf.DUMMYFUNCTION("LOWER(GOOGLETRANSLATE(A418,""en"",""es""))"),"nublado")</f>
        <v>nublado</v>
      </c>
    </row>
    <row r="419">
      <c r="A419" s="1" t="s">
        <v>420</v>
      </c>
      <c r="B419" s="3">
        <v>-2.0</v>
      </c>
      <c r="C419" s="4" t="str">
        <f>IFERROR(__xludf.DUMMYFUNCTION("LOWER(GOOGLETRANSLATE(A419,""en"",""es""))"),"despistado")</f>
        <v>despistado</v>
      </c>
    </row>
    <row r="420">
      <c r="A420" s="1" t="s">
        <v>421</v>
      </c>
      <c r="B420" s="3">
        <v>-5.0</v>
      </c>
      <c r="C420" s="4" t="str">
        <f>IFERROR(__xludf.DUMMYFUNCTION("LOWER(GOOGLETRANSLATE(A420,""en"",""es""))"),"polla")</f>
        <v>polla</v>
      </c>
    </row>
    <row r="421">
      <c r="A421" s="1" t="s">
        <v>422</v>
      </c>
      <c r="B421" s="3">
        <v>-5.0</v>
      </c>
      <c r="C421" s="4" t="str">
        <f>IFERROR(__xludf.DUMMYFUNCTION("LOWER(GOOGLETRANSLATE(A421,""en"",""es""))"),"cacajero")</f>
        <v>cacajero</v>
      </c>
    </row>
    <row r="422">
      <c r="A422" s="1" t="s">
        <v>423</v>
      </c>
      <c r="B422" s="3">
        <v>-5.0</v>
      </c>
      <c r="C422" s="4" t="str">
        <f>IFERROR(__xludf.DUMMYFUNCTION("LOWER(GOOGLETRANSLATE(A422,""en"",""es""))"),"cacatapas")</f>
        <v>cacatapas</v>
      </c>
    </row>
    <row r="423">
      <c r="A423" s="1" t="s">
        <v>424</v>
      </c>
      <c r="B423" s="3">
        <v>-2.0</v>
      </c>
      <c r="C423" s="4" t="str">
        <f>IFERROR(__xludf.DUMMYFUNCTION("LOWER(GOOGLETRANSLATE(A423,""en"",""es""))"),"engreído")</f>
        <v>engreído</v>
      </c>
    </row>
    <row r="424">
      <c r="A424" s="1" t="s">
        <v>425</v>
      </c>
      <c r="B424" s="3">
        <v>-2.0</v>
      </c>
      <c r="C424" s="4" t="str">
        <f>IFERROR(__xludf.DUMMYFUNCTION("LOWER(GOOGLETRANSLATE(A424,""en"",""es""))"),"forzado")</f>
        <v>forzado</v>
      </c>
    </row>
    <row r="425">
      <c r="A425" s="1" t="s">
        <v>426</v>
      </c>
      <c r="B425" s="3">
        <v>-2.0</v>
      </c>
      <c r="C425" s="4" t="str">
        <f>IFERROR(__xludf.DUMMYFUNCTION("LOWER(GOOGLETRANSLATE(A425,""en"",""es""))"),"colapsar")</f>
        <v>colapsar</v>
      </c>
    </row>
    <row r="426">
      <c r="A426" s="1" t="s">
        <v>427</v>
      </c>
      <c r="B426" s="3">
        <v>-2.0</v>
      </c>
      <c r="C426" s="4" t="str">
        <f>IFERROR(__xludf.DUMMYFUNCTION("LOWER(GOOGLETRANSLATE(A426,""en"",""es""))"),"colapsado")</f>
        <v>colapsado</v>
      </c>
    </row>
    <row r="427">
      <c r="A427" s="1" t="s">
        <v>428</v>
      </c>
      <c r="B427" s="3">
        <v>-2.0</v>
      </c>
      <c r="C427" s="4" t="str">
        <f>IFERROR(__xludf.DUMMYFUNCTION("LOWER(GOOGLETRANSLATE(A427,""en"",""es""))"),"colapso")</f>
        <v>colapso</v>
      </c>
    </row>
    <row r="428">
      <c r="A428" s="1" t="s">
        <v>429</v>
      </c>
      <c r="B428" s="3">
        <v>-2.0</v>
      </c>
      <c r="C428" s="4" t="str">
        <f>IFERROR(__xludf.DUMMYFUNCTION("LOWER(GOOGLETRANSLATE(A428,""en"",""es""))"),"colapso")</f>
        <v>colapso</v>
      </c>
    </row>
    <row r="429">
      <c r="A429" s="1" t="s">
        <v>430</v>
      </c>
      <c r="B429" s="3">
        <v>-1.0</v>
      </c>
      <c r="C429" s="4" t="str">
        <f>IFERROR(__xludf.DUMMYFUNCTION("LOWER(GOOGLETRANSLATE(A429,""en"",""es""))"),"chocar")</f>
        <v>chocar</v>
      </c>
    </row>
    <row r="430">
      <c r="A430" s="1" t="s">
        <v>431</v>
      </c>
      <c r="B430" s="3">
        <v>-1.0</v>
      </c>
      <c r="C430" s="4" t="str">
        <f>IFERROR(__xludf.DUMMYFUNCTION("LOWER(GOOGLETRANSLATE(A430,""en"",""es""))"),"chocar")</f>
        <v>chocar</v>
      </c>
    </row>
    <row r="431">
      <c r="A431" s="1" t="s">
        <v>432</v>
      </c>
      <c r="B431" s="3">
        <v>-1.0</v>
      </c>
      <c r="C431" s="4" t="str">
        <f>IFERROR(__xludf.DUMMYFUNCTION("LOWER(GOOGLETRANSLATE(A431,""en"",""es""))"),"colisionar")</f>
        <v>colisionar</v>
      </c>
    </row>
    <row r="432">
      <c r="A432" s="1" t="s">
        <v>433</v>
      </c>
      <c r="B432" s="3">
        <v>-2.0</v>
      </c>
      <c r="C432" s="4" t="str">
        <f>IFERROR(__xludf.DUMMYFUNCTION("LOWER(GOOGLETRANSLATE(A432,""en"",""es""))"),"colisión")</f>
        <v>colisión</v>
      </c>
    </row>
    <row r="433">
      <c r="A433" s="1" t="s">
        <v>434</v>
      </c>
      <c r="B433" s="3">
        <v>-2.0</v>
      </c>
      <c r="C433" s="4" t="str">
        <f>IFERROR(__xludf.DUMMYFUNCTION("LOWER(GOOGLETRANSLATE(A433,""en"",""es""))"),"colisiones")</f>
        <v>colisiones</v>
      </c>
    </row>
    <row r="434">
      <c r="A434" s="1" t="s">
        <v>435</v>
      </c>
      <c r="B434" s="3">
        <v>-3.0</v>
      </c>
      <c r="C434" s="4" t="str">
        <f>IFERROR(__xludf.DUMMYFUNCTION("LOWER(GOOGLETRANSLATE(A434,""en"",""es""))"),"coludido")</f>
        <v>coludido</v>
      </c>
    </row>
    <row r="435">
      <c r="A435" s="1" t="s">
        <v>436</v>
      </c>
      <c r="B435" s="3">
        <v>-1.0</v>
      </c>
      <c r="C435" s="4" t="str">
        <f>IFERROR(__xludf.DUMMYFUNCTION("LOWER(GOOGLETRANSLATE(A435,""en"",""es""))"),"combate")</f>
        <v>combate</v>
      </c>
    </row>
    <row r="436">
      <c r="A436" s="1" t="s">
        <v>437</v>
      </c>
      <c r="B436" s="3">
        <v>-1.0</v>
      </c>
      <c r="C436" s="4" t="str">
        <f>IFERROR(__xludf.DUMMYFUNCTION("LOWER(GOOGLETRANSLATE(A436,""en"",""es""))"),"combate")</f>
        <v>combate</v>
      </c>
    </row>
    <row r="437">
      <c r="A437" s="1" t="s">
        <v>438</v>
      </c>
      <c r="B437" s="3">
        <v>1.0</v>
      </c>
      <c r="C437" s="4" t="str">
        <f>IFERROR(__xludf.DUMMYFUNCTION("LOWER(GOOGLETRANSLATE(A437,""en"",""es""))"),"comedia")</f>
        <v>comedia</v>
      </c>
    </row>
    <row r="438">
      <c r="A438" s="1" t="s">
        <v>439</v>
      </c>
      <c r="B438" s="3">
        <v>2.0</v>
      </c>
      <c r="C438" s="4" t="str">
        <f>IFERROR(__xludf.DUMMYFUNCTION("LOWER(GOOGLETRANSLATE(A438,""en"",""es""))"),"comodidad")</f>
        <v>comodidad</v>
      </c>
    </row>
    <row r="439">
      <c r="A439" s="1" t="s">
        <v>440</v>
      </c>
      <c r="B439" s="3">
        <v>2.0</v>
      </c>
      <c r="C439" s="4" t="str">
        <f>IFERROR(__xludf.DUMMYFUNCTION("LOWER(GOOGLETRANSLATE(A439,""en"",""es""))"),"cómodo")</f>
        <v>cómodo</v>
      </c>
    </row>
    <row r="440">
      <c r="A440" s="1" t="s">
        <v>441</v>
      </c>
      <c r="B440" s="3">
        <v>2.0</v>
      </c>
      <c r="C440" s="4" t="str">
        <f>IFERROR(__xludf.DUMMYFUNCTION("LOWER(GOOGLETRANSLATE(A440,""en"",""es""))"),"consolador")</f>
        <v>consolador</v>
      </c>
    </row>
    <row r="441">
      <c r="A441" s="1" t="s">
        <v>442</v>
      </c>
      <c r="B441" s="3">
        <v>2.0</v>
      </c>
      <c r="C441" s="4" t="str">
        <f>IFERROR(__xludf.DUMMYFUNCTION("LOWER(GOOGLETRANSLATE(A441,""en"",""es""))"),"comodidad")</f>
        <v>comodidad</v>
      </c>
    </row>
    <row r="442">
      <c r="A442" s="1" t="s">
        <v>443</v>
      </c>
      <c r="B442" s="3">
        <v>2.0</v>
      </c>
      <c r="C442" s="4" t="str">
        <f>IFERROR(__xludf.DUMMYFUNCTION("LOWER(GOOGLETRANSLATE(A442,""en"",""es""))"),"elogiar")</f>
        <v>elogiar</v>
      </c>
    </row>
    <row r="443">
      <c r="A443" s="1" t="s">
        <v>444</v>
      </c>
      <c r="B443" s="3">
        <v>2.0</v>
      </c>
      <c r="C443" s="4" t="str">
        <f>IFERROR(__xludf.DUMMYFUNCTION("LOWER(GOOGLETRANSLATE(A443,""en"",""es""))"),"elogiado")</f>
        <v>elogiado</v>
      </c>
    </row>
    <row r="444">
      <c r="A444" s="1" t="s">
        <v>445</v>
      </c>
      <c r="B444" s="3">
        <v>1.0</v>
      </c>
      <c r="C444" s="4" t="str">
        <f>IFERROR(__xludf.DUMMYFUNCTION("LOWER(GOOGLETRANSLATE(A444,""en"",""es""))"),"comprometerse")</f>
        <v>comprometerse</v>
      </c>
    </row>
    <row r="445">
      <c r="A445" s="1" t="s">
        <v>446</v>
      </c>
      <c r="B445" s="3">
        <v>2.0</v>
      </c>
      <c r="C445" s="4" t="str">
        <f>IFERROR(__xludf.DUMMYFUNCTION("LOWER(GOOGLETRANSLATE(A445,""en"",""es""))"),"compromiso")</f>
        <v>compromiso</v>
      </c>
    </row>
    <row r="446">
      <c r="A446" s="1" t="s">
        <v>447</v>
      </c>
      <c r="B446" s="3">
        <v>1.0</v>
      </c>
      <c r="C446" s="4" t="str">
        <f>IFERROR(__xludf.DUMMYFUNCTION("LOWER(GOOGLETRANSLATE(A446,""en"",""es""))"),"compromiso")</f>
        <v>compromiso</v>
      </c>
    </row>
    <row r="447">
      <c r="A447" s="1" t="s">
        <v>448</v>
      </c>
      <c r="B447" s="3">
        <v>1.0</v>
      </c>
      <c r="C447" s="4" t="str">
        <f>IFERROR(__xludf.DUMMYFUNCTION("LOWER(GOOGLETRANSLATE(A447,""en"",""es""))"),"comprometido")</f>
        <v>comprometido</v>
      </c>
    </row>
    <row r="448">
      <c r="A448" s="1" t="s">
        <v>449</v>
      </c>
      <c r="B448" s="3">
        <v>1.0</v>
      </c>
      <c r="C448" s="4" t="str">
        <f>IFERROR(__xludf.DUMMYFUNCTION("LOWER(GOOGLETRANSLATE(A448,""en"",""es""))"),"comprometido")</f>
        <v>comprometido</v>
      </c>
    </row>
    <row r="449">
      <c r="A449" s="1" t="s">
        <v>450</v>
      </c>
      <c r="B449" s="3">
        <v>2.0</v>
      </c>
      <c r="C449" s="4" t="str">
        <f>IFERROR(__xludf.DUMMYFUNCTION("LOWER(GOOGLETRANSLATE(A449,""en"",""es""))"),"compasivo")</f>
        <v>compasivo</v>
      </c>
    </row>
    <row r="450">
      <c r="A450" s="1" t="s">
        <v>451</v>
      </c>
      <c r="B450" s="3">
        <v>1.0</v>
      </c>
      <c r="C450" s="4" t="str">
        <f>IFERROR(__xludf.DUMMYFUNCTION("LOWER(GOOGLETRANSLATE(A450,""en"",""es""))"),"obligado")</f>
        <v>obligado</v>
      </c>
    </row>
    <row r="451">
      <c r="A451" s="1" t="s">
        <v>452</v>
      </c>
      <c r="B451" s="3">
        <v>2.0</v>
      </c>
      <c r="C451" s="4" t="str">
        <f>IFERROR(__xludf.DUMMYFUNCTION("LOWER(GOOGLETRANSLATE(A451,""en"",""es""))"),"competente")</f>
        <v>competente</v>
      </c>
    </row>
    <row r="452">
      <c r="A452" s="1" t="s">
        <v>453</v>
      </c>
      <c r="B452" s="3">
        <v>2.0</v>
      </c>
      <c r="C452" s="4" t="str">
        <f>IFERROR(__xludf.DUMMYFUNCTION("LOWER(GOOGLETRANSLATE(A452,""en"",""es""))"),"competitivo")</f>
        <v>competitivo</v>
      </c>
    </row>
    <row r="453">
      <c r="A453" s="1" t="s">
        <v>454</v>
      </c>
      <c r="B453" s="3">
        <v>-2.0</v>
      </c>
      <c r="C453" s="4" t="str">
        <f>IFERROR(__xludf.DUMMYFUNCTION("LOWER(GOOGLETRANSLATE(A453,""en"",""es""))"),"suficiente")</f>
        <v>suficiente</v>
      </c>
    </row>
    <row r="454">
      <c r="A454" s="1" t="s">
        <v>455</v>
      </c>
      <c r="B454" s="3">
        <v>-2.0</v>
      </c>
      <c r="C454" s="4" t="str">
        <f>IFERROR(__xludf.DUMMYFUNCTION("LOWER(GOOGLETRANSLATE(A454,""en"",""es""))"),"quejarse")</f>
        <v>quejarse</v>
      </c>
    </row>
    <row r="455">
      <c r="A455" s="1" t="s">
        <v>456</v>
      </c>
      <c r="B455" s="3">
        <v>-2.0</v>
      </c>
      <c r="C455" s="4" t="str">
        <f>IFERROR(__xludf.DUMMYFUNCTION("LOWER(GOOGLETRANSLATE(A455,""en"",""es""))"),"quejado")</f>
        <v>quejado</v>
      </c>
    </row>
    <row r="456">
      <c r="A456" s="1" t="s">
        <v>457</v>
      </c>
      <c r="B456" s="3">
        <v>-2.0</v>
      </c>
      <c r="C456" s="4" t="str">
        <f>IFERROR(__xludf.DUMMYFUNCTION("LOWER(GOOGLETRANSLATE(A456,""en"",""es""))"),"queja")</f>
        <v>queja</v>
      </c>
    </row>
    <row r="457">
      <c r="A457" s="1" t="s">
        <v>458</v>
      </c>
      <c r="B457" s="3">
        <v>2.0</v>
      </c>
      <c r="C457" s="4" t="str">
        <f>IFERROR(__xludf.DUMMYFUNCTION("LOWER(GOOGLETRANSLATE(A457,""en"",""es""))"),"integral")</f>
        <v>integral</v>
      </c>
    </row>
    <row r="458">
      <c r="A458" s="1" t="s">
        <v>459</v>
      </c>
      <c r="B458" s="3">
        <v>2.0</v>
      </c>
      <c r="C458" s="4" t="str">
        <f>IFERROR(__xludf.DUMMYFUNCTION("LOWER(GOOGLETRANSLATE(A458,""en"",""es""))"),"conciliar")</f>
        <v>conciliar</v>
      </c>
    </row>
    <row r="459">
      <c r="A459" s="1" t="s">
        <v>460</v>
      </c>
      <c r="B459" s="3">
        <v>2.0</v>
      </c>
      <c r="C459" s="4" t="str">
        <f>IFERROR(__xludf.DUMMYFUNCTION("LOWER(GOOGLETRANSLATE(A459,""en"",""es""))"),"conciliado")</f>
        <v>conciliado</v>
      </c>
    </row>
    <row r="460">
      <c r="A460" s="1" t="s">
        <v>461</v>
      </c>
      <c r="B460" s="3">
        <v>2.0</v>
      </c>
      <c r="C460" s="4" t="str">
        <f>IFERROR(__xludf.DUMMYFUNCTION("LOWER(GOOGLETRANSLATE(A460,""en"",""es""))"),"conciliado")</f>
        <v>conciliado</v>
      </c>
    </row>
    <row r="461">
      <c r="A461" s="1" t="s">
        <v>462</v>
      </c>
      <c r="B461" s="3">
        <v>2.0</v>
      </c>
      <c r="C461" s="4" t="str">
        <f>IFERROR(__xludf.DUMMYFUNCTION("LOWER(GOOGLETRANSLATE(A461,""en"",""es""))"),"conciliación")</f>
        <v>conciliación</v>
      </c>
    </row>
    <row r="462">
      <c r="A462" s="1" t="s">
        <v>463</v>
      </c>
      <c r="B462" s="3">
        <v>-2.0</v>
      </c>
      <c r="C462" s="4" t="str">
        <f>IFERROR(__xludf.DUMMYFUNCTION("LOWER(GOOGLETRANSLATE(A462,""en"",""es""))"),"condenar")</f>
        <v>condenar</v>
      </c>
    </row>
    <row r="463">
      <c r="A463" s="1" t="s">
        <v>464</v>
      </c>
      <c r="B463" s="3">
        <v>-2.0</v>
      </c>
      <c r="C463" s="4" t="str">
        <f>IFERROR(__xludf.DUMMYFUNCTION("LOWER(GOOGLETRANSLATE(A463,""en"",""es""))"),"condenación")</f>
        <v>condenación</v>
      </c>
    </row>
    <row r="464">
      <c r="A464" s="1" t="s">
        <v>465</v>
      </c>
      <c r="B464" s="3">
        <v>-2.0</v>
      </c>
      <c r="C464" s="4" t="str">
        <f>IFERROR(__xludf.DUMMYFUNCTION("LOWER(GOOGLETRANSLATE(A464,""en"",""es""))"),"condenado")</f>
        <v>condenado</v>
      </c>
    </row>
    <row r="465">
      <c r="A465" s="1" t="s">
        <v>466</v>
      </c>
      <c r="B465" s="3">
        <v>-2.0</v>
      </c>
      <c r="C465" s="4" t="str">
        <f>IFERROR(__xludf.DUMMYFUNCTION("LOWER(GOOGLETRANSLATE(A465,""en"",""es""))"),"condena")</f>
        <v>condena</v>
      </c>
    </row>
    <row r="466">
      <c r="A466" s="1" t="s">
        <v>467</v>
      </c>
      <c r="B466" s="3">
        <v>2.0</v>
      </c>
      <c r="C466" s="4" t="str">
        <f>IFERROR(__xludf.DUMMYFUNCTION("LOWER(GOOGLETRANSLATE(A466,""en"",""es""))"),"confianza")</f>
        <v>confianza</v>
      </c>
    </row>
    <row r="467">
      <c r="A467" s="1" t="s">
        <v>468</v>
      </c>
      <c r="B467" s="3">
        <v>2.0</v>
      </c>
      <c r="C467" s="4" t="str">
        <f>IFERROR(__xludf.DUMMYFUNCTION("LOWER(GOOGLETRANSLATE(A467,""en"",""es""))"),"seguro")</f>
        <v>seguro</v>
      </c>
    </row>
    <row r="468">
      <c r="A468" s="1" t="s">
        <v>469</v>
      </c>
      <c r="B468" s="3">
        <v>-2.0</v>
      </c>
      <c r="C468" s="4" t="str">
        <f>IFERROR(__xludf.DUMMYFUNCTION("LOWER(GOOGLETRANSLATE(A468,""en"",""es""))"),"conflicto")</f>
        <v>conflicto</v>
      </c>
    </row>
    <row r="469">
      <c r="A469" s="1" t="s">
        <v>470</v>
      </c>
      <c r="B469" s="3">
        <v>-2.0</v>
      </c>
      <c r="C469" s="4" t="str">
        <f>IFERROR(__xludf.DUMMYFUNCTION("LOWER(GOOGLETRANSLATE(A469,""en"",""es""))"),"contradictorio")</f>
        <v>contradictorio</v>
      </c>
    </row>
    <row r="470">
      <c r="A470" s="1" t="s">
        <v>471</v>
      </c>
      <c r="B470" s="3">
        <v>-2.0</v>
      </c>
      <c r="C470" s="4" t="str">
        <f>IFERROR(__xludf.DUMMYFUNCTION("LOWER(GOOGLETRANSLATE(A470,""en"",""es""))"),"conflictivo")</f>
        <v>conflictivo</v>
      </c>
    </row>
    <row r="471">
      <c r="A471" s="1" t="s">
        <v>472</v>
      </c>
      <c r="B471" s="3">
        <v>-2.0</v>
      </c>
      <c r="C471" s="4" t="str">
        <f>IFERROR(__xludf.DUMMYFUNCTION("LOWER(GOOGLETRANSLATE(A471,""en"",""es""))"),"conflictos")</f>
        <v>conflictos</v>
      </c>
    </row>
    <row r="472">
      <c r="A472" s="1" t="s">
        <v>473</v>
      </c>
      <c r="B472" s="3">
        <v>-2.0</v>
      </c>
      <c r="C472" s="4" t="str">
        <f>IFERROR(__xludf.DUMMYFUNCTION("LOWER(GOOGLETRANSLATE(A472,""en"",""es""))"),"confundir")</f>
        <v>confundir</v>
      </c>
    </row>
    <row r="473">
      <c r="A473" s="1" t="s">
        <v>474</v>
      </c>
      <c r="B473" s="3">
        <v>-2.0</v>
      </c>
      <c r="C473" s="4" t="str">
        <f>IFERROR(__xludf.DUMMYFUNCTION("LOWER(GOOGLETRANSLATE(A473,""en"",""es""))"),"confundido")</f>
        <v>confundido</v>
      </c>
    </row>
    <row r="474">
      <c r="A474" s="1" t="s">
        <v>475</v>
      </c>
      <c r="B474" s="3">
        <v>-2.0</v>
      </c>
      <c r="C474" s="4" t="str">
        <f>IFERROR(__xludf.DUMMYFUNCTION("LOWER(GOOGLETRANSLATE(A474,""en"",""es""))"),"confuso")</f>
        <v>confuso</v>
      </c>
    </row>
    <row r="475">
      <c r="A475" s="1" t="s">
        <v>476</v>
      </c>
      <c r="B475" s="3">
        <v>2.0</v>
      </c>
      <c r="C475" s="4" t="str">
        <f>IFERROR(__xludf.DUMMYFUNCTION("LOWER(GOOGLETRANSLATE(A475,""en"",""es""))"),"felicitaciones")</f>
        <v>felicitaciones</v>
      </c>
    </row>
    <row r="476">
      <c r="A476" s="1" t="s">
        <v>477</v>
      </c>
      <c r="B476" s="3">
        <v>2.0</v>
      </c>
      <c r="C476" s="4" t="str">
        <f>IFERROR(__xludf.DUMMYFUNCTION("LOWER(GOOGLETRANSLATE(A476,""en"",""es""))"),"felicitar")</f>
        <v>felicitar</v>
      </c>
    </row>
    <row r="477">
      <c r="A477" s="1" t="s">
        <v>478</v>
      </c>
      <c r="B477" s="3">
        <v>2.0</v>
      </c>
      <c r="C477" s="4" t="str">
        <f>IFERROR(__xludf.DUMMYFUNCTION("LOWER(GOOGLETRANSLATE(A477,""en"",""es""))"),"felicitación")</f>
        <v>felicitación</v>
      </c>
    </row>
    <row r="478">
      <c r="A478" s="1" t="s">
        <v>479</v>
      </c>
      <c r="B478" s="3">
        <v>2.0</v>
      </c>
      <c r="C478" s="4" t="str">
        <f>IFERROR(__xludf.DUMMYFUNCTION("LOWER(GOOGLETRANSLATE(A478,""en"",""es""))"),"felicidades")</f>
        <v>felicidades</v>
      </c>
    </row>
    <row r="479">
      <c r="A479" s="1" t="s">
        <v>480</v>
      </c>
      <c r="B479" s="3">
        <v>2.0</v>
      </c>
      <c r="C479" s="4" t="str">
        <f>IFERROR(__xludf.DUMMYFUNCTION("LOWER(GOOGLETRANSLATE(A479,""en"",""es""))"),"consentir")</f>
        <v>consentir</v>
      </c>
    </row>
    <row r="480">
      <c r="A480" s="1" t="s">
        <v>481</v>
      </c>
      <c r="B480" s="3">
        <v>2.0</v>
      </c>
      <c r="C480" s="4" t="str">
        <f>IFERROR(__xludf.DUMMYFUNCTION("LOWER(GOOGLETRANSLATE(A480,""en"",""es""))"),"consentimiento")</f>
        <v>consentimiento</v>
      </c>
    </row>
    <row r="481">
      <c r="A481" s="1" t="s">
        <v>482</v>
      </c>
      <c r="B481" s="3">
        <v>2.0</v>
      </c>
      <c r="C481" s="4" t="str">
        <f>IFERROR(__xludf.DUMMYFUNCTION("LOWER(GOOGLETRANSLATE(A481,""en"",""es""))"),"consolable")</f>
        <v>consolable</v>
      </c>
    </row>
    <row r="482">
      <c r="A482" s="1" t="s">
        <v>483</v>
      </c>
      <c r="B482" s="3">
        <v>-3.0</v>
      </c>
      <c r="C482" s="4" t="str">
        <f>IFERROR(__xludf.DUMMYFUNCTION("LOWER(GOOGLETRANSLATE(A482,""en"",""es""))"),"conspiración")</f>
        <v>conspiración</v>
      </c>
    </row>
    <row r="483">
      <c r="A483" s="1" t="s">
        <v>484</v>
      </c>
      <c r="B483" s="3">
        <v>-2.0</v>
      </c>
      <c r="C483" s="4" t="str">
        <f>IFERROR(__xludf.DUMMYFUNCTION("LOWER(GOOGLETRANSLATE(A483,""en"",""es""))"),"constreñido")</f>
        <v>constreñido</v>
      </c>
    </row>
    <row r="484">
      <c r="A484" s="1" t="s">
        <v>485</v>
      </c>
      <c r="B484" s="3">
        <v>-2.0</v>
      </c>
      <c r="C484" s="4" t="str">
        <f>IFERROR(__xludf.DUMMYFUNCTION("LOWER(GOOGLETRANSLATE(A484,""en"",""es""))"),"contagio")</f>
        <v>contagio</v>
      </c>
    </row>
    <row r="485">
      <c r="A485" s="1" t="s">
        <v>486</v>
      </c>
      <c r="B485" s="3">
        <v>-2.0</v>
      </c>
      <c r="C485" s="4" t="str">
        <f>IFERROR(__xludf.DUMMYFUNCTION("LOWER(GOOGLETRANSLATE(A485,""en"",""es""))"),"contagios")</f>
        <v>contagios</v>
      </c>
    </row>
    <row r="486">
      <c r="A486" s="1" t="s">
        <v>487</v>
      </c>
      <c r="B486" s="3">
        <v>-1.0</v>
      </c>
      <c r="C486" s="4" t="str">
        <f>IFERROR(__xludf.DUMMYFUNCTION("LOWER(GOOGLETRANSLATE(A486,""en"",""es""))"),"contagioso")</f>
        <v>contagioso</v>
      </c>
    </row>
    <row r="487">
      <c r="A487" s="1" t="s">
        <v>488</v>
      </c>
      <c r="B487" s="3">
        <v>-2.0</v>
      </c>
      <c r="C487" s="4" t="str">
        <f>IFERROR(__xludf.DUMMYFUNCTION("LOWER(GOOGLETRANSLATE(A487,""en"",""es""))"),"desprecio")</f>
        <v>desprecio</v>
      </c>
    </row>
    <row r="488">
      <c r="A488" s="1" t="s">
        <v>489</v>
      </c>
      <c r="B488" s="3">
        <v>-2.0</v>
      </c>
      <c r="C488" s="4" t="str">
        <f>IFERROR(__xludf.DUMMYFUNCTION("LOWER(GOOGLETRANSLATE(A488,""en"",""es""))"),"desdeñoso")</f>
        <v>desdeñoso</v>
      </c>
    </row>
    <row r="489">
      <c r="A489" s="1" t="s">
        <v>490</v>
      </c>
      <c r="B489" s="3">
        <v>-2.0</v>
      </c>
      <c r="C489" s="4" t="str">
        <f>IFERROR(__xludf.DUMMYFUNCTION("LOWER(GOOGLETRANSLATE(A489,""en"",""es""))"),"desdeñosamente")</f>
        <v>desdeñosamente</v>
      </c>
    </row>
    <row r="490">
      <c r="A490" s="1" t="s">
        <v>491</v>
      </c>
      <c r="B490" s="3">
        <v>-1.0</v>
      </c>
      <c r="C490" s="4" t="str">
        <f>IFERROR(__xludf.DUMMYFUNCTION("LOWER(GOOGLETRANSLATE(A490,""en"",""es""))"),"contender")</f>
        <v>contender</v>
      </c>
    </row>
    <row r="491">
      <c r="A491" s="1" t="s">
        <v>492</v>
      </c>
      <c r="B491" s="3">
        <v>-1.0</v>
      </c>
      <c r="C491" s="4" t="str">
        <f>IFERROR(__xludf.DUMMYFUNCTION("LOWER(GOOGLETRANSLATE(A491,""en"",""es""))"),"contendiente")</f>
        <v>contendiente</v>
      </c>
    </row>
    <row r="492">
      <c r="A492" s="1" t="s">
        <v>493</v>
      </c>
      <c r="B492" s="3">
        <v>-1.0</v>
      </c>
      <c r="C492" s="4" t="str">
        <f>IFERROR(__xludf.DUMMYFUNCTION("LOWER(GOOGLETRANSLATE(A492,""en"",""es""))"),"contador")</f>
        <v>contador</v>
      </c>
    </row>
    <row r="493">
      <c r="A493" s="1" t="s">
        <v>494</v>
      </c>
      <c r="B493" s="3">
        <v>-2.0</v>
      </c>
      <c r="C493" s="4" t="str">
        <f>IFERROR(__xludf.DUMMYFUNCTION("LOWER(GOOGLETRANSLATE(A493,""en"",""es""))"),"contencioso")</f>
        <v>contencioso</v>
      </c>
    </row>
    <row r="494">
      <c r="A494" s="1" t="s">
        <v>495</v>
      </c>
      <c r="B494" s="3">
        <v>-2.0</v>
      </c>
      <c r="C494" s="4" t="str">
        <f>IFERROR(__xludf.DUMMYFUNCTION("LOWER(GOOGLETRANSLATE(A494,""en"",""es""))"),"contactable")</f>
        <v>contactable</v>
      </c>
    </row>
    <row r="495">
      <c r="A495" s="1" t="s">
        <v>496</v>
      </c>
      <c r="B495" s="3">
        <v>-2.0</v>
      </c>
      <c r="C495" s="4" t="str">
        <f>IFERROR(__xludf.DUMMYFUNCTION("LOWER(GOOGLETRANSLATE(A495,""en"",""es""))"),"controversial")</f>
        <v>controversial</v>
      </c>
    </row>
    <row r="496">
      <c r="A496" s="1" t="s">
        <v>497</v>
      </c>
      <c r="B496" s="3">
        <v>-2.0</v>
      </c>
      <c r="C496" s="4" t="str">
        <f>IFERROR(__xludf.DUMMYFUNCTION("LOWER(GOOGLETRANSLATE(A496,""en"",""es""))"),"controvertido")</f>
        <v>controvertido</v>
      </c>
    </row>
    <row r="497">
      <c r="A497" s="1" t="s">
        <v>498</v>
      </c>
      <c r="B497" s="3">
        <v>1.0</v>
      </c>
      <c r="C497" s="4" t="str">
        <f>IFERROR(__xludf.DUMMYFUNCTION("LOWER(GOOGLETRANSLATE(A497,""en"",""es""))"),"convencer")</f>
        <v>convencer</v>
      </c>
    </row>
    <row r="498">
      <c r="A498" s="1" t="s">
        <v>499</v>
      </c>
      <c r="B498" s="3">
        <v>1.0</v>
      </c>
      <c r="C498" s="4" t="str">
        <f>IFERROR(__xludf.DUMMYFUNCTION("LOWER(GOOGLETRANSLATE(A498,""en"",""es""))"),"convencido")</f>
        <v>convencido</v>
      </c>
    </row>
    <row r="499">
      <c r="A499" s="1" t="s">
        <v>500</v>
      </c>
      <c r="B499" s="3">
        <v>1.0</v>
      </c>
      <c r="C499" s="4" t="str">
        <f>IFERROR(__xludf.DUMMYFUNCTION("LOWER(GOOGLETRANSLATE(A499,""en"",""es""))"),"convencer")</f>
        <v>convencer</v>
      </c>
    </row>
    <row r="500">
      <c r="A500" s="1" t="s">
        <v>501</v>
      </c>
      <c r="B500" s="3">
        <v>2.0</v>
      </c>
      <c r="C500" s="4" t="str">
        <f>IFERROR(__xludf.DUMMYFUNCTION("LOWER(GOOGLETRANSLATE(A500,""en"",""es""))"),"alegre")</f>
        <v>alegre</v>
      </c>
    </row>
    <row r="501">
      <c r="A501" s="1" t="s">
        <v>502</v>
      </c>
      <c r="B501" s="3">
        <v>1.0</v>
      </c>
      <c r="C501" s="4" t="str">
        <f>IFERROR(__xludf.DUMMYFUNCTION("LOWER(GOOGLETRANSLATE(A501,""en"",""es""))"),"frío")</f>
        <v>frío</v>
      </c>
    </row>
    <row r="502">
      <c r="A502" s="1" t="s">
        <v>503</v>
      </c>
      <c r="B502" s="3">
        <v>3.0</v>
      </c>
      <c r="C502" s="4" t="str">
        <f>IFERROR(__xludf.DUMMYFUNCTION("LOWER(GOOGLETRANSLATE(A502,""en"",""es""))"),"cosas interesantes")</f>
        <v>cosas interesantes</v>
      </c>
    </row>
    <row r="503">
      <c r="A503" s="1" t="s">
        <v>504</v>
      </c>
      <c r="B503" s="3">
        <v>-2.0</v>
      </c>
      <c r="C503" s="4" t="str">
        <f>IFERROR(__xludf.DUMMYFUNCTION("LOWER(GOOGLETRANSLATE(A503,""en"",""es""))"),"arrinconado")</f>
        <v>arrinconado</v>
      </c>
    </row>
    <row r="504">
      <c r="A504" s="1" t="s">
        <v>505</v>
      </c>
      <c r="B504" s="3">
        <v>-1.0</v>
      </c>
      <c r="C504" s="4" t="str">
        <f>IFERROR(__xludf.DUMMYFUNCTION("LOWER(GOOGLETRANSLATE(A504,""en"",""es""))"),"cadáver")</f>
        <v>cadáver</v>
      </c>
    </row>
    <row r="505">
      <c r="A505" s="1" t="s">
        <v>506</v>
      </c>
      <c r="B505" s="3">
        <v>-2.0</v>
      </c>
      <c r="C505" s="4" t="str">
        <f>IFERROR(__xludf.DUMMYFUNCTION("LOWER(GOOGLETRANSLATE(A505,""en"",""es""))"),"costoso")</f>
        <v>costoso</v>
      </c>
    </row>
    <row r="506">
      <c r="A506" s="1" t="s">
        <v>507</v>
      </c>
      <c r="B506" s="3">
        <v>2.0</v>
      </c>
      <c r="C506" s="4" t="str">
        <f>IFERROR(__xludf.DUMMYFUNCTION("LOWER(GOOGLETRANSLATE(A506,""en"",""es""))"),"coraje")</f>
        <v>coraje</v>
      </c>
    </row>
    <row r="507">
      <c r="A507" s="1" t="s">
        <v>508</v>
      </c>
      <c r="B507" s="3">
        <v>2.0</v>
      </c>
      <c r="C507" s="4" t="str">
        <f>IFERROR(__xludf.DUMMYFUNCTION("LOWER(GOOGLETRANSLATE(A507,""en"",""es""))"),"valiente")</f>
        <v>valiente</v>
      </c>
    </row>
    <row r="508">
      <c r="A508" s="1" t="s">
        <v>509</v>
      </c>
      <c r="B508" s="3">
        <v>2.0</v>
      </c>
      <c r="C508" s="4" t="str">
        <f>IFERROR(__xludf.DUMMYFUNCTION("LOWER(GOOGLETRANSLATE(A508,""en"",""es""))"),"cortés")</f>
        <v>cortés</v>
      </c>
    </row>
    <row r="509">
      <c r="A509" s="1" t="s">
        <v>510</v>
      </c>
      <c r="B509" s="3">
        <v>2.0</v>
      </c>
      <c r="C509" s="4" t="str">
        <f>IFERROR(__xludf.DUMMYFUNCTION("LOWER(GOOGLETRANSLATE(A509,""en"",""es""))"),"cortesía")</f>
        <v>cortesía</v>
      </c>
    </row>
    <row r="510">
      <c r="A510" s="1" t="s">
        <v>511</v>
      </c>
      <c r="B510" s="3">
        <v>-3.0</v>
      </c>
      <c r="C510" s="4" t="str">
        <f>IFERROR(__xludf.DUMMYFUNCTION("LOWER(GOOGLETRANSLATE(A510,""en"",""es""))"),"encubrir")</f>
        <v>encubrir</v>
      </c>
    </row>
    <row r="511">
      <c r="A511" s="1" t="s">
        <v>512</v>
      </c>
      <c r="B511" s="3">
        <v>-2.0</v>
      </c>
      <c r="C511" s="4" t="str">
        <f>IFERROR(__xludf.DUMMYFUNCTION("LOWER(GOOGLETRANSLATE(A511,""en"",""es""))"),"cobarde")</f>
        <v>cobarde</v>
      </c>
    </row>
    <row r="512">
      <c r="A512" s="1" t="s">
        <v>513</v>
      </c>
      <c r="B512" s="3">
        <v>-2.0</v>
      </c>
      <c r="C512" s="4" t="str">
        <f>IFERROR(__xludf.DUMMYFUNCTION("LOWER(GOOGLETRANSLATE(A512,""en"",""es""))"),"cobardemente")</f>
        <v>cobardemente</v>
      </c>
    </row>
    <row r="513">
      <c r="A513" s="1" t="s">
        <v>514</v>
      </c>
      <c r="B513" s="3">
        <v>2.0</v>
      </c>
      <c r="C513" s="4" t="str">
        <f>IFERROR(__xludf.DUMMYFUNCTION("LOWER(GOOGLETRANSLATE(A513,""en"",""es""))"),"comodidad")</f>
        <v>comodidad</v>
      </c>
    </row>
    <row r="514">
      <c r="A514" s="1" t="s">
        <v>515</v>
      </c>
      <c r="B514" s="3">
        <v>-1.0</v>
      </c>
      <c r="C514" s="4" t="str">
        <f>IFERROR(__xludf.DUMMYFUNCTION("LOWER(GOOGLETRANSLATE(A514,""en"",""es""))"),"calambre")</f>
        <v>calambre</v>
      </c>
    </row>
    <row r="515">
      <c r="A515" s="1" t="s">
        <v>516</v>
      </c>
      <c r="B515" s="3">
        <v>-3.0</v>
      </c>
      <c r="C515" s="4" t="str">
        <f>IFERROR(__xludf.DUMMYFUNCTION("LOWER(GOOGLETRANSLATE(A515,""en"",""es""))"),"tonterías")</f>
        <v>tonterías</v>
      </c>
    </row>
    <row r="516">
      <c r="A516" s="1" t="s">
        <v>517</v>
      </c>
      <c r="B516" s="3">
        <v>-2.0</v>
      </c>
      <c r="C516" s="4" t="str">
        <f>IFERROR(__xludf.DUMMYFUNCTION("LOWER(GOOGLETRANSLATE(A516,""en"",""es""))"),"chocar")</f>
        <v>chocar</v>
      </c>
    </row>
    <row r="517">
      <c r="A517" s="1" t="s">
        <v>518</v>
      </c>
      <c r="B517" s="3">
        <v>-2.0</v>
      </c>
      <c r="C517" s="4" t="str">
        <f>IFERROR(__xludf.DUMMYFUNCTION("LOWER(GOOGLETRANSLATE(A517,""en"",""es""))"),"más loco")</f>
        <v>más loco</v>
      </c>
    </row>
    <row r="518">
      <c r="A518" s="1" t="s">
        <v>519</v>
      </c>
      <c r="B518" s="3">
        <v>-2.0</v>
      </c>
      <c r="C518" s="4" t="str">
        <f>IFERROR(__xludf.DUMMYFUNCTION("LOWER(GOOGLETRANSLATE(A518,""en"",""es""))"),"más loco")</f>
        <v>más loco</v>
      </c>
    </row>
    <row r="519">
      <c r="A519" s="1" t="s">
        <v>520</v>
      </c>
      <c r="B519" s="3">
        <v>-2.0</v>
      </c>
      <c r="C519" s="4" t="str">
        <f>IFERROR(__xludf.DUMMYFUNCTION("LOWER(GOOGLETRANSLATE(A519,""en"",""es""))"),"loco")</f>
        <v>loco</v>
      </c>
    </row>
    <row r="520">
      <c r="A520" s="1" t="s">
        <v>521</v>
      </c>
      <c r="B520" s="3">
        <v>2.0</v>
      </c>
      <c r="C520" s="4" t="str">
        <f>IFERROR(__xludf.DUMMYFUNCTION("LOWER(GOOGLETRANSLATE(A520,""en"",""es""))"),"creativo")</f>
        <v>creativo</v>
      </c>
    </row>
    <row r="521">
      <c r="A521" s="1" t="s">
        <v>522</v>
      </c>
      <c r="B521" s="3">
        <v>-2.0</v>
      </c>
      <c r="C521" s="4" t="str">
        <f>IFERROR(__xludf.DUMMYFUNCTION("LOWER(GOOGLETRANSLATE(A521,""en"",""es""))"),"cabizbajo")</f>
        <v>cabizbajo</v>
      </c>
    </row>
    <row r="522">
      <c r="A522" s="1" t="s">
        <v>523</v>
      </c>
      <c r="B522" s="3">
        <v>-2.0</v>
      </c>
      <c r="C522" s="4" t="str">
        <f>IFERROR(__xludf.DUMMYFUNCTION("LOWER(GOOGLETRANSLATE(A522,""en"",""es""))"),"llorado")</f>
        <v>llorado</v>
      </c>
    </row>
    <row r="523">
      <c r="A523" s="1" t="s">
        <v>524</v>
      </c>
      <c r="B523" s="3">
        <v>-2.0</v>
      </c>
      <c r="C523" s="4" t="str">
        <f>IFERROR(__xludf.DUMMYFUNCTION("LOWER(GOOGLETRANSLATE(A523,""en"",""es""))"),"llantos")</f>
        <v>llantos</v>
      </c>
    </row>
    <row r="524">
      <c r="A524" s="1" t="s">
        <v>525</v>
      </c>
      <c r="B524" s="3">
        <v>-3.0</v>
      </c>
      <c r="C524" s="4" t="str">
        <f>IFERROR(__xludf.DUMMYFUNCTION("LOWER(GOOGLETRANSLATE(A524,""en"",""es""))"),"delito")</f>
        <v>delito</v>
      </c>
    </row>
    <row r="525">
      <c r="A525" s="1" t="s">
        <v>526</v>
      </c>
      <c r="B525" s="3">
        <v>-3.0</v>
      </c>
      <c r="C525" s="4" t="str">
        <f>IFERROR(__xludf.DUMMYFUNCTION("LOWER(GOOGLETRANSLATE(A525,""en"",""es""))"),"delincuente")</f>
        <v>delincuente</v>
      </c>
    </row>
    <row r="526">
      <c r="A526" s="1" t="s">
        <v>527</v>
      </c>
      <c r="B526" s="3">
        <v>-3.0</v>
      </c>
      <c r="C526" s="4" t="str">
        <f>IFERROR(__xludf.DUMMYFUNCTION("LOWER(GOOGLETRANSLATE(A526,""en"",""es""))"),"criminales")</f>
        <v>criminales</v>
      </c>
    </row>
    <row r="527">
      <c r="A527" s="1" t="s">
        <v>528</v>
      </c>
      <c r="B527" s="3">
        <v>-3.0</v>
      </c>
      <c r="C527" s="4" t="str">
        <f>IFERROR(__xludf.DUMMYFUNCTION("LOWER(GOOGLETRANSLATE(A527,""en"",""es""))"),"crisis")</f>
        <v>crisis</v>
      </c>
    </row>
    <row r="528">
      <c r="A528" s="1" t="s">
        <v>529</v>
      </c>
      <c r="B528" s="3">
        <v>-2.0</v>
      </c>
      <c r="C528" s="4" t="str">
        <f>IFERROR(__xludf.DUMMYFUNCTION("LOWER(GOOGLETRANSLATE(A528,""en"",""es""))"),"crítico")</f>
        <v>crítico</v>
      </c>
    </row>
    <row r="529">
      <c r="A529" s="1" t="s">
        <v>530</v>
      </c>
      <c r="B529" s="3">
        <v>-2.0</v>
      </c>
      <c r="C529" s="4" t="str">
        <f>IFERROR(__xludf.DUMMYFUNCTION("LOWER(GOOGLETRANSLATE(A529,""en"",""es""))"),"crítica")</f>
        <v>crítica</v>
      </c>
    </row>
    <row r="530">
      <c r="A530" s="1" t="s">
        <v>531</v>
      </c>
      <c r="B530" s="3">
        <v>-2.0</v>
      </c>
      <c r="C530" s="4" t="str">
        <f>IFERROR(__xludf.DUMMYFUNCTION("LOWER(GOOGLETRANSLATE(A530,""en"",""es""))"),"criticar")</f>
        <v>criticar</v>
      </c>
    </row>
    <row r="531">
      <c r="A531" s="1" t="s">
        <v>532</v>
      </c>
      <c r="B531" s="3">
        <v>-2.0</v>
      </c>
      <c r="C531" s="4" t="str">
        <f>IFERROR(__xludf.DUMMYFUNCTION("LOWER(GOOGLETRANSLATE(A531,""en"",""es""))"),"criticado")</f>
        <v>criticado</v>
      </c>
    </row>
    <row r="532">
      <c r="A532" s="1" t="s">
        <v>533</v>
      </c>
      <c r="B532" s="3">
        <v>-2.0</v>
      </c>
      <c r="C532" s="4" t="str">
        <f>IFERROR(__xludf.DUMMYFUNCTION("LOWER(GOOGLETRANSLATE(A532,""en"",""es""))"),"criticar")</f>
        <v>criticar</v>
      </c>
    </row>
    <row r="533">
      <c r="A533" s="1" t="s">
        <v>534</v>
      </c>
      <c r="B533" s="3">
        <v>-2.0</v>
      </c>
      <c r="C533" s="4" t="str">
        <f>IFERROR(__xludf.DUMMYFUNCTION("LOWER(GOOGLETRANSLATE(A533,""en"",""es""))"),"criticador")</f>
        <v>criticador</v>
      </c>
    </row>
    <row r="534">
      <c r="A534" s="1" t="s">
        <v>535</v>
      </c>
      <c r="B534" s="3">
        <v>-2.0</v>
      </c>
      <c r="C534" s="4" t="str">
        <f>IFERROR(__xludf.DUMMYFUNCTION("LOWER(GOOGLETRANSLATE(A534,""en"",""es""))"),"críticos")</f>
        <v>críticos</v>
      </c>
    </row>
    <row r="535">
      <c r="A535" s="1" t="s">
        <v>536</v>
      </c>
      <c r="B535" s="3">
        <v>-3.0</v>
      </c>
      <c r="C535" s="4" t="str">
        <f>IFERROR(__xludf.DUMMYFUNCTION("LOWER(GOOGLETRANSLATE(A535,""en"",""es""))"),"cruel")</f>
        <v>cruel</v>
      </c>
    </row>
    <row r="536">
      <c r="A536" s="1" t="s">
        <v>537</v>
      </c>
      <c r="B536" s="3">
        <v>-3.0</v>
      </c>
      <c r="C536" s="4" t="str">
        <f>IFERROR(__xludf.DUMMYFUNCTION("LOWER(GOOGLETRANSLATE(A536,""en"",""es""))"),"crueldad")</f>
        <v>crueldad</v>
      </c>
    </row>
    <row r="537">
      <c r="A537" s="1" t="s">
        <v>538</v>
      </c>
      <c r="B537" s="3">
        <v>-1.0</v>
      </c>
      <c r="C537" s="4" t="str">
        <f>IFERROR(__xludf.DUMMYFUNCTION("LOWER(GOOGLETRANSLATE(A537,""en"",""es""))"),"aplastar")</f>
        <v>aplastar</v>
      </c>
    </row>
    <row r="538">
      <c r="A538" s="1" t="s">
        <v>539</v>
      </c>
      <c r="B538" s="3">
        <v>-2.0</v>
      </c>
      <c r="C538" s="4" t="str">
        <f>IFERROR(__xludf.DUMMYFUNCTION("LOWER(GOOGLETRANSLATE(A538,""en"",""es""))"),"aplastada")</f>
        <v>aplastada</v>
      </c>
    </row>
    <row r="539">
      <c r="A539" s="1" t="s">
        <v>540</v>
      </c>
      <c r="B539" s="3">
        <v>-1.0</v>
      </c>
      <c r="C539" s="4" t="str">
        <f>IFERROR(__xludf.DUMMYFUNCTION("LOWER(GOOGLETRANSLATE(A539,""en"",""es""))"),"estorbo")</f>
        <v>estorbo</v>
      </c>
    </row>
    <row r="540">
      <c r="A540" s="1" t="s">
        <v>541</v>
      </c>
      <c r="B540" s="3">
        <v>-1.0</v>
      </c>
      <c r="C540" s="4" t="str">
        <f>IFERROR(__xludf.DUMMYFUNCTION("LOWER(GOOGLETRANSLATE(A540,""en"",""es""))"),"aplastante")</f>
        <v>aplastante</v>
      </c>
    </row>
    <row r="541">
      <c r="A541" s="1" t="s">
        <v>542</v>
      </c>
      <c r="B541" s="3">
        <v>-1.0</v>
      </c>
      <c r="C541" s="4" t="str">
        <f>IFERROR(__xludf.DUMMYFUNCTION("LOWER(GOOGLETRANSLATE(A541,""en"",""es""))"),"llorar")</f>
        <v>llorar</v>
      </c>
    </row>
    <row r="542">
      <c r="A542" s="1" t="s">
        <v>543</v>
      </c>
      <c r="B542" s="3">
        <v>-2.0</v>
      </c>
      <c r="C542" s="4" t="str">
        <f>IFERROR(__xludf.DUMMYFUNCTION("LOWER(GOOGLETRANSLATE(A542,""en"",""es""))"),"llanto")</f>
        <v>llanto</v>
      </c>
    </row>
    <row r="543">
      <c r="A543" s="1" t="s">
        <v>544</v>
      </c>
      <c r="B543" s="3">
        <v>-5.0</v>
      </c>
      <c r="C543" s="4" t="str">
        <f>IFERROR(__xludf.DUMMYFUNCTION("LOWER(GOOGLETRANSLATE(A543,""en"",""es""))"),"coño")</f>
        <v>coño</v>
      </c>
    </row>
    <row r="544">
      <c r="A544" s="1" t="s">
        <v>545</v>
      </c>
      <c r="B544" s="3">
        <v>1.0</v>
      </c>
      <c r="C544" s="4" t="str">
        <f>IFERROR(__xludf.DUMMYFUNCTION("LOWER(GOOGLETRANSLATE(A544,""en"",""es""))"),"curioso")</f>
        <v>curioso</v>
      </c>
    </row>
    <row r="545">
      <c r="A545" s="1" t="s">
        <v>546</v>
      </c>
      <c r="B545" s="3">
        <v>-1.0</v>
      </c>
      <c r="C545" s="4" t="str">
        <f>IFERROR(__xludf.DUMMYFUNCTION("LOWER(GOOGLETRANSLATE(A545,""en"",""es""))"),"maldición")</f>
        <v>maldición</v>
      </c>
    </row>
    <row r="546">
      <c r="A546" s="1" t="s">
        <v>547</v>
      </c>
      <c r="B546" s="3">
        <v>-1.0</v>
      </c>
      <c r="C546" s="4" t="str">
        <f>IFERROR(__xludf.DUMMYFUNCTION("LOWER(GOOGLETRANSLATE(A546,""en"",""es""))"),"cortar")</f>
        <v>cortar</v>
      </c>
    </row>
    <row r="547">
      <c r="A547" s="1" t="s">
        <v>548</v>
      </c>
      <c r="B547" s="3">
        <v>2.0</v>
      </c>
      <c r="C547" s="4" t="str">
        <f>IFERROR(__xludf.DUMMYFUNCTION("LOWER(GOOGLETRANSLATE(A547,""en"",""es""))"),"lindo")</f>
        <v>lindo</v>
      </c>
    </row>
    <row r="548">
      <c r="A548" s="1" t="s">
        <v>549</v>
      </c>
      <c r="B548" s="3">
        <v>-1.0</v>
      </c>
      <c r="C548" s="4" t="str">
        <f>IFERROR(__xludf.DUMMYFUNCTION("LOWER(GOOGLETRANSLATE(A548,""en"",""es""))"),"cortes")</f>
        <v>cortes</v>
      </c>
    </row>
    <row r="549">
      <c r="A549" s="1" t="s">
        <v>550</v>
      </c>
      <c r="B549" s="3">
        <v>-1.0</v>
      </c>
      <c r="C549" s="4" t="str">
        <f>IFERROR(__xludf.DUMMYFUNCTION("LOWER(GOOGLETRANSLATE(A549,""en"",""es""))"),"corte")</f>
        <v>corte</v>
      </c>
    </row>
    <row r="550">
      <c r="A550" s="1" t="s">
        <v>551</v>
      </c>
      <c r="B550" s="3">
        <v>-2.0</v>
      </c>
      <c r="C550" s="4" t="str">
        <f>IFERROR(__xludf.DUMMYFUNCTION("LOWER(GOOGLETRANSLATE(A550,""en"",""es""))"),"cínico")</f>
        <v>cínico</v>
      </c>
    </row>
    <row r="551">
      <c r="A551" s="1" t="s">
        <v>552</v>
      </c>
      <c r="B551" s="3">
        <v>-2.0</v>
      </c>
      <c r="C551" s="4" t="str">
        <f>IFERROR(__xludf.DUMMYFUNCTION("LOWER(GOOGLETRANSLATE(A551,""en"",""es""))"),"cínico")</f>
        <v>cínico</v>
      </c>
    </row>
    <row r="552">
      <c r="A552" s="1" t="s">
        <v>553</v>
      </c>
      <c r="B552" s="3">
        <v>-2.0</v>
      </c>
      <c r="C552" s="4" t="str">
        <f>IFERROR(__xludf.DUMMYFUNCTION("LOWER(GOOGLETRANSLATE(A552,""en"",""es""))"),"cinismo")</f>
        <v>cinismo</v>
      </c>
    </row>
    <row r="553">
      <c r="A553" s="1" t="s">
        <v>554</v>
      </c>
      <c r="B553" s="3">
        <v>-3.0</v>
      </c>
      <c r="C553" s="4" t="str">
        <f>IFERROR(__xludf.DUMMYFUNCTION("LOWER(GOOGLETRANSLATE(A553,""en"",""es""))"),"daño")</f>
        <v>daño</v>
      </c>
    </row>
    <row r="554">
      <c r="A554" s="1" t="s">
        <v>555</v>
      </c>
      <c r="B554" s="3">
        <v>-3.0</v>
      </c>
      <c r="C554" s="4" t="str">
        <f>IFERROR(__xludf.DUMMYFUNCTION("LOWER(GOOGLETRANSLATE(A554,""en"",""es""))"),"daños y perjuicios")</f>
        <v>daños y perjuicios</v>
      </c>
    </row>
    <row r="555">
      <c r="A555" s="1" t="s">
        <v>556</v>
      </c>
      <c r="B555" s="3">
        <v>-4.0</v>
      </c>
      <c r="C555" s="4" t="str">
        <f>IFERROR(__xludf.DUMMYFUNCTION("LOWER(GOOGLETRANSLATE(A555,""en"",""es""))"),"maldición")</f>
        <v>maldición</v>
      </c>
    </row>
    <row r="556">
      <c r="A556" s="1" t="s">
        <v>557</v>
      </c>
      <c r="B556" s="3">
        <v>-4.0</v>
      </c>
      <c r="C556" s="4" t="str">
        <f>IFERROR(__xludf.DUMMYFUNCTION("LOWER(GOOGLETRANSLATE(A556,""en"",""es""))"),"maldito")</f>
        <v>maldito</v>
      </c>
    </row>
    <row r="557">
      <c r="A557" s="1" t="s">
        <v>558</v>
      </c>
      <c r="B557" s="3">
        <v>-4.0</v>
      </c>
      <c r="C557" s="4" t="str">
        <f>IFERROR(__xludf.DUMMYFUNCTION("LOWER(GOOGLETRANSLATE(A557,""en"",""es""))"),"maldita sea")</f>
        <v>maldita sea</v>
      </c>
    </row>
    <row r="558">
      <c r="A558" s="1" t="s">
        <v>559</v>
      </c>
      <c r="B558" s="3">
        <v>-2.0</v>
      </c>
      <c r="C558" s="4" t="str">
        <f>IFERROR(__xludf.DUMMYFUNCTION("LOWER(GOOGLETRANSLATE(A558,""en"",""es""))"),"peligro")</f>
        <v>peligro</v>
      </c>
    </row>
    <row r="559">
      <c r="A559" s="1" t="s">
        <v>560</v>
      </c>
      <c r="B559" s="3">
        <v>2.0</v>
      </c>
      <c r="C559" s="4" t="str">
        <f>IFERROR(__xludf.DUMMYFUNCTION("LOWER(GOOGLETRANSLATE(A559,""en"",""es""))"),"temerario")</f>
        <v>temerario</v>
      </c>
    </row>
    <row r="560">
      <c r="A560" s="1" t="s">
        <v>561</v>
      </c>
      <c r="B560" s="3">
        <v>2.0</v>
      </c>
      <c r="C560" s="4" t="str">
        <f>IFERROR(__xludf.DUMMYFUNCTION("LOWER(GOOGLETRANSLATE(A560,""en"",""es""))"),"atrevido")</f>
        <v>atrevido</v>
      </c>
    </row>
    <row r="561">
      <c r="A561" s="1" t="s">
        <v>562</v>
      </c>
      <c r="B561" s="3">
        <v>-2.0</v>
      </c>
      <c r="C561" s="4" t="str">
        <f>IFERROR(__xludf.DUMMYFUNCTION("LOWER(GOOGLETRANSLATE(A561,""en"",""es""))"),"el más oscuro")</f>
        <v>el más oscuro</v>
      </c>
    </row>
    <row r="562">
      <c r="A562" s="1" t="s">
        <v>563</v>
      </c>
      <c r="B562" s="3">
        <v>-1.0</v>
      </c>
      <c r="C562" s="4" t="str">
        <f>IFERROR(__xludf.DUMMYFUNCTION("LOWER(GOOGLETRANSLATE(A562,""en"",""es""))"),"oscuridad")</f>
        <v>oscuridad</v>
      </c>
    </row>
    <row r="563">
      <c r="A563" s="1" t="s">
        <v>564</v>
      </c>
      <c r="B563" s="3">
        <v>2.0</v>
      </c>
      <c r="C563" s="4" t="str">
        <f>IFERROR(__xludf.DUMMYFUNCTION("LOWER(GOOGLETRANSLATE(A563,""en"",""es""))"),"intrépido")</f>
        <v>intrépido</v>
      </c>
    </row>
    <row r="564">
      <c r="A564" s="1" t="s">
        <v>565</v>
      </c>
      <c r="B564" s="3">
        <v>-3.0</v>
      </c>
      <c r="C564" s="4" t="str">
        <f>IFERROR(__xludf.DUMMYFUNCTION("LOWER(GOOGLETRANSLATE(A564,""en"",""es""))"),"muerto")</f>
        <v>muerto</v>
      </c>
    </row>
    <row r="565">
      <c r="A565" s="1" t="s">
        <v>566</v>
      </c>
      <c r="B565" s="3">
        <v>-2.0</v>
      </c>
      <c r="C565" s="4" t="str">
        <f>IFERROR(__xludf.DUMMYFUNCTION("LOWER(GOOGLETRANSLATE(A565,""en"",""es""))"),"punto muerto")</f>
        <v>punto muerto</v>
      </c>
    </row>
    <row r="566">
      <c r="A566" s="1" t="s">
        <v>567</v>
      </c>
      <c r="B566" s="3">
        <v>-1.0</v>
      </c>
      <c r="C566" s="4" t="str">
        <f>IFERROR(__xludf.DUMMYFUNCTION("LOWER(GOOGLETRANSLATE(A566,""en"",""es""))"),"ensordecedor")</f>
        <v>ensordecedor</v>
      </c>
    </row>
    <row r="567">
      <c r="A567" s="1" t="s">
        <v>568</v>
      </c>
      <c r="B567" s="3">
        <v>2.0</v>
      </c>
      <c r="C567" s="4" t="str">
        <f>IFERROR(__xludf.DUMMYFUNCTION("LOWER(GOOGLETRANSLATE(A567,""en"",""es""))"),"estimado")</f>
        <v>estimado</v>
      </c>
    </row>
    <row r="568">
      <c r="A568" s="1" t="s">
        <v>569</v>
      </c>
      <c r="B568" s="3">
        <v>3.0</v>
      </c>
      <c r="C568" s="4" t="str">
        <f>IFERROR(__xludf.DUMMYFUNCTION("LOWER(GOOGLETRANSLATE(A568,""en"",""es""))"),"caro")</f>
        <v>caro</v>
      </c>
    </row>
    <row r="569">
      <c r="A569" s="1" t="s">
        <v>570</v>
      </c>
      <c r="B569" s="3">
        <v>-2.0</v>
      </c>
      <c r="C569" s="4" t="str">
        <f>IFERROR(__xludf.DUMMYFUNCTION("LOWER(GOOGLETRANSLATE(A569,""en"",""es""))"),"muerte")</f>
        <v>muerte</v>
      </c>
    </row>
    <row r="570">
      <c r="A570" s="1" t="s">
        <v>571</v>
      </c>
      <c r="B570" s="3">
        <v>2.0</v>
      </c>
      <c r="C570" s="4" t="str">
        <f>IFERROR(__xludf.DUMMYFUNCTION("LOWER(GOOGLETRANSLATE(A570,""en"",""es""))"),"elegante")</f>
        <v>elegante</v>
      </c>
    </row>
    <row r="571">
      <c r="A571" s="1" t="s">
        <v>572</v>
      </c>
      <c r="B571" s="3">
        <v>-2.0</v>
      </c>
      <c r="C571" s="4" t="str">
        <f>IFERROR(__xludf.DUMMYFUNCTION("LOWER(GOOGLETRANSLATE(A571,""en"",""es""))"),"deuda")</f>
        <v>deuda</v>
      </c>
    </row>
    <row r="572">
      <c r="A572" s="1" t="s">
        <v>573</v>
      </c>
      <c r="B572" s="3">
        <v>-3.0</v>
      </c>
      <c r="C572" s="4" t="str">
        <f>IFERROR(__xludf.DUMMYFUNCTION("LOWER(GOOGLETRANSLATE(A572,""en"",""es""))"),"engaño")</f>
        <v>engaño</v>
      </c>
    </row>
    <row r="573">
      <c r="A573" s="1" t="s">
        <v>574</v>
      </c>
      <c r="B573" s="3">
        <v>-3.0</v>
      </c>
      <c r="C573" s="4" t="str">
        <f>IFERROR(__xludf.DUMMYFUNCTION("LOWER(GOOGLETRANSLATE(A573,""en"",""es""))"),"engañoso")</f>
        <v>engañoso</v>
      </c>
    </row>
    <row r="574">
      <c r="A574" s="1" t="s">
        <v>575</v>
      </c>
      <c r="B574" s="3">
        <v>-3.0</v>
      </c>
      <c r="C574" s="4" t="str">
        <f>IFERROR(__xludf.DUMMYFUNCTION("LOWER(GOOGLETRANSLATE(A574,""en"",""es""))"),"engañar")</f>
        <v>engañar</v>
      </c>
    </row>
    <row r="575">
      <c r="A575" s="1" t="s">
        <v>576</v>
      </c>
      <c r="B575" s="3">
        <v>-3.0</v>
      </c>
      <c r="C575" s="4" t="str">
        <f>IFERROR(__xludf.DUMMYFUNCTION("LOWER(GOOGLETRANSLATE(A575,""en"",""es""))"),"engañado")</f>
        <v>engañado</v>
      </c>
    </row>
    <row r="576">
      <c r="A576" s="1" t="s">
        <v>577</v>
      </c>
      <c r="B576" s="3">
        <v>-3.0</v>
      </c>
      <c r="C576" s="4" t="str">
        <f>IFERROR(__xludf.DUMMYFUNCTION("LOWER(GOOGLETRANSLATE(A576,""en"",""es""))"),"engaño")</f>
        <v>engaño</v>
      </c>
    </row>
    <row r="577">
      <c r="A577" s="1" t="s">
        <v>578</v>
      </c>
      <c r="B577" s="3">
        <v>-3.0</v>
      </c>
      <c r="C577" s="4" t="str">
        <f>IFERROR(__xludf.DUMMYFUNCTION("LOWER(GOOGLETRANSLATE(A577,""en"",""es""))"),"engañoso")</f>
        <v>engañoso</v>
      </c>
    </row>
    <row r="578">
      <c r="A578" s="1" t="s">
        <v>579</v>
      </c>
      <c r="B578" s="3">
        <v>-3.0</v>
      </c>
      <c r="C578" s="4" t="str">
        <f>IFERROR(__xludf.DUMMYFUNCTION("LOWER(GOOGLETRANSLATE(A578,""en"",""es""))"),"engaño")</f>
        <v>engaño</v>
      </c>
    </row>
    <row r="579">
      <c r="A579" s="1" t="s">
        <v>580</v>
      </c>
      <c r="B579" s="3">
        <v>1.0</v>
      </c>
      <c r="C579" s="4" t="str">
        <f>IFERROR(__xludf.DUMMYFUNCTION("LOWER(GOOGLETRANSLATE(A579,""en"",""es""))"),"decisivo")</f>
        <v>decisivo</v>
      </c>
    </row>
    <row r="580">
      <c r="A580" s="1" t="s">
        <v>581</v>
      </c>
      <c r="B580" s="3">
        <v>2.0</v>
      </c>
      <c r="C580" s="4" t="str">
        <f>IFERROR(__xludf.DUMMYFUNCTION("LOWER(GOOGLETRANSLATE(A580,""en"",""es""))"),"dedicado")</f>
        <v>dedicado</v>
      </c>
    </row>
    <row r="581">
      <c r="A581" s="1" t="s">
        <v>582</v>
      </c>
      <c r="B581" s="3">
        <v>-2.0</v>
      </c>
      <c r="C581" s="4" t="str">
        <f>IFERROR(__xludf.DUMMYFUNCTION("LOWER(GOOGLETRANSLATE(A581,""en"",""es""))"),"derrotado")</f>
        <v>derrotado</v>
      </c>
    </row>
    <row r="582">
      <c r="A582" s="1" t="s">
        <v>583</v>
      </c>
      <c r="B582" s="3">
        <v>-3.0</v>
      </c>
      <c r="C582" s="4" t="str">
        <f>IFERROR(__xludf.DUMMYFUNCTION("LOWER(GOOGLETRANSLATE(A582,""en"",""es""))"),"defecto")</f>
        <v>defecto</v>
      </c>
    </row>
    <row r="583">
      <c r="A583" s="1" t="s">
        <v>584</v>
      </c>
      <c r="B583" s="3">
        <v>-3.0</v>
      </c>
      <c r="C583" s="4" t="str">
        <f>IFERROR(__xludf.DUMMYFUNCTION("LOWER(GOOGLETRANSLATE(A583,""en"",""es""))"),"defectos")</f>
        <v>defectos</v>
      </c>
    </row>
    <row r="584">
      <c r="A584" s="1" t="s">
        <v>585</v>
      </c>
      <c r="B584" s="3">
        <v>2.0</v>
      </c>
      <c r="C584" s="4" t="str">
        <f>IFERROR(__xludf.DUMMYFUNCTION("LOWER(GOOGLETRANSLATE(A584,""en"",""es""))"),"defensor")</f>
        <v>defensor</v>
      </c>
    </row>
    <row r="585">
      <c r="A585" s="1" t="s">
        <v>586</v>
      </c>
      <c r="B585" s="3">
        <v>2.0</v>
      </c>
      <c r="C585" s="4" t="str">
        <f>IFERROR(__xludf.DUMMYFUNCTION("LOWER(GOOGLETRANSLATE(A585,""en"",""es""))"),"defensores")</f>
        <v>defensores</v>
      </c>
    </row>
    <row r="586">
      <c r="A586" s="1" t="s">
        <v>587</v>
      </c>
      <c r="B586" s="3">
        <v>-2.0</v>
      </c>
      <c r="C586" s="4" t="str">
        <f>IFERROR(__xludf.DUMMYFUNCTION("LOWER(GOOGLETRANSLATE(A586,""en"",""es""))"),"indefenso")</f>
        <v>indefenso</v>
      </c>
    </row>
    <row r="587">
      <c r="A587" s="1" t="s">
        <v>588</v>
      </c>
      <c r="B587" s="3">
        <v>-1.0</v>
      </c>
      <c r="C587" s="4" t="str">
        <f>IFERROR(__xludf.DUMMYFUNCTION("LOWER(GOOGLETRANSLATE(A587,""en"",""es""))"),"aplazar")</f>
        <v>aplazar</v>
      </c>
    </row>
    <row r="588">
      <c r="A588" s="1" t="s">
        <v>589</v>
      </c>
      <c r="B588" s="3">
        <v>-1.0</v>
      </c>
      <c r="C588" s="4" t="str">
        <f>IFERROR(__xludf.DUMMYFUNCTION("LOWER(GOOGLETRANSLATE(A588,""en"",""es""))"),"aplazando")</f>
        <v>aplazando</v>
      </c>
    </row>
    <row r="589">
      <c r="A589" s="1" t="s">
        <v>590</v>
      </c>
      <c r="B589" s="3">
        <v>-1.0</v>
      </c>
      <c r="C589" s="4" t="str">
        <f>IFERROR(__xludf.DUMMYFUNCTION("LOWER(GOOGLETRANSLATE(A589,""en"",""es""))"),"desafiante")</f>
        <v>desafiante</v>
      </c>
    </row>
    <row r="590">
      <c r="A590" s="1" t="s">
        <v>591</v>
      </c>
      <c r="B590" s="3">
        <v>-2.0</v>
      </c>
      <c r="C590" s="4" t="str">
        <f>IFERROR(__xludf.DUMMYFUNCTION("LOWER(GOOGLETRANSLATE(A590,""en"",""es""))"),"déficit")</f>
        <v>déficit</v>
      </c>
    </row>
    <row r="591">
      <c r="A591" s="1" t="s">
        <v>592</v>
      </c>
      <c r="B591" s="3">
        <v>-2.0</v>
      </c>
      <c r="C591" s="4" t="str">
        <f>IFERROR(__xludf.DUMMYFUNCTION("LOWER(GOOGLETRANSLATE(A591,""en"",""es""))"),"degradar")</f>
        <v>degradar</v>
      </c>
    </row>
    <row r="592">
      <c r="A592" s="1" t="s">
        <v>593</v>
      </c>
      <c r="B592" s="3">
        <v>-2.0</v>
      </c>
      <c r="C592" s="4" t="str">
        <f>IFERROR(__xludf.DUMMYFUNCTION("LOWER(GOOGLETRANSLATE(A592,""en"",""es""))"),"degradado")</f>
        <v>degradado</v>
      </c>
    </row>
    <row r="593">
      <c r="A593" s="1" t="s">
        <v>594</v>
      </c>
      <c r="B593" s="3">
        <v>-2.0</v>
      </c>
      <c r="C593" s="4" t="str">
        <f>IFERROR(__xludf.DUMMYFUNCTION("LOWER(GOOGLETRANSLATE(A593,""en"",""es""))"),"degradarse")</f>
        <v>degradarse</v>
      </c>
    </row>
    <row r="594">
      <c r="A594" s="1" t="s">
        <v>595</v>
      </c>
      <c r="B594" s="3">
        <v>-2.0</v>
      </c>
      <c r="C594" s="4" t="str">
        <f>IFERROR(__xludf.DUMMYFUNCTION("LOWER(GOOGLETRANSLATE(A594,""en"",""es""))"),"deshumanizar")</f>
        <v>deshumanizar</v>
      </c>
    </row>
    <row r="595">
      <c r="A595" s="1" t="s">
        <v>596</v>
      </c>
      <c r="B595" s="3">
        <v>-2.0</v>
      </c>
      <c r="C595" s="4" t="str">
        <f>IFERROR(__xludf.DUMMYFUNCTION("LOWER(GOOGLETRANSLATE(A595,""en"",""es""))"),"deshumanizado")</f>
        <v>deshumanizado</v>
      </c>
    </row>
    <row r="596">
      <c r="A596" s="1" t="s">
        <v>597</v>
      </c>
      <c r="B596" s="3">
        <v>-2.0</v>
      </c>
      <c r="C596" s="4" t="str">
        <f>IFERROR(__xludf.DUMMYFUNCTION("LOWER(GOOGLETRANSLATE(A596,""en"",""es""))"),"deshumanizar")</f>
        <v>deshumanizar</v>
      </c>
    </row>
    <row r="597">
      <c r="A597" s="1" t="s">
        <v>598</v>
      </c>
      <c r="B597" s="3">
        <v>-2.0</v>
      </c>
      <c r="C597" s="4" t="str">
        <f>IFERROR(__xludf.DUMMYFUNCTION("LOWER(GOOGLETRANSLATE(A597,""en"",""es""))"),"deshumanizar")</f>
        <v>deshumanizar</v>
      </c>
    </row>
    <row r="598">
      <c r="A598" s="1" t="s">
        <v>599</v>
      </c>
      <c r="B598" s="3">
        <v>-2.0</v>
      </c>
      <c r="C598" s="4" t="str">
        <f>IFERROR(__xludf.DUMMYFUNCTION("LOWER(GOOGLETRANSLATE(A598,""en"",""es""))"),"presar")</f>
        <v>presar</v>
      </c>
    </row>
    <row r="599">
      <c r="A599" s="1" t="s">
        <v>600</v>
      </c>
      <c r="B599" s="3">
        <v>-2.0</v>
      </c>
      <c r="C599" s="4" t="str">
        <f>IFERROR(__xludf.DUMMYFUNCTION("LOWER(GOOGLETRANSLATE(A599,""en"",""es""))"),"abatido")</f>
        <v>abatido</v>
      </c>
    </row>
    <row r="600">
      <c r="A600" s="1" t="s">
        <v>601</v>
      </c>
      <c r="B600" s="3">
        <v>-2.0</v>
      </c>
      <c r="C600" s="4" t="str">
        <f>IFERROR(__xludf.DUMMYFUNCTION("LOWER(GOOGLETRANSLATE(A600,""en"",""es""))"),"desanimado")</f>
        <v>desanimado</v>
      </c>
    </row>
    <row r="601">
      <c r="A601" s="1" t="s">
        <v>602</v>
      </c>
      <c r="B601" s="3">
        <v>-2.0</v>
      </c>
      <c r="C601" s="4" t="str">
        <f>IFERROR(__xludf.DUMMYFUNCTION("LOWER(GOOGLETRANSLATE(A601,""en"",""es""))"),"desanimado")</f>
        <v>desanimado</v>
      </c>
    </row>
    <row r="602">
      <c r="A602" s="1" t="s">
        <v>603</v>
      </c>
      <c r="B602" s="3">
        <v>-1.0</v>
      </c>
      <c r="C602" s="4" t="str">
        <f>IFERROR(__xludf.DUMMYFUNCTION("LOWER(GOOGLETRANSLATE(A602,""en"",""es""))"),"demora")</f>
        <v>demora</v>
      </c>
    </row>
    <row r="603">
      <c r="A603" s="1" t="s">
        <v>604</v>
      </c>
      <c r="B603" s="3">
        <v>-1.0</v>
      </c>
      <c r="C603" s="4" t="str">
        <f>IFERROR(__xludf.DUMMYFUNCTION("LOWER(GOOGLETRANSLATE(A603,""en"",""es""))"),"demorado")</f>
        <v>demorado</v>
      </c>
    </row>
    <row r="604">
      <c r="A604" s="1" t="s">
        <v>605</v>
      </c>
      <c r="B604" s="3">
        <v>3.0</v>
      </c>
      <c r="C604" s="4" t="str">
        <f>IFERROR(__xludf.DUMMYFUNCTION("LOWER(GOOGLETRANSLATE(A604,""en"",""es""))"),"deleitar")</f>
        <v>deleitar</v>
      </c>
    </row>
    <row r="605">
      <c r="A605" s="1" t="s">
        <v>606</v>
      </c>
      <c r="B605" s="3">
        <v>3.0</v>
      </c>
      <c r="C605" s="4" t="str">
        <f>IFERROR(__xludf.DUMMYFUNCTION("LOWER(GOOGLETRANSLATE(A605,""en"",""es""))"),"contento")</f>
        <v>contento</v>
      </c>
    </row>
    <row r="606">
      <c r="A606" s="1" t="s">
        <v>607</v>
      </c>
      <c r="B606" s="3">
        <v>3.0</v>
      </c>
      <c r="C606" s="4" t="str">
        <f>IFERROR(__xludf.DUMMYFUNCTION("LOWER(GOOGLETRANSLATE(A606,""en"",""es""))"),"deleitando")</f>
        <v>deleitando</v>
      </c>
    </row>
    <row r="607">
      <c r="A607" s="1" t="s">
        <v>608</v>
      </c>
      <c r="B607" s="3">
        <v>3.0</v>
      </c>
      <c r="C607" s="4" t="str">
        <f>IFERROR(__xludf.DUMMYFUNCTION("LOWER(GOOGLETRANSLATE(A607,""en"",""es""))"),"delicias")</f>
        <v>delicias</v>
      </c>
    </row>
    <row r="608">
      <c r="A608" s="1" t="s">
        <v>609</v>
      </c>
      <c r="B608" s="3">
        <v>-1.0</v>
      </c>
      <c r="C608" s="4" t="str">
        <f>IFERROR(__xludf.DUMMYFUNCTION("LOWER(GOOGLETRANSLATE(A608,""en"",""es""))"),"demanda")</f>
        <v>demanda</v>
      </c>
    </row>
    <row r="609">
      <c r="A609" s="1" t="s">
        <v>610</v>
      </c>
      <c r="B609" s="3">
        <v>-1.0</v>
      </c>
      <c r="C609" s="4" t="str">
        <f>IFERROR(__xludf.DUMMYFUNCTION("LOWER(GOOGLETRANSLATE(A609,""en"",""es""))"),"exigido")</f>
        <v>exigido</v>
      </c>
    </row>
    <row r="610">
      <c r="A610" s="1" t="s">
        <v>611</v>
      </c>
      <c r="B610" s="3">
        <v>-1.0</v>
      </c>
      <c r="C610" s="4" t="str">
        <f>IFERROR(__xludf.DUMMYFUNCTION("LOWER(GOOGLETRANSLATE(A610,""en"",""es""))"),"demandante")</f>
        <v>demandante</v>
      </c>
    </row>
    <row r="611">
      <c r="A611" s="1" t="s">
        <v>612</v>
      </c>
      <c r="B611" s="3">
        <v>-1.0</v>
      </c>
      <c r="C611" s="4" t="str">
        <f>IFERROR(__xludf.DUMMYFUNCTION("LOWER(GOOGLETRANSLATE(A611,""en"",""es""))"),"demandas")</f>
        <v>demandas</v>
      </c>
    </row>
    <row r="612">
      <c r="A612" s="1" t="s">
        <v>613</v>
      </c>
      <c r="B612" s="3">
        <v>-1.0</v>
      </c>
      <c r="C612" s="4" t="str">
        <f>IFERROR(__xludf.DUMMYFUNCTION("LOWER(GOOGLETRANSLATE(A612,""en"",""es""))"),"demostración")</f>
        <v>demostración</v>
      </c>
    </row>
    <row r="613">
      <c r="A613" s="1" t="s">
        <v>614</v>
      </c>
      <c r="B613" s="3">
        <v>-2.0</v>
      </c>
      <c r="C613" s="4" t="str">
        <f>IFERROR(__xludf.DUMMYFUNCTION("LOWER(GOOGLETRANSLATE(A613,""en"",""es""))"),"desmoralizado")</f>
        <v>desmoralizado</v>
      </c>
    </row>
    <row r="614">
      <c r="A614" s="1" t="s">
        <v>615</v>
      </c>
      <c r="B614" s="3">
        <v>-2.0</v>
      </c>
      <c r="C614" s="4" t="str">
        <f>IFERROR(__xludf.DUMMYFUNCTION("LOWER(GOOGLETRANSLATE(A614,""en"",""es""))"),"denegado")</f>
        <v>denegado</v>
      </c>
    </row>
    <row r="615">
      <c r="A615" s="1" t="s">
        <v>616</v>
      </c>
      <c r="B615" s="3">
        <v>-2.0</v>
      </c>
      <c r="C615" s="4" t="str">
        <f>IFERROR(__xludf.DUMMYFUNCTION("LOWER(GOOGLETRANSLATE(A615,""en"",""es""))"),"negador")</f>
        <v>negador</v>
      </c>
    </row>
    <row r="616">
      <c r="A616" s="1" t="s">
        <v>617</v>
      </c>
      <c r="B616" s="3">
        <v>-2.0</v>
      </c>
      <c r="C616" s="4" t="str">
        <f>IFERROR(__xludf.DUMMYFUNCTION("LOWER(GOOGLETRANSLATE(A616,""en"",""es""))"),"negadores")</f>
        <v>negadores</v>
      </c>
    </row>
    <row r="617">
      <c r="A617" s="1" t="s">
        <v>618</v>
      </c>
      <c r="B617" s="3">
        <v>-2.0</v>
      </c>
      <c r="C617" s="4" t="str">
        <f>IFERROR(__xludf.DUMMYFUNCTION("LOWER(GOOGLETRANSLATE(A617,""en"",""es""))"),"negaciones")</f>
        <v>negaciones</v>
      </c>
    </row>
    <row r="618">
      <c r="A618" s="1" t="s">
        <v>619</v>
      </c>
      <c r="B618" s="3">
        <v>-2.0</v>
      </c>
      <c r="C618" s="4" t="str">
        <f>IFERROR(__xludf.DUMMYFUNCTION("LOWER(GOOGLETRANSLATE(A618,""en"",""es""))"),"denunciar")</f>
        <v>denunciar</v>
      </c>
    </row>
    <row r="619">
      <c r="A619" s="1" t="s">
        <v>620</v>
      </c>
      <c r="B619" s="3">
        <v>-2.0</v>
      </c>
      <c r="C619" s="4" t="str">
        <f>IFERROR(__xludf.DUMMYFUNCTION("LOWER(GOOGLETRANSLATE(A619,""en"",""es""))"),"denuncia")</f>
        <v>denuncia</v>
      </c>
    </row>
    <row r="620">
      <c r="A620" s="1" t="s">
        <v>621</v>
      </c>
      <c r="B620" s="3">
        <v>-2.0</v>
      </c>
      <c r="C620" s="4" t="str">
        <f>IFERROR(__xludf.DUMMYFUNCTION("LOWER(GOOGLETRANSLATE(A620,""en"",""es""))"),"denegar")</f>
        <v>denegar</v>
      </c>
    </row>
    <row r="621">
      <c r="A621" s="1" t="s">
        <v>622</v>
      </c>
      <c r="B621" s="3">
        <v>-2.0</v>
      </c>
      <c r="C621" s="4" t="str">
        <f>IFERROR(__xludf.DUMMYFUNCTION("LOWER(GOOGLETRANSLATE(A621,""en"",""es""))"),"negar")</f>
        <v>negar</v>
      </c>
    </row>
    <row r="622">
      <c r="A622" s="1" t="s">
        <v>623</v>
      </c>
      <c r="B622" s="3">
        <v>-2.0</v>
      </c>
      <c r="C622" s="4" t="str">
        <f>IFERROR(__xludf.DUMMYFUNCTION("LOWER(GOOGLETRANSLATE(A622,""en"",""es""))"),"deprimido")</f>
        <v>deprimido</v>
      </c>
    </row>
    <row r="623">
      <c r="A623" s="1" t="s">
        <v>624</v>
      </c>
      <c r="B623" s="3">
        <v>-2.0</v>
      </c>
      <c r="C623" s="4" t="str">
        <f>IFERROR(__xludf.DUMMYFUNCTION("LOWER(GOOGLETRANSLATE(A623,""en"",""es""))"),"deprimente")</f>
        <v>deprimente</v>
      </c>
    </row>
    <row r="624">
      <c r="A624" s="1" t="s">
        <v>625</v>
      </c>
      <c r="B624" s="3">
        <v>-2.0</v>
      </c>
      <c r="C624" s="4" t="str">
        <f>IFERROR(__xludf.DUMMYFUNCTION("LOWER(GOOGLETRANSLATE(A624,""en"",""es""))"),"hacer descarrilar")</f>
        <v>hacer descarrilar</v>
      </c>
    </row>
    <row r="625">
      <c r="A625" s="1" t="s">
        <v>626</v>
      </c>
      <c r="B625" s="3">
        <v>-2.0</v>
      </c>
      <c r="C625" s="4" t="str">
        <f>IFERROR(__xludf.DUMMYFUNCTION("LOWER(GOOGLETRANSLATE(A625,""en"",""es""))"),"descarrilado")</f>
        <v>descarrilado</v>
      </c>
    </row>
    <row r="626">
      <c r="A626" s="1" t="s">
        <v>627</v>
      </c>
      <c r="B626" s="3">
        <v>-2.0</v>
      </c>
      <c r="C626" s="4" t="str">
        <f>IFERROR(__xludf.DUMMYFUNCTION("LOWER(GOOGLETRANSLATE(A626,""en"",""es""))"),"descarrilar")</f>
        <v>descarrilar</v>
      </c>
    </row>
    <row r="627">
      <c r="A627" s="1" t="s">
        <v>628</v>
      </c>
      <c r="B627" s="3">
        <v>-2.0</v>
      </c>
      <c r="C627" s="4" t="str">
        <f>IFERROR(__xludf.DUMMYFUNCTION("LOWER(GOOGLETRANSLATE(A627,""en"",""es""))"),"ridiculizar")</f>
        <v>ridiculizar</v>
      </c>
    </row>
    <row r="628">
      <c r="A628" s="1" t="s">
        <v>629</v>
      </c>
      <c r="B628" s="3">
        <v>-2.0</v>
      </c>
      <c r="C628" s="4" t="str">
        <f>IFERROR(__xludf.DUMMYFUNCTION("LOWER(GOOGLETRANSLATE(A628,""en"",""es""))"),"ridiculizado")</f>
        <v>ridiculizado</v>
      </c>
    </row>
    <row r="629">
      <c r="A629" s="1" t="s">
        <v>630</v>
      </c>
      <c r="B629" s="3">
        <v>-2.0</v>
      </c>
      <c r="C629" s="4" t="str">
        <f>IFERROR(__xludf.DUMMYFUNCTION("LOWER(GOOGLETRANSLATE(A629,""en"",""es""))"),"burlarse")</f>
        <v>burlarse</v>
      </c>
    </row>
    <row r="630">
      <c r="A630" s="1" t="s">
        <v>631</v>
      </c>
      <c r="B630" s="3">
        <v>-2.0</v>
      </c>
      <c r="C630" s="4" t="str">
        <f>IFERROR(__xludf.DUMMYFUNCTION("LOWER(GOOGLETRANSLATE(A630,""en"",""es""))"),"burla")</f>
        <v>burla</v>
      </c>
    </row>
    <row r="631">
      <c r="A631" s="1" t="s">
        <v>632</v>
      </c>
      <c r="B631" s="3">
        <v>-2.0</v>
      </c>
      <c r="C631" s="4" t="str">
        <f>IFERROR(__xludf.DUMMYFUNCTION("LOWER(GOOGLETRANSLATE(A631,""en"",""es""))"),"burla")</f>
        <v>burla</v>
      </c>
    </row>
    <row r="632">
      <c r="A632" s="1" t="s">
        <v>633</v>
      </c>
      <c r="B632" s="3">
        <v>2.0</v>
      </c>
      <c r="C632" s="4" t="str">
        <f>IFERROR(__xludf.DUMMYFUNCTION("LOWER(GOOGLETRANSLATE(A632,""en"",""es""))"),"deseable")</f>
        <v>deseable</v>
      </c>
    </row>
    <row r="633">
      <c r="A633" s="1" t="s">
        <v>634</v>
      </c>
      <c r="B633" s="3">
        <v>1.0</v>
      </c>
      <c r="C633" s="4" t="str">
        <f>IFERROR(__xludf.DUMMYFUNCTION("LOWER(GOOGLETRANSLATE(A633,""en"",""es""))"),"deseo")</f>
        <v>deseo</v>
      </c>
    </row>
    <row r="634">
      <c r="A634" s="1" t="s">
        <v>635</v>
      </c>
      <c r="B634" s="3">
        <v>2.0</v>
      </c>
      <c r="C634" s="4" t="str">
        <f>IFERROR(__xludf.DUMMYFUNCTION("LOWER(GOOGLETRANSLATE(A634,""en"",""es""))"),"deseado")</f>
        <v>deseado</v>
      </c>
    </row>
    <row r="635">
      <c r="A635" s="1" t="s">
        <v>636</v>
      </c>
      <c r="B635" s="3">
        <v>2.0</v>
      </c>
      <c r="C635" s="4" t="str">
        <f>IFERROR(__xludf.DUMMYFUNCTION("LOWER(GOOGLETRANSLATE(A635,""en"",""es""))"),"deseoso")</f>
        <v>deseoso</v>
      </c>
    </row>
    <row r="636">
      <c r="A636" s="1" t="s">
        <v>637</v>
      </c>
      <c r="B636" s="3">
        <v>-3.0</v>
      </c>
      <c r="C636" s="4" t="str">
        <f>IFERROR(__xludf.DUMMYFUNCTION("LOWER(GOOGLETRANSLATE(A636,""en"",""es""))"),"desesperación")</f>
        <v>desesperación</v>
      </c>
    </row>
    <row r="637">
      <c r="A637" s="1" t="s">
        <v>638</v>
      </c>
      <c r="B637" s="3">
        <v>-3.0</v>
      </c>
      <c r="C637" s="4" t="str">
        <f>IFERROR(__xludf.DUMMYFUNCTION("LOWER(GOOGLETRANSLATE(A637,""en"",""es""))"),"desesperado")</f>
        <v>desesperado</v>
      </c>
    </row>
    <row r="638">
      <c r="A638" s="1" t="s">
        <v>639</v>
      </c>
      <c r="B638" s="3">
        <v>-3.0</v>
      </c>
      <c r="C638" s="4" t="str">
        <f>IFERROR(__xludf.DUMMYFUNCTION("LOWER(GOOGLETRANSLATE(A638,""en"",""es""))"),"desesperación")</f>
        <v>desesperación</v>
      </c>
    </row>
    <row r="639">
      <c r="A639" s="1" t="s">
        <v>640</v>
      </c>
      <c r="B639" s="3">
        <v>-3.0</v>
      </c>
      <c r="C639" s="4" t="str">
        <f>IFERROR(__xludf.DUMMYFUNCTION("LOWER(GOOGLETRANSLATE(A639,""en"",""es""))"),"desesperado")</f>
        <v>desesperado</v>
      </c>
    </row>
    <row r="640">
      <c r="A640" s="1" t="s">
        <v>641</v>
      </c>
      <c r="B640" s="3">
        <v>-3.0</v>
      </c>
      <c r="C640" s="4" t="str">
        <f>IFERROR(__xludf.DUMMYFUNCTION("LOWER(GOOGLETRANSLATE(A640,""en"",""es""))"),"desesperadamente")</f>
        <v>desesperadamente</v>
      </c>
    </row>
    <row r="641">
      <c r="A641" s="1" t="s">
        <v>642</v>
      </c>
      <c r="B641" s="3">
        <v>-3.0</v>
      </c>
      <c r="C641" s="4" t="str">
        <f>IFERROR(__xludf.DUMMYFUNCTION("LOWER(GOOGLETRANSLATE(A641,""en"",""es""))"),"abatido")</f>
        <v>abatido</v>
      </c>
    </row>
    <row r="642">
      <c r="A642" s="1" t="s">
        <v>643</v>
      </c>
      <c r="B642" s="3">
        <v>-3.0</v>
      </c>
      <c r="C642" s="4" t="str">
        <f>IFERROR(__xludf.DUMMYFUNCTION("LOWER(GOOGLETRANSLATE(A642,""en"",""es""))"),"destruir")</f>
        <v>destruir</v>
      </c>
    </row>
    <row r="643">
      <c r="A643" s="1" t="s">
        <v>644</v>
      </c>
      <c r="B643" s="3">
        <v>-3.0</v>
      </c>
      <c r="C643" s="4" t="str">
        <f>IFERROR(__xludf.DUMMYFUNCTION("LOWER(GOOGLETRANSLATE(A643,""en"",""es""))"),"destruido")</f>
        <v>destruido</v>
      </c>
    </row>
    <row r="644">
      <c r="A644" s="1" t="s">
        <v>645</v>
      </c>
      <c r="B644" s="3">
        <v>-3.0</v>
      </c>
      <c r="C644" s="4" t="str">
        <f>IFERROR(__xludf.DUMMYFUNCTION("LOWER(GOOGLETRANSLATE(A644,""en"",""es""))"),"destructor")</f>
        <v>destructor</v>
      </c>
    </row>
    <row r="645">
      <c r="A645" s="1" t="s">
        <v>646</v>
      </c>
      <c r="B645" s="3">
        <v>-3.0</v>
      </c>
      <c r="C645" s="4" t="str">
        <f>IFERROR(__xludf.DUMMYFUNCTION("LOWER(GOOGLETRANSLATE(A645,""en"",""es""))"),"destruyendo")</f>
        <v>destruyendo</v>
      </c>
    </row>
    <row r="646">
      <c r="A646" s="1" t="s">
        <v>647</v>
      </c>
      <c r="B646" s="3">
        <v>-3.0</v>
      </c>
      <c r="C646" s="4" t="str">
        <f>IFERROR(__xludf.DUMMYFUNCTION("LOWER(GOOGLETRANSLATE(A646,""en"",""es""))"),"destrucción")</f>
        <v>destrucción</v>
      </c>
    </row>
    <row r="647">
      <c r="A647" s="1" t="s">
        <v>648</v>
      </c>
      <c r="B647" s="3">
        <v>-3.0</v>
      </c>
      <c r="C647" s="4" t="str">
        <f>IFERROR(__xludf.DUMMYFUNCTION("LOWER(GOOGLETRANSLATE(A647,""en"",""es""))"),"destructivo")</f>
        <v>destructivo</v>
      </c>
    </row>
    <row r="648">
      <c r="A648" s="1" t="s">
        <v>649</v>
      </c>
      <c r="B648" s="3">
        <v>-1.0</v>
      </c>
      <c r="C648" s="4" t="str">
        <f>IFERROR(__xludf.DUMMYFUNCTION("LOWER(GOOGLETRANSLATE(A648,""en"",""es""))"),"separado")</f>
        <v>separado</v>
      </c>
    </row>
    <row r="649">
      <c r="A649" s="1" t="s">
        <v>650</v>
      </c>
      <c r="B649" s="3">
        <v>-2.0</v>
      </c>
      <c r="C649" s="4" t="str">
        <f>IFERROR(__xludf.DUMMYFUNCTION("LOWER(GOOGLETRANSLATE(A649,""en"",""es""))"),"detener")</f>
        <v>detener</v>
      </c>
    </row>
    <row r="650">
      <c r="A650" s="1" t="s">
        <v>651</v>
      </c>
      <c r="B650" s="3">
        <v>-2.0</v>
      </c>
      <c r="C650" s="4" t="str">
        <f>IFERROR(__xludf.DUMMYFUNCTION("LOWER(GOOGLETRANSLATE(A650,""en"",""es""))"),"detenido")</f>
        <v>detenido</v>
      </c>
    </row>
    <row r="651">
      <c r="A651" s="1" t="s">
        <v>652</v>
      </c>
      <c r="B651" s="3">
        <v>-2.0</v>
      </c>
      <c r="C651" s="4" t="str">
        <f>IFERROR(__xludf.DUMMYFUNCTION("LOWER(GOOGLETRANSLATE(A651,""en"",""es""))"),"detención")</f>
        <v>detención</v>
      </c>
    </row>
    <row r="652">
      <c r="A652" s="1" t="s">
        <v>653</v>
      </c>
      <c r="B652" s="3">
        <v>2.0</v>
      </c>
      <c r="C652" s="4" t="str">
        <f>IFERROR(__xludf.DUMMYFUNCTION("LOWER(GOOGLETRANSLATE(A652,""en"",""es""))"),"determinado")</f>
        <v>determinado</v>
      </c>
    </row>
    <row r="653">
      <c r="A653" s="1" t="s">
        <v>654</v>
      </c>
      <c r="B653" s="3">
        <v>-2.0</v>
      </c>
      <c r="C653" s="4" t="str">
        <f>IFERROR(__xludf.DUMMYFUNCTION("LOWER(GOOGLETRANSLATE(A653,""en"",""es""))"),"devastar")</f>
        <v>devastar</v>
      </c>
    </row>
    <row r="654">
      <c r="A654" s="1" t="s">
        <v>655</v>
      </c>
      <c r="B654" s="3">
        <v>-2.0</v>
      </c>
      <c r="C654" s="4" t="str">
        <f>IFERROR(__xludf.DUMMYFUNCTION("LOWER(GOOGLETRANSLATE(A654,""en"",""es""))"),"devastado")</f>
        <v>devastado</v>
      </c>
    </row>
    <row r="655">
      <c r="A655" s="1" t="s">
        <v>656</v>
      </c>
      <c r="B655" s="3">
        <v>-2.0</v>
      </c>
      <c r="C655" s="4" t="str">
        <f>IFERROR(__xludf.DUMMYFUNCTION("LOWER(GOOGLETRANSLATE(A655,""en"",""es""))"),"devastador")</f>
        <v>devastador</v>
      </c>
    </row>
    <row r="656">
      <c r="A656" s="1" t="s">
        <v>657</v>
      </c>
      <c r="B656" s="3">
        <v>3.0</v>
      </c>
      <c r="C656" s="4" t="str">
        <f>IFERROR(__xludf.DUMMYFUNCTION("LOWER(GOOGLETRANSLATE(A656,""en"",""es""))"),"dedicado")</f>
        <v>dedicado</v>
      </c>
    </row>
    <row r="657">
      <c r="A657" s="1" t="s">
        <v>658</v>
      </c>
      <c r="B657" s="3">
        <v>1.0</v>
      </c>
      <c r="C657" s="4" t="str">
        <f>IFERROR(__xludf.DUMMYFUNCTION("LOWER(GOOGLETRANSLATE(A657,""en"",""es""))"),"diamante")</f>
        <v>diamante</v>
      </c>
    </row>
    <row r="658">
      <c r="A658" s="1" t="s">
        <v>659</v>
      </c>
      <c r="B658" s="3">
        <v>-4.0</v>
      </c>
      <c r="C658" s="4" t="str">
        <f>IFERROR(__xludf.DUMMYFUNCTION("LOWER(GOOGLETRANSLATE(A658,""en"",""es""))"),"polla")</f>
        <v>polla</v>
      </c>
    </row>
    <row r="659">
      <c r="A659" s="1" t="s">
        <v>660</v>
      </c>
      <c r="B659" s="3">
        <v>-4.0</v>
      </c>
      <c r="C659" s="4" t="str">
        <f>IFERROR(__xludf.DUMMYFUNCTION("LOWER(GOOGLETRANSLATE(A659,""en"",""es""))"),"gilipollas")</f>
        <v>gilipollas</v>
      </c>
    </row>
    <row r="660">
      <c r="A660" s="1" t="s">
        <v>661</v>
      </c>
      <c r="B660" s="3">
        <v>-3.0</v>
      </c>
      <c r="C660" s="4" t="str">
        <f>IFERROR(__xludf.DUMMYFUNCTION("LOWER(GOOGLETRANSLATE(A660,""en"",""es""))"),"morir")</f>
        <v>morir</v>
      </c>
    </row>
    <row r="661">
      <c r="A661" s="1" t="s">
        <v>662</v>
      </c>
      <c r="B661" s="3">
        <v>-3.0</v>
      </c>
      <c r="C661" s="4" t="str">
        <f>IFERROR(__xludf.DUMMYFUNCTION("LOWER(GOOGLETRANSLATE(A661,""en"",""es""))"),"fallecido")</f>
        <v>fallecido</v>
      </c>
    </row>
    <row r="662">
      <c r="A662" s="1" t="s">
        <v>663</v>
      </c>
      <c r="B662" s="3">
        <v>-1.0</v>
      </c>
      <c r="C662" s="4" t="str">
        <f>IFERROR(__xludf.DUMMYFUNCTION("LOWER(GOOGLETRANSLATE(A662,""en"",""es""))"),"difícil")</f>
        <v>difícil</v>
      </c>
    </row>
    <row r="663">
      <c r="A663" s="1" t="s">
        <v>664</v>
      </c>
      <c r="B663" s="3">
        <v>-2.0</v>
      </c>
      <c r="C663" s="4" t="str">
        <f>IFERROR(__xludf.DUMMYFUNCTION("LOWER(GOOGLETRANSLATE(A663,""en"",""es""))"),"tímido")</f>
        <v>tímido</v>
      </c>
    </row>
    <row r="664">
      <c r="A664" s="1" t="s">
        <v>665</v>
      </c>
      <c r="B664" s="3">
        <v>-1.0</v>
      </c>
      <c r="C664" s="4" t="str">
        <f>IFERROR(__xludf.DUMMYFUNCTION("LOWER(GOOGLETRANSLATE(A664,""en"",""es""))"),"dilema")</f>
        <v>dilema</v>
      </c>
    </row>
    <row r="665">
      <c r="A665" s="1" t="s">
        <v>666</v>
      </c>
      <c r="B665" s="3">
        <v>-3.0</v>
      </c>
      <c r="C665" s="4" t="str">
        <f>IFERROR(__xludf.DUMMYFUNCTION("LOWER(GOOGLETRANSLATE(A665,""en"",""es""))"),"dipshit")</f>
        <v>dipshit</v>
      </c>
    </row>
    <row r="666">
      <c r="A666" s="1" t="s">
        <v>667</v>
      </c>
      <c r="B666" s="3">
        <v>-3.0</v>
      </c>
      <c r="C666" s="4" t="str">
        <f>IFERROR(__xludf.DUMMYFUNCTION("LOWER(GOOGLETRANSLATE(A666,""en"",""es""))"),"terrible")</f>
        <v>terrible</v>
      </c>
    </row>
    <row r="667">
      <c r="A667" s="1" t="s">
        <v>668</v>
      </c>
      <c r="B667" s="3">
        <v>-3.0</v>
      </c>
      <c r="C667" s="4" t="str">
        <f>IFERROR(__xludf.DUMMYFUNCTION("LOWER(GOOGLETRANSLATE(A667,""en"",""es""))"),"horrible")</f>
        <v>horrible</v>
      </c>
    </row>
    <row r="668">
      <c r="A668" s="1" t="s">
        <v>669</v>
      </c>
      <c r="B668" s="3">
        <v>-2.0</v>
      </c>
      <c r="C668" s="4" t="str">
        <f>IFERROR(__xludf.DUMMYFUNCTION("LOWER(GOOGLETRANSLATE(A668,""en"",""es""))"),"suciedad")</f>
        <v>suciedad</v>
      </c>
    </row>
    <row r="669">
      <c r="A669" s="1" t="s">
        <v>670</v>
      </c>
      <c r="B669" s="3">
        <v>-2.0</v>
      </c>
      <c r="C669" s="4" t="str">
        <f>IFERROR(__xludf.DUMMYFUNCTION("LOWER(GOOGLETRANSLATE(A669,""en"",""es""))"),"más sucio")</f>
        <v>más sucio</v>
      </c>
    </row>
    <row r="670">
      <c r="A670" s="1" t="s">
        <v>671</v>
      </c>
      <c r="B670" s="3">
        <v>-2.0</v>
      </c>
      <c r="C670" s="4" t="str">
        <f>IFERROR(__xludf.DUMMYFUNCTION("LOWER(GOOGLETRANSLATE(A670,""en"",""es""))"),"más sucio")</f>
        <v>más sucio</v>
      </c>
    </row>
    <row r="671">
      <c r="A671" s="1" t="s">
        <v>672</v>
      </c>
      <c r="B671" s="3">
        <v>-2.0</v>
      </c>
      <c r="C671" s="4" t="str">
        <f>IFERROR(__xludf.DUMMYFUNCTION("LOWER(GOOGLETRANSLATE(A671,""en"",""es""))"),"sucio")</f>
        <v>sucio</v>
      </c>
    </row>
    <row r="672">
      <c r="A672" s="1" t="s">
        <v>673</v>
      </c>
      <c r="B672" s="3">
        <v>-1.0</v>
      </c>
      <c r="C672" s="4" t="str">
        <f>IFERROR(__xludf.DUMMYFUNCTION("LOWER(GOOGLETRANSLATE(A672,""en"",""es""))"),"incapacitante")</f>
        <v>incapacitante</v>
      </c>
    </row>
    <row r="673">
      <c r="A673" s="1" t="s">
        <v>674</v>
      </c>
      <c r="B673" s="3">
        <v>-2.0</v>
      </c>
      <c r="C673" s="4" t="str">
        <f>IFERROR(__xludf.DUMMYFUNCTION("LOWER(GOOGLETRANSLATE(A673,""en"",""es""))"),"desventaja")</f>
        <v>desventaja</v>
      </c>
    </row>
    <row r="674">
      <c r="A674" s="1" t="s">
        <v>675</v>
      </c>
      <c r="B674" s="3">
        <v>-2.0</v>
      </c>
      <c r="C674" s="4" t="str">
        <f>IFERROR(__xludf.DUMMYFUNCTION("LOWER(GOOGLETRANSLATE(A674,""en"",""es""))"),"perjudicado")</f>
        <v>perjudicado</v>
      </c>
    </row>
    <row r="675">
      <c r="A675" s="1" t="s">
        <v>676</v>
      </c>
      <c r="B675" s="3">
        <v>-1.0</v>
      </c>
      <c r="C675" s="4" t="str">
        <f>IFERROR(__xludf.DUMMYFUNCTION("LOWER(GOOGLETRANSLATE(A675,""en"",""es""))"),"desaparecer")</f>
        <v>desaparecer</v>
      </c>
    </row>
    <row r="676">
      <c r="A676" s="1" t="s">
        <v>677</v>
      </c>
      <c r="B676" s="3">
        <v>-1.0</v>
      </c>
      <c r="C676" s="4" t="str">
        <f>IFERROR(__xludf.DUMMYFUNCTION("LOWER(GOOGLETRANSLATE(A676,""en"",""es""))"),"desaparecido")</f>
        <v>desaparecido</v>
      </c>
    </row>
    <row r="677">
      <c r="A677" s="1" t="s">
        <v>678</v>
      </c>
      <c r="B677" s="3">
        <v>-1.0</v>
      </c>
      <c r="C677" s="4" t="str">
        <f>IFERROR(__xludf.DUMMYFUNCTION("LOWER(GOOGLETRANSLATE(A677,""en"",""es""))"),"desaparece")</f>
        <v>desaparece</v>
      </c>
    </row>
    <row r="678">
      <c r="A678" s="1" t="s">
        <v>679</v>
      </c>
      <c r="B678" s="3">
        <v>-2.0</v>
      </c>
      <c r="C678" s="4" t="str">
        <f>IFERROR(__xludf.DUMMYFUNCTION("LOWER(GOOGLETRANSLATE(A678,""en"",""es""))"),"decepcionar")</f>
        <v>decepcionar</v>
      </c>
    </row>
    <row r="679">
      <c r="A679" s="1" t="s">
        <v>680</v>
      </c>
      <c r="B679" s="3">
        <v>-2.0</v>
      </c>
      <c r="C679" s="4" t="str">
        <f>IFERROR(__xludf.DUMMYFUNCTION("LOWER(GOOGLETRANSLATE(A679,""en"",""es""))"),"decepcionado")</f>
        <v>decepcionado</v>
      </c>
    </row>
    <row r="680">
      <c r="A680" s="1" t="s">
        <v>681</v>
      </c>
      <c r="B680" s="3">
        <v>-2.0</v>
      </c>
      <c r="C680" s="4" t="str">
        <f>IFERROR(__xludf.DUMMYFUNCTION("LOWER(GOOGLETRANSLATE(A680,""en"",""es""))"),"decepcionante")</f>
        <v>decepcionante</v>
      </c>
    </row>
    <row r="681">
      <c r="A681" s="1" t="s">
        <v>682</v>
      </c>
      <c r="B681" s="3">
        <v>-2.0</v>
      </c>
      <c r="C681" s="4" t="str">
        <f>IFERROR(__xludf.DUMMYFUNCTION("LOWER(GOOGLETRANSLATE(A681,""en"",""es""))"),"decepción")</f>
        <v>decepción</v>
      </c>
    </row>
    <row r="682">
      <c r="A682" s="1" t="s">
        <v>683</v>
      </c>
      <c r="B682" s="3">
        <v>-2.0</v>
      </c>
      <c r="C682" s="4" t="str">
        <f>IFERROR(__xludf.DUMMYFUNCTION("LOWER(GOOGLETRANSLATE(A682,""en"",""es""))"),"decepciones")</f>
        <v>decepciones</v>
      </c>
    </row>
    <row r="683">
      <c r="A683" s="1" t="s">
        <v>684</v>
      </c>
      <c r="B683" s="3">
        <v>-2.0</v>
      </c>
      <c r="C683" s="4" t="str">
        <f>IFERROR(__xludf.DUMMYFUNCTION("LOWER(GOOGLETRANSLATE(A683,""en"",""es""))"),"decepcionado")</f>
        <v>decepcionado</v>
      </c>
    </row>
    <row r="684">
      <c r="A684" s="1" t="s">
        <v>685</v>
      </c>
      <c r="B684" s="3">
        <v>-2.0</v>
      </c>
      <c r="C684" s="4" t="str">
        <f>IFERROR(__xludf.DUMMYFUNCTION("LOWER(GOOGLETRANSLATE(A684,""en"",""es""))"),"desastre")</f>
        <v>desastre</v>
      </c>
    </row>
    <row r="685">
      <c r="A685" s="1" t="s">
        <v>686</v>
      </c>
      <c r="B685" s="3">
        <v>-2.0</v>
      </c>
      <c r="C685" s="4" t="str">
        <f>IFERROR(__xludf.DUMMYFUNCTION("LOWER(GOOGLETRANSLATE(A685,""en"",""es""))"),"desastres")</f>
        <v>desastres</v>
      </c>
    </row>
    <row r="686">
      <c r="A686" s="1" t="s">
        <v>687</v>
      </c>
      <c r="B686" s="3">
        <v>-3.0</v>
      </c>
      <c r="C686" s="4" t="str">
        <f>IFERROR(__xludf.DUMMYFUNCTION("LOWER(GOOGLETRANSLATE(A686,""en"",""es""))"),"desastroso")</f>
        <v>desastroso</v>
      </c>
    </row>
    <row r="687">
      <c r="A687" s="1" t="s">
        <v>688</v>
      </c>
      <c r="B687" s="3">
        <v>-2.0</v>
      </c>
      <c r="C687" s="4" t="str">
        <f>IFERROR(__xludf.DUMMYFUNCTION("LOWER(GOOGLETRANSLATE(A687,""en"",""es""))"),"no creer")</f>
        <v>no creer</v>
      </c>
    </row>
    <row r="688">
      <c r="A688" s="1" t="s">
        <v>689</v>
      </c>
      <c r="B688" s="3">
        <v>-1.0</v>
      </c>
      <c r="C688" s="4" t="str">
        <f>IFERROR(__xludf.DUMMYFUNCTION("LOWER(GOOGLETRANSLATE(A688,""en"",""es""))"),"desechar")</f>
        <v>desechar</v>
      </c>
    </row>
    <row r="689">
      <c r="A689" s="1" t="s">
        <v>690</v>
      </c>
      <c r="B689" s="3">
        <v>-1.0</v>
      </c>
      <c r="C689" s="4" t="str">
        <f>IFERROR(__xludf.DUMMYFUNCTION("LOWER(GOOGLETRANSLATE(A689,""en"",""es""))"),"descartado")</f>
        <v>descartado</v>
      </c>
    </row>
    <row r="690">
      <c r="A690" s="1" t="s">
        <v>691</v>
      </c>
      <c r="B690" s="3">
        <v>-1.0</v>
      </c>
      <c r="C690" s="4" t="str">
        <f>IFERROR(__xludf.DUMMYFUNCTION("LOWER(GOOGLETRANSLATE(A690,""en"",""es""))"),"desechando")</f>
        <v>desechando</v>
      </c>
    </row>
    <row r="691">
      <c r="A691" s="1" t="s">
        <v>692</v>
      </c>
      <c r="B691" s="3">
        <v>-1.0</v>
      </c>
      <c r="C691" s="4" t="str">
        <f>IFERROR(__xludf.DUMMYFUNCTION("LOWER(GOOGLETRANSLATE(A691,""en"",""es""))"),"descartado")</f>
        <v>descartado</v>
      </c>
    </row>
    <row r="692">
      <c r="A692" s="1" t="s">
        <v>693</v>
      </c>
      <c r="B692" s="3">
        <v>-2.0</v>
      </c>
      <c r="C692" s="4" t="str">
        <f>IFERROR(__xludf.DUMMYFUNCTION("LOWER(GOOGLETRANSLATE(A692,""en"",""es""))"),"desconsolado")</f>
        <v>desconsolado</v>
      </c>
    </row>
    <row r="693">
      <c r="A693" s="1" t="s">
        <v>694</v>
      </c>
      <c r="B693" s="3">
        <v>-2.0</v>
      </c>
      <c r="C693" s="4" t="str">
        <f>IFERROR(__xludf.DUMMYFUNCTION("LOWER(GOOGLETRANSLATE(A693,""en"",""es""))"),"desconsolación")</f>
        <v>desconsolación</v>
      </c>
    </row>
    <row r="694">
      <c r="A694" s="1" t="s">
        <v>695</v>
      </c>
      <c r="B694" s="3">
        <v>-2.0</v>
      </c>
      <c r="C694" s="4" t="str">
        <f>IFERROR(__xludf.DUMMYFUNCTION("LOWER(GOOGLETRANSLATE(A694,""en"",""es""))"),"descontento")</f>
        <v>descontento</v>
      </c>
    </row>
    <row r="695">
      <c r="A695" s="1" t="s">
        <v>696</v>
      </c>
      <c r="B695" s="3">
        <v>-2.0</v>
      </c>
      <c r="C695" s="4" t="str">
        <f>IFERROR(__xludf.DUMMYFUNCTION("LOWER(GOOGLETRANSLATE(A695,""en"",""es""))"),"discordia")</f>
        <v>discordia</v>
      </c>
    </row>
    <row r="696">
      <c r="A696" s="1" t="s">
        <v>697</v>
      </c>
      <c r="B696" s="3">
        <v>-1.0</v>
      </c>
      <c r="C696" s="4" t="str">
        <f>IFERROR(__xludf.DUMMYFUNCTION("LOWER(GOOGLETRANSLATE(A696,""en"",""es""))"),"con descuento")</f>
        <v>con descuento</v>
      </c>
    </row>
    <row r="697">
      <c r="A697" s="1" t="s">
        <v>698</v>
      </c>
      <c r="B697" s="3">
        <v>-2.0</v>
      </c>
      <c r="C697" s="4" t="str">
        <f>IFERROR(__xludf.DUMMYFUNCTION("LOWER(GOOGLETRANSLATE(A697,""en"",""es""))"),"desanimado")</f>
        <v>desanimado</v>
      </c>
    </row>
    <row r="698">
      <c r="A698" s="1" t="s">
        <v>699</v>
      </c>
      <c r="B698" s="3">
        <v>-2.0</v>
      </c>
      <c r="C698" s="4" t="str">
        <f>IFERROR(__xludf.DUMMYFUNCTION("LOWER(GOOGLETRANSLATE(A698,""en"",""es""))"),"desacreditado")</f>
        <v>desacreditado</v>
      </c>
    </row>
    <row r="699">
      <c r="A699" s="1" t="s">
        <v>700</v>
      </c>
      <c r="B699" s="3">
        <v>-2.0</v>
      </c>
      <c r="C699" s="4" t="str">
        <f>IFERROR(__xludf.DUMMYFUNCTION("LOWER(GOOGLETRANSLATE(A699,""en"",""es""))"),"desdén")</f>
        <v>desdén</v>
      </c>
    </row>
    <row r="700">
      <c r="A700" s="1" t="s">
        <v>701</v>
      </c>
      <c r="B700" s="3">
        <v>-2.0</v>
      </c>
      <c r="C700" s="4" t="str">
        <f>IFERROR(__xludf.DUMMYFUNCTION("LOWER(GOOGLETRANSLATE(A700,""en"",""es""))"),"desgracia")</f>
        <v>desgracia</v>
      </c>
    </row>
    <row r="701">
      <c r="A701" s="1" t="s">
        <v>702</v>
      </c>
      <c r="B701" s="3">
        <v>-2.0</v>
      </c>
      <c r="C701" s="4" t="str">
        <f>IFERROR(__xludf.DUMMYFUNCTION("LOWER(GOOGLETRANSLATE(A701,""en"",""es""))"),"frenado")</f>
        <v>frenado</v>
      </c>
    </row>
    <row r="702">
      <c r="A702" s="1" t="s">
        <v>703</v>
      </c>
      <c r="B702" s="3">
        <v>-1.0</v>
      </c>
      <c r="C702" s="4" t="str">
        <f>IFERROR(__xludf.DUMMYFUNCTION("LOWER(GOOGLETRANSLATE(A702,""en"",""es""))"),"ocultar")</f>
        <v>ocultar</v>
      </c>
    </row>
    <row r="703">
      <c r="A703" s="1" t="s">
        <v>704</v>
      </c>
      <c r="B703" s="3">
        <v>-1.0</v>
      </c>
      <c r="C703" s="4" t="str">
        <f>IFERROR(__xludf.DUMMYFUNCTION("LOWER(GOOGLETRANSLATE(A703,""en"",""es""))"),"disfrazado")</f>
        <v>disfrazado</v>
      </c>
    </row>
    <row r="704">
      <c r="A704" s="1" t="s">
        <v>705</v>
      </c>
      <c r="B704" s="3">
        <v>-1.0</v>
      </c>
      <c r="C704" s="4" t="str">
        <f>IFERROR(__xludf.DUMMYFUNCTION("LOWER(GOOGLETRANSLATE(A704,""en"",""es""))"),"disfraz")</f>
        <v>disfraz</v>
      </c>
    </row>
    <row r="705">
      <c r="A705" s="1" t="s">
        <v>706</v>
      </c>
      <c r="B705" s="3">
        <v>-1.0</v>
      </c>
      <c r="C705" s="4" t="str">
        <f>IFERROR(__xludf.DUMMYFUNCTION("LOWER(GOOGLETRANSLATE(A705,""en"",""es""))"),"disfrazado")</f>
        <v>disfrazado</v>
      </c>
    </row>
    <row r="706">
      <c r="A706" s="1" t="s">
        <v>707</v>
      </c>
      <c r="B706" s="3">
        <v>-3.0</v>
      </c>
      <c r="C706" s="4" t="str">
        <f>IFERROR(__xludf.DUMMYFUNCTION("LOWER(GOOGLETRANSLATE(A706,""en"",""es""))"),"asco")</f>
        <v>asco</v>
      </c>
    </row>
    <row r="707">
      <c r="A707" s="1" t="s">
        <v>708</v>
      </c>
      <c r="B707" s="3">
        <v>-3.0</v>
      </c>
      <c r="C707" s="4" t="str">
        <f>IFERROR(__xludf.DUMMYFUNCTION("LOWER(GOOGLETRANSLATE(A707,""en"",""es""))"),"disgustado")</f>
        <v>disgustado</v>
      </c>
    </row>
    <row r="708">
      <c r="A708" s="1" t="s">
        <v>709</v>
      </c>
      <c r="B708" s="3">
        <v>-3.0</v>
      </c>
      <c r="C708" s="4" t="str">
        <f>IFERROR(__xludf.DUMMYFUNCTION("LOWER(GOOGLETRANSLATE(A708,""en"",""es""))"),"desagradable")</f>
        <v>desagradable</v>
      </c>
    </row>
    <row r="709">
      <c r="A709" s="1" t="s">
        <v>710</v>
      </c>
      <c r="B709" s="3">
        <v>-2.0</v>
      </c>
      <c r="C709" s="4" t="str">
        <f>IFERROR(__xludf.DUMMYFUNCTION("LOWER(GOOGLETRANSLATE(A709,""en"",""es""))"),"desanimado")</f>
        <v>desanimado</v>
      </c>
    </row>
    <row r="710">
      <c r="A710" s="1" t="s">
        <v>711</v>
      </c>
      <c r="B710" s="3">
        <v>-2.0</v>
      </c>
      <c r="C710" s="4" t="str">
        <f>IFERROR(__xludf.DUMMYFUNCTION("LOWER(GOOGLETRANSLATE(A710,""en"",""es""))"),"deshonesto")</f>
        <v>deshonesto</v>
      </c>
    </row>
    <row r="711">
      <c r="A711" s="1" t="s">
        <v>712</v>
      </c>
      <c r="B711" s="3">
        <v>-2.0</v>
      </c>
      <c r="C711" s="4" t="str">
        <f>IFERROR(__xludf.DUMMYFUNCTION("LOWER(GOOGLETRANSLATE(A711,""en"",""es""))"),"desilusionado")</f>
        <v>desilusionado</v>
      </c>
    </row>
    <row r="712">
      <c r="A712" s="1" t="s">
        <v>713</v>
      </c>
      <c r="B712" s="3">
        <v>-2.0</v>
      </c>
      <c r="C712" s="4" t="str">
        <f>IFERROR(__xludf.DUMMYFUNCTION("LOWER(GOOGLETRANSLATE(A712,""en"",""es""))"),"desagradable")</f>
        <v>desagradable</v>
      </c>
    </row>
    <row r="713">
      <c r="A713" s="1" t="s">
        <v>714</v>
      </c>
      <c r="B713" s="3">
        <v>-2.0</v>
      </c>
      <c r="C713" s="4" t="str">
        <f>IFERROR(__xludf.DUMMYFUNCTION("LOWER(GOOGLETRANSLATE(A713,""en"",""es""))"),"inconexo")</f>
        <v>inconexo</v>
      </c>
    </row>
    <row r="714">
      <c r="A714" s="1" t="s">
        <v>715</v>
      </c>
      <c r="B714" s="3">
        <v>-2.0</v>
      </c>
      <c r="C714" s="4" t="str">
        <f>IFERROR(__xludf.DUMMYFUNCTION("LOWER(GOOGLETRANSLATE(A714,""en"",""es""))"),"disgusto")</f>
        <v>disgusto</v>
      </c>
    </row>
    <row r="715">
      <c r="A715" s="1" t="s">
        <v>716</v>
      </c>
      <c r="B715" s="3">
        <v>-2.0</v>
      </c>
      <c r="C715" s="4" t="str">
        <f>IFERROR(__xludf.DUMMYFUNCTION("LOWER(GOOGLETRANSLATE(A715,""en"",""es""))"),"triste")</f>
        <v>triste</v>
      </c>
    </row>
    <row r="716">
      <c r="A716" s="1" t="s">
        <v>717</v>
      </c>
      <c r="B716" s="3">
        <v>-2.0</v>
      </c>
      <c r="C716" s="4" t="str">
        <f>IFERROR(__xludf.DUMMYFUNCTION("LOWER(GOOGLETRANSLATE(A716,""en"",""es""))"),"consternado")</f>
        <v>consternado</v>
      </c>
    </row>
    <row r="717">
      <c r="A717" s="1" t="s">
        <v>718</v>
      </c>
      <c r="B717" s="3">
        <v>-2.0</v>
      </c>
      <c r="C717" s="4" t="str">
        <f>IFERROR(__xludf.DUMMYFUNCTION("LOWER(GOOGLETRANSLATE(A717,""en"",""es""))"),"trastorno")</f>
        <v>trastorno</v>
      </c>
    </row>
    <row r="718">
      <c r="A718" s="1" t="s">
        <v>719</v>
      </c>
      <c r="B718" s="3">
        <v>-2.0</v>
      </c>
      <c r="C718" s="4" t="str">
        <f>IFERROR(__xludf.DUMMYFUNCTION("LOWER(GOOGLETRANSLATE(A718,""en"",""es""))"),"desestructurado")</f>
        <v>desestructurado</v>
      </c>
    </row>
    <row r="719">
      <c r="A719" s="1" t="s">
        <v>720</v>
      </c>
      <c r="B719" s="3">
        <v>-2.0</v>
      </c>
      <c r="C719" s="4" t="str">
        <f>IFERROR(__xludf.DUMMYFUNCTION("LOWER(GOOGLETRANSLATE(A719,""en"",""es""))"),"desorientado")</f>
        <v>desorientado</v>
      </c>
    </row>
    <row r="720">
      <c r="A720" s="1" t="s">
        <v>721</v>
      </c>
      <c r="B720" s="3">
        <v>-2.0</v>
      </c>
      <c r="C720" s="4" t="str">
        <f>IFERROR(__xludf.DUMMYFUNCTION("LOWER(GOOGLETRANSLATE(A720,""en"",""es""))"),"menospreciar")</f>
        <v>menospreciar</v>
      </c>
    </row>
    <row r="721">
      <c r="A721" s="1" t="s">
        <v>722</v>
      </c>
      <c r="B721" s="3">
        <v>-2.0</v>
      </c>
      <c r="C721" s="4" t="str">
        <f>IFERROR(__xludf.DUMMYFUNCTION("LOWER(GOOGLETRANSLATE(A721,""en"",""es""))"),"menospreciado")</f>
        <v>menospreciado</v>
      </c>
    </row>
    <row r="722">
      <c r="A722" s="1" t="s">
        <v>723</v>
      </c>
      <c r="B722" s="3">
        <v>-2.0</v>
      </c>
      <c r="C722" s="4" t="str">
        <f>IFERROR(__xludf.DUMMYFUNCTION("LOWER(GOOGLETRANSLATE(A722,""en"",""es""))"),"desprecio")</f>
        <v>desprecio</v>
      </c>
    </row>
    <row r="723">
      <c r="A723" s="1" t="s">
        <v>724</v>
      </c>
      <c r="B723" s="3">
        <v>-2.0</v>
      </c>
      <c r="C723" s="4" t="str">
        <f>IFERROR(__xludf.DUMMYFUNCTION("LOWER(GOOGLETRANSLATE(A723,""en"",""es""))"),"despectivo")</f>
        <v>despectivo</v>
      </c>
    </row>
    <row r="724">
      <c r="A724" s="1" t="s">
        <v>725</v>
      </c>
      <c r="B724" s="3">
        <v>-2.0</v>
      </c>
      <c r="C724" s="4" t="str">
        <f>IFERROR(__xludf.DUMMYFUNCTION("LOWER(GOOGLETRANSLATE(A724,""en"",""es""))"),"disgustado")</f>
        <v>disgustado</v>
      </c>
    </row>
    <row r="725">
      <c r="A725" s="1" t="s">
        <v>726</v>
      </c>
      <c r="B725" s="3">
        <v>-2.0</v>
      </c>
      <c r="C725" s="4" t="str">
        <f>IFERROR(__xludf.DUMMYFUNCTION("LOWER(GOOGLETRANSLATE(A725,""en"",""es""))"),"disputar")</f>
        <v>disputar</v>
      </c>
    </row>
    <row r="726">
      <c r="A726" s="1" t="s">
        <v>727</v>
      </c>
      <c r="B726" s="3">
        <v>-2.0</v>
      </c>
      <c r="C726" s="4" t="str">
        <f>IFERROR(__xludf.DUMMYFUNCTION("LOWER(GOOGLETRANSLATE(A726,""en"",""es""))"),"cuestionado")</f>
        <v>cuestionado</v>
      </c>
    </row>
    <row r="727">
      <c r="A727" s="1" t="s">
        <v>728</v>
      </c>
      <c r="B727" s="3">
        <v>-2.0</v>
      </c>
      <c r="C727" s="4" t="str">
        <f>IFERROR(__xludf.DUMMYFUNCTION("LOWER(GOOGLETRANSLATE(A727,""en"",""es""))"),"disputas")</f>
        <v>disputas</v>
      </c>
    </row>
    <row r="728">
      <c r="A728" s="1" t="s">
        <v>729</v>
      </c>
      <c r="B728" s="3">
        <v>-2.0</v>
      </c>
      <c r="C728" s="4" t="str">
        <f>IFERROR(__xludf.DUMMYFUNCTION("LOWER(GOOGLETRANSLATE(A728,""en"",""es""))"),"de disputa")</f>
        <v>de disputa</v>
      </c>
    </row>
    <row r="729">
      <c r="A729" s="1" t="s">
        <v>730</v>
      </c>
      <c r="B729" s="3">
        <v>-2.0</v>
      </c>
      <c r="C729" s="4" t="str">
        <f>IFERROR(__xludf.DUMMYFUNCTION("LOWER(GOOGLETRANSLATE(A729,""en"",""es""))"),"descalificado")</f>
        <v>descalificado</v>
      </c>
    </row>
    <row r="730">
      <c r="A730" s="1" t="s">
        <v>731</v>
      </c>
      <c r="B730" s="3">
        <v>-2.0</v>
      </c>
      <c r="C730" s="4" t="str">
        <f>IFERROR(__xludf.DUMMYFUNCTION("LOWER(GOOGLETRANSLATE(A730,""en"",""es""))"),"desasosiego")</f>
        <v>desasosiego</v>
      </c>
    </row>
    <row r="731">
      <c r="A731" s="1" t="s">
        <v>732</v>
      </c>
      <c r="B731" s="3">
        <v>-2.0</v>
      </c>
      <c r="C731" s="4" t="str">
        <f>IFERROR(__xludf.DUMMYFUNCTION("LOWER(GOOGLETRANSLATE(A731,""en"",""es""))"),"indiferencia")</f>
        <v>indiferencia</v>
      </c>
    </row>
    <row r="732">
      <c r="A732" s="1" t="s">
        <v>733</v>
      </c>
      <c r="B732" s="3">
        <v>-2.0</v>
      </c>
      <c r="C732" s="4" t="str">
        <f>IFERROR(__xludf.DUMMYFUNCTION("LOWER(GOOGLETRANSLATE(A732,""en"",""es""))"),"ignorado")</f>
        <v>ignorado</v>
      </c>
    </row>
    <row r="733">
      <c r="A733" s="1" t="s">
        <v>734</v>
      </c>
      <c r="B733" s="3">
        <v>-2.0</v>
      </c>
      <c r="C733" s="4" t="str">
        <f>IFERROR(__xludf.DUMMYFUNCTION("LOWER(GOOGLETRANSLATE(A733,""en"",""es""))"),"sin tener en cuenta")</f>
        <v>sin tener en cuenta</v>
      </c>
    </row>
    <row r="734">
      <c r="A734" s="1" t="s">
        <v>735</v>
      </c>
      <c r="B734" s="3">
        <v>-2.0</v>
      </c>
      <c r="C734" s="4" t="str">
        <f>IFERROR(__xludf.DUMMYFUNCTION("LOWER(GOOGLETRANSLATE(A734,""en"",""es""))"),"desacuerdo")</f>
        <v>desacuerdo</v>
      </c>
    </row>
    <row r="735">
      <c r="A735" s="1" t="s">
        <v>736</v>
      </c>
      <c r="B735" s="3">
        <v>-2.0</v>
      </c>
      <c r="C735" s="4" t="str">
        <f>IFERROR(__xludf.DUMMYFUNCTION("LOWER(GOOGLETRANSLATE(A735,""en"",""es""))"),"falta de respeto")</f>
        <v>falta de respeto</v>
      </c>
    </row>
    <row r="736">
      <c r="A736" s="1" t="s">
        <v>737</v>
      </c>
      <c r="B736" s="3">
        <v>-2.0</v>
      </c>
      <c r="C736" s="4" t="str">
        <f>IFERROR(__xludf.DUMMYFUNCTION("LOWER(GOOGLETRANSLATE(A736,""en"",""es""))"),"no respetado")</f>
        <v>no respetado</v>
      </c>
    </row>
    <row r="737">
      <c r="A737" s="1" t="s">
        <v>738</v>
      </c>
      <c r="B737" s="3">
        <v>-2.0</v>
      </c>
      <c r="C737" s="4" t="str">
        <f>IFERROR(__xludf.DUMMYFUNCTION("LOWER(GOOGLETRANSLATE(A737,""en"",""es""))"),"ruptura")</f>
        <v>ruptura</v>
      </c>
    </row>
    <row r="738">
      <c r="A738" s="1" t="s">
        <v>739</v>
      </c>
      <c r="B738" s="3">
        <v>-2.0</v>
      </c>
      <c r="C738" s="4" t="str">
        <f>IFERROR(__xludf.DUMMYFUNCTION("LOWER(GOOGLETRANSLATE(A738,""en"",""es""))"),"interrupciones")</f>
        <v>interrupciones</v>
      </c>
    </row>
    <row r="739">
      <c r="A739" s="1" t="s">
        <v>740</v>
      </c>
      <c r="B739" s="3">
        <v>-2.0</v>
      </c>
      <c r="C739" s="4" t="str">
        <f>IFERROR(__xludf.DUMMYFUNCTION("LOWER(GOOGLETRANSLATE(A739,""en"",""es""))"),"disruptivo")</f>
        <v>disruptivo</v>
      </c>
    </row>
    <row r="740">
      <c r="A740" s="1" t="s">
        <v>741</v>
      </c>
      <c r="B740" s="3">
        <v>-2.0</v>
      </c>
      <c r="C740" s="4" t="str">
        <f>IFERROR(__xludf.DUMMYFUNCTION("LOWER(GOOGLETRANSLATE(A740,""en"",""es""))"),"insatisfecho")</f>
        <v>insatisfecho</v>
      </c>
    </row>
    <row r="741">
      <c r="A741" s="1" t="s">
        <v>742</v>
      </c>
      <c r="B741" s="3">
        <v>-2.0</v>
      </c>
      <c r="C741" s="4" t="str">
        <f>IFERROR(__xludf.DUMMYFUNCTION("LOWER(GOOGLETRANSLATE(A741,""en"",""es""))"),"distorsionar")</f>
        <v>distorsionar</v>
      </c>
    </row>
    <row r="742">
      <c r="A742" s="1" t="s">
        <v>743</v>
      </c>
      <c r="B742" s="3">
        <v>-2.0</v>
      </c>
      <c r="C742" s="4" t="str">
        <f>IFERROR(__xludf.DUMMYFUNCTION("LOWER(GOOGLETRANSLATE(A742,""en"",""es""))"),"distorsionado")</f>
        <v>distorsionado</v>
      </c>
    </row>
    <row r="743">
      <c r="A743" s="1" t="s">
        <v>744</v>
      </c>
      <c r="B743" s="3">
        <v>-2.0</v>
      </c>
      <c r="C743" s="4" t="str">
        <f>IFERROR(__xludf.DUMMYFUNCTION("LOWER(GOOGLETRANSLATE(A743,""en"",""es""))"),"distorsionista")</f>
        <v>distorsionista</v>
      </c>
    </row>
    <row r="744">
      <c r="A744" s="1" t="s">
        <v>745</v>
      </c>
      <c r="B744" s="3">
        <v>-2.0</v>
      </c>
      <c r="C744" s="4" t="str">
        <f>IFERROR(__xludf.DUMMYFUNCTION("LOWER(GOOGLETRANSLATE(A744,""en"",""es""))"),"distorsiones")</f>
        <v>distorsiones</v>
      </c>
    </row>
    <row r="745">
      <c r="A745" s="1" t="s">
        <v>746</v>
      </c>
      <c r="B745" s="3">
        <v>-2.0</v>
      </c>
      <c r="C745" s="4" t="str">
        <f>IFERROR(__xludf.DUMMYFUNCTION("LOWER(GOOGLETRANSLATE(A745,""en"",""es""))"),"distraer")</f>
        <v>distraer</v>
      </c>
    </row>
    <row r="746">
      <c r="A746" s="1" t="s">
        <v>747</v>
      </c>
      <c r="B746" s="3">
        <v>-2.0</v>
      </c>
      <c r="C746" s="4" t="str">
        <f>IFERROR(__xludf.DUMMYFUNCTION("LOWER(GOOGLETRANSLATE(A746,""en"",""es""))"),"distraído")</f>
        <v>distraído</v>
      </c>
    </row>
    <row r="747">
      <c r="A747" s="1" t="s">
        <v>748</v>
      </c>
      <c r="B747" s="3">
        <v>-2.0</v>
      </c>
      <c r="C747" s="4" t="str">
        <f>IFERROR(__xludf.DUMMYFUNCTION("LOWER(GOOGLETRANSLATE(A747,""en"",""es""))"),"distracción")</f>
        <v>distracción</v>
      </c>
    </row>
    <row r="748">
      <c r="A748" s="1" t="s">
        <v>749</v>
      </c>
      <c r="B748" s="3">
        <v>-2.0</v>
      </c>
      <c r="C748" s="4" t="str">
        <f>IFERROR(__xludf.DUMMYFUNCTION("LOWER(GOOGLETRANSLATE(A748,""en"",""es""))"),"distrae")</f>
        <v>distrae</v>
      </c>
    </row>
    <row r="749">
      <c r="A749" s="1" t="s">
        <v>750</v>
      </c>
      <c r="B749" s="3">
        <v>-2.0</v>
      </c>
      <c r="C749" s="4" t="str">
        <f>IFERROR(__xludf.DUMMYFUNCTION("LOWER(GOOGLETRANSLATE(A749,""en"",""es""))"),"angustia")</f>
        <v>angustia</v>
      </c>
    </row>
    <row r="750">
      <c r="A750" s="1" t="s">
        <v>751</v>
      </c>
      <c r="B750" s="3">
        <v>-2.0</v>
      </c>
      <c r="C750" s="4" t="str">
        <f>IFERROR(__xludf.DUMMYFUNCTION("LOWER(GOOGLETRANSLATE(A750,""en"",""es""))"),"afligido")</f>
        <v>afligido</v>
      </c>
    </row>
    <row r="751">
      <c r="A751" s="1" t="s">
        <v>752</v>
      </c>
      <c r="B751" s="3">
        <v>-2.0</v>
      </c>
      <c r="C751" s="4" t="str">
        <f>IFERROR(__xludf.DUMMYFUNCTION("LOWER(GOOGLETRANSLATE(A751,""en"",""es""))"),"angustia")</f>
        <v>angustia</v>
      </c>
    </row>
    <row r="752">
      <c r="A752" s="1" t="s">
        <v>753</v>
      </c>
      <c r="B752" s="3">
        <v>-2.0</v>
      </c>
      <c r="C752" s="4" t="str">
        <f>IFERROR(__xludf.DUMMYFUNCTION("LOWER(GOOGLETRANSLATE(A752,""en"",""es""))"),"angustioso")</f>
        <v>angustioso</v>
      </c>
    </row>
    <row r="753">
      <c r="A753" s="1" t="s">
        <v>754</v>
      </c>
      <c r="B753" s="3">
        <v>-3.0</v>
      </c>
      <c r="C753" s="4" t="str">
        <f>IFERROR(__xludf.DUMMYFUNCTION("LOWER(GOOGLETRANSLATE(A753,""en"",""es""))"),"desconfianza")</f>
        <v>desconfianza</v>
      </c>
    </row>
    <row r="754">
      <c r="A754" s="1" t="s">
        <v>755</v>
      </c>
      <c r="B754" s="3">
        <v>-3.0</v>
      </c>
      <c r="C754" s="4" t="str">
        <f>IFERROR(__xludf.DUMMYFUNCTION("LOWER(GOOGLETRANSLATE(A754,""en"",""es""))"),"desconfiado")</f>
        <v>desconfiado</v>
      </c>
    </row>
    <row r="755">
      <c r="A755" s="1" t="s">
        <v>756</v>
      </c>
      <c r="B755" s="3">
        <v>-2.0</v>
      </c>
      <c r="C755" s="4" t="str">
        <f>IFERROR(__xludf.DUMMYFUNCTION("LOWER(GOOGLETRANSLATE(A755,""en"",""es""))"),"molestar")</f>
        <v>molestar</v>
      </c>
    </row>
    <row r="756">
      <c r="A756" s="1" t="s">
        <v>757</v>
      </c>
      <c r="B756" s="3">
        <v>-2.0</v>
      </c>
      <c r="C756" s="4" t="str">
        <f>IFERROR(__xludf.DUMMYFUNCTION("LOWER(GOOGLETRANSLATE(A756,""en"",""es""))"),"perturbado")</f>
        <v>perturbado</v>
      </c>
    </row>
    <row r="757">
      <c r="A757" s="1" t="s">
        <v>758</v>
      </c>
      <c r="B757" s="3">
        <v>-2.0</v>
      </c>
      <c r="C757" s="4" t="str">
        <f>IFERROR(__xludf.DUMMYFUNCTION("LOWER(GOOGLETRANSLATE(A757,""en"",""es""))"),"perturbador")</f>
        <v>perturbador</v>
      </c>
    </row>
    <row r="758">
      <c r="A758" s="1" t="s">
        <v>759</v>
      </c>
      <c r="B758" s="3">
        <v>-2.0</v>
      </c>
      <c r="C758" s="4" t="str">
        <f>IFERROR(__xludf.DUMMYFUNCTION("LOWER(GOOGLETRANSLATE(A758,""en"",""es""))"),"perturbador")</f>
        <v>perturbador</v>
      </c>
    </row>
    <row r="759">
      <c r="A759" s="1" t="s">
        <v>760</v>
      </c>
      <c r="B759" s="3">
        <v>-2.0</v>
      </c>
      <c r="C759" s="4" t="str">
        <f>IFERROR(__xludf.DUMMYFUNCTION("LOWER(GOOGLETRANSLATE(A759,""en"",""es""))"),"aturdimiento")</f>
        <v>aturdimiento</v>
      </c>
    </row>
    <row r="760">
      <c r="A760" s="1" t="s">
        <v>761</v>
      </c>
      <c r="B760" s="3">
        <v>-1.0</v>
      </c>
      <c r="C760" s="4" t="str">
        <f>IFERROR(__xludf.DUMMYFUNCTION("LOWER(GOOGLETRANSLATE(A760,""en"",""es""))"),"mareado")</f>
        <v>mareado</v>
      </c>
    </row>
    <row r="761">
      <c r="A761" s="1" t="s">
        <v>762</v>
      </c>
      <c r="B761" s="3">
        <v>-2.0</v>
      </c>
      <c r="C761" s="4" t="str">
        <f>IFERROR(__xludf.DUMMYFUNCTION("LOWER(GOOGLETRANSLATE(A761,""en"",""es""))"),"regate")</f>
        <v>regate</v>
      </c>
    </row>
    <row r="762">
      <c r="A762" s="1" t="s">
        <v>763</v>
      </c>
      <c r="B762" s="3">
        <v>-2.0</v>
      </c>
      <c r="C762" s="4" t="str">
        <f>IFERROR(__xludf.DUMMYFUNCTION("LOWER(GOOGLETRANSLATE(A762,""en"",""es""))"),"astuto")</f>
        <v>astuto</v>
      </c>
    </row>
    <row r="763">
      <c r="A763" s="1" t="s">
        <v>764</v>
      </c>
      <c r="B763" s="3">
        <v>-3.0</v>
      </c>
      <c r="C763" s="4" t="str">
        <f>IFERROR(__xludf.DUMMYFUNCTION("LOWER(GOOGLETRANSLATE(A763,""en"",""es""))"),"no funciona")</f>
        <v>no funciona</v>
      </c>
    </row>
    <row r="764">
      <c r="A764" s="1" t="s">
        <v>765</v>
      </c>
      <c r="B764" s="3">
        <v>-2.0</v>
      </c>
      <c r="C764" s="4" t="str">
        <f>IFERROR(__xludf.DUMMYFUNCTION("LOWER(GOOGLETRANSLATE(A764,""en"",""es""))"),"doloroso")</f>
        <v>doloroso</v>
      </c>
    </row>
    <row r="765">
      <c r="A765" s="1" t="s">
        <v>766</v>
      </c>
      <c r="B765" s="3">
        <v>-2.0</v>
      </c>
      <c r="C765" s="4" t="str">
        <f>IFERROR(__xludf.DUMMYFUNCTION("LOWER(GOOGLETRANSLATE(A765,""en"",""es""))"),"no me gusta")</f>
        <v>no me gusta</v>
      </c>
    </row>
    <row r="766">
      <c r="A766" s="1" t="s">
        <v>767</v>
      </c>
      <c r="B766" s="3">
        <v>-2.0</v>
      </c>
      <c r="C766" s="4" t="str">
        <f>IFERROR(__xludf.DUMMYFUNCTION("LOWER(GOOGLETRANSLATE(A766,""en"",""es""))"),"condenar")</f>
        <v>condenar</v>
      </c>
    </row>
    <row r="767">
      <c r="A767" s="1" t="s">
        <v>768</v>
      </c>
      <c r="B767" s="3">
        <v>-2.0</v>
      </c>
      <c r="C767" s="4" t="str">
        <f>IFERROR(__xludf.DUMMYFUNCTION("LOWER(GOOGLETRANSLATE(A767,""en"",""es""))"),"condenado")</f>
        <v>condenado</v>
      </c>
    </row>
    <row r="768">
      <c r="A768" s="1" t="s">
        <v>769</v>
      </c>
      <c r="B768" s="3">
        <v>-1.0</v>
      </c>
      <c r="C768" s="4" t="str">
        <f>IFERROR(__xludf.DUMMYFUNCTION("LOWER(GOOGLETRANSLATE(A768,""en"",""es""))"),"duda")</f>
        <v>duda</v>
      </c>
    </row>
    <row r="769">
      <c r="A769" s="1" t="s">
        <v>770</v>
      </c>
      <c r="B769" s="3">
        <v>-1.0</v>
      </c>
      <c r="C769" s="4" t="str">
        <f>IFERROR(__xludf.DUMMYFUNCTION("LOWER(GOOGLETRANSLATE(A769,""en"",""es""))"),"dudado")</f>
        <v>dudado</v>
      </c>
    </row>
    <row r="770">
      <c r="A770" s="1" t="s">
        <v>771</v>
      </c>
      <c r="B770" s="3">
        <v>-1.0</v>
      </c>
      <c r="C770" s="4" t="str">
        <f>IFERROR(__xludf.DUMMYFUNCTION("LOWER(GOOGLETRANSLATE(A770,""en"",""es""))"),"dudoso")</f>
        <v>dudoso</v>
      </c>
    </row>
    <row r="771">
      <c r="A771" s="1" t="s">
        <v>772</v>
      </c>
      <c r="B771" s="3">
        <v>-1.0</v>
      </c>
      <c r="C771" s="4" t="str">
        <f>IFERROR(__xludf.DUMMYFUNCTION("LOWER(GOOGLETRANSLATE(A771,""en"",""es""))"),"inseguro")</f>
        <v>inseguro</v>
      </c>
    </row>
    <row r="772">
      <c r="A772" s="1" t="s">
        <v>773</v>
      </c>
      <c r="B772" s="3">
        <v>-1.0</v>
      </c>
      <c r="C772" s="4" t="str">
        <f>IFERROR(__xludf.DUMMYFUNCTION("LOWER(GOOGLETRANSLATE(A772,""en"",""es""))"),"dudas")</f>
        <v>dudas</v>
      </c>
    </row>
    <row r="773">
      <c r="A773" s="1" t="s">
        <v>774</v>
      </c>
      <c r="B773" s="3">
        <v>-3.0</v>
      </c>
      <c r="C773" s="4" t="str">
        <f>IFERROR(__xludf.DUMMYFUNCTION("LOWER(GOOGLETRANSLATE(A773,""en"",""es""))"),"ducha")</f>
        <v>ducha</v>
      </c>
    </row>
    <row r="774">
      <c r="A774" s="1" t="s">
        <v>775</v>
      </c>
      <c r="B774" s="3">
        <v>-3.0</v>
      </c>
      <c r="C774" s="4" t="str">
        <f>IFERROR(__xludf.DUMMYFUNCTION("LOWER(GOOGLETRANSLATE(A774,""en"",""es""))"),"gilipollas")</f>
        <v>gilipollas</v>
      </c>
    </row>
    <row r="775">
      <c r="A775" s="1" t="s">
        <v>776</v>
      </c>
      <c r="B775" s="3">
        <v>-2.0</v>
      </c>
      <c r="C775" s="4" t="str">
        <f>IFERROR(__xludf.DUMMYFUNCTION("LOWER(GOOGLETRANSLATE(A775,""en"",""es""))"),"alicaído")</f>
        <v>alicaído</v>
      </c>
    </row>
    <row r="776">
      <c r="A776" s="1" t="s">
        <v>777</v>
      </c>
      <c r="B776" s="3">
        <v>-2.0</v>
      </c>
      <c r="C776" s="4" t="str">
        <f>IFERROR(__xludf.DUMMYFUNCTION("LOWER(GOOGLETRANSLATE(A776,""en"",""es""))"),"desanimado")</f>
        <v>desanimado</v>
      </c>
    </row>
    <row r="777">
      <c r="A777" s="1" t="s">
        <v>778</v>
      </c>
      <c r="B777" s="3">
        <v>-2.0</v>
      </c>
      <c r="C777" s="4" t="str">
        <f>IFERROR(__xludf.DUMMYFUNCTION("LOWER(GOOGLETRANSLATE(A777,""en"",""es""))"),"abajo")</f>
        <v>abajo</v>
      </c>
    </row>
    <row r="778">
      <c r="A778" s="1" t="s">
        <v>779</v>
      </c>
      <c r="B778" s="3">
        <v>-1.0</v>
      </c>
      <c r="C778" s="4" t="str">
        <f>IFERROR(__xludf.DUMMYFUNCTION("LOWER(GOOGLETRANSLATE(A778,""en"",""es""))"),"arrastrar")</f>
        <v>arrastrar</v>
      </c>
    </row>
    <row r="779">
      <c r="A779" s="1" t="s">
        <v>780</v>
      </c>
      <c r="B779" s="3">
        <v>-1.0</v>
      </c>
      <c r="C779" s="4" t="str">
        <f>IFERROR(__xludf.DUMMYFUNCTION("LOWER(GOOGLETRANSLATE(A779,""en"",""es""))"),"arrastrado")</f>
        <v>arrastrado</v>
      </c>
    </row>
    <row r="780">
      <c r="A780" s="1" t="s">
        <v>781</v>
      </c>
      <c r="B780" s="3">
        <v>-1.0</v>
      </c>
      <c r="C780" s="4" t="str">
        <f>IFERROR(__xludf.DUMMYFUNCTION("LOWER(GOOGLETRANSLATE(A780,""en"",""es""))"),"arrastramiento")</f>
        <v>arrastramiento</v>
      </c>
    </row>
    <row r="781">
      <c r="A781" s="1" t="s">
        <v>782</v>
      </c>
      <c r="B781" s="3">
        <v>-2.0</v>
      </c>
      <c r="C781" s="4" t="str">
        <f>IFERROR(__xludf.DUMMYFUNCTION("LOWER(GOOGLETRANSLATE(A781,""en"",""es""))"),"agotado")</f>
        <v>agotado</v>
      </c>
    </row>
    <row r="782">
      <c r="A782" s="1" t="s">
        <v>783</v>
      </c>
      <c r="B782" s="3">
        <v>-2.0</v>
      </c>
      <c r="C782" s="4" t="str">
        <f>IFERROR(__xludf.DUMMYFUNCTION("LOWER(GOOGLETRANSLATE(A782,""en"",""es""))"),"miedo")</f>
        <v>miedo</v>
      </c>
    </row>
    <row r="783">
      <c r="A783" s="1" t="s">
        <v>784</v>
      </c>
      <c r="B783" s="3">
        <v>-2.0</v>
      </c>
      <c r="C783" s="4" t="str">
        <f>IFERROR(__xludf.DUMMYFUNCTION("LOWER(GOOGLETRANSLATE(A783,""en"",""es""))"),"temido")</f>
        <v>temido</v>
      </c>
    </row>
    <row r="784">
      <c r="A784" s="1" t="s">
        <v>785</v>
      </c>
      <c r="B784" s="3">
        <v>-3.0</v>
      </c>
      <c r="C784" s="4" t="str">
        <f>IFERROR(__xludf.DUMMYFUNCTION("LOWER(GOOGLETRANSLATE(A784,""en"",""es""))"),"terrible")</f>
        <v>terrible</v>
      </c>
    </row>
    <row r="785">
      <c r="A785" s="1" t="s">
        <v>786</v>
      </c>
      <c r="B785" s="3">
        <v>-2.0</v>
      </c>
      <c r="C785" s="4" t="str">
        <f>IFERROR(__xludf.DUMMYFUNCTION("LOWER(GOOGLETRANSLATE(A785,""en"",""es""))"),"temor")</f>
        <v>temor</v>
      </c>
    </row>
    <row r="786">
      <c r="A786" s="1" t="s">
        <v>787</v>
      </c>
      <c r="B786" s="3">
        <v>1.0</v>
      </c>
      <c r="C786" s="4" t="str">
        <f>IFERROR(__xludf.DUMMYFUNCTION("LOWER(GOOGLETRANSLATE(A786,""en"",""es""))"),"sueño")</f>
        <v>sueño</v>
      </c>
    </row>
    <row r="787">
      <c r="A787" s="1" t="s">
        <v>788</v>
      </c>
      <c r="B787" s="3">
        <v>1.0</v>
      </c>
      <c r="C787" s="4" t="str">
        <f>IFERROR(__xludf.DUMMYFUNCTION("LOWER(GOOGLETRANSLATE(A787,""en"",""es""))"),"sueños")</f>
        <v>sueños</v>
      </c>
    </row>
    <row r="788">
      <c r="A788" s="1" t="s">
        <v>789</v>
      </c>
      <c r="B788" s="3">
        <v>-2.0</v>
      </c>
      <c r="C788" s="4" t="str">
        <f>IFERROR(__xludf.DUMMYFUNCTION("LOWER(GOOGLETRANSLATE(A788,""en"",""es""))"),"triste")</f>
        <v>triste</v>
      </c>
    </row>
    <row r="789">
      <c r="A789" s="1" t="s">
        <v>790</v>
      </c>
      <c r="B789" s="3">
        <v>-2.0</v>
      </c>
      <c r="C789" s="4" t="str">
        <f>IFERROR(__xludf.DUMMYFUNCTION("LOWER(GOOGLETRANSLATE(A789,""en"",""es""))"),"caído")</f>
        <v>caído</v>
      </c>
    </row>
    <row r="790">
      <c r="A790" s="1" t="s">
        <v>791</v>
      </c>
      <c r="B790" s="3">
        <v>-1.0</v>
      </c>
      <c r="C790" s="4" t="str">
        <f>IFERROR(__xludf.DUMMYFUNCTION("LOWER(GOOGLETRANSLATE(A790,""en"",""es""))"),"gota")</f>
        <v>gota</v>
      </c>
    </row>
    <row r="791">
      <c r="A791" s="1" t="s">
        <v>792</v>
      </c>
      <c r="B791" s="3">
        <v>-2.0</v>
      </c>
      <c r="C791" s="4" t="str">
        <f>IFERROR(__xludf.DUMMYFUNCTION("LOWER(GOOGLETRANSLATE(A791,""en"",""es""))"),"ahogar")</f>
        <v>ahogar</v>
      </c>
    </row>
    <row r="792">
      <c r="A792" s="1" t="s">
        <v>793</v>
      </c>
      <c r="B792" s="3">
        <v>-2.0</v>
      </c>
      <c r="C792" s="4" t="str">
        <f>IFERROR(__xludf.DUMMYFUNCTION("LOWER(GOOGLETRANSLATE(A792,""en"",""es""))"),"ahogue")</f>
        <v>ahogue</v>
      </c>
    </row>
    <row r="793">
      <c r="A793" s="1" t="s">
        <v>794</v>
      </c>
      <c r="B793" s="3">
        <v>-2.0</v>
      </c>
      <c r="C793" s="4" t="str">
        <f>IFERROR(__xludf.DUMMYFUNCTION("LOWER(GOOGLETRANSLATE(A793,""en"",""es""))"),"ahogados")</f>
        <v>ahogados</v>
      </c>
    </row>
    <row r="794">
      <c r="A794" s="1" t="s">
        <v>795</v>
      </c>
      <c r="B794" s="3">
        <v>-2.0</v>
      </c>
      <c r="C794" s="4" t="str">
        <f>IFERROR(__xludf.DUMMYFUNCTION("LOWER(GOOGLETRANSLATE(A794,""en"",""es""))"),"ebrio")</f>
        <v>ebrio</v>
      </c>
    </row>
    <row r="795">
      <c r="A795" s="1" t="s">
        <v>796</v>
      </c>
      <c r="B795" s="3">
        <v>-2.0</v>
      </c>
      <c r="C795" s="4" t="str">
        <f>IFERROR(__xludf.DUMMYFUNCTION("LOWER(GOOGLETRANSLATE(A795,""en"",""es""))"),"dudoso")</f>
        <v>dudoso</v>
      </c>
    </row>
    <row r="796">
      <c r="A796" s="1" t="s">
        <v>797</v>
      </c>
      <c r="B796" s="3">
        <v>-2.0</v>
      </c>
      <c r="C796" s="4" t="str">
        <f>IFERROR(__xludf.DUMMYFUNCTION("LOWER(GOOGLETRANSLATE(A796,""en"",""es""))"),"falso")</f>
        <v>falso</v>
      </c>
    </row>
    <row r="797">
      <c r="A797" s="1" t="s">
        <v>798</v>
      </c>
      <c r="B797" s="3">
        <v>-2.0</v>
      </c>
      <c r="C797" s="4" t="str">
        <f>IFERROR(__xludf.DUMMYFUNCTION("LOWER(GOOGLETRANSLATE(A797,""en"",""es""))"),"aburrido")</f>
        <v>aburrido</v>
      </c>
    </row>
    <row r="798">
      <c r="A798" s="1" t="s">
        <v>799</v>
      </c>
      <c r="B798" s="3">
        <v>-3.0</v>
      </c>
      <c r="C798" s="4" t="str">
        <f>IFERROR(__xludf.DUMMYFUNCTION("LOWER(GOOGLETRANSLATE(A798,""en"",""es""))"),"mudo")</f>
        <v>mudo</v>
      </c>
    </row>
    <row r="799">
      <c r="A799" s="1" t="s">
        <v>800</v>
      </c>
      <c r="B799" s="3">
        <v>-3.0</v>
      </c>
      <c r="C799" s="4" t="str">
        <f>IFERROR(__xludf.DUMMYFUNCTION("LOWER(GOOGLETRANSLATE(A799,""en"",""es""))"),"imbécil")</f>
        <v>imbécil</v>
      </c>
    </row>
    <row r="800">
      <c r="A800" s="1" t="s">
        <v>801</v>
      </c>
      <c r="B800" s="3">
        <v>-1.0</v>
      </c>
      <c r="C800" s="4" t="str">
        <f>IFERROR(__xludf.DUMMYFUNCTION("LOWER(GOOGLETRANSLATE(A800,""en"",""es""))"),"vertedero")</f>
        <v>vertedero</v>
      </c>
    </row>
    <row r="801">
      <c r="A801" s="1" t="s">
        <v>802</v>
      </c>
      <c r="B801" s="3">
        <v>-2.0</v>
      </c>
      <c r="C801" s="4" t="str">
        <f>IFERROR(__xludf.DUMMYFUNCTION("LOWER(GOOGLETRANSLATE(A801,""en"",""es""))"),"arrojado")</f>
        <v>arrojado</v>
      </c>
    </row>
    <row r="802">
      <c r="A802" s="1" t="s">
        <v>803</v>
      </c>
      <c r="B802" s="3">
        <v>-1.0</v>
      </c>
      <c r="C802" s="4" t="str">
        <f>IFERROR(__xludf.DUMMYFUNCTION("LOWER(GOOGLETRANSLATE(A802,""en"",""es""))"),"deshecho")</f>
        <v>deshecho</v>
      </c>
    </row>
    <row r="803">
      <c r="A803" s="1" t="s">
        <v>804</v>
      </c>
      <c r="B803" s="3">
        <v>-2.0</v>
      </c>
      <c r="C803" s="4" t="str">
        <f>IFERROR(__xludf.DUMMYFUNCTION("LOWER(GOOGLETRANSLATE(A803,""en"",""es""))"),"engañar")</f>
        <v>engañar</v>
      </c>
    </row>
    <row r="804">
      <c r="A804" s="1" t="s">
        <v>805</v>
      </c>
      <c r="B804" s="3">
        <v>-2.0</v>
      </c>
      <c r="C804" s="4" t="str">
        <f>IFERROR(__xludf.DUMMYFUNCTION("LOWER(GOOGLETRANSLATE(A804,""en"",""es""))"),"engañado")</f>
        <v>engañado</v>
      </c>
    </row>
    <row r="805">
      <c r="A805" s="1" t="s">
        <v>806</v>
      </c>
      <c r="B805" s="3">
        <v>-2.0</v>
      </c>
      <c r="C805" s="4" t="str">
        <f>IFERROR(__xludf.DUMMYFUNCTION("LOWER(GOOGLETRANSLATE(A805,""en"",""es""))"),"disfunción")</f>
        <v>disfunción</v>
      </c>
    </row>
    <row r="806">
      <c r="A806" s="1" t="s">
        <v>807</v>
      </c>
      <c r="B806" s="3">
        <v>2.0</v>
      </c>
      <c r="C806" s="4" t="str">
        <f>IFERROR(__xludf.DUMMYFUNCTION("LOWER(GOOGLETRANSLATE(A806,""en"",""es""))"),"ansioso")</f>
        <v>ansioso</v>
      </c>
    </row>
    <row r="807">
      <c r="A807" s="1" t="s">
        <v>808</v>
      </c>
      <c r="B807" s="3">
        <v>2.0</v>
      </c>
      <c r="C807" s="4" t="str">
        <f>IFERROR(__xludf.DUMMYFUNCTION("LOWER(GOOGLETRANSLATE(A807,""en"",""es""))"),"serio")</f>
        <v>serio</v>
      </c>
    </row>
    <row r="808">
      <c r="A808" s="1" t="s">
        <v>809</v>
      </c>
      <c r="B808" s="3">
        <v>2.0</v>
      </c>
      <c r="C808" s="4" t="str">
        <f>IFERROR(__xludf.DUMMYFUNCTION("LOWER(GOOGLETRANSLATE(A808,""en"",""es""))"),"facilidad")</f>
        <v>facilidad</v>
      </c>
    </row>
    <row r="809">
      <c r="A809" s="1" t="s">
        <v>810</v>
      </c>
      <c r="B809" s="3">
        <v>1.0</v>
      </c>
      <c r="C809" s="4" t="str">
        <f>IFERROR(__xludf.DUMMYFUNCTION("LOWER(GOOGLETRANSLATE(A809,""en"",""es""))"),"fácil")</f>
        <v>fácil</v>
      </c>
    </row>
    <row r="810">
      <c r="A810" s="1" t="s">
        <v>811</v>
      </c>
      <c r="B810" s="3">
        <v>4.0</v>
      </c>
      <c r="C810" s="4" t="str">
        <f>IFERROR(__xludf.DUMMYFUNCTION("LOWER(GOOGLETRANSLATE(A810,""en"",""es""))"),"extático")</f>
        <v>extático</v>
      </c>
    </row>
    <row r="811">
      <c r="A811" s="1" t="s">
        <v>812</v>
      </c>
      <c r="B811" s="3">
        <v>-2.0</v>
      </c>
      <c r="C811" s="4" t="str">
        <f>IFERROR(__xludf.DUMMYFUNCTION("LOWER(GOOGLETRANSLATE(A811,""en"",""es""))"),"misterioso")</f>
        <v>misterioso</v>
      </c>
    </row>
    <row r="812">
      <c r="A812" s="1" t="s">
        <v>813</v>
      </c>
      <c r="B812" s="3">
        <v>-2.0</v>
      </c>
      <c r="C812" s="4" t="str">
        <f>IFERROR(__xludf.DUMMYFUNCTION("LOWER(GOOGLETRANSLATE(A812,""en"",""es""))"),"misterioso")</f>
        <v>misterioso</v>
      </c>
    </row>
    <row r="813">
      <c r="A813" s="1" t="s">
        <v>814</v>
      </c>
      <c r="B813" s="3">
        <v>2.0</v>
      </c>
      <c r="C813" s="4" t="str">
        <f>IFERROR(__xludf.DUMMYFUNCTION("LOWER(GOOGLETRANSLATE(A813,""en"",""es""))"),"eficaz")</f>
        <v>eficaz</v>
      </c>
    </row>
    <row r="814">
      <c r="A814" s="1" t="s">
        <v>815</v>
      </c>
      <c r="B814" s="3">
        <v>2.0</v>
      </c>
      <c r="C814" s="4" t="str">
        <f>IFERROR(__xludf.DUMMYFUNCTION("LOWER(GOOGLETRANSLATE(A814,""en"",""es""))"),"efectivamente")</f>
        <v>efectivamente</v>
      </c>
    </row>
    <row r="815">
      <c r="A815" s="1" t="s">
        <v>816</v>
      </c>
      <c r="B815" s="3">
        <v>3.0</v>
      </c>
      <c r="C815" s="4" t="str">
        <f>IFERROR(__xludf.DUMMYFUNCTION("LOWER(GOOGLETRANSLATE(A815,""en"",""es""))"),"exaltado")</f>
        <v>exaltado</v>
      </c>
    </row>
    <row r="816">
      <c r="A816" s="1" t="s">
        <v>817</v>
      </c>
      <c r="B816" s="3">
        <v>3.0</v>
      </c>
      <c r="C816" s="4" t="str">
        <f>IFERROR(__xludf.DUMMYFUNCTION("LOWER(GOOGLETRANSLATE(A816,""en"",""es""))"),"elación")</f>
        <v>elación</v>
      </c>
    </row>
    <row r="817">
      <c r="A817" s="1" t="s">
        <v>818</v>
      </c>
      <c r="B817" s="3">
        <v>2.0</v>
      </c>
      <c r="C817" s="4" t="str">
        <f>IFERROR(__xludf.DUMMYFUNCTION("LOWER(GOOGLETRANSLATE(A817,""en"",""es""))"),"elegante")</f>
        <v>elegante</v>
      </c>
    </row>
    <row r="818">
      <c r="A818" s="1" t="s">
        <v>819</v>
      </c>
      <c r="B818" s="3">
        <v>2.0</v>
      </c>
      <c r="C818" s="4" t="str">
        <f>IFERROR(__xludf.DUMMYFUNCTION("LOWER(GOOGLETRANSLATE(A818,""en"",""es""))"),"esmeradamente")</f>
        <v>esmeradamente</v>
      </c>
    </row>
    <row r="819">
      <c r="A819" s="1" t="s">
        <v>820</v>
      </c>
      <c r="B819" s="3">
        <v>-2.0</v>
      </c>
      <c r="C819" s="4" t="str">
        <f>IFERROR(__xludf.DUMMYFUNCTION("LOWER(GOOGLETRANSLATE(A819,""en"",""es""))"),"avergonzar")</f>
        <v>avergonzar</v>
      </c>
    </row>
    <row r="820">
      <c r="A820" s="1" t="s">
        <v>821</v>
      </c>
      <c r="B820" s="3">
        <v>-2.0</v>
      </c>
      <c r="C820" s="4" t="str">
        <f>IFERROR(__xludf.DUMMYFUNCTION("LOWER(GOOGLETRANSLATE(A820,""en"",""es""))"),"avergonzado")</f>
        <v>avergonzado</v>
      </c>
    </row>
    <row r="821">
      <c r="A821" s="1" t="s">
        <v>822</v>
      </c>
      <c r="B821" s="3">
        <v>-2.0</v>
      </c>
      <c r="C821" s="4" t="str">
        <f>IFERROR(__xludf.DUMMYFUNCTION("LOWER(GOOGLETRANSLATE(A821,""en"",""es""))"),"avergonzarse")</f>
        <v>avergonzarse</v>
      </c>
    </row>
    <row r="822">
      <c r="A822" s="1" t="s">
        <v>823</v>
      </c>
      <c r="B822" s="3">
        <v>-2.0</v>
      </c>
      <c r="C822" s="4" t="str">
        <f>IFERROR(__xludf.DUMMYFUNCTION("LOWER(GOOGLETRANSLATE(A822,""en"",""es""))"),"embarazoso")</f>
        <v>embarazoso</v>
      </c>
    </row>
    <row r="823">
      <c r="A823" s="1" t="s">
        <v>824</v>
      </c>
      <c r="B823" s="3">
        <v>-2.0</v>
      </c>
      <c r="C823" s="4" t="str">
        <f>IFERROR(__xludf.DUMMYFUNCTION("LOWER(GOOGLETRANSLATE(A823,""en"",""es""))"),"vergüenza")</f>
        <v>vergüenza</v>
      </c>
    </row>
    <row r="824">
      <c r="A824" s="1" t="s">
        <v>825</v>
      </c>
      <c r="B824" s="3">
        <v>-2.0</v>
      </c>
      <c r="C824" s="4" t="str">
        <f>IFERROR(__xludf.DUMMYFUNCTION("LOWER(GOOGLETRANSLATE(A824,""en"",""es""))"),"amargado")</f>
        <v>amargado</v>
      </c>
    </row>
    <row r="825">
      <c r="A825" s="1" t="s">
        <v>826</v>
      </c>
      <c r="B825" s="3">
        <v>1.0</v>
      </c>
      <c r="C825" s="4" t="str">
        <f>IFERROR(__xludf.DUMMYFUNCTION("LOWER(GOOGLETRANSLATE(A825,""en"",""es""))"),"abarcar")</f>
        <v>abarcar</v>
      </c>
    </row>
    <row r="826">
      <c r="A826" s="1" t="s">
        <v>827</v>
      </c>
      <c r="B826" s="3">
        <v>-2.0</v>
      </c>
      <c r="C826" s="4" t="str">
        <f>IFERROR(__xludf.DUMMYFUNCTION("LOWER(GOOGLETRANSLATE(A826,""en"",""es""))"),"emergencia")</f>
        <v>emergencia</v>
      </c>
    </row>
    <row r="827">
      <c r="A827" s="1" t="s">
        <v>828</v>
      </c>
      <c r="B827" s="3">
        <v>2.0</v>
      </c>
      <c r="C827" s="4" t="str">
        <f>IFERROR(__xludf.DUMMYFUNCTION("LOWER(GOOGLETRANSLATE(A827,""en"",""es""))"),"empático")</f>
        <v>empático</v>
      </c>
    </row>
    <row r="828">
      <c r="A828" s="1" t="s">
        <v>829</v>
      </c>
      <c r="B828" s="3">
        <v>-1.0</v>
      </c>
      <c r="C828" s="4" t="str">
        <f>IFERROR(__xludf.DUMMYFUNCTION("LOWER(GOOGLETRANSLATE(A828,""en"",""es""))"),"vacío")</f>
        <v>vacío</v>
      </c>
    </row>
    <row r="829">
      <c r="A829" s="1" t="s">
        <v>830</v>
      </c>
      <c r="B829" s="3">
        <v>-1.0</v>
      </c>
      <c r="C829" s="4" t="str">
        <f>IFERROR(__xludf.DUMMYFUNCTION("LOWER(GOOGLETRANSLATE(A829,""en"",""es""))"),"vacío")</f>
        <v>vacío</v>
      </c>
    </row>
    <row r="830">
      <c r="A830" s="1" t="s">
        <v>831</v>
      </c>
      <c r="B830" s="3">
        <v>2.0</v>
      </c>
      <c r="C830" s="4" t="str">
        <f>IFERROR(__xludf.DUMMYFUNCTION("LOWER(GOOGLETRANSLATE(A830,""en"",""es""))"),"encantado")</f>
        <v>encantado</v>
      </c>
    </row>
    <row r="831">
      <c r="A831" s="1" t="s">
        <v>832</v>
      </c>
      <c r="B831" s="3">
        <v>2.0</v>
      </c>
      <c r="C831" s="4" t="str">
        <f>IFERROR(__xludf.DUMMYFUNCTION("LOWER(GOOGLETRANSLATE(A831,""en"",""es""))"),"alentar")</f>
        <v>alentar</v>
      </c>
    </row>
    <row r="832">
      <c r="A832" s="1" t="s">
        <v>833</v>
      </c>
      <c r="B832" s="3">
        <v>2.0</v>
      </c>
      <c r="C832" s="4" t="str">
        <f>IFERROR(__xludf.DUMMYFUNCTION("LOWER(GOOGLETRANSLATE(A832,""en"",""es""))"),"motivado")</f>
        <v>motivado</v>
      </c>
    </row>
    <row r="833">
      <c r="A833" s="1" t="s">
        <v>834</v>
      </c>
      <c r="B833" s="3">
        <v>2.0</v>
      </c>
      <c r="C833" s="4" t="str">
        <f>IFERROR(__xludf.DUMMYFUNCTION("LOWER(GOOGLETRANSLATE(A833,""en"",""es""))"),"ánimo")</f>
        <v>ánimo</v>
      </c>
    </row>
    <row r="834">
      <c r="A834" s="1" t="s">
        <v>835</v>
      </c>
      <c r="B834" s="3">
        <v>2.0</v>
      </c>
      <c r="C834" s="4" t="str">
        <f>IFERROR(__xludf.DUMMYFUNCTION("LOWER(GOOGLETRANSLATE(A834,""en"",""es""))"),"fomentar")</f>
        <v>fomentar</v>
      </c>
    </row>
    <row r="835">
      <c r="A835" s="1" t="s">
        <v>836</v>
      </c>
      <c r="B835" s="3">
        <v>2.0</v>
      </c>
      <c r="C835" s="4" t="str">
        <f>IFERROR(__xludf.DUMMYFUNCTION("LOWER(GOOGLETRANSLATE(A835,""en"",""es""))"),"endosar")</f>
        <v>endosar</v>
      </c>
    </row>
    <row r="836">
      <c r="A836" s="1" t="s">
        <v>837</v>
      </c>
      <c r="B836" s="3">
        <v>2.0</v>
      </c>
      <c r="C836" s="4" t="str">
        <f>IFERROR(__xludf.DUMMYFUNCTION("LOWER(GOOGLETRANSLATE(A836,""en"",""es""))"),"respaldado")</f>
        <v>respaldado</v>
      </c>
    </row>
    <row r="837">
      <c r="A837" s="1" t="s">
        <v>838</v>
      </c>
      <c r="B837" s="3">
        <v>2.0</v>
      </c>
      <c r="C837" s="4" t="str">
        <f>IFERROR(__xludf.DUMMYFUNCTION("LOWER(GOOGLETRANSLATE(A837,""en"",""es""))"),"aprobación")</f>
        <v>aprobación</v>
      </c>
    </row>
    <row r="838">
      <c r="A838" s="1" t="s">
        <v>839</v>
      </c>
      <c r="B838" s="3">
        <v>2.0</v>
      </c>
      <c r="C838" s="4" t="str">
        <f>IFERROR(__xludf.DUMMYFUNCTION("LOWER(GOOGLETRANSLATE(A838,""en"",""es""))"),"respaldo")</f>
        <v>respaldo</v>
      </c>
    </row>
    <row r="839">
      <c r="A839" s="1" t="s">
        <v>840</v>
      </c>
      <c r="B839" s="3">
        <v>-2.0</v>
      </c>
      <c r="C839" s="4" t="str">
        <f>IFERROR(__xludf.DUMMYFUNCTION("LOWER(GOOGLETRANSLATE(A839,""en"",""es""))"),"enemigos")</f>
        <v>enemigos</v>
      </c>
    </row>
    <row r="840">
      <c r="A840" s="1" t="s">
        <v>841</v>
      </c>
      <c r="B840" s="3">
        <v>-2.0</v>
      </c>
      <c r="C840" s="4" t="str">
        <f>IFERROR(__xludf.DUMMYFUNCTION("LOWER(GOOGLETRANSLATE(A840,""en"",""es""))"),"enemigo")</f>
        <v>enemigo</v>
      </c>
    </row>
    <row r="841">
      <c r="A841" s="1" t="s">
        <v>842</v>
      </c>
      <c r="B841" s="3">
        <v>2.0</v>
      </c>
      <c r="C841" s="4" t="str">
        <f>IFERROR(__xludf.DUMMYFUNCTION("LOWER(GOOGLETRANSLATE(A841,""en"",""es""))"),"energético")</f>
        <v>energético</v>
      </c>
    </row>
    <row r="842">
      <c r="A842" s="1" t="s">
        <v>843</v>
      </c>
      <c r="B842" s="3">
        <v>1.0</v>
      </c>
      <c r="C842" s="4" t="str">
        <f>IFERROR(__xludf.DUMMYFUNCTION("LOWER(GOOGLETRANSLATE(A842,""en"",""es""))"),"comprometer")</f>
        <v>comprometer</v>
      </c>
    </row>
    <row r="843">
      <c r="A843" s="1" t="s">
        <v>844</v>
      </c>
      <c r="B843" s="3">
        <v>1.0</v>
      </c>
      <c r="C843" s="4" t="str">
        <f>IFERROR(__xludf.DUMMYFUNCTION("LOWER(GOOGLETRANSLATE(A843,""en"",""es""))"),"compromisos")</f>
        <v>compromisos</v>
      </c>
    </row>
    <row r="844">
      <c r="A844" s="1" t="s">
        <v>845</v>
      </c>
      <c r="B844" s="3">
        <v>1.0</v>
      </c>
      <c r="C844" s="4" t="str">
        <f>IFERROR(__xludf.DUMMYFUNCTION("LOWER(GOOGLETRANSLATE(A844,""en"",""es""))"),"absorto")</f>
        <v>absorto</v>
      </c>
    </row>
    <row r="845">
      <c r="A845" s="1" t="s">
        <v>846</v>
      </c>
      <c r="B845" s="3">
        <v>2.0</v>
      </c>
      <c r="C845" s="4" t="str">
        <f>IFERROR(__xludf.DUMMYFUNCTION("LOWER(GOOGLETRANSLATE(A845,""en"",""es""))"),"disfrutar")</f>
        <v>disfrutar</v>
      </c>
    </row>
    <row r="846">
      <c r="A846" s="1" t="s">
        <v>847</v>
      </c>
      <c r="B846" s="3">
        <v>2.0</v>
      </c>
      <c r="C846" s="4" t="str">
        <f>IFERROR(__xludf.DUMMYFUNCTION("LOWER(GOOGLETRANSLATE(A846,""en"",""es""))"),"disfrutando")</f>
        <v>disfrutando</v>
      </c>
    </row>
    <row r="847">
      <c r="A847" s="1" t="s">
        <v>848</v>
      </c>
      <c r="B847" s="3">
        <v>2.0</v>
      </c>
      <c r="C847" s="4" t="str">
        <f>IFERROR(__xludf.DUMMYFUNCTION("LOWER(GOOGLETRANSLATE(A847,""en"",""es""))"),"disfrutar")</f>
        <v>disfrutar</v>
      </c>
    </row>
    <row r="848">
      <c r="A848" s="1" t="s">
        <v>849</v>
      </c>
      <c r="B848" s="3">
        <v>2.0</v>
      </c>
      <c r="C848" s="4" t="str">
        <f>IFERROR(__xludf.DUMMYFUNCTION("LOWER(GOOGLETRANSLATE(A848,""en"",""es""))"),"iluminar")</f>
        <v>iluminar</v>
      </c>
    </row>
    <row r="849">
      <c r="A849" s="1" t="s">
        <v>850</v>
      </c>
      <c r="B849" s="3">
        <v>2.0</v>
      </c>
      <c r="C849" s="4" t="str">
        <f>IFERROR(__xludf.DUMMYFUNCTION("LOWER(GOOGLETRANSLATE(A849,""en"",""es""))"),"ilustrado")</f>
        <v>ilustrado</v>
      </c>
    </row>
    <row r="850">
      <c r="A850" s="1" t="s">
        <v>851</v>
      </c>
      <c r="B850" s="3">
        <v>2.0</v>
      </c>
      <c r="C850" s="4" t="str">
        <f>IFERROR(__xludf.DUMMYFUNCTION("LOWER(GOOGLETRANSLATE(A850,""en"",""es""))"),"esclarecedor")</f>
        <v>esclarecedor</v>
      </c>
    </row>
    <row r="851">
      <c r="A851" s="1" t="s">
        <v>852</v>
      </c>
      <c r="B851" s="3">
        <v>2.0</v>
      </c>
      <c r="C851" s="4" t="str">
        <f>IFERROR(__xludf.DUMMYFUNCTION("LOWER(GOOGLETRANSLATE(A851,""en"",""es""))"),"iluminar")</f>
        <v>iluminar</v>
      </c>
    </row>
    <row r="852">
      <c r="A852" s="1" t="s">
        <v>853</v>
      </c>
      <c r="B852" s="3">
        <v>-2.0</v>
      </c>
      <c r="C852" s="4" t="str">
        <f>IFERROR(__xludf.DUMMYFUNCTION("LOWER(GOOGLETRANSLATE(A852,""en"",""es""))"),"tedio")</f>
        <v>tedio</v>
      </c>
    </row>
    <row r="853">
      <c r="A853" s="1" t="s">
        <v>854</v>
      </c>
      <c r="B853" s="3">
        <v>-2.0</v>
      </c>
      <c r="C853" s="4" t="str">
        <f>IFERROR(__xludf.DUMMYFUNCTION("LOWER(GOOGLETRANSLATE(A853,""en"",""es""))"),"enfurecer")</f>
        <v>enfurecer</v>
      </c>
    </row>
    <row r="854">
      <c r="A854" s="1" t="s">
        <v>855</v>
      </c>
      <c r="B854" s="3">
        <v>-2.0</v>
      </c>
      <c r="C854" s="4" t="str">
        <f>IFERROR(__xludf.DUMMYFUNCTION("LOWER(GOOGLETRANSLATE(A854,""en"",""es""))"),"enfurecido")</f>
        <v>enfurecido</v>
      </c>
    </row>
    <row r="855">
      <c r="A855" s="1" t="s">
        <v>856</v>
      </c>
      <c r="B855" s="3">
        <v>-2.0</v>
      </c>
      <c r="C855" s="4" t="str">
        <f>IFERROR(__xludf.DUMMYFUNCTION("LOWER(GOOGLETRANSLATE(A855,""en"",""es""))"),"enriquecimiento")</f>
        <v>enriquecimiento</v>
      </c>
    </row>
    <row r="856">
      <c r="A856" s="1" t="s">
        <v>857</v>
      </c>
      <c r="B856" s="3">
        <v>-2.0</v>
      </c>
      <c r="C856" s="4" t="str">
        <f>IFERROR(__xludf.DUMMYFUNCTION("LOWER(GOOGLETRANSLATE(A856,""en"",""es""))"),"enfurecible")</f>
        <v>enfurecible</v>
      </c>
    </row>
    <row r="857">
      <c r="A857" s="1" t="s">
        <v>858</v>
      </c>
      <c r="B857" s="3">
        <v>3.0</v>
      </c>
      <c r="C857" s="4" t="str">
        <f>IFERROR(__xludf.DUMMYFUNCTION("LOWER(GOOGLETRANSLATE(A857,""en"",""es""))"),"extasiar")</f>
        <v>extasiar</v>
      </c>
    </row>
    <row r="858">
      <c r="A858" s="1" t="s">
        <v>859</v>
      </c>
      <c r="B858" s="3">
        <v>-2.0</v>
      </c>
      <c r="C858" s="4" t="str">
        <f>IFERROR(__xludf.DUMMYFUNCTION("LOWER(GOOGLETRANSLATE(A858,""en"",""es""))"),"esclavizar")</f>
        <v>esclavizar</v>
      </c>
    </row>
    <row r="859">
      <c r="A859" s="1" t="s">
        <v>860</v>
      </c>
      <c r="B859" s="3">
        <v>-2.0</v>
      </c>
      <c r="C859" s="4" t="str">
        <f>IFERROR(__xludf.DUMMYFUNCTION("LOWER(GOOGLETRANSLATE(A859,""en"",""es""))"),"esclavizado")</f>
        <v>esclavizado</v>
      </c>
    </row>
    <row r="860">
      <c r="A860" s="1" t="s">
        <v>861</v>
      </c>
      <c r="B860" s="3">
        <v>-2.0</v>
      </c>
      <c r="C860" s="4" t="str">
        <f>IFERROR(__xludf.DUMMYFUNCTION("LOWER(GOOGLETRANSLATE(A860,""en"",""es""))"),"esclavos")</f>
        <v>esclavos</v>
      </c>
    </row>
    <row r="861">
      <c r="A861" s="1" t="s">
        <v>862</v>
      </c>
      <c r="B861" s="3">
        <v>1.0</v>
      </c>
      <c r="C861" s="4" t="str">
        <f>IFERROR(__xludf.DUMMYFUNCTION("LOWER(GOOGLETRANSLATE(A861,""en"",""es""))"),"asegurar")</f>
        <v>asegurar</v>
      </c>
    </row>
    <row r="862">
      <c r="A862" s="1" t="s">
        <v>863</v>
      </c>
      <c r="B862" s="3">
        <v>1.0</v>
      </c>
      <c r="C862" s="4" t="str">
        <f>IFERROR(__xludf.DUMMYFUNCTION("LOWER(GOOGLETRANSLATE(A862,""en"",""es""))"),"asegurando")</f>
        <v>asegurando</v>
      </c>
    </row>
    <row r="863">
      <c r="A863" s="1" t="s">
        <v>864</v>
      </c>
      <c r="B863" s="3">
        <v>1.0</v>
      </c>
      <c r="C863" s="4" t="str">
        <f>IFERROR(__xludf.DUMMYFUNCTION("LOWER(GOOGLETRANSLATE(A863,""en"",""es""))"),"emprendedor")</f>
        <v>emprendedor</v>
      </c>
    </row>
    <row r="864">
      <c r="A864" s="1" t="s">
        <v>865</v>
      </c>
      <c r="B864" s="3">
        <v>2.0</v>
      </c>
      <c r="C864" s="4" t="str">
        <f>IFERROR(__xludf.DUMMYFUNCTION("LOWER(GOOGLETRANSLATE(A864,""en"",""es""))"),"entretenido")</f>
        <v>entretenido</v>
      </c>
    </row>
    <row r="865">
      <c r="A865" s="1" t="s">
        <v>866</v>
      </c>
      <c r="B865" s="3">
        <v>3.0</v>
      </c>
      <c r="C865" s="4" t="str">
        <f>IFERROR(__xludf.DUMMYFUNCTION("LOWER(GOOGLETRANSLATE(A865,""en"",""es""))"),"cautivar")</f>
        <v>cautivar</v>
      </c>
    </row>
    <row r="866">
      <c r="A866" s="1" t="s">
        <v>867</v>
      </c>
      <c r="B866" s="3">
        <v>3.0</v>
      </c>
      <c r="C866" s="4" t="str">
        <f>IFERROR(__xludf.DUMMYFUNCTION("LOWER(GOOGLETRANSLATE(A866,""en"",""es""))"),"entusiasta")</f>
        <v>entusiasta</v>
      </c>
    </row>
    <row r="867">
      <c r="A867" s="1" t="s">
        <v>868</v>
      </c>
      <c r="B867" s="3">
        <v>1.0</v>
      </c>
      <c r="C867" s="4" t="str">
        <f>IFERROR(__xludf.DUMMYFUNCTION("LOWER(GOOGLETRANSLATE(A867,""en"",""es""))"),"con derecho")</f>
        <v>con derecho</v>
      </c>
    </row>
    <row r="868">
      <c r="A868" s="1" t="s">
        <v>869</v>
      </c>
      <c r="B868" s="3">
        <v>2.0</v>
      </c>
      <c r="C868" s="4" t="str">
        <f>IFERROR(__xludf.DUMMYFUNCTION("LOWER(GOOGLETRANSLATE(A868,""en"",""es""))"),"confiado")</f>
        <v>confiado</v>
      </c>
    </row>
    <row r="869">
      <c r="A869" s="1" t="s">
        <v>870</v>
      </c>
      <c r="B869" s="3">
        <v>-1.0</v>
      </c>
      <c r="C869" s="4" t="str">
        <f>IFERROR(__xludf.DUMMYFUNCTION("LOWER(GOOGLETRANSLATE(A869,""en"",""es""))"),"envidias")</f>
        <v>envidias</v>
      </c>
    </row>
    <row r="870">
      <c r="A870" s="1" t="s">
        <v>871</v>
      </c>
      <c r="B870" s="3">
        <v>-2.0</v>
      </c>
      <c r="C870" s="4" t="str">
        <f>IFERROR(__xludf.DUMMYFUNCTION("LOWER(GOOGLETRANSLATE(A870,""en"",""es""))"),"envidioso")</f>
        <v>envidioso</v>
      </c>
    </row>
    <row r="871">
      <c r="A871" s="1" t="s">
        <v>872</v>
      </c>
      <c r="B871" s="3">
        <v>-1.0</v>
      </c>
      <c r="C871" s="4" t="str">
        <f>IFERROR(__xludf.DUMMYFUNCTION("LOWER(GOOGLETRANSLATE(A871,""en"",""es""))"),"envidiar")</f>
        <v>envidiar</v>
      </c>
    </row>
    <row r="872">
      <c r="A872" s="1" t="s">
        <v>873</v>
      </c>
      <c r="B872" s="3">
        <v>-1.0</v>
      </c>
      <c r="C872" s="4" t="str">
        <f>IFERROR(__xludf.DUMMYFUNCTION("LOWER(GOOGLETRANSLATE(A872,""en"",""es""))"),"envidiar")</f>
        <v>envidiar</v>
      </c>
    </row>
    <row r="873">
      <c r="A873" s="1" t="s">
        <v>874</v>
      </c>
      <c r="B873" s="3">
        <v>-2.0</v>
      </c>
      <c r="C873" s="4" t="str">
        <f>IFERROR(__xludf.DUMMYFUNCTION("LOWER(GOOGLETRANSLATE(A873,""en"",""es""))"),"erróneo")</f>
        <v>erróneo</v>
      </c>
    </row>
    <row r="874">
      <c r="A874" s="1" t="s">
        <v>875</v>
      </c>
      <c r="B874" s="3">
        <v>-2.0</v>
      </c>
      <c r="C874" s="4" t="str">
        <f>IFERROR(__xludf.DUMMYFUNCTION("LOWER(GOOGLETRANSLATE(A874,""en"",""es""))"),"error")</f>
        <v>error</v>
      </c>
    </row>
    <row r="875">
      <c r="A875" s="1" t="s">
        <v>876</v>
      </c>
      <c r="B875" s="3">
        <v>-2.0</v>
      </c>
      <c r="C875" s="4" t="str">
        <f>IFERROR(__xludf.DUMMYFUNCTION("LOWER(GOOGLETRANSLATE(A875,""en"",""es""))"),"errores")</f>
        <v>errores</v>
      </c>
    </row>
    <row r="876">
      <c r="A876" s="1" t="s">
        <v>877</v>
      </c>
      <c r="B876" s="3">
        <v>-1.0</v>
      </c>
      <c r="C876" s="4" t="str">
        <f>IFERROR(__xludf.DUMMYFUNCTION("LOWER(GOOGLETRANSLATE(A876,""en"",""es""))"),"escapar")</f>
        <v>escapar</v>
      </c>
    </row>
    <row r="877">
      <c r="A877" s="1" t="s">
        <v>878</v>
      </c>
      <c r="B877" s="3">
        <v>-1.0</v>
      </c>
      <c r="C877" s="4" t="str">
        <f>IFERROR(__xludf.DUMMYFUNCTION("LOWER(GOOGLETRANSLATE(A877,""en"",""es""))"),"escape")</f>
        <v>escape</v>
      </c>
    </row>
    <row r="878">
      <c r="A878" s="1" t="s">
        <v>879</v>
      </c>
      <c r="B878" s="3">
        <v>-1.0</v>
      </c>
      <c r="C878" s="4" t="str">
        <f>IFERROR(__xludf.DUMMYFUNCTION("LOWER(GOOGLETRANSLATE(A878,""en"",""es""))"),"escapar")</f>
        <v>escapar</v>
      </c>
    </row>
    <row r="879">
      <c r="A879" s="1" t="s">
        <v>880</v>
      </c>
      <c r="B879" s="3">
        <v>2.0</v>
      </c>
      <c r="C879" s="4" t="str">
        <f>IFERROR(__xludf.DUMMYFUNCTION("LOWER(GOOGLETRANSLATE(A879,""en"",""es""))"),"estimado")</f>
        <v>estimado</v>
      </c>
    </row>
    <row r="880">
      <c r="A880" s="1" t="s">
        <v>881</v>
      </c>
      <c r="B880" s="3">
        <v>2.0</v>
      </c>
      <c r="C880" s="4" t="str">
        <f>IFERROR(__xludf.DUMMYFUNCTION("LOWER(GOOGLETRANSLATE(A880,""en"",""es""))"),"ético")</f>
        <v>ético</v>
      </c>
    </row>
    <row r="881">
      <c r="A881" s="1" t="s">
        <v>882</v>
      </c>
      <c r="B881" s="3">
        <v>3.0</v>
      </c>
      <c r="C881" s="4" t="str">
        <f>IFERROR(__xludf.DUMMYFUNCTION("LOWER(GOOGLETRANSLATE(A881,""en"",""es""))"),"euforia")</f>
        <v>euforia</v>
      </c>
    </row>
    <row r="882">
      <c r="A882" s="1" t="s">
        <v>883</v>
      </c>
      <c r="B882" s="3">
        <v>4.0</v>
      </c>
      <c r="C882" s="4" t="str">
        <f>IFERROR(__xludf.DUMMYFUNCTION("LOWER(GOOGLETRANSLATE(A882,""en"",""es""))"),"eufórico")</f>
        <v>eufórico</v>
      </c>
    </row>
    <row r="883">
      <c r="A883" s="1" t="s">
        <v>884</v>
      </c>
      <c r="B883" s="3">
        <v>-1.0</v>
      </c>
      <c r="C883" s="4" t="str">
        <f>IFERROR(__xludf.DUMMYFUNCTION("LOWER(GOOGLETRANSLATE(A883,""en"",""es""))"),"desalojo")</f>
        <v>desalojo</v>
      </c>
    </row>
    <row r="884">
      <c r="A884" s="1" t="s">
        <v>885</v>
      </c>
      <c r="B884" s="3">
        <v>-3.0</v>
      </c>
      <c r="C884" s="4" t="str">
        <f>IFERROR(__xludf.DUMMYFUNCTION("LOWER(GOOGLETRANSLATE(A884,""en"",""es""))"),"demonio")</f>
        <v>demonio</v>
      </c>
    </row>
    <row r="885">
      <c r="A885" s="1" t="s">
        <v>886</v>
      </c>
      <c r="B885" s="3">
        <v>-2.0</v>
      </c>
      <c r="C885" s="4" t="str">
        <f>IFERROR(__xludf.DUMMYFUNCTION("LOWER(GOOGLETRANSLATE(A885,""en"",""es""))"),"exagerar")</f>
        <v>exagerar</v>
      </c>
    </row>
    <row r="886">
      <c r="A886" s="1" t="s">
        <v>887</v>
      </c>
      <c r="B886" s="3">
        <v>-2.0</v>
      </c>
      <c r="C886" s="4" t="str">
        <f>IFERROR(__xludf.DUMMYFUNCTION("LOWER(GOOGLETRANSLATE(A886,""en"",""es""))"),"exagerado")</f>
        <v>exagerado</v>
      </c>
    </row>
    <row r="887">
      <c r="A887" s="1" t="s">
        <v>888</v>
      </c>
      <c r="B887" s="3">
        <v>-2.0</v>
      </c>
      <c r="C887" s="4" t="str">
        <f>IFERROR(__xludf.DUMMYFUNCTION("LOWER(GOOGLETRANSLATE(A887,""en"",""es""))"),"exagerar")</f>
        <v>exagerar</v>
      </c>
    </row>
    <row r="888">
      <c r="A888" s="1" t="s">
        <v>889</v>
      </c>
      <c r="B888" s="3">
        <v>-2.0</v>
      </c>
      <c r="C888" s="4" t="str">
        <f>IFERROR(__xludf.DUMMYFUNCTION("LOWER(GOOGLETRANSLATE(A888,""en"",""es""))"),"exagerado")</f>
        <v>exagerado</v>
      </c>
    </row>
    <row r="889">
      <c r="A889" s="1" t="s">
        <v>890</v>
      </c>
      <c r="B889" s="3">
        <v>2.0</v>
      </c>
      <c r="C889" s="4" t="str">
        <f>IFERROR(__xludf.DUMMYFUNCTION("LOWER(GOOGLETRANSLATE(A889,""en"",""es""))"),"exasperado")</f>
        <v>exasperado</v>
      </c>
    </row>
    <row r="890">
      <c r="A890" s="1" t="s">
        <v>891</v>
      </c>
      <c r="B890" s="3">
        <v>3.0</v>
      </c>
      <c r="C890" s="4" t="str">
        <f>IFERROR(__xludf.DUMMYFUNCTION("LOWER(GOOGLETRANSLATE(A890,""en"",""es""))"),"excelencia")</f>
        <v>excelencia</v>
      </c>
    </row>
    <row r="891">
      <c r="A891" s="1" t="s">
        <v>892</v>
      </c>
      <c r="B891" s="3">
        <v>3.0</v>
      </c>
      <c r="C891" s="4" t="str">
        <f>IFERROR(__xludf.DUMMYFUNCTION("LOWER(GOOGLETRANSLATE(A891,""en"",""es""))"),"excelente")</f>
        <v>excelente</v>
      </c>
    </row>
    <row r="892">
      <c r="A892" s="1" t="s">
        <v>893</v>
      </c>
      <c r="B892" s="3">
        <v>3.0</v>
      </c>
      <c r="C892" s="4" t="str">
        <f>IFERROR(__xludf.DUMMYFUNCTION("LOWER(GOOGLETRANSLATE(A892,""en"",""es""))"),"excitar")</f>
        <v>excitar</v>
      </c>
    </row>
    <row r="893">
      <c r="A893" s="1" t="s">
        <v>894</v>
      </c>
      <c r="B893" s="3">
        <v>3.0</v>
      </c>
      <c r="C893" s="4" t="str">
        <f>IFERROR(__xludf.DUMMYFUNCTION("LOWER(GOOGLETRANSLATE(A893,""en"",""es""))"),"entusiasmado")</f>
        <v>entusiasmado</v>
      </c>
    </row>
    <row r="894">
      <c r="A894" s="1" t="s">
        <v>895</v>
      </c>
      <c r="B894" s="3">
        <v>3.0</v>
      </c>
      <c r="C894" s="4" t="str">
        <f>IFERROR(__xludf.DUMMYFUNCTION("LOWER(GOOGLETRANSLATE(A894,""en"",""es""))"),"excitación")</f>
        <v>excitación</v>
      </c>
    </row>
    <row r="895">
      <c r="A895" s="1" t="s">
        <v>896</v>
      </c>
      <c r="B895" s="3">
        <v>3.0</v>
      </c>
      <c r="C895" s="4" t="str">
        <f>IFERROR(__xludf.DUMMYFUNCTION("LOWER(GOOGLETRANSLATE(A895,""en"",""es""))"),"emocionante")</f>
        <v>emocionante</v>
      </c>
    </row>
    <row r="896">
      <c r="A896" s="1" t="s">
        <v>897</v>
      </c>
      <c r="B896" s="3">
        <v>-1.0</v>
      </c>
      <c r="C896" s="4" t="str">
        <f>IFERROR(__xludf.DUMMYFUNCTION("LOWER(GOOGLETRANSLATE(A896,""en"",""es""))"),"excluir")</f>
        <v>excluir</v>
      </c>
    </row>
    <row r="897">
      <c r="A897" s="1" t="s">
        <v>898</v>
      </c>
      <c r="B897" s="3">
        <v>-2.0</v>
      </c>
      <c r="C897" s="4" t="str">
        <f>IFERROR(__xludf.DUMMYFUNCTION("LOWER(GOOGLETRANSLATE(A897,""en"",""es""))"),"excluido")</f>
        <v>excluido</v>
      </c>
    </row>
    <row r="898">
      <c r="A898" s="1" t="s">
        <v>899</v>
      </c>
      <c r="B898" s="3">
        <v>-1.0</v>
      </c>
      <c r="C898" s="4" t="str">
        <f>IFERROR(__xludf.DUMMYFUNCTION("LOWER(GOOGLETRANSLATE(A898,""en"",""es""))"),"exclusión")</f>
        <v>exclusión</v>
      </c>
    </row>
    <row r="899">
      <c r="A899" s="1" t="s">
        <v>900</v>
      </c>
      <c r="B899" s="3">
        <v>2.0</v>
      </c>
      <c r="C899" s="4" t="str">
        <f>IFERROR(__xludf.DUMMYFUNCTION("LOWER(GOOGLETRANSLATE(A899,""en"",""es""))"),"exclusivo")</f>
        <v>exclusivo</v>
      </c>
    </row>
    <row r="900">
      <c r="A900" s="1" t="s">
        <v>901</v>
      </c>
      <c r="B900" s="3">
        <v>-1.0</v>
      </c>
      <c r="C900" s="4" t="str">
        <f>IFERROR(__xludf.DUMMYFUNCTION("LOWER(GOOGLETRANSLATE(A900,""en"",""es""))"),"disculpar")</f>
        <v>disculpar</v>
      </c>
    </row>
    <row r="901">
      <c r="A901" s="1" t="s">
        <v>902</v>
      </c>
      <c r="B901" s="3">
        <v>-1.0</v>
      </c>
      <c r="C901" s="4" t="str">
        <f>IFERROR(__xludf.DUMMYFUNCTION("LOWER(GOOGLETRANSLATE(A901,""en"",""es""))"),"eximir")</f>
        <v>eximir</v>
      </c>
    </row>
    <row r="902">
      <c r="A902" s="1" t="s">
        <v>903</v>
      </c>
      <c r="B902" s="3">
        <v>-2.0</v>
      </c>
      <c r="C902" s="4" t="str">
        <f>IFERROR(__xludf.DUMMYFUNCTION("LOWER(GOOGLETRANSLATE(A902,""en"",""es""))"),"exhausto")</f>
        <v>exhausto</v>
      </c>
    </row>
    <row r="903">
      <c r="A903" s="1" t="s">
        <v>904</v>
      </c>
      <c r="B903" s="3">
        <v>3.0</v>
      </c>
      <c r="C903" s="4" t="str">
        <f>IFERROR(__xludf.DUMMYFUNCTION("LOWER(GOOGLETRANSLATE(A903,""en"",""es""))"),"regocijado")</f>
        <v>regocijado</v>
      </c>
    </row>
    <row r="904">
      <c r="A904" s="1" t="s">
        <v>905</v>
      </c>
      <c r="B904" s="3">
        <v>3.0</v>
      </c>
      <c r="C904" s="4" t="str">
        <f>IFERROR(__xludf.DUMMYFUNCTION("LOWER(GOOGLETRANSLATE(A904,""en"",""es""))"),"regañador")</f>
        <v>regañador</v>
      </c>
    </row>
    <row r="905">
      <c r="A905" s="1" t="s">
        <v>906</v>
      </c>
      <c r="B905" s="3">
        <v>3.0</v>
      </c>
      <c r="C905" s="4" t="str">
        <f>IFERROR(__xludf.DUMMYFUNCTION("LOWER(GOOGLETRANSLATE(A905,""en"",""es""))"),"estimulante")</f>
        <v>estimulante</v>
      </c>
    </row>
    <row r="906">
      <c r="A906" s="1" t="s">
        <v>907</v>
      </c>
      <c r="B906" s="3">
        <v>2.0</v>
      </c>
      <c r="C906" s="4" t="str">
        <f>IFERROR(__xludf.DUMMYFUNCTION("LOWER(GOOGLETRANSLATE(A906,""en"",""es""))"),"exonerar")</f>
        <v>exonerar</v>
      </c>
    </row>
    <row r="907">
      <c r="A907" s="1" t="s">
        <v>908</v>
      </c>
      <c r="B907" s="3">
        <v>2.0</v>
      </c>
      <c r="C907" s="4" t="str">
        <f>IFERROR(__xludf.DUMMYFUNCTION("LOWER(GOOGLETRANSLATE(A907,""en"",""es""))"),"exonerado")</f>
        <v>exonerado</v>
      </c>
    </row>
    <row r="908">
      <c r="A908" s="1" t="s">
        <v>909</v>
      </c>
      <c r="B908" s="3">
        <v>2.0</v>
      </c>
      <c r="C908" s="4" t="str">
        <f>IFERROR(__xludf.DUMMYFUNCTION("LOWER(GOOGLETRANSLATE(A908,""en"",""es""))"),"exonerarse")</f>
        <v>exonerarse</v>
      </c>
    </row>
    <row r="909">
      <c r="A909" s="1" t="s">
        <v>910</v>
      </c>
      <c r="B909" s="3">
        <v>2.0</v>
      </c>
      <c r="C909" s="4" t="str">
        <f>IFERROR(__xludf.DUMMYFUNCTION("LOWER(GOOGLETRANSLATE(A909,""en"",""es""))"),"exonerado")</f>
        <v>exonerado</v>
      </c>
    </row>
    <row r="910">
      <c r="A910" s="1" t="s">
        <v>911</v>
      </c>
      <c r="B910" s="3">
        <v>1.0</v>
      </c>
      <c r="C910" s="4" t="str">
        <f>IFERROR(__xludf.DUMMYFUNCTION("LOWER(GOOGLETRANSLATE(A910,""en"",""es""))"),"expandir")</f>
        <v>expandir</v>
      </c>
    </row>
    <row r="911">
      <c r="A911" s="1" t="s">
        <v>912</v>
      </c>
      <c r="B911" s="3">
        <v>1.0</v>
      </c>
      <c r="C911" s="4" t="str">
        <f>IFERROR(__xludf.DUMMYFUNCTION("LOWER(GOOGLETRANSLATE(A911,""en"",""es""))"),"expansión")</f>
        <v>expansión</v>
      </c>
    </row>
    <row r="912">
      <c r="A912" s="1" t="s">
        <v>913</v>
      </c>
      <c r="B912" s="3">
        <v>-2.0</v>
      </c>
      <c r="C912" s="4" t="str">
        <f>IFERROR(__xludf.DUMMYFUNCTION("LOWER(GOOGLETRANSLATE(A912,""en"",""es""))"),"expulsar")</f>
        <v>expulsar</v>
      </c>
    </row>
    <row r="913">
      <c r="A913" s="1" t="s">
        <v>914</v>
      </c>
      <c r="B913" s="3">
        <v>-2.0</v>
      </c>
      <c r="C913" s="4" t="str">
        <f>IFERROR(__xludf.DUMMYFUNCTION("LOWER(GOOGLETRANSLATE(A913,""en"",""es""))"),"expulsado")</f>
        <v>expulsado</v>
      </c>
    </row>
    <row r="914">
      <c r="A914" s="1" t="s">
        <v>915</v>
      </c>
      <c r="B914" s="3">
        <v>-2.0</v>
      </c>
      <c r="C914" s="4" t="str">
        <f>IFERROR(__xludf.DUMMYFUNCTION("LOWER(GOOGLETRANSLATE(A914,""en"",""es""))"),"expulsión")</f>
        <v>expulsión</v>
      </c>
    </row>
    <row r="915">
      <c r="A915" s="1" t="s">
        <v>916</v>
      </c>
      <c r="B915" s="3">
        <v>-2.0</v>
      </c>
      <c r="C915" s="4" t="str">
        <f>IFERROR(__xludf.DUMMYFUNCTION("LOWER(GOOGLETRANSLATE(A915,""en"",""es""))"),"expulsión")</f>
        <v>expulsión</v>
      </c>
    </row>
    <row r="916">
      <c r="A916" s="1" t="s">
        <v>917</v>
      </c>
      <c r="B916" s="3">
        <v>-2.0</v>
      </c>
      <c r="C916" s="4" t="str">
        <f>IFERROR(__xludf.DUMMYFUNCTION("LOWER(GOOGLETRANSLATE(A916,""en"",""es""))"),"explotar")</f>
        <v>explotar</v>
      </c>
    </row>
    <row r="917">
      <c r="A917" s="1" t="s">
        <v>918</v>
      </c>
      <c r="B917" s="3">
        <v>-2.0</v>
      </c>
      <c r="C917" s="4" t="str">
        <f>IFERROR(__xludf.DUMMYFUNCTION("LOWER(GOOGLETRANSLATE(A917,""en"",""es""))"),"explotado")</f>
        <v>explotado</v>
      </c>
    </row>
    <row r="918">
      <c r="A918" s="1" t="s">
        <v>919</v>
      </c>
      <c r="B918" s="3">
        <v>-2.0</v>
      </c>
      <c r="C918" s="4" t="str">
        <f>IFERROR(__xludf.DUMMYFUNCTION("LOWER(GOOGLETRANSLATE(A918,""en"",""es""))"),"explotación")</f>
        <v>explotación</v>
      </c>
    </row>
    <row r="919">
      <c r="A919" s="1" t="s">
        <v>920</v>
      </c>
      <c r="B919" s="3">
        <v>-2.0</v>
      </c>
      <c r="C919" s="4" t="str">
        <f>IFERROR(__xludf.DUMMYFUNCTION("LOWER(GOOGLETRANSLATE(A919,""en"",""es""))"),"exploits")</f>
        <v>exploits</v>
      </c>
    </row>
    <row r="920">
      <c r="A920" s="1" t="s">
        <v>921</v>
      </c>
      <c r="B920" s="3">
        <v>1.0</v>
      </c>
      <c r="C920" s="4" t="str">
        <f>IFERROR(__xludf.DUMMYFUNCTION("LOWER(GOOGLETRANSLATE(A920,""en"",""es""))"),"exploración")</f>
        <v>exploración</v>
      </c>
    </row>
    <row r="921">
      <c r="A921" s="1" t="s">
        <v>922</v>
      </c>
      <c r="B921" s="3">
        <v>1.0</v>
      </c>
      <c r="C921" s="4" t="str">
        <f>IFERROR(__xludf.DUMMYFUNCTION("LOWER(GOOGLETRANSLATE(A921,""en"",""es""))"),"exploraciones")</f>
        <v>exploraciones</v>
      </c>
    </row>
    <row r="922">
      <c r="A922" s="1" t="s">
        <v>923</v>
      </c>
      <c r="B922" s="3">
        <v>-1.0</v>
      </c>
      <c r="C922" s="4" t="str">
        <f>IFERROR(__xludf.DUMMYFUNCTION("LOWER(GOOGLETRANSLATE(A922,""en"",""es""))"),"exponer")</f>
        <v>exponer</v>
      </c>
    </row>
    <row r="923">
      <c r="A923" s="1" t="s">
        <v>924</v>
      </c>
      <c r="B923" s="3">
        <v>-1.0</v>
      </c>
      <c r="C923" s="4" t="str">
        <f>IFERROR(__xludf.DUMMYFUNCTION("LOWER(GOOGLETRANSLATE(A923,""en"",""es""))"),"expuesto")</f>
        <v>expuesto</v>
      </c>
    </row>
    <row r="924">
      <c r="A924" s="1" t="s">
        <v>925</v>
      </c>
      <c r="B924" s="3">
        <v>-1.0</v>
      </c>
      <c r="C924" s="4" t="str">
        <f>IFERROR(__xludf.DUMMYFUNCTION("LOWER(GOOGLETRANSLATE(A924,""en"",""es""))"),"exponido")</f>
        <v>exponido</v>
      </c>
    </row>
    <row r="925">
      <c r="A925" s="1" t="s">
        <v>926</v>
      </c>
      <c r="B925" s="3">
        <v>-1.0</v>
      </c>
      <c r="C925" s="4" t="str">
        <f>IFERROR(__xludf.DUMMYFUNCTION("LOWER(GOOGLETRANSLATE(A925,""en"",""es""))"),"exposición")</f>
        <v>exposición</v>
      </c>
    </row>
    <row r="926">
      <c r="A926" s="1" t="s">
        <v>927</v>
      </c>
      <c r="B926" s="3">
        <v>1.0</v>
      </c>
      <c r="C926" s="4" t="str">
        <f>IFERROR(__xludf.DUMMYFUNCTION("LOWER(GOOGLETRANSLATE(A926,""en"",""es""))"),"extender")</f>
        <v>extender</v>
      </c>
    </row>
    <row r="927">
      <c r="A927" s="1" t="s">
        <v>928</v>
      </c>
      <c r="B927" s="3">
        <v>1.0</v>
      </c>
      <c r="C927" s="4" t="str">
        <f>IFERROR(__xludf.DUMMYFUNCTION("LOWER(GOOGLETRANSLATE(A927,""en"",""es""))"),"extender")</f>
        <v>extender</v>
      </c>
    </row>
    <row r="928">
      <c r="A928" s="1" t="s">
        <v>929</v>
      </c>
      <c r="B928" s="3">
        <v>4.0</v>
      </c>
      <c r="C928" s="4" t="str">
        <f>IFERROR(__xludf.DUMMYFUNCTION("LOWER(GOOGLETRANSLATE(A928,""en"",""es""))"),"exuberante")</f>
        <v>exuberante</v>
      </c>
    </row>
    <row r="929">
      <c r="A929" s="1" t="s">
        <v>930</v>
      </c>
      <c r="B929" s="3">
        <v>3.0</v>
      </c>
      <c r="C929" s="4" t="str">
        <f>IFERROR(__xludf.DUMMYFUNCTION("LOWER(GOOGLETRANSLATE(A929,""en"",""es""))"),"jubiloso")</f>
        <v>jubiloso</v>
      </c>
    </row>
    <row r="930">
      <c r="A930" s="1" t="s">
        <v>931</v>
      </c>
      <c r="B930" s="3">
        <v>3.0</v>
      </c>
      <c r="C930" s="4" t="str">
        <f>IFERROR(__xludf.DUMMYFUNCTION("LOWER(GOOGLETRANSLATE(A930,""en"",""es""))"),"exultantemente")</f>
        <v>exultantemente</v>
      </c>
    </row>
    <row r="931">
      <c r="A931" s="1" t="s">
        <v>932</v>
      </c>
      <c r="B931" s="3">
        <v>4.0</v>
      </c>
      <c r="C931" s="4" t="str">
        <f>IFERROR(__xludf.DUMMYFUNCTION("LOWER(GOOGLETRANSLATE(A931,""en"",""es""))"),"fabuloso")</f>
        <v>fabuloso</v>
      </c>
    </row>
    <row r="932">
      <c r="A932" s="1" t="s">
        <v>933</v>
      </c>
      <c r="B932" s="3">
        <v>-2.0</v>
      </c>
      <c r="C932" s="4" t="str">
        <f>IFERROR(__xludf.DUMMYFUNCTION("LOWER(GOOGLETRANSLATE(A932,""en"",""es""))"),"moda")</f>
        <v>moda</v>
      </c>
    </row>
    <row r="933">
      <c r="A933" s="1" t="s">
        <v>934</v>
      </c>
      <c r="B933" s="3">
        <v>-3.0</v>
      </c>
      <c r="C933" s="4" t="str">
        <f>IFERROR(__xludf.DUMMYFUNCTION("LOWER(GOOGLETRANSLATE(A933,""en"",""es""))"),"maricón")</f>
        <v>maricón</v>
      </c>
    </row>
    <row r="934">
      <c r="A934" s="1" t="s">
        <v>935</v>
      </c>
      <c r="B934" s="3">
        <v>-3.0</v>
      </c>
      <c r="C934" s="4" t="str">
        <f>IFERROR(__xludf.DUMMYFUNCTION("LOWER(GOOGLETRANSLATE(A934,""en"",""es""))"),"maricón")</f>
        <v>maricón</v>
      </c>
    </row>
    <row r="935">
      <c r="A935" s="1" t="s">
        <v>936</v>
      </c>
      <c r="B935" s="3">
        <v>-3.0</v>
      </c>
      <c r="C935" s="4" t="str">
        <f>IFERROR(__xludf.DUMMYFUNCTION("LOWER(GOOGLETRANSLATE(A935,""en"",""es""))"),"maricones")</f>
        <v>maricones</v>
      </c>
    </row>
    <row r="936">
      <c r="A936" s="1" t="s">
        <v>937</v>
      </c>
      <c r="B936" s="3">
        <v>-2.0</v>
      </c>
      <c r="C936" s="4" t="str">
        <f>IFERROR(__xludf.DUMMYFUNCTION("LOWER(GOOGLETRANSLATE(A936,""en"",""es""))"),"fallar")</f>
        <v>fallar</v>
      </c>
    </row>
    <row r="937">
      <c r="A937" s="1" t="s">
        <v>938</v>
      </c>
      <c r="B937" s="3">
        <v>-2.0</v>
      </c>
      <c r="C937" s="4" t="str">
        <f>IFERROR(__xludf.DUMMYFUNCTION("LOWER(GOOGLETRANSLATE(A937,""en"",""es""))"),"fallido")</f>
        <v>fallido</v>
      </c>
    </row>
    <row r="938">
      <c r="A938" s="1" t="s">
        <v>939</v>
      </c>
      <c r="B938" s="3">
        <v>-2.0</v>
      </c>
      <c r="C938" s="4" t="str">
        <f>IFERROR(__xludf.DUMMYFUNCTION("LOWER(GOOGLETRANSLATE(A938,""en"",""es""))"),"defecto")</f>
        <v>defecto</v>
      </c>
    </row>
    <row r="939">
      <c r="A939" s="1" t="s">
        <v>940</v>
      </c>
      <c r="B939" s="3">
        <v>-2.0</v>
      </c>
      <c r="C939" s="4" t="str">
        <f>IFERROR(__xludf.DUMMYFUNCTION("LOWER(GOOGLETRANSLATE(A939,""en"",""es""))"),"fallas")</f>
        <v>fallas</v>
      </c>
    </row>
    <row r="940">
      <c r="A940" s="1" t="s">
        <v>941</v>
      </c>
      <c r="B940" s="3">
        <v>-2.0</v>
      </c>
      <c r="C940" s="4" t="str">
        <f>IFERROR(__xludf.DUMMYFUNCTION("LOWER(GOOGLETRANSLATE(A940,""en"",""es""))"),"falla")</f>
        <v>falla</v>
      </c>
    </row>
    <row r="941">
      <c r="A941" s="1" t="s">
        <v>942</v>
      </c>
      <c r="B941" s="3">
        <v>-2.0</v>
      </c>
      <c r="C941" s="4" t="str">
        <f>IFERROR(__xludf.DUMMYFUNCTION("LOWER(GOOGLETRANSLATE(A941,""en"",""es""))"),"fallas")</f>
        <v>fallas</v>
      </c>
    </row>
    <row r="942">
      <c r="A942" s="1" t="s">
        <v>943</v>
      </c>
      <c r="B942" s="3">
        <v>-2.0</v>
      </c>
      <c r="C942" s="4" t="str">
        <f>IFERROR(__xludf.DUMMYFUNCTION("LOWER(GOOGLETRANSLATE(A942,""en"",""es""))"),"débil de corazón")</f>
        <v>débil de corazón</v>
      </c>
    </row>
    <row r="943">
      <c r="A943" s="1" t="s">
        <v>944</v>
      </c>
      <c r="B943" s="3">
        <v>2.0</v>
      </c>
      <c r="C943" s="4" t="str">
        <f>IFERROR(__xludf.DUMMYFUNCTION("LOWER(GOOGLETRANSLATE(A943,""en"",""es""))"),"justo")</f>
        <v>justo</v>
      </c>
    </row>
    <row r="944">
      <c r="A944" s="1" t="s">
        <v>945</v>
      </c>
      <c r="B944" s="3">
        <v>1.0</v>
      </c>
      <c r="C944" s="4" t="str">
        <f>IFERROR(__xludf.DUMMYFUNCTION("LOWER(GOOGLETRANSLATE(A944,""en"",""es""))"),"fe")</f>
        <v>fe</v>
      </c>
    </row>
    <row r="945">
      <c r="A945" s="1" t="s">
        <v>946</v>
      </c>
      <c r="B945" s="3">
        <v>3.0</v>
      </c>
      <c r="C945" s="4" t="str">
        <f>IFERROR(__xludf.DUMMYFUNCTION("LOWER(GOOGLETRANSLATE(A945,""en"",""es""))"),"fiel")</f>
        <v>fiel</v>
      </c>
    </row>
    <row r="946">
      <c r="A946" s="1" t="s">
        <v>947</v>
      </c>
      <c r="B946" s="3">
        <v>-3.0</v>
      </c>
      <c r="C946" s="4" t="str">
        <f>IFERROR(__xludf.DUMMYFUNCTION("LOWER(GOOGLETRANSLATE(A946,""en"",""es""))"),"falso")</f>
        <v>falso</v>
      </c>
    </row>
    <row r="947">
      <c r="A947" s="1" t="s">
        <v>948</v>
      </c>
      <c r="B947" s="3">
        <v>-3.0</v>
      </c>
      <c r="C947" s="4" t="str">
        <f>IFERROR(__xludf.DUMMYFUNCTION("LOWER(GOOGLETRANSLATE(A947,""en"",""es""))"),"falsificaciones")</f>
        <v>falsificaciones</v>
      </c>
    </row>
    <row r="948">
      <c r="A948" s="1" t="s">
        <v>949</v>
      </c>
      <c r="B948" s="3">
        <v>-3.0</v>
      </c>
      <c r="C948" s="4" t="str">
        <f>IFERROR(__xludf.DUMMYFUNCTION("LOWER(GOOGLETRANSLATE(A948,""en"",""es""))"),"fake")</f>
        <v>fake</v>
      </c>
    </row>
    <row r="949">
      <c r="A949" s="1" t="s">
        <v>950</v>
      </c>
      <c r="B949" s="3">
        <v>-2.0</v>
      </c>
      <c r="C949" s="4" t="str">
        <f>IFERROR(__xludf.DUMMYFUNCTION("LOWER(GOOGLETRANSLATE(A949,""en"",""es""))"),"caído")</f>
        <v>caído</v>
      </c>
    </row>
    <row r="950">
      <c r="A950" s="1" t="s">
        <v>951</v>
      </c>
      <c r="B950" s="3">
        <v>-1.0</v>
      </c>
      <c r="C950" s="4" t="str">
        <f>IFERROR(__xludf.DUMMYFUNCTION("LOWER(GOOGLETRANSLATE(A950,""en"",""es""))"),"descendente")</f>
        <v>descendente</v>
      </c>
    </row>
    <row r="951">
      <c r="A951" s="1" t="s">
        <v>952</v>
      </c>
      <c r="B951" s="3">
        <v>-3.0</v>
      </c>
      <c r="C951" s="4" t="str">
        <f>IFERROR(__xludf.DUMMYFUNCTION("LOWER(GOOGLETRANSLATE(A951,""en"",""es""))"),"falsificado")</f>
        <v>falsificado</v>
      </c>
    </row>
    <row r="952">
      <c r="A952" s="1" t="s">
        <v>953</v>
      </c>
      <c r="B952" s="3">
        <v>-3.0</v>
      </c>
      <c r="C952" s="4" t="str">
        <f>IFERROR(__xludf.DUMMYFUNCTION("LOWER(GOOGLETRANSLATE(A952,""en"",""es""))"),"falsificar")</f>
        <v>falsificar</v>
      </c>
    </row>
    <row r="953">
      <c r="A953" s="1" t="s">
        <v>954</v>
      </c>
      <c r="B953" s="3">
        <v>1.0</v>
      </c>
      <c r="C953" s="4" t="str">
        <f>IFERROR(__xludf.DUMMYFUNCTION("LOWER(GOOGLETRANSLATE(A953,""en"",""es""))"),"fama")</f>
        <v>fama</v>
      </c>
    </row>
    <row r="954">
      <c r="A954" s="1" t="s">
        <v>955</v>
      </c>
      <c r="B954" s="3">
        <v>3.0</v>
      </c>
      <c r="C954" s="4" t="str">
        <f>IFERROR(__xludf.DUMMYFUNCTION("LOWER(GOOGLETRANSLATE(A954,""en"",""es""))"),"admirador")</f>
        <v>admirador</v>
      </c>
    </row>
    <row r="955">
      <c r="A955" s="1" t="s">
        <v>956</v>
      </c>
      <c r="B955" s="3">
        <v>4.0</v>
      </c>
      <c r="C955" s="4" t="str">
        <f>IFERROR(__xludf.DUMMYFUNCTION("LOWER(GOOGLETRANSLATE(A955,""en"",""es""))"),"fantástico")</f>
        <v>fantástico</v>
      </c>
    </row>
    <row r="956">
      <c r="A956" s="1" t="s">
        <v>957</v>
      </c>
      <c r="B956" s="3">
        <v>-1.0</v>
      </c>
      <c r="C956" s="4" t="str">
        <f>IFERROR(__xludf.DUMMYFUNCTION("LOWER(GOOGLETRANSLATE(A956,""en"",""es""))"),"farsa")</f>
        <v>farsa</v>
      </c>
    </row>
    <row r="957">
      <c r="A957" s="1" t="s">
        <v>958</v>
      </c>
      <c r="B957" s="3">
        <v>3.0</v>
      </c>
      <c r="C957" s="4" t="str">
        <f>IFERROR(__xludf.DUMMYFUNCTION("LOWER(GOOGLETRANSLATE(A957,""en"",""es""))"),"fascinar")</f>
        <v>fascinar</v>
      </c>
    </row>
    <row r="958">
      <c r="A958" s="1" t="s">
        <v>959</v>
      </c>
      <c r="B958" s="3">
        <v>3.0</v>
      </c>
      <c r="C958" s="4" t="str">
        <f>IFERROR(__xludf.DUMMYFUNCTION("LOWER(GOOGLETRANSLATE(A958,""en"",""es""))"),"fascinado")</f>
        <v>fascinado</v>
      </c>
    </row>
    <row r="959">
      <c r="A959" s="1" t="s">
        <v>960</v>
      </c>
      <c r="B959" s="3">
        <v>3.0</v>
      </c>
      <c r="C959" s="4" t="str">
        <f>IFERROR(__xludf.DUMMYFUNCTION("LOWER(GOOGLETRANSLATE(A959,""en"",""es""))"),"fascinante")</f>
        <v>fascinante</v>
      </c>
    </row>
    <row r="960">
      <c r="A960" s="1" t="s">
        <v>961</v>
      </c>
      <c r="B960" s="3">
        <v>3.0</v>
      </c>
      <c r="C960" s="4" t="str">
        <f>IFERROR(__xludf.DUMMYFUNCTION("LOWER(GOOGLETRANSLATE(A960,""en"",""es""))"),"fascinante")</f>
        <v>fascinante</v>
      </c>
    </row>
    <row r="961">
      <c r="A961" s="1" t="s">
        <v>962</v>
      </c>
      <c r="B961" s="3">
        <v>-2.0</v>
      </c>
      <c r="C961" s="4" t="str">
        <f>IFERROR(__xludf.DUMMYFUNCTION("LOWER(GOOGLETRANSLATE(A961,""en"",""es""))"),"fascista")</f>
        <v>fascista</v>
      </c>
    </row>
    <row r="962">
      <c r="A962" s="1" t="s">
        <v>963</v>
      </c>
      <c r="B962" s="3">
        <v>-2.0</v>
      </c>
      <c r="C962" s="4" t="str">
        <f>IFERROR(__xludf.DUMMYFUNCTION("LOWER(GOOGLETRANSLATE(A962,""en"",""es""))"),"fascistas")</f>
        <v>fascistas</v>
      </c>
    </row>
    <row r="963">
      <c r="A963" s="1" t="s">
        <v>964</v>
      </c>
      <c r="B963" s="3">
        <v>-3.0</v>
      </c>
      <c r="C963" s="4" t="str">
        <f>IFERROR(__xludf.DUMMYFUNCTION("LOWER(GOOGLETRANSLATE(A963,""en"",""es""))"),"fatalidad")</f>
        <v>fatalidad</v>
      </c>
    </row>
    <row r="964">
      <c r="A964" s="1" t="s">
        <v>965</v>
      </c>
      <c r="B964" s="3">
        <v>-3.0</v>
      </c>
      <c r="C964" s="4" t="str">
        <f>IFERROR(__xludf.DUMMYFUNCTION("LOWER(GOOGLETRANSLATE(A964,""en"",""es""))"),"fatalidad")</f>
        <v>fatalidad</v>
      </c>
    </row>
    <row r="965">
      <c r="A965" s="1" t="s">
        <v>966</v>
      </c>
      <c r="B965" s="3">
        <v>-2.0</v>
      </c>
      <c r="C965" s="4" t="str">
        <f>IFERROR(__xludf.DUMMYFUNCTION("LOWER(GOOGLETRANSLATE(A965,""en"",""es""))"),"fatiga")</f>
        <v>fatiga</v>
      </c>
    </row>
    <row r="966">
      <c r="A966" s="1" t="s">
        <v>967</v>
      </c>
      <c r="B966" s="3">
        <v>-2.0</v>
      </c>
      <c r="C966" s="4" t="str">
        <f>IFERROR(__xludf.DUMMYFUNCTION("LOWER(GOOGLETRANSLATE(A966,""en"",""es""))"),"fatigado")</f>
        <v>fatigado</v>
      </c>
    </row>
    <row r="967">
      <c r="A967" s="1" t="s">
        <v>968</v>
      </c>
      <c r="B967" s="3">
        <v>-2.0</v>
      </c>
      <c r="C967" s="4" t="str">
        <f>IFERROR(__xludf.DUMMYFUNCTION("LOWER(GOOGLETRANSLATE(A967,""en"",""es""))"),"fatigar")</f>
        <v>fatigar</v>
      </c>
    </row>
    <row r="968">
      <c r="A968" s="1" t="s">
        <v>969</v>
      </c>
      <c r="B968" s="3">
        <v>-2.0</v>
      </c>
      <c r="C968" s="4" t="str">
        <f>IFERROR(__xludf.DUMMYFUNCTION("LOWER(GOOGLETRANSLATE(A968,""en"",""es""))"),"fatigoso")</f>
        <v>fatigoso</v>
      </c>
    </row>
    <row r="969">
      <c r="A969" s="1" t="s">
        <v>970</v>
      </c>
      <c r="B969" s="3">
        <v>2.0</v>
      </c>
      <c r="C969" s="4" t="str">
        <f>IFERROR(__xludf.DUMMYFUNCTION("LOWER(GOOGLETRANSLATE(A969,""en"",""es""))"),"favor")</f>
        <v>favor</v>
      </c>
    </row>
    <row r="970">
      <c r="A970" s="1" t="s">
        <v>971</v>
      </c>
      <c r="B970" s="3">
        <v>2.0</v>
      </c>
      <c r="C970" s="4" t="str">
        <f>IFERROR(__xludf.DUMMYFUNCTION("LOWER(GOOGLETRANSLATE(A970,""en"",""es""))"),"favorecido")</f>
        <v>favorecido</v>
      </c>
    </row>
    <row r="971">
      <c r="A971" s="1" t="s">
        <v>972</v>
      </c>
      <c r="B971" s="3">
        <v>2.0</v>
      </c>
      <c r="C971" s="4" t="str">
        <f>IFERROR(__xludf.DUMMYFUNCTION("LOWER(GOOGLETRANSLATE(A971,""en"",""es""))"),"favorito")</f>
        <v>favorito</v>
      </c>
    </row>
    <row r="972">
      <c r="A972" s="1" t="s">
        <v>973</v>
      </c>
      <c r="B972" s="3">
        <v>2.0</v>
      </c>
      <c r="C972" s="4" t="str">
        <f>IFERROR(__xludf.DUMMYFUNCTION("LOWER(GOOGLETRANSLATE(A972,""en"",""es""))"),"favorecido")</f>
        <v>favorecido</v>
      </c>
    </row>
    <row r="973">
      <c r="A973" s="1" t="s">
        <v>974</v>
      </c>
      <c r="B973" s="3">
        <v>2.0</v>
      </c>
      <c r="C973" s="4" t="str">
        <f>IFERROR(__xludf.DUMMYFUNCTION("LOWER(GOOGLETRANSLATE(A973,""en"",""es""))"),"favoritos")</f>
        <v>favoritos</v>
      </c>
    </row>
    <row r="974">
      <c r="A974" s="1" t="s">
        <v>975</v>
      </c>
      <c r="B974" s="3">
        <v>2.0</v>
      </c>
      <c r="C974" s="4" t="str">
        <f>IFERROR(__xludf.DUMMYFUNCTION("LOWER(GOOGLETRANSLATE(A974,""en"",""es""))"),"favores")</f>
        <v>favores</v>
      </c>
    </row>
    <row r="975">
      <c r="A975" s="1" t="s">
        <v>976</v>
      </c>
      <c r="B975" s="3">
        <v>-2.0</v>
      </c>
      <c r="C975" s="4" t="str">
        <f>IFERROR(__xludf.DUMMYFUNCTION("LOWER(GOOGLETRANSLATE(A975,""en"",""es""))"),"miedo")</f>
        <v>miedo</v>
      </c>
    </row>
    <row r="976">
      <c r="A976" s="1" t="s">
        <v>977</v>
      </c>
      <c r="B976" s="3">
        <v>-2.0</v>
      </c>
      <c r="C976" s="4" t="str">
        <f>IFERROR(__xludf.DUMMYFUNCTION("LOWER(GOOGLETRANSLATE(A976,""en"",""es""))"),"temeroso")</f>
        <v>temeroso</v>
      </c>
    </row>
    <row r="977">
      <c r="A977" s="1" t="s">
        <v>978</v>
      </c>
      <c r="B977" s="3">
        <v>-2.0</v>
      </c>
      <c r="C977" s="4" t="str">
        <f>IFERROR(__xludf.DUMMYFUNCTION("LOWER(GOOGLETRANSLATE(A977,""en"",""es""))"),"temeroso")</f>
        <v>temeroso</v>
      </c>
    </row>
    <row r="978">
      <c r="A978" s="1" t="s">
        <v>979</v>
      </c>
      <c r="B978" s="3">
        <v>2.0</v>
      </c>
      <c r="C978" s="4" t="str">
        <f>IFERROR(__xludf.DUMMYFUNCTION("LOWER(GOOGLETRANSLATE(A978,""en"",""es""))"),"valiente")</f>
        <v>valiente</v>
      </c>
    </row>
    <row r="979">
      <c r="A979" s="1" t="s">
        <v>980</v>
      </c>
      <c r="B979" s="3">
        <v>-2.0</v>
      </c>
      <c r="C979" s="4" t="str">
        <f>IFERROR(__xludf.DUMMYFUNCTION("LOWER(GOOGLETRANSLATE(A979,""en"",""es""))"),"temible")</f>
        <v>temible</v>
      </c>
    </row>
    <row r="980">
      <c r="A980" s="1" t="s">
        <v>981</v>
      </c>
      <c r="B980" s="3">
        <v>-3.0</v>
      </c>
      <c r="C980" s="4" t="str">
        <f>IFERROR(__xludf.DUMMYFUNCTION("LOWER(GOOGLETRANSLATE(A980,""en"",""es""))"),"harto")</f>
        <v>harto</v>
      </c>
    </row>
    <row r="981">
      <c r="A981" s="1" t="s">
        <v>982</v>
      </c>
      <c r="B981" s="3">
        <v>-2.0</v>
      </c>
      <c r="C981" s="4" t="str">
        <f>IFERROR(__xludf.DUMMYFUNCTION("LOWER(GOOGLETRANSLATE(A981,""en"",""es""))"),"débil")</f>
        <v>débil</v>
      </c>
    </row>
    <row r="982">
      <c r="A982" s="1" t="s">
        <v>983</v>
      </c>
      <c r="B982" s="3">
        <v>1.0</v>
      </c>
      <c r="C982" s="4" t="str">
        <f>IFERROR(__xludf.DUMMYFUNCTION("LOWER(GOOGLETRANSLATE(A982,""en"",""es""))"),"sentimiento")</f>
        <v>sentimiento</v>
      </c>
    </row>
    <row r="983">
      <c r="A983" s="1" t="s">
        <v>984</v>
      </c>
      <c r="B983" s="3">
        <v>-3.0</v>
      </c>
      <c r="C983" s="4" t="str">
        <f>IFERROR(__xludf.DUMMYFUNCTION("LOWER(GOOGLETRANSLATE(A983,""en"",""es""))"),"delitos graves")</f>
        <v>delitos graves</v>
      </c>
    </row>
    <row r="984">
      <c r="A984" s="1" t="s">
        <v>985</v>
      </c>
      <c r="B984" s="3">
        <v>-3.0</v>
      </c>
      <c r="C984" s="4" t="str">
        <f>IFERROR(__xludf.DUMMYFUNCTION("LOWER(GOOGLETRANSLATE(A984,""en"",""es""))"),"delito")</f>
        <v>delito</v>
      </c>
    </row>
    <row r="985">
      <c r="A985" s="1" t="s">
        <v>986</v>
      </c>
      <c r="B985" s="3">
        <v>2.0</v>
      </c>
      <c r="C985" s="4" t="str">
        <f>IFERROR(__xludf.DUMMYFUNCTION("LOWER(GOOGLETRANSLATE(A985,""en"",""es""))"),"ferviente")</f>
        <v>ferviente</v>
      </c>
    </row>
    <row r="986">
      <c r="A986" s="1" t="s">
        <v>987</v>
      </c>
      <c r="B986" s="3">
        <v>2.0</v>
      </c>
      <c r="C986" s="4" t="str">
        <f>IFERROR(__xludf.DUMMYFUNCTION("LOWER(GOOGLETRANSLATE(A986,""en"",""es""))"),"fervoroso")</f>
        <v>fervoroso</v>
      </c>
    </row>
    <row r="987">
      <c r="A987" s="1" t="s">
        <v>988</v>
      </c>
      <c r="B987" s="3">
        <v>2.0</v>
      </c>
      <c r="C987" s="4" t="str">
        <f>IFERROR(__xludf.DUMMYFUNCTION("LOWER(GOOGLETRANSLATE(A987,""en"",""es""))"),"festivo")</f>
        <v>festivo</v>
      </c>
    </row>
    <row r="988">
      <c r="A988" s="1" t="s">
        <v>989</v>
      </c>
      <c r="B988" s="3">
        <v>-3.0</v>
      </c>
      <c r="C988" s="4" t="str">
        <f>IFERROR(__xludf.DUMMYFUNCTION("LOWER(GOOGLETRANSLATE(A988,""en"",""es""))"),"fiasco")</f>
        <v>fiasco</v>
      </c>
    </row>
    <row r="989">
      <c r="A989" s="1" t="s">
        <v>990</v>
      </c>
      <c r="B989" s="3">
        <v>-2.0</v>
      </c>
      <c r="C989" s="4" t="str">
        <f>IFERROR(__xludf.DUMMYFUNCTION("LOWER(GOOGLETRANSLATE(A989,""en"",""es""))"),"nervioso")</f>
        <v>nervioso</v>
      </c>
    </row>
    <row r="990">
      <c r="A990" s="1" t="s">
        <v>991</v>
      </c>
      <c r="B990" s="3">
        <v>-1.0</v>
      </c>
      <c r="C990" s="4" t="str">
        <f>IFERROR(__xludf.DUMMYFUNCTION("LOWER(GOOGLETRANSLATE(A990,""en"",""es""))"),"luchar")</f>
        <v>luchar</v>
      </c>
    </row>
    <row r="991">
      <c r="A991" s="1" t="s">
        <v>992</v>
      </c>
      <c r="B991" s="3">
        <v>2.0</v>
      </c>
      <c r="C991" s="4" t="str">
        <f>IFERROR(__xludf.DUMMYFUNCTION("LOWER(GOOGLETRANSLATE(A991,""en"",""es""))"),"bien")</f>
        <v>bien</v>
      </c>
    </row>
    <row r="992">
      <c r="A992" s="1" t="s">
        <v>993</v>
      </c>
      <c r="B992" s="3">
        <v>-2.0</v>
      </c>
      <c r="C992" s="4" t="str">
        <f>IFERROR(__xludf.DUMMYFUNCTION("LOWER(GOOGLETRANSLATE(A992,""en"",""es""))"),"fuego")</f>
        <v>fuego</v>
      </c>
    </row>
    <row r="993">
      <c r="A993" s="1" t="s">
        <v>994</v>
      </c>
      <c r="B993" s="3">
        <v>-2.0</v>
      </c>
      <c r="C993" s="4" t="str">
        <f>IFERROR(__xludf.DUMMYFUNCTION("LOWER(GOOGLETRANSLATE(A993,""en"",""es""))"),"despedido")</f>
        <v>despedido</v>
      </c>
    </row>
    <row r="994">
      <c r="A994" s="1" t="s">
        <v>995</v>
      </c>
      <c r="B994" s="3">
        <v>-2.0</v>
      </c>
      <c r="C994" s="4" t="str">
        <f>IFERROR(__xludf.DUMMYFUNCTION("LOWER(GOOGLETRANSLATE(A994,""en"",""es""))"),"disparo")</f>
        <v>disparo</v>
      </c>
    </row>
    <row r="995">
      <c r="A995" s="1" t="s">
        <v>996</v>
      </c>
      <c r="B995" s="3">
        <v>1.0</v>
      </c>
      <c r="C995" s="4" t="str">
        <f>IFERROR(__xludf.DUMMYFUNCTION("LOWER(GOOGLETRANSLATE(A995,""en"",""es""))"),"adaptar")</f>
        <v>adaptar</v>
      </c>
    </row>
    <row r="996">
      <c r="A996" s="1" t="s">
        <v>997</v>
      </c>
      <c r="B996" s="3">
        <v>1.0</v>
      </c>
      <c r="C996" s="4" t="str">
        <f>IFERROR(__xludf.DUMMYFUNCTION("LOWER(GOOGLETRANSLATE(A996,""en"",""es""))"),"aptitud física")</f>
        <v>aptitud física</v>
      </c>
    </row>
    <row r="997">
      <c r="A997" s="1" t="s">
        <v>998</v>
      </c>
      <c r="B997" s="3">
        <v>2.0</v>
      </c>
      <c r="C997" s="4" t="str">
        <f>IFERROR(__xludf.DUMMYFUNCTION("LOWER(GOOGLETRANSLATE(A997,""en"",""es""))"),"buque insignia")</f>
        <v>buque insignia</v>
      </c>
    </row>
    <row r="998">
      <c r="A998" s="1" t="s">
        <v>999</v>
      </c>
      <c r="B998" s="3">
        <v>-1.0</v>
      </c>
      <c r="C998" s="4" t="str">
        <f>IFERROR(__xludf.DUMMYFUNCTION("LOWER(GOOGLETRANSLATE(A998,""en"",""es""))"),"fluida")</f>
        <v>fluida</v>
      </c>
    </row>
    <row r="999">
      <c r="A999" s="1" t="s">
        <v>1000</v>
      </c>
      <c r="B999" s="3">
        <v>-2.0</v>
      </c>
      <c r="C999" s="4" t="str">
        <f>IFERROR(__xludf.DUMMYFUNCTION("LOWER(GOOGLETRANSLATE(A999,""en"",""es""))"),"fracaso")</f>
        <v>fracaso</v>
      </c>
    </row>
    <row r="1000">
      <c r="A1000" s="1" t="s">
        <v>1001</v>
      </c>
      <c r="B1000" s="3">
        <v>-2.0</v>
      </c>
      <c r="C1000" s="4" t="str">
        <f>IFERROR(__xludf.DUMMYFUNCTION("LOWER(GOOGLETRANSLATE(A1000,""en"",""es""))"),"chocolas")</f>
        <v>chocolas</v>
      </c>
    </row>
    <row r="1001">
      <c r="A1001" s="1" t="s">
        <v>1002</v>
      </c>
      <c r="B1001" s="3">
        <v>-2.0</v>
      </c>
      <c r="C1001" s="4" t="str">
        <f>IFERROR(__xludf.DUMMYFUNCTION("LOWER(GOOGLETRANSLATE(A1001,""en"",""es""))"),"gripe")</f>
        <v>gripe</v>
      </c>
    </row>
    <row r="1002">
      <c r="A1002" s="1" t="s">
        <v>1003</v>
      </c>
      <c r="B1002" s="3">
        <v>-2.0</v>
      </c>
      <c r="C1002" s="4" t="str">
        <f>IFERROR(__xludf.DUMMYFUNCTION("LOWER(GOOGLETRANSLATE(A1002,""en"",""es""))"),"nervioso")</f>
        <v>nervioso</v>
      </c>
    </row>
    <row r="1003">
      <c r="A1003" s="1" t="s">
        <v>1004</v>
      </c>
      <c r="B1003" s="3">
        <v>2.0</v>
      </c>
      <c r="C1003" s="4" t="str">
        <f>IFERROR(__xludf.DUMMYFUNCTION("LOWER(GOOGLETRANSLATE(A1003,""en"",""es""))"),"centrado")</f>
        <v>centrado</v>
      </c>
    </row>
    <row r="1004">
      <c r="A1004" s="1" t="s">
        <v>1005</v>
      </c>
      <c r="B1004" s="3">
        <v>2.0</v>
      </c>
      <c r="C1004" s="4" t="str">
        <f>IFERROR(__xludf.DUMMYFUNCTION("LOWER(GOOGLETRANSLATE(A1004,""en"",""es""))"),"aficionado")</f>
        <v>aficionado</v>
      </c>
    </row>
    <row r="1005">
      <c r="A1005" s="1" t="s">
        <v>1006</v>
      </c>
      <c r="B1005" s="3">
        <v>2.0</v>
      </c>
      <c r="C1005" s="4" t="str">
        <f>IFERROR(__xludf.DUMMYFUNCTION("LOWER(GOOGLETRANSLATE(A1005,""en"",""es""))"),"cariño")</f>
        <v>cariño</v>
      </c>
    </row>
    <row r="1006">
      <c r="A1006" s="1" t="s">
        <v>1007</v>
      </c>
      <c r="B1006" s="3">
        <v>-2.0</v>
      </c>
      <c r="C1006" s="4" t="str">
        <f>IFERROR(__xludf.DUMMYFUNCTION("LOWER(GOOGLETRANSLATE(A1006,""en"",""es""))"),"tonto")</f>
        <v>tonto</v>
      </c>
    </row>
    <row r="1007">
      <c r="A1007" s="1" t="s">
        <v>1008</v>
      </c>
      <c r="B1007" s="3">
        <v>-2.0</v>
      </c>
      <c r="C1007" s="4" t="str">
        <f>IFERROR(__xludf.DUMMYFUNCTION("LOWER(GOOGLETRANSLATE(A1007,""en"",""es""))"),"necio")</f>
        <v>necio</v>
      </c>
    </row>
    <row r="1008">
      <c r="A1008" s="1" t="s">
        <v>1009</v>
      </c>
      <c r="B1008" s="3">
        <v>-2.0</v>
      </c>
      <c r="C1008" s="4" t="str">
        <f>IFERROR(__xludf.DUMMYFUNCTION("LOWER(GOOGLETRANSLATE(A1008,""en"",""es""))"),"tontos")</f>
        <v>tontos</v>
      </c>
    </row>
    <row r="1009">
      <c r="A1009" s="1" t="s">
        <v>1010</v>
      </c>
      <c r="B1009" s="3">
        <v>-1.0</v>
      </c>
      <c r="C1009" s="4" t="str">
        <f>IFERROR(__xludf.DUMMYFUNCTION("LOWER(GOOGLETRANSLATE(A1009,""en"",""es""))"),"forzado")</f>
        <v>forzado</v>
      </c>
    </row>
    <row r="1010">
      <c r="A1010" s="1" t="s">
        <v>1011</v>
      </c>
      <c r="B1010" s="3">
        <v>-2.0</v>
      </c>
      <c r="C1010" s="4" t="str">
        <f>IFERROR(__xludf.DUMMYFUNCTION("LOWER(GOOGLETRANSLATE(A1010,""en"",""es""))"),"juicio hipotecario")</f>
        <v>juicio hipotecario</v>
      </c>
    </row>
    <row r="1011">
      <c r="A1011" s="1" t="s">
        <v>1012</v>
      </c>
      <c r="B1011" s="3">
        <v>-2.0</v>
      </c>
      <c r="C1011" s="4" t="str">
        <f>IFERROR(__xludf.DUMMYFUNCTION("LOWER(GOOGLETRANSLATE(A1011,""en"",""es""))"),"ejecución hipotecaria")</f>
        <v>ejecución hipotecaria</v>
      </c>
    </row>
    <row r="1012">
      <c r="A1012" s="1" t="s">
        <v>1013</v>
      </c>
      <c r="B1012" s="3">
        <v>-1.0</v>
      </c>
      <c r="C1012" s="4" t="str">
        <f>IFERROR(__xludf.DUMMYFUNCTION("LOWER(GOOGLETRANSLATE(A1012,""en"",""es""))"),"olvidar")</f>
        <v>olvidar</v>
      </c>
    </row>
    <row r="1013">
      <c r="A1013" s="1" t="s">
        <v>1014</v>
      </c>
      <c r="B1013" s="3">
        <v>-2.0</v>
      </c>
      <c r="C1013" s="4" t="str">
        <f>IFERROR(__xludf.DUMMYFUNCTION("LOWER(GOOGLETRANSLATE(A1013,""en"",""es""))"),"olvidadizo")</f>
        <v>olvidadizo</v>
      </c>
    </row>
    <row r="1014">
      <c r="A1014" s="1" t="s">
        <v>1015</v>
      </c>
      <c r="B1014" s="3">
        <v>1.0</v>
      </c>
      <c r="C1014" s="4" t="str">
        <f>IFERROR(__xludf.DUMMYFUNCTION("LOWER(GOOGLETRANSLATE(A1014,""en"",""es""))"),"perdonar")</f>
        <v>perdonar</v>
      </c>
    </row>
    <row r="1015">
      <c r="A1015" s="1" t="s">
        <v>1016</v>
      </c>
      <c r="B1015" s="3">
        <v>1.0</v>
      </c>
      <c r="C1015" s="4" t="str">
        <f>IFERROR(__xludf.DUMMYFUNCTION("LOWER(GOOGLETRANSLATE(A1015,""en"",""es""))"),"indulgente")</f>
        <v>indulgente</v>
      </c>
    </row>
    <row r="1016">
      <c r="A1016" s="1" t="s">
        <v>1017</v>
      </c>
      <c r="B1016" s="3">
        <v>-1.0</v>
      </c>
      <c r="C1016" s="4" t="str">
        <f>IFERROR(__xludf.DUMMYFUNCTION("LOWER(GOOGLETRANSLATE(A1016,""en"",""es""))"),"olvidado")</f>
        <v>olvidado</v>
      </c>
    </row>
    <row r="1017">
      <c r="A1017" s="1" t="s">
        <v>1018</v>
      </c>
      <c r="B1017" s="3">
        <v>2.0</v>
      </c>
      <c r="C1017" s="4" t="str">
        <f>IFERROR(__xludf.DUMMYFUNCTION("LOWER(GOOGLETRANSLATE(A1017,""en"",""es""))"),"afortunado")</f>
        <v>afortunado</v>
      </c>
    </row>
    <row r="1018">
      <c r="A1018" s="1" t="s">
        <v>1019</v>
      </c>
      <c r="B1018" s="3">
        <v>-1.0</v>
      </c>
      <c r="C1018" s="4" t="str">
        <f>IFERROR(__xludf.DUMMYFUNCTION("LOWER(GOOGLETRANSLATE(A1018,""en"",""es""))"),"frenético")</f>
        <v>frenético</v>
      </c>
    </row>
    <row r="1019">
      <c r="A1019" s="1" t="s">
        <v>1020</v>
      </c>
      <c r="B1019" s="3">
        <v>-4.0</v>
      </c>
      <c r="C1019" s="4" t="str">
        <f>IFERROR(__xludf.DUMMYFUNCTION("LOWER(GOOGLETRANSLATE(A1019,""en"",""es""))"),"fraude")</f>
        <v>fraude</v>
      </c>
    </row>
    <row r="1020">
      <c r="A1020" s="1" t="s">
        <v>1021</v>
      </c>
      <c r="B1020" s="3">
        <v>-4.0</v>
      </c>
      <c r="C1020" s="4" t="str">
        <f>IFERROR(__xludf.DUMMYFUNCTION("LOWER(GOOGLETRANSLATE(A1020,""en"",""es""))"),"fraudes")</f>
        <v>fraudes</v>
      </c>
    </row>
    <row r="1021">
      <c r="A1021" s="1" t="s">
        <v>1022</v>
      </c>
      <c r="B1021" s="3">
        <v>-4.0</v>
      </c>
      <c r="C1021" s="4" t="str">
        <f>IFERROR(__xludf.DUMMYFUNCTION("LOWER(GOOGLETRANSLATE(A1021,""en"",""es""))"),"estafador")</f>
        <v>estafador</v>
      </c>
    </row>
    <row r="1022">
      <c r="A1022" s="1" t="s">
        <v>1023</v>
      </c>
      <c r="B1022" s="3">
        <v>-4.0</v>
      </c>
      <c r="C1022" s="4" t="str">
        <f>IFERROR(__xludf.DUMMYFUNCTION("LOWER(GOOGLETRANSLATE(A1022,""en"",""es""))"),"estafadores")</f>
        <v>estafadores</v>
      </c>
    </row>
    <row r="1023">
      <c r="A1023" s="1" t="s">
        <v>1024</v>
      </c>
      <c r="B1023" s="3">
        <v>-4.0</v>
      </c>
      <c r="C1023" s="4" t="str">
        <f>IFERROR(__xludf.DUMMYFUNCTION("LOWER(GOOGLETRANSLATE(A1023,""en"",""es""))"),"fraude")</f>
        <v>fraude</v>
      </c>
    </row>
    <row r="1024">
      <c r="A1024" s="1" t="s">
        <v>1025</v>
      </c>
      <c r="B1024" s="3">
        <v>-4.0</v>
      </c>
      <c r="C1024" s="4" t="str">
        <f>IFERROR(__xludf.DUMMYFUNCTION("LOWER(GOOGLETRANSLATE(A1024,""en"",""es""))"),"fraudulento")</f>
        <v>fraudulento</v>
      </c>
    </row>
    <row r="1025">
      <c r="A1025" s="1" t="s">
        <v>1026</v>
      </c>
      <c r="B1025" s="3">
        <v>1.0</v>
      </c>
      <c r="C1025" s="4" t="str">
        <f>IFERROR(__xludf.DUMMYFUNCTION("LOWER(GOOGLETRANSLATE(A1025,""en"",""es""))"),"gratis")</f>
        <v>gratis</v>
      </c>
    </row>
    <row r="1026">
      <c r="A1026" s="1" t="s">
        <v>1027</v>
      </c>
      <c r="B1026" s="3">
        <v>2.0</v>
      </c>
      <c r="C1026" s="4" t="str">
        <f>IFERROR(__xludf.DUMMYFUNCTION("LOWER(GOOGLETRANSLATE(A1026,""en"",""es""))"),"libertad")</f>
        <v>libertad</v>
      </c>
    </row>
    <row r="1027">
      <c r="A1027" s="1" t="s">
        <v>1028</v>
      </c>
      <c r="B1027" s="3">
        <v>-3.0</v>
      </c>
      <c r="C1027" s="4" t="str">
        <f>IFERROR(__xludf.DUMMYFUNCTION("LOWER(GOOGLETRANSLATE(A1027,""en"",""es""))"),"frenesí")</f>
        <v>frenesí</v>
      </c>
    </row>
    <row r="1028">
      <c r="A1028" s="1" t="s">
        <v>1029</v>
      </c>
      <c r="B1028" s="3">
        <v>1.0</v>
      </c>
      <c r="C1028" s="4" t="str">
        <f>IFERROR(__xludf.DUMMYFUNCTION("LOWER(GOOGLETRANSLATE(A1028,""en"",""es""))"),"fresco")</f>
        <v>fresco</v>
      </c>
    </row>
    <row r="1029">
      <c r="A1029" s="1" t="s">
        <v>1030</v>
      </c>
      <c r="B1029" s="3">
        <v>2.0</v>
      </c>
      <c r="C1029" s="4" t="str">
        <f>IFERROR(__xludf.DUMMYFUNCTION("LOWER(GOOGLETRANSLATE(A1029,""en"",""es""))"),"amigable")</f>
        <v>amigable</v>
      </c>
    </row>
    <row r="1030">
      <c r="A1030" s="1" t="s">
        <v>1031</v>
      </c>
      <c r="B1030" s="3">
        <v>-2.0</v>
      </c>
      <c r="C1030" s="4" t="str">
        <f>IFERROR(__xludf.DUMMYFUNCTION("LOWER(GOOGLETRANSLATE(A1030,""en"",""es""))"),"susto")</f>
        <v>susto</v>
      </c>
    </row>
    <row r="1031">
      <c r="A1031" s="1" t="s">
        <v>1032</v>
      </c>
      <c r="B1031" s="3">
        <v>-2.0</v>
      </c>
      <c r="C1031" s="4" t="str">
        <f>IFERROR(__xludf.DUMMYFUNCTION("LOWER(GOOGLETRANSLATE(A1031,""en"",""es""))"),"atemorizado")</f>
        <v>atemorizado</v>
      </c>
    </row>
    <row r="1032">
      <c r="A1032" s="1" t="s">
        <v>1033</v>
      </c>
      <c r="B1032" s="3">
        <v>-3.0</v>
      </c>
      <c r="C1032" s="4" t="str">
        <f>IFERROR(__xludf.DUMMYFUNCTION("LOWER(GOOGLETRANSLATE(A1032,""en"",""es""))"),"alarmante")</f>
        <v>alarmante</v>
      </c>
    </row>
    <row r="1033">
      <c r="A1033" s="1" t="s">
        <v>1034</v>
      </c>
      <c r="B1033" s="3">
        <v>-2.0</v>
      </c>
      <c r="C1033" s="4" t="str">
        <f>IFERROR(__xludf.DUMMYFUNCTION("LOWER(GOOGLETRANSLATE(A1033,""en"",""es""))"),"frikin")</f>
        <v>frikin</v>
      </c>
    </row>
    <row r="1034">
      <c r="A1034" s="1" t="s">
        <v>1035</v>
      </c>
      <c r="B1034" s="3">
        <v>2.0</v>
      </c>
      <c r="C1034" s="4" t="str">
        <f>IFERROR(__xludf.DUMMYFUNCTION("LOWER(GOOGLETRANSLATE(A1034,""en"",""es""))"),"retozón")</f>
        <v>retozón</v>
      </c>
    </row>
    <row r="1035">
      <c r="A1035" s="1" t="s">
        <v>1036</v>
      </c>
      <c r="B1035" s="3">
        <v>-1.0</v>
      </c>
      <c r="C1035" s="4" t="str">
        <f>IFERROR(__xludf.DUMMYFUNCTION("LOWER(GOOGLETRANSLATE(A1035,""en"",""es""))"),"ceñudo")</f>
        <v>ceñudo</v>
      </c>
    </row>
    <row r="1036">
      <c r="A1036" s="1" t="s">
        <v>1037</v>
      </c>
      <c r="B1036" s="3">
        <v>-2.0</v>
      </c>
      <c r="C1036" s="4" t="str">
        <f>IFERROR(__xludf.DUMMYFUNCTION("LOWER(GOOGLETRANSLATE(A1036,""en"",""es""))"),"frustrar")</f>
        <v>frustrar</v>
      </c>
    </row>
    <row r="1037">
      <c r="A1037" s="1" t="s">
        <v>1038</v>
      </c>
      <c r="B1037" s="3">
        <v>-2.0</v>
      </c>
      <c r="C1037" s="4" t="str">
        <f>IFERROR(__xludf.DUMMYFUNCTION("LOWER(GOOGLETRANSLATE(A1037,""en"",""es""))"),"frustrado")</f>
        <v>frustrado</v>
      </c>
    </row>
    <row r="1038">
      <c r="A1038" s="1" t="s">
        <v>1039</v>
      </c>
      <c r="B1038" s="3">
        <v>-2.0</v>
      </c>
      <c r="C1038" s="4" t="str">
        <f>IFERROR(__xludf.DUMMYFUNCTION("LOWER(GOOGLETRANSLATE(A1038,""en"",""es""))"),"frustrar")</f>
        <v>frustrar</v>
      </c>
    </row>
    <row r="1039">
      <c r="A1039" s="1" t="s">
        <v>1040</v>
      </c>
      <c r="B1039" s="3">
        <v>-2.0</v>
      </c>
      <c r="C1039" s="4" t="str">
        <f>IFERROR(__xludf.DUMMYFUNCTION("LOWER(GOOGLETRANSLATE(A1039,""en"",""es""))"),"frustrante")</f>
        <v>frustrante</v>
      </c>
    </row>
    <row r="1040">
      <c r="A1040" s="1" t="s">
        <v>1041</v>
      </c>
      <c r="B1040" s="3">
        <v>-2.0</v>
      </c>
      <c r="C1040" s="4" t="str">
        <f>IFERROR(__xludf.DUMMYFUNCTION("LOWER(GOOGLETRANSLATE(A1040,""en"",""es""))"),"frustración")</f>
        <v>frustración</v>
      </c>
    </row>
    <row r="1041">
      <c r="A1041" s="1" t="s">
        <v>1042</v>
      </c>
      <c r="B1041" s="3">
        <v>3.0</v>
      </c>
      <c r="C1041" s="4" t="str">
        <f>IFERROR(__xludf.DUMMYFUNCTION("LOWER(GOOGLETRANSLATE(A1041,""en"",""es""))"),"ftw")</f>
        <v>ftw</v>
      </c>
    </row>
    <row r="1042">
      <c r="A1042" s="1" t="s">
        <v>1043</v>
      </c>
      <c r="B1042" s="3">
        <v>-4.0</v>
      </c>
      <c r="C1042" s="4" t="str">
        <f>IFERROR(__xludf.DUMMYFUNCTION("LOWER(GOOGLETRANSLATE(A1042,""en"",""es""))"),"mierda")</f>
        <v>mierda</v>
      </c>
    </row>
    <row r="1043">
      <c r="A1043" s="1" t="s">
        <v>1044</v>
      </c>
      <c r="B1043" s="3">
        <v>-4.0</v>
      </c>
      <c r="C1043" s="4" t="str">
        <f>IFERROR(__xludf.DUMMYFUNCTION("LOWER(GOOGLETRANSLATE(A1043,""en"",""es""))"),"follado")</f>
        <v>follado</v>
      </c>
    </row>
    <row r="1044">
      <c r="A1044" s="1" t="s">
        <v>1045</v>
      </c>
      <c r="B1044" s="3">
        <v>-4.0</v>
      </c>
      <c r="C1044" s="4" t="str">
        <f>IFERROR(__xludf.DUMMYFUNCTION("LOWER(GOOGLETRANSLATE(A1044,""en"",""es""))"),"cabron")</f>
        <v>cabron</v>
      </c>
    </row>
    <row r="1045">
      <c r="A1045" s="1" t="s">
        <v>1046</v>
      </c>
      <c r="B1045" s="3">
        <v>-4.0</v>
      </c>
      <c r="C1045" s="4" t="str">
        <f>IFERROR(__xludf.DUMMYFUNCTION("LOWER(GOOGLETRANSLATE(A1045,""en"",""es""))"),"cabrones")</f>
        <v>cabrones</v>
      </c>
    </row>
    <row r="1046">
      <c r="A1046" s="1" t="s">
        <v>1047</v>
      </c>
      <c r="B1046" s="3">
        <v>-4.0</v>
      </c>
      <c r="C1046" s="4" t="str">
        <f>IFERROR(__xludf.DUMMYFUNCTION("LOWER(GOOGLETRANSLATE(A1046,""en"",""es""))"),"cara de joder")</f>
        <v>cara de joder</v>
      </c>
    </row>
    <row r="1047">
      <c r="A1047" s="1" t="s">
        <v>1048</v>
      </c>
      <c r="B1047" s="3">
        <v>-4.0</v>
      </c>
      <c r="C1047" s="4" t="str">
        <f>IFERROR(__xludf.DUMMYFUNCTION("LOWER(GOOGLETRANSLATE(A1047,""en"",""es""))"),"cabezal")</f>
        <v>cabezal</v>
      </c>
    </row>
    <row r="1048">
      <c r="A1048" s="1" t="s">
        <v>1049</v>
      </c>
      <c r="B1048" s="3">
        <v>-4.0</v>
      </c>
      <c r="C1048" s="4" t="str">
        <f>IFERROR(__xludf.DUMMYFUNCTION("LOWER(GOOGLETRANSLATE(A1048,""en"",""es""))"),"maldito")</f>
        <v>maldito</v>
      </c>
    </row>
    <row r="1049">
      <c r="A1049" s="1" t="s">
        <v>1050</v>
      </c>
      <c r="B1049" s="3">
        <v>-4.0</v>
      </c>
      <c r="C1049" s="4" t="str">
        <f>IFERROR(__xludf.DUMMYFUNCTION("LOWER(GOOGLETRANSLATE(A1049,""en"",""es""))"),"joder")</f>
        <v>joder</v>
      </c>
    </row>
    <row r="1050">
      <c r="A1050" s="1" t="s">
        <v>1051</v>
      </c>
      <c r="B1050" s="3">
        <v>-3.0</v>
      </c>
      <c r="C1050" s="4" t="str">
        <f>IFERROR(__xludf.DUMMYFUNCTION("LOWER(GOOGLETRANSLATE(A1050,""en"",""es""))"),"fud")</f>
        <v>fud</v>
      </c>
    </row>
    <row r="1051">
      <c r="A1051" s="1" t="s">
        <v>1052</v>
      </c>
      <c r="B1051" s="3">
        <v>-4.0</v>
      </c>
      <c r="C1051" s="4" t="str">
        <f>IFERROR(__xludf.DUMMYFUNCTION("LOWER(GOOGLETRANSLATE(A1051,""en"",""es""))"),"fútido")</f>
        <v>fútido</v>
      </c>
    </row>
    <row r="1052">
      <c r="A1052" s="1" t="s">
        <v>1053</v>
      </c>
      <c r="B1052" s="3">
        <v>-4.0</v>
      </c>
      <c r="C1052" s="4" t="str">
        <f>IFERROR(__xludf.DUMMYFUNCTION("LOWER(GOOGLETRANSLATE(A1052,""en"",""es""))"),"cuidadoso")</f>
        <v>cuidadoso</v>
      </c>
    </row>
    <row r="1053">
      <c r="A1053" s="1" t="s">
        <v>1054</v>
      </c>
      <c r="B1053" s="3">
        <v>2.0</v>
      </c>
      <c r="C1053" s="4" t="str">
        <f>IFERROR(__xludf.DUMMYFUNCTION("LOWER(GOOGLETRANSLATE(A1053,""en"",""es""))"),"realizar")</f>
        <v>realizar</v>
      </c>
    </row>
    <row r="1054">
      <c r="A1054" s="1" t="s">
        <v>1055</v>
      </c>
      <c r="B1054" s="3">
        <v>2.0</v>
      </c>
      <c r="C1054" s="4" t="str">
        <f>IFERROR(__xludf.DUMMYFUNCTION("LOWER(GOOGLETRANSLATE(A1054,""en"",""es""))"),"satisfecho")</f>
        <v>satisfecho</v>
      </c>
    </row>
    <row r="1055">
      <c r="A1055" s="1" t="s">
        <v>1056</v>
      </c>
      <c r="B1055" s="3">
        <v>2.0</v>
      </c>
      <c r="C1055" s="4" t="str">
        <f>IFERROR(__xludf.DUMMYFUNCTION("LOWER(GOOGLETRANSLATE(A1055,""en"",""es""))"),"cumplen")</f>
        <v>cumplen</v>
      </c>
    </row>
    <row r="1056">
      <c r="A1056" s="1" t="s">
        <v>1057</v>
      </c>
      <c r="B1056" s="3">
        <v>-2.0</v>
      </c>
      <c r="C1056" s="4" t="str">
        <f>IFERROR(__xludf.DUMMYFUNCTION("LOWER(GOOGLETRANSLATE(A1056,""en"",""es""))"),"timbre")</f>
        <v>timbre</v>
      </c>
    </row>
    <row r="1057">
      <c r="A1057" s="1" t="s">
        <v>1058</v>
      </c>
      <c r="B1057" s="3">
        <v>4.0</v>
      </c>
      <c r="C1057" s="4" t="str">
        <f>IFERROR(__xludf.DUMMYFUNCTION("LOWER(GOOGLETRANSLATE(A1057,""en"",""es""))"),"divertido")</f>
        <v>divertido</v>
      </c>
    </row>
    <row r="1058">
      <c r="A1058" s="1" t="s">
        <v>1059</v>
      </c>
      <c r="B1058" s="3">
        <v>-1.0</v>
      </c>
      <c r="C1058" s="4" t="str">
        <f>IFERROR(__xludf.DUMMYFUNCTION("LOWER(GOOGLETRANSLATE(A1058,""en"",""es""))"),"funeral")</f>
        <v>funeral</v>
      </c>
    </row>
    <row r="1059">
      <c r="A1059" s="1" t="s">
        <v>1060</v>
      </c>
      <c r="B1059" s="3">
        <v>-1.0</v>
      </c>
      <c r="C1059" s="4" t="str">
        <f>IFERROR(__xludf.DUMMYFUNCTION("LOWER(GOOGLETRANSLATE(A1059,""en"",""es""))"),"funerales")</f>
        <v>funerales</v>
      </c>
    </row>
    <row r="1060">
      <c r="A1060" s="1" t="s">
        <v>1061</v>
      </c>
      <c r="B1060" s="3">
        <v>2.0</v>
      </c>
      <c r="C1060" s="4" t="str">
        <f>IFERROR(__xludf.DUMMYFUNCTION("LOWER(GOOGLETRANSLATE(A1060,""en"",""es""))"),"miedoso")</f>
        <v>miedoso</v>
      </c>
    </row>
    <row r="1061">
      <c r="A1061" s="1" t="s">
        <v>1062</v>
      </c>
      <c r="B1061" s="3">
        <v>4.0</v>
      </c>
      <c r="C1061" s="4" t="str">
        <f>IFERROR(__xludf.DUMMYFUNCTION("LOWER(GOOGLETRANSLATE(A1061,""en"",""es""))"),"más divertido")</f>
        <v>más divertido</v>
      </c>
    </row>
    <row r="1062">
      <c r="A1062" s="1" t="s">
        <v>1063</v>
      </c>
      <c r="B1062" s="3">
        <v>4.0</v>
      </c>
      <c r="C1062" s="4" t="str">
        <f>IFERROR(__xludf.DUMMYFUNCTION("LOWER(GOOGLETRANSLATE(A1062,""en"",""es""))"),"divertido")</f>
        <v>divertido</v>
      </c>
    </row>
    <row r="1063">
      <c r="A1063" s="1" t="s">
        <v>1064</v>
      </c>
      <c r="B1063" s="3">
        <v>-3.0</v>
      </c>
      <c r="C1063" s="4" t="str">
        <f>IFERROR(__xludf.DUMMYFUNCTION("LOWER(GOOGLETRANSLATE(A1063,""en"",""es""))"),"furioso")</f>
        <v>furioso</v>
      </c>
    </row>
    <row r="1064">
      <c r="A1064" s="1" t="s">
        <v>1065</v>
      </c>
      <c r="B1064" s="3">
        <v>2.0</v>
      </c>
      <c r="C1064" s="4" t="str">
        <f>IFERROR(__xludf.DUMMYFUNCTION("LOWER(GOOGLETRANSLATE(A1064,""en"",""es""))"),"fútil")</f>
        <v>fútil</v>
      </c>
    </row>
    <row r="1065">
      <c r="A1065" s="1" t="s">
        <v>1066</v>
      </c>
      <c r="B1065" s="3">
        <v>-2.0</v>
      </c>
      <c r="C1065" s="4" t="str">
        <f>IFERROR(__xludf.DUMMYFUNCTION("LOWER(GOOGLETRANSLATE(A1065,""en"",""es""))"),"mordaza")</f>
        <v>mordaza</v>
      </c>
    </row>
    <row r="1066">
      <c r="A1066" s="1" t="s">
        <v>1067</v>
      </c>
      <c r="B1066" s="3">
        <v>-2.0</v>
      </c>
      <c r="C1066" s="4" t="str">
        <f>IFERROR(__xludf.DUMMYFUNCTION("LOWER(GOOGLETRANSLATE(A1066,""en"",""es""))"),"amordazado")</f>
        <v>amordazado</v>
      </c>
    </row>
    <row r="1067">
      <c r="A1067" s="1" t="s">
        <v>1068</v>
      </c>
      <c r="B1067" s="3">
        <v>2.0</v>
      </c>
      <c r="C1067" s="4" t="str">
        <f>IFERROR(__xludf.DUMMYFUNCTION("LOWER(GOOGLETRANSLATE(A1067,""en"",""es""))"),"ganar")</f>
        <v>ganar</v>
      </c>
    </row>
    <row r="1068">
      <c r="A1068" s="1" t="s">
        <v>1069</v>
      </c>
      <c r="B1068" s="3">
        <v>2.0</v>
      </c>
      <c r="C1068" s="4" t="str">
        <f>IFERROR(__xludf.DUMMYFUNCTION("LOWER(GOOGLETRANSLATE(A1068,""en"",""es""))"),"ganado")</f>
        <v>ganado</v>
      </c>
    </row>
    <row r="1069">
      <c r="A1069" s="1" t="s">
        <v>1070</v>
      </c>
      <c r="B1069" s="3">
        <v>2.0</v>
      </c>
      <c r="C1069" s="4" t="str">
        <f>IFERROR(__xludf.DUMMYFUNCTION("LOWER(GOOGLETRANSLATE(A1069,""en"",""es""))"),"ganancia")</f>
        <v>ganancia</v>
      </c>
    </row>
    <row r="1070">
      <c r="A1070" s="1" t="s">
        <v>1071</v>
      </c>
      <c r="B1070" s="3">
        <v>2.0</v>
      </c>
      <c r="C1070" s="4" t="str">
        <f>IFERROR(__xludf.DUMMYFUNCTION("LOWER(GOOGLETRANSLATE(A1070,""en"",""es""))"),"ganancias")</f>
        <v>ganancias</v>
      </c>
    </row>
    <row r="1071">
      <c r="A1071" s="1" t="s">
        <v>1072</v>
      </c>
      <c r="B1071" s="3">
        <v>3.0</v>
      </c>
      <c r="C1071" s="4" t="str">
        <f>IFERROR(__xludf.DUMMYFUNCTION("LOWER(GOOGLETRANSLATE(A1071,""en"",""es""))"),"galante")</f>
        <v>galante</v>
      </c>
    </row>
    <row r="1072">
      <c r="A1072" s="1" t="s">
        <v>1073</v>
      </c>
      <c r="B1072" s="3">
        <v>3.0</v>
      </c>
      <c r="C1072" s="4" t="str">
        <f>IFERROR(__xludf.DUMMYFUNCTION("LOWER(GOOGLETRANSLATE(A1072,""en"",""es""))"),"gallardamente")</f>
        <v>gallardamente</v>
      </c>
    </row>
    <row r="1073">
      <c r="A1073" s="1" t="s">
        <v>1074</v>
      </c>
      <c r="B1073" s="3">
        <v>3.0</v>
      </c>
      <c r="C1073" s="4" t="str">
        <f>IFERROR(__xludf.DUMMYFUNCTION("LOWER(GOOGLETRANSLATE(A1073,""en"",""es""))"),"galantería")</f>
        <v>galantería</v>
      </c>
    </row>
    <row r="1074">
      <c r="A1074" s="1" t="s">
        <v>1075</v>
      </c>
      <c r="B1074" s="3">
        <v>2.0</v>
      </c>
      <c r="C1074" s="4" t="str">
        <f>IFERROR(__xludf.DUMMYFUNCTION("LOWER(GOOGLETRANSLATE(A1074,""en"",""es""))"),"generoso")</f>
        <v>generoso</v>
      </c>
    </row>
    <row r="1075">
      <c r="A1075" s="1" t="s">
        <v>1076</v>
      </c>
      <c r="B1075" s="3">
        <v>3.0</v>
      </c>
      <c r="C1075" s="4" t="str">
        <f>IFERROR(__xludf.DUMMYFUNCTION("LOWER(GOOGLETRANSLATE(A1075,""en"",""es""))"),"genial")</f>
        <v>genial</v>
      </c>
    </row>
    <row r="1076">
      <c r="A1076" s="1" t="s">
        <v>1077</v>
      </c>
      <c r="B1076" s="3">
        <v>-1.0</v>
      </c>
      <c r="C1076" s="4" t="str">
        <f>IFERROR(__xludf.DUMMYFUNCTION("LOWER(GOOGLETRANSLATE(A1076,""en"",""es""))"),"fantasma")</f>
        <v>fantasma</v>
      </c>
    </row>
    <row r="1077">
      <c r="A1077" s="1" t="s">
        <v>1078</v>
      </c>
      <c r="B1077" s="3">
        <v>-2.0</v>
      </c>
      <c r="C1077" s="4" t="str">
        <f>IFERROR(__xludf.DUMMYFUNCTION("LOWER(GOOGLETRANSLATE(A1077,""en"",""es""))"),"mareado")</f>
        <v>mareado</v>
      </c>
    </row>
    <row r="1078">
      <c r="A1078" s="1" t="s">
        <v>1079</v>
      </c>
      <c r="B1078" s="3">
        <v>2.0</v>
      </c>
      <c r="C1078" s="4" t="str">
        <f>IFERROR(__xludf.DUMMYFUNCTION("LOWER(GOOGLETRANSLATE(A1078,""en"",""es""))"),"regalo")</f>
        <v>regalo</v>
      </c>
    </row>
    <row r="1079">
      <c r="A1079" s="1" t="s">
        <v>1080</v>
      </c>
      <c r="B1079" s="3">
        <v>3.0</v>
      </c>
      <c r="C1079" s="4" t="str">
        <f>IFERROR(__xludf.DUMMYFUNCTION("LOWER(GOOGLETRANSLATE(A1079,""en"",""es""))"),"contento")</f>
        <v>contento</v>
      </c>
    </row>
    <row r="1080">
      <c r="A1080" s="1" t="s">
        <v>1081</v>
      </c>
      <c r="B1080" s="3">
        <v>3.0</v>
      </c>
      <c r="C1080" s="4" t="str">
        <f>IFERROR(__xludf.DUMMYFUNCTION("LOWER(GOOGLETRANSLATE(A1080,""en"",""es""))"),"atractivo")</f>
        <v>atractivo</v>
      </c>
    </row>
    <row r="1081">
      <c r="A1081" s="1" t="s">
        <v>1082</v>
      </c>
      <c r="B1081" s="3">
        <v>3.0</v>
      </c>
      <c r="C1081" s="4" t="str">
        <f>IFERROR(__xludf.DUMMYFUNCTION("LOWER(GOOGLETRANSLATE(A1081,""en"",""es""))"),"glamoroso")</f>
        <v>glamoroso</v>
      </c>
    </row>
    <row r="1082">
      <c r="A1082" s="1" t="s">
        <v>1083</v>
      </c>
      <c r="B1082" s="3">
        <v>3.0</v>
      </c>
      <c r="C1082" s="4" t="str">
        <f>IFERROR(__xludf.DUMMYFUNCTION("LOWER(GOOGLETRANSLATE(A1082,""en"",""es""))"),"alegría")</f>
        <v>alegría</v>
      </c>
    </row>
    <row r="1083">
      <c r="A1083" s="1" t="s">
        <v>1084</v>
      </c>
      <c r="B1083" s="3">
        <v>3.0</v>
      </c>
      <c r="C1083" s="4" t="str">
        <f>IFERROR(__xludf.DUMMYFUNCTION("LOWER(GOOGLETRANSLATE(A1083,""en"",""es""))"),"jubiloso")</f>
        <v>jubiloso</v>
      </c>
    </row>
    <row r="1084">
      <c r="A1084" s="1" t="s">
        <v>1085</v>
      </c>
      <c r="B1084" s="3">
        <v>-1.0</v>
      </c>
      <c r="C1084" s="4" t="str">
        <f>IFERROR(__xludf.DUMMYFUNCTION("LOWER(GOOGLETRANSLATE(A1084,""en"",""es""))"),"oscuridad")</f>
        <v>oscuridad</v>
      </c>
    </row>
    <row r="1085">
      <c r="A1085" s="1" t="s">
        <v>1086</v>
      </c>
      <c r="B1085" s="3">
        <v>-2.0</v>
      </c>
      <c r="C1085" s="4" t="str">
        <f>IFERROR(__xludf.DUMMYFUNCTION("LOWER(GOOGLETRANSLATE(A1085,""en"",""es""))"),"sombrío")</f>
        <v>sombrío</v>
      </c>
    </row>
    <row r="1086">
      <c r="A1086" s="1" t="s">
        <v>1087</v>
      </c>
      <c r="B1086" s="3">
        <v>2.0</v>
      </c>
      <c r="C1086" s="4" t="str">
        <f>IFERROR(__xludf.DUMMYFUNCTION("LOWER(GOOGLETRANSLATE(A1086,""en"",""es""))"),"glorioso")</f>
        <v>glorioso</v>
      </c>
    </row>
    <row r="1087">
      <c r="A1087" s="1" t="s">
        <v>1088</v>
      </c>
      <c r="B1087" s="3">
        <v>2.0</v>
      </c>
      <c r="C1087" s="4" t="str">
        <f>IFERROR(__xludf.DUMMYFUNCTION("LOWER(GOOGLETRANSLATE(A1087,""en"",""es""))"),"gloria")</f>
        <v>gloria</v>
      </c>
    </row>
    <row r="1088">
      <c r="A1088" s="1" t="s">
        <v>1089</v>
      </c>
      <c r="B1088" s="3">
        <v>-2.0</v>
      </c>
      <c r="C1088" s="4" t="str">
        <f>IFERROR(__xludf.DUMMYFUNCTION("LOWER(GOOGLETRANSLATE(A1088,""en"",""es""))"),"sombrío")</f>
        <v>sombrío</v>
      </c>
    </row>
    <row r="1089">
      <c r="A1089" s="1" t="s">
        <v>1090</v>
      </c>
      <c r="B1089" s="3">
        <v>1.0</v>
      </c>
      <c r="C1089" s="4" t="str">
        <f>IFERROR(__xludf.DUMMYFUNCTION("LOWER(GOOGLETRANSLATE(A1089,""en"",""es""))"),"dios")</f>
        <v>dios</v>
      </c>
    </row>
    <row r="1090">
      <c r="A1090" s="1" t="s">
        <v>1091</v>
      </c>
      <c r="B1090" s="3">
        <v>-3.0</v>
      </c>
      <c r="C1090" s="4" t="str">
        <f>IFERROR(__xludf.DUMMYFUNCTION("LOWER(GOOGLETRANSLATE(A1090,""en"",""es""))"),"maldito")</f>
        <v>maldito</v>
      </c>
    </row>
    <row r="1091">
      <c r="A1091" s="1" t="s">
        <v>1092</v>
      </c>
      <c r="B1091" s="3">
        <v>4.0</v>
      </c>
      <c r="C1091" s="4" t="str">
        <f>IFERROR(__xludf.DUMMYFUNCTION("LOWER(GOOGLETRANSLATE(A1091,""en"",""es""))"),"bendición")</f>
        <v>bendición</v>
      </c>
    </row>
    <row r="1092">
      <c r="A1092" s="1" t="s">
        <v>1093</v>
      </c>
      <c r="B1092" s="3">
        <v>3.0</v>
      </c>
      <c r="C1092" s="4" t="str">
        <f>IFERROR(__xludf.DUMMYFUNCTION("LOWER(GOOGLETRANSLATE(A1092,""en"",""es""))"),"bien")</f>
        <v>bien</v>
      </c>
    </row>
    <row r="1093">
      <c r="A1093" s="1" t="s">
        <v>1094</v>
      </c>
      <c r="B1093" s="3">
        <v>3.0</v>
      </c>
      <c r="C1093" s="4" t="str">
        <f>IFERROR(__xludf.DUMMYFUNCTION("LOWER(GOOGLETRANSLATE(A1093,""en"",""es""))"),"bondad")</f>
        <v>bondad</v>
      </c>
    </row>
    <row r="1094">
      <c r="A1094" s="1" t="s">
        <v>1095</v>
      </c>
      <c r="B1094" s="3">
        <v>1.0</v>
      </c>
      <c r="C1094" s="4" t="str">
        <f>IFERROR(__xludf.DUMMYFUNCTION("LOWER(GOOGLETRANSLATE(A1094,""en"",""es""))"),"gracia")</f>
        <v>gracia</v>
      </c>
    </row>
    <row r="1095">
      <c r="A1095" s="1" t="s">
        <v>1096</v>
      </c>
      <c r="B1095" s="3">
        <v>3.0</v>
      </c>
      <c r="C1095" s="4" t="str">
        <f>IFERROR(__xludf.DUMMYFUNCTION("LOWER(GOOGLETRANSLATE(A1095,""en"",""es""))"),"cortés")</f>
        <v>cortés</v>
      </c>
    </row>
    <row r="1096">
      <c r="A1096" s="1" t="s">
        <v>1097</v>
      </c>
      <c r="B1096" s="3">
        <v>3.0</v>
      </c>
      <c r="C1096" s="4" t="str">
        <f>IFERROR(__xludf.DUMMYFUNCTION("LOWER(GOOGLETRANSLATE(A1096,""en"",""es""))"),"grandioso")</f>
        <v>grandioso</v>
      </c>
    </row>
    <row r="1097">
      <c r="A1097" s="1" t="s">
        <v>1098</v>
      </c>
      <c r="B1097" s="3">
        <v>1.0</v>
      </c>
      <c r="C1097" s="4" t="str">
        <f>IFERROR(__xludf.DUMMYFUNCTION("LOWER(GOOGLETRANSLATE(A1097,""en"",""es""))"),"conceder")</f>
        <v>conceder</v>
      </c>
    </row>
    <row r="1098">
      <c r="A1098" s="1" t="s">
        <v>1099</v>
      </c>
      <c r="B1098" s="3">
        <v>1.0</v>
      </c>
      <c r="C1098" s="4" t="str">
        <f>IFERROR(__xludf.DUMMYFUNCTION("LOWER(GOOGLETRANSLATE(A1098,""en"",""es""))"),"otorgada")</f>
        <v>otorgada</v>
      </c>
    </row>
    <row r="1099">
      <c r="A1099" s="1" t="s">
        <v>1100</v>
      </c>
      <c r="B1099" s="3">
        <v>1.0</v>
      </c>
      <c r="C1099" s="4" t="str">
        <f>IFERROR(__xludf.DUMMYFUNCTION("LOWER(GOOGLETRANSLATE(A1099,""en"",""es""))"),"concesión")</f>
        <v>concesión</v>
      </c>
    </row>
    <row r="1100">
      <c r="A1100" s="1" t="s">
        <v>1101</v>
      </c>
      <c r="B1100" s="3">
        <v>1.0</v>
      </c>
      <c r="C1100" s="4" t="str">
        <f>IFERROR(__xludf.DUMMYFUNCTION("LOWER(GOOGLETRANSLATE(A1100,""en"",""es""))"),"subsidios")</f>
        <v>subsidios</v>
      </c>
    </row>
    <row r="1101">
      <c r="A1101" s="1" t="s">
        <v>1102</v>
      </c>
      <c r="B1101" s="3">
        <v>3.0</v>
      </c>
      <c r="C1101" s="4" t="str">
        <f>IFERROR(__xludf.DUMMYFUNCTION("LOWER(GOOGLETRANSLATE(A1101,""en"",""es""))"),"agradecido")</f>
        <v>agradecido</v>
      </c>
    </row>
    <row r="1102">
      <c r="A1102" s="1" t="s">
        <v>1103</v>
      </c>
      <c r="B1102" s="3">
        <v>2.0</v>
      </c>
      <c r="C1102" s="4" t="str">
        <f>IFERROR(__xludf.DUMMYFUNCTION("LOWER(GOOGLETRANSLATE(A1102,""en"",""es""))"),"gratificación")</f>
        <v>gratificación</v>
      </c>
    </row>
    <row r="1103">
      <c r="A1103" s="1" t="s">
        <v>1104</v>
      </c>
      <c r="B1103" s="3">
        <v>-2.0</v>
      </c>
      <c r="C1103" s="4" t="str">
        <f>IFERROR(__xludf.DUMMYFUNCTION("LOWER(GOOGLETRANSLATE(A1103,""en"",""es""))"),"tumba")</f>
        <v>tumba</v>
      </c>
    </row>
    <row r="1104">
      <c r="A1104" s="1" t="s">
        <v>1105</v>
      </c>
      <c r="B1104" s="3">
        <v>-1.0</v>
      </c>
      <c r="C1104" s="4" t="str">
        <f>IFERROR(__xludf.DUMMYFUNCTION("LOWER(GOOGLETRANSLATE(A1104,""en"",""es""))"),"gris")</f>
        <v>gris</v>
      </c>
    </row>
    <row r="1105">
      <c r="A1105" s="1" t="s">
        <v>1106</v>
      </c>
      <c r="B1105" s="3">
        <v>3.0</v>
      </c>
      <c r="C1105" s="4" t="str">
        <f>IFERROR(__xludf.DUMMYFUNCTION("LOWER(GOOGLETRANSLATE(A1105,""en"",""es""))"),"excelente")</f>
        <v>excelente</v>
      </c>
    </row>
    <row r="1106">
      <c r="A1106" s="1" t="s">
        <v>1107</v>
      </c>
      <c r="B1106" s="3">
        <v>3.0</v>
      </c>
      <c r="C1106" s="4" t="str">
        <f>IFERROR(__xludf.DUMMYFUNCTION("LOWER(GOOGLETRANSLATE(A1106,""en"",""es""))"),"mayor que")</f>
        <v>mayor que</v>
      </c>
    </row>
    <row r="1107">
      <c r="A1107" s="1" t="s">
        <v>1108</v>
      </c>
      <c r="B1107" s="3">
        <v>3.0</v>
      </c>
      <c r="C1107" s="4" t="str">
        <f>IFERROR(__xludf.DUMMYFUNCTION("LOWER(GOOGLETRANSLATE(A1107,""en"",""es""))"),"mejor")</f>
        <v>mejor</v>
      </c>
    </row>
    <row r="1108">
      <c r="A1108" s="1" t="s">
        <v>1109</v>
      </c>
      <c r="B1108" s="3">
        <v>-3.0</v>
      </c>
      <c r="C1108" s="4" t="str">
        <f>IFERROR(__xludf.DUMMYFUNCTION("LOWER(GOOGLETRANSLATE(A1108,""en"",""es""))"),"codicia")</f>
        <v>codicia</v>
      </c>
    </row>
    <row r="1109">
      <c r="A1109" s="1" t="s">
        <v>1110</v>
      </c>
      <c r="B1109" s="3">
        <v>-2.0</v>
      </c>
      <c r="C1109" s="4" t="str">
        <f>IFERROR(__xludf.DUMMYFUNCTION("LOWER(GOOGLETRANSLATE(A1109,""en"",""es""))"),"avaro")</f>
        <v>avaro</v>
      </c>
    </row>
    <row r="1110">
      <c r="A1110" s="1" t="s">
        <v>1111</v>
      </c>
      <c r="B1110" s="3">
        <v>-3.0</v>
      </c>
      <c r="C1110" s="4" t="str">
        <f>IFERROR(__xludf.DUMMYFUNCTION("LOWER(GOOGLETRANSLATE(A1110,""en"",""es""))"),"lavado verde")</f>
        <v>lavado verde</v>
      </c>
    </row>
    <row r="1111">
      <c r="A1111" s="1" t="s">
        <v>1112</v>
      </c>
      <c r="B1111" s="3">
        <v>-3.0</v>
      </c>
      <c r="C1111" s="4" t="str">
        <f>IFERROR(__xludf.DUMMYFUNCTION("LOWER(GOOGLETRANSLATE(A1111,""en"",""es""))"),"lavado verde")</f>
        <v>lavado verde</v>
      </c>
    </row>
    <row r="1112">
      <c r="A1112" s="1" t="s">
        <v>1113</v>
      </c>
      <c r="B1112" s="3">
        <v>-3.0</v>
      </c>
      <c r="C1112" s="4" t="str">
        <f>IFERROR(__xludf.DUMMYFUNCTION("LOWER(GOOGLETRANSLATE(A1112,""en"",""es""))"),"enjuague")</f>
        <v>enjuague</v>
      </c>
    </row>
    <row r="1113">
      <c r="A1113" s="1" t="s">
        <v>1114</v>
      </c>
      <c r="B1113" s="3">
        <v>-3.0</v>
      </c>
      <c r="C1113" s="4" t="str">
        <f>IFERROR(__xludf.DUMMYFUNCTION("LOWER(GOOGLETRANSLATE(A1113,""en"",""es""))"),"lavavajillas")</f>
        <v>lavavajillas</v>
      </c>
    </row>
    <row r="1114">
      <c r="A1114" s="1" t="s">
        <v>1115</v>
      </c>
      <c r="B1114" s="3">
        <v>-3.0</v>
      </c>
      <c r="C1114" s="4" t="str">
        <f>IFERROR(__xludf.DUMMYFUNCTION("LOWER(GOOGLETRANSLATE(A1114,""en"",""es""))"),"lavavajillas")</f>
        <v>lavavajillas</v>
      </c>
    </row>
    <row r="1115">
      <c r="A1115" s="1" t="s">
        <v>1116</v>
      </c>
      <c r="B1115" s="3">
        <v>-3.0</v>
      </c>
      <c r="C1115" s="4" t="str">
        <f>IFERROR(__xludf.DUMMYFUNCTION("LOWER(GOOGLETRANSLATE(A1115,""en"",""es""))"),"lavado verde")</f>
        <v>lavado verde</v>
      </c>
    </row>
    <row r="1116">
      <c r="A1116" s="1" t="s">
        <v>1117</v>
      </c>
      <c r="B1116" s="3">
        <v>1.0</v>
      </c>
      <c r="C1116" s="4" t="str">
        <f>IFERROR(__xludf.DUMMYFUNCTION("LOWER(GOOGLETRANSLATE(A1116,""en"",""es""))"),"saludar")</f>
        <v>saludar</v>
      </c>
    </row>
    <row r="1117">
      <c r="A1117" s="1" t="s">
        <v>1118</v>
      </c>
      <c r="B1117" s="3">
        <v>1.0</v>
      </c>
      <c r="C1117" s="4" t="str">
        <f>IFERROR(__xludf.DUMMYFUNCTION("LOWER(GOOGLETRANSLATE(A1117,""en"",""es""))"),"saludado")</f>
        <v>saludado</v>
      </c>
    </row>
    <row r="1118">
      <c r="A1118" s="1" t="s">
        <v>1119</v>
      </c>
      <c r="B1118" s="3">
        <v>1.0</v>
      </c>
      <c r="C1118" s="4" t="str">
        <f>IFERROR(__xludf.DUMMYFUNCTION("LOWER(GOOGLETRANSLATE(A1118,""en"",""es""))"),"saludo")</f>
        <v>saludo</v>
      </c>
    </row>
    <row r="1119">
      <c r="A1119" s="1" t="s">
        <v>1120</v>
      </c>
      <c r="B1119" s="3">
        <v>2.0</v>
      </c>
      <c r="C1119" s="4" t="str">
        <f>IFERROR(__xludf.DUMMYFUNCTION("LOWER(GOOGLETRANSLATE(A1119,""en"",""es""))"),"saludos")</f>
        <v>saludos</v>
      </c>
    </row>
    <row r="1120">
      <c r="A1120" s="1" t="s">
        <v>1121</v>
      </c>
      <c r="B1120" s="3">
        <v>1.0</v>
      </c>
      <c r="C1120" s="4" t="str">
        <f>IFERROR(__xludf.DUMMYFUNCTION("LOWER(GOOGLETRANSLATE(A1120,""en"",""es""))"),"saludo")</f>
        <v>saludo</v>
      </c>
    </row>
    <row r="1121">
      <c r="A1121" s="1" t="s">
        <v>1122</v>
      </c>
      <c r="B1121" s="3">
        <v>-1.0</v>
      </c>
      <c r="C1121" s="4" t="str">
        <f>IFERROR(__xludf.DUMMYFUNCTION("LOWER(GOOGLETRANSLATE(A1121,""en"",""es""))"),"gris")</f>
        <v>gris</v>
      </c>
    </row>
    <row r="1122">
      <c r="A1122" s="1" t="s">
        <v>1123</v>
      </c>
      <c r="B1122" s="3">
        <v>-2.0</v>
      </c>
      <c r="C1122" s="4" t="str">
        <f>IFERROR(__xludf.DUMMYFUNCTION("LOWER(GOOGLETRANSLATE(A1122,""en"",""es""))"),"dolor")</f>
        <v>dolor</v>
      </c>
    </row>
    <row r="1123">
      <c r="A1123" s="1" t="s">
        <v>1124</v>
      </c>
      <c r="B1123" s="3">
        <v>-2.0</v>
      </c>
      <c r="C1123" s="4" t="str">
        <f>IFERROR(__xludf.DUMMYFUNCTION("LOWER(GOOGLETRANSLATE(A1123,""en"",""es""))"),"apenado")</f>
        <v>apenado</v>
      </c>
    </row>
    <row r="1124">
      <c r="A1124" s="1" t="s">
        <v>1125</v>
      </c>
      <c r="B1124" s="3">
        <v>-2.0</v>
      </c>
      <c r="C1124" s="4" t="str">
        <f>IFERROR(__xludf.DUMMYFUNCTION("LOWER(GOOGLETRANSLATE(A1124,""en"",""es""))"),"bruto")</f>
        <v>bruto</v>
      </c>
    </row>
    <row r="1125">
      <c r="A1125" s="1" t="s">
        <v>1126</v>
      </c>
      <c r="B1125" s="3">
        <v>1.0</v>
      </c>
      <c r="C1125" s="4" t="str">
        <f>IFERROR(__xludf.DUMMYFUNCTION("LOWER(GOOGLETRANSLATE(A1125,""en"",""es""))"),"creciente")</f>
        <v>creciente</v>
      </c>
    </row>
    <row r="1126">
      <c r="A1126" s="1" t="s">
        <v>1127</v>
      </c>
      <c r="B1126" s="3">
        <v>2.0</v>
      </c>
      <c r="C1126" s="4" t="str">
        <f>IFERROR(__xludf.DUMMYFUNCTION("LOWER(GOOGLETRANSLATE(A1126,""en"",""es""))"),"crecimiento")</f>
        <v>crecimiento</v>
      </c>
    </row>
    <row r="1127">
      <c r="A1127" s="1" t="s">
        <v>1128</v>
      </c>
      <c r="B1127" s="3">
        <v>1.0</v>
      </c>
      <c r="C1127" s="4" t="str">
        <f>IFERROR(__xludf.DUMMYFUNCTION("LOWER(GOOGLETRANSLATE(A1127,""en"",""es""))"),"garantizar")</f>
        <v>garantizar</v>
      </c>
    </row>
    <row r="1128">
      <c r="A1128" s="1" t="s">
        <v>1129</v>
      </c>
      <c r="B1128" s="3">
        <v>-3.0</v>
      </c>
      <c r="C1128" s="4" t="str">
        <f>IFERROR(__xludf.DUMMYFUNCTION("LOWER(GOOGLETRANSLATE(A1128,""en"",""es""))"),"culpa")</f>
        <v>culpa</v>
      </c>
    </row>
    <row r="1129">
      <c r="A1129" s="1" t="s">
        <v>1130</v>
      </c>
      <c r="B1129" s="3">
        <v>-3.0</v>
      </c>
      <c r="C1129" s="4" t="str">
        <f>IFERROR(__xludf.DUMMYFUNCTION("LOWER(GOOGLETRANSLATE(A1129,""en"",""es""))"),"culpable")</f>
        <v>culpable</v>
      </c>
    </row>
    <row r="1130">
      <c r="A1130" s="1" t="s">
        <v>1131</v>
      </c>
      <c r="B1130" s="3">
        <v>-2.0</v>
      </c>
      <c r="C1130" s="4" t="str">
        <f>IFERROR(__xludf.DUMMYFUNCTION("LOWER(GOOGLETRANSLATE(A1130,""en"",""es""))"),"candidez")</f>
        <v>candidez</v>
      </c>
    </row>
    <row r="1131">
      <c r="A1131" s="1" t="s">
        <v>1132</v>
      </c>
      <c r="B1131" s="3">
        <v>-2.0</v>
      </c>
      <c r="C1131" s="4" t="str">
        <f>IFERROR(__xludf.DUMMYFUNCTION("LOWER(GOOGLETRANSLATE(A1131,""en"",""es""))"),"crédulo")</f>
        <v>crédulo</v>
      </c>
    </row>
    <row r="1132">
      <c r="A1132" s="1" t="s">
        <v>1133</v>
      </c>
      <c r="B1132" s="3">
        <v>-1.0</v>
      </c>
      <c r="C1132" s="4" t="str">
        <f>IFERROR(__xludf.DUMMYFUNCTION("LOWER(GOOGLETRANSLATE(A1132,""en"",""es""))"),"pistola")</f>
        <v>pistola</v>
      </c>
    </row>
    <row r="1133">
      <c r="A1133" s="1" t="s">
        <v>1134</v>
      </c>
      <c r="B1133" s="3">
        <v>2.0</v>
      </c>
      <c r="C1133" s="4" t="str">
        <f>IFERROR(__xludf.DUMMYFUNCTION("LOWER(GOOGLETRANSLATE(A1133,""en"",""es""))"),"ja")</f>
        <v>ja</v>
      </c>
    </row>
    <row r="1134">
      <c r="A1134" s="1" t="s">
        <v>1135</v>
      </c>
      <c r="B1134" s="3">
        <v>-1.0</v>
      </c>
      <c r="C1134" s="4" t="str">
        <f>IFERROR(__xludf.DUMMYFUNCTION("LOWER(GOOGLETRANSLATE(A1134,""en"",""es""))"),"pirateado")</f>
        <v>pirateado</v>
      </c>
    </row>
    <row r="1135">
      <c r="A1135" s="1" t="s">
        <v>1136</v>
      </c>
      <c r="B1135" s="3">
        <v>3.0</v>
      </c>
      <c r="C1135" s="4" t="str">
        <f>IFERROR(__xludf.DUMMYFUNCTION("LOWER(GOOGLETRANSLATE(A1135,""en"",""es""))"),"ja ja")</f>
        <v>ja ja</v>
      </c>
    </row>
    <row r="1136">
      <c r="A1136" s="1" t="s">
        <v>1137</v>
      </c>
      <c r="B1136" s="3">
        <v>3.0</v>
      </c>
      <c r="C1136" s="4" t="str">
        <f>IFERROR(__xludf.DUMMYFUNCTION("LOWER(GOOGLETRANSLATE(A1136,""en"",""es""))"),"jajaja")</f>
        <v>jajaja</v>
      </c>
    </row>
    <row r="1137">
      <c r="A1137" s="1" t="s">
        <v>1138</v>
      </c>
      <c r="B1137" s="3">
        <v>3.0</v>
      </c>
      <c r="C1137" s="4" t="str">
        <f>IFERROR(__xludf.DUMMYFUNCTION("LOWER(GOOGLETRANSLATE(A1137,""en"",""es""))"),"jajaja")</f>
        <v>jajaja</v>
      </c>
    </row>
    <row r="1138">
      <c r="A1138" s="1" t="s">
        <v>1139</v>
      </c>
      <c r="B1138" s="3">
        <v>2.0</v>
      </c>
      <c r="C1138" s="4" t="str">
        <f>IFERROR(__xludf.DUMMYFUNCTION("LOWER(GOOGLETRANSLATE(A1138,""en"",""es""))"),"granizo")</f>
        <v>granizo</v>
      </c>
    </row>
    <row r="1139">
      <c r="A1139" s="1" t="s">
        <v>1140</v>
      </c>
      <c r="B1139" s="3">
        <v>2.0</v>
      </c>
      <c r="C1139" s="4" t="str">
        <f>IFERROR(__xludf.DUMMYFUNCTION("LOWER(GOOGLETRANSLATE(A1139,""en"",""es""))"),"aclamado")</f>
        <v>aclamado</v>
      </c>
    </row>
    <row r="1140">
      <c r="A1140" s="1" t="s">
        <v>1141</v>
      </c>
      <c r="B1140" s="3">
        <v>-2.0</v>
      </c>
      <c r="C1140" s="4" t="str">
        <f>IFERROR(__xludf.DUMMYFUNCTION("LOWER(GOOGLETRANSLATE(A1140,""en"",""es""))"),"desventurado")</f>
        <v>desventurado</v>
      </c>
    </row>
    <row r="1141">
      <c r="A1141" s="1" t="s">
        <v>1142</v>
      </c>
      <c r="B1141" s="3">
        <v>-2.0</v>
      </c>
      <c r="C1141" s="4" t="str">
        <f>IFERROR(__xludf.DUMMYFUNCTION("LOWER(GOOGLETRANSLATE(A1141,""en"",""es""))"),"desventura")</f>
        <v>desventura</v>
      </c>
    </row>
    <row r="1142">
      <c r="A1142" s="1" t="s">
        <v>1143</v>
      </c>
      <c r="B1142" s="3">
        <v>3.0</v>
      </c>
      <c r="C1142" s="4" t="str">
        <f>IFERROR(__xludf.DUMMYFUNCTION("LOWER(GOOGLETRANSLATE(A1142,""en"",""es""))"),"felicidad")</f>
        <v>felicidad</v>
      </c>
    </row>
    <row r="1143">
      <c r="A1143" s="1" t="s">
        <v>1144</v>
      </c>
      <c r="B1143" s="3">
        <v>3.0</v>
      </c>
      <c r="C1143" s="4" t="str">
        <f>IFERROR(__xludf.DUMMYFUNCTION("LOWER(GOOGLETRANSLATE(A1143,""en"",""es""))"),"feliz")</f>
        <v>feliz</v>
      </c>
    </row>
    <row r="1144">
      <c r="A1144" s="1" t="s">
        <v>1145</v>
      </c>
      <c r="B1144" s="3">
        <v>-1.0</v>
      </c>
      <c r="C1144" s="4" t="str">
        <f>IFERROR(__xludf.DUMMYFUNCTION("LOWER(GOOGLETRANSLATE(A1144,""en"",""es""))"),"duro")</f>
        <v>duro</v>
      </c>
    </row>
    <row r="1145">
      <c r="A1145" s="1" t="s">
        <v>1146</v>
      </c>
      <c r="B1145" s="3">
        <v>2.0</v>
      </c>
      <c r="C1145" s="4" t="str">
        <f>IFERROR(__xludf.DUMMYFUNCTION("LOWER(GOOGLETRANSLATE(A1145,""en"",""es""))"),"más fuerte")</f>
        <v>más fuerte</v>
      </c>
    </row>
    <row r="1146">
      <c r="A1146" s="1" t="s">
        <v>1147</v>
      </c>
      <c r="B1146" s="3">
        <v>-2.0</v>
      </c>
      <c r="C1146" s="4" t="str">
        <f>IFERROR(__xludf.DUMMYFUNCTION("LOWER(GOOGLETRANSLATE(A1146,""en"",""es""))"),"privación")</f>
        <v>privación</v>
      </c>
    </row>
    <row r="1147">
      <c r="A1147" s="1" t="s">
        <v>1148</v>
      </c>
      <c r="B1147" s="3">
        <v>2.0</v>
      </c>
      <c r="C1147" s="4" t="str">
        <f>IFERROR(__xludf.DUMMYFUNCTION("LOWER(GOOGLETRANSLATE(A1147,""en"",""es""))"),"resistente")</f>
        <v>resistente</v>
      </c>
    </row>
    <row r="1148">
      <c r="A1148" s="1" t="s">
        <v>1149</v>
      </c>
      <c r="B1148" s="3">
        <v>-2.0</v>
      </c>
      <c r="C1148" s="4" t="str">
        <f>IFERROR(__xludf.DUMMYFUNCTION("LOWER(GOOGLETRANSLATE(A1148,""en"",""es""))"),"dañar")</f>
        <v>dañar</v>
      </c>
    </row>
    <row r="1149">
      <c r="A1149" s="1" t="s">
        <v>1150</v>
      </c>
      <c r="B1149" s="3">
        <v>-2.0</v>
      </c>
      <c r="C1149" s="4" t="str">
        <f>IFERROR(__xludf.DUMMYFUNCTION("LOWER(GOOGLETRANSLATE(A1149,""en"",""es""))"),"dañado")</f>
        <v>dañado</v>
      </c>
    </row>
    <row r="1150">
      <c r="A1150" s="1" t="s">
        <v>1151</v>
      </c>
      <c r="B1150" s="3">
        <v>-2.0</v>
      </c>
      <c r="C1150" s="4" t="str">
        <f>IFERROR(__xludf.DUMMYFUNCTION("LOWER(GOOGLETRANSLATE(A1150,""en"",""es""))"),"dañino")</f>
        <v>dañino</v>
      </c>
    </row>
    <row r="1151">
      <c r="A1151" s="1" t="s">
        <v>1152</v>
      </c>
      <c r="B1151" s="3">
        <v>-2.0</v>
      </c>
      <c r="C1151" s="4" t="str">
        <f>IFERROR(__xludf.DUMMYFUNCTION("LOWER(GOOGLETRANSLATE(A1151,""en"",""es""))"),"dañino")</f>
        <v>dañino</v>
      </c>
    </row>
    <row r="1152">
      <c r="A1152" s="1" t="s">
        <v>1153</v>
      </c>
      <c r="B1152" s="3">
        <v>-2.0</v>
      </c>
      <c r="C1152" s="4" t="str">
        <f>IFERROR(__xludf.DUMMYFUNCTION("LOWER(GOOGLETRANSLATE(A1152,""en"",""es""))"),"daños")</f>
        <v>daños</v>
      </c>
    </row>
    <row r="1153">
      <c r="A1153" s="1" t="s">
        <v>1154</v>
      </c>
      <c r="B1153" s="3">
        <v>-2.0</v>
      </c>
      <c r="C1153" s="4" t="str">
        <f>IFERROR(__xludf.DUMMYFUNCTION("LOWER(GOOGLETRANSLATE(A1153,""en"",""es""))"),"acosado")</f>
        <v>acosado</v>
      </c>
    </row>
    <row r="1154">
      <c r="A1154" s="1" t="s">
        <v>1155</v>
      </c>
      <c r="B1154" s="3">
        <v>-2.0</v>
      </c>
      <c r="C1154" s="4" t="str">
        <f>IFERROR(__xludf.DUMMYFUNCTION("LOWER(GOOGLETRANSLATE(A1154,""en"",""es""))"),"duro")</f>
        <v>duro</v>
      </c>
    </row>
    <row r="1155">
      <c r="A1155" s="1" t="s">
        <v>1156</v>
      </c>
      <c r="B1155" s="3">
        <v>-2.0</v>
      </c>
      <c r="C1155" s="4" t="str">
        <f>IFERROR(__xludf.DUMMYFUNCTION("LOWER(GOOGLETRANSLATE(A1155,""en"",""es""))"),"más duro")</f>
        <v>más duro</v>
      </c>
    </row>
    <row r="1156">
      <c r="A1156" s="1" t="s">
        <v>1157</v>
      </c>
      <c r="B1156" s="3">
        <v>-2.0</v>
      </c>
      <c r="C1156" s="4" t="str">
        <f>IFERROR(__xludf.DUMMYFUNCTION("LOWER(GOOGLETRANSLATE(A1156,""en"",""es""))"),"más duro")</f>
        <v>más duro</v>
      </c>
    </row>
    <row r="1157">
      <c r="A1157" s="1" t="s">
        <v>1158</v>
      </c>
      <c r="B1157" s="3">
        <v>-3.0</v>
      </c>
      <c r="C1157" s="4" t="str">
        <f>IFERROR(__xludf.DUMMYFUNCTION("LOWER(GOOGLETRANSLATE(A1157,""en"",""es""))"),"odiar")</f>
        <v>odiar</v>
      </c>
    </row>
    <row r="1158">
      <c r="A1158" s="1" t="s">
        <v>1159</v>
      </c>
      <c r="B1158" s="3">
        <v>-3.0</v>
      </c>
      <c r="C1158" s="4" t="str">
        <f>IFERROR(__xludf.DUMMYFUNCTION("LOWER(GOOGLETRANSLATE(A1158,""en"",""es""))"),"odiado")</f>
        <v>odiado</v>
      </c>
    </row>
    <row r="1159">
      <c r="A1159" s="1" t="s">
        <v>1160</v>
      </c>
      <c r="B1159" s="3">
        <v>-3.0</v>
      </c>
      <c r="C1159" s="4" t="str">
        <f>IFERROR(__xludf.DUMMYFUNCTION("LOWER(GOOGLETRANSLATE(A1159,""en"",""es""))"),"enemigos")</f>
        <v>enemigos</v>
      </c>
    </row>
    <row r="1160">
      <c r="A1160" s="1" t="s">
        <v>1161</v>
      </c>
      <c r="B1160" s="3">
        <v>-3.0</v>
      </c>
      <c r="C1160" s="4" t="str">
        <f>IFERROR(__xludf.DUMMYFUNCTION("LOWER(GOOGLETRANSLATE(A1160,""en"",""es""))"),"odios")</f>
        <v>odios</v>
      </c>
    </row>
    <row r="1161">
      <c r="A1161" s="1" t="s">
        <v>1162</v>
      </c>
      <c r="B1161" s="3">
        <v>-3.0</v>
      </c>
      <c r="C1161" s="4" t="str">
        <f>IFERROR(__xludf.DUMMYFUNCTION("LOWER(GOOGLETRANSLATE(A1161,""en"",""es""))"),"odio")</f>
        <v>odio</v>
      </c>
    </row>
    <row r="1162">
      <c r="A1162" s="1" t="s">
        <v>1163</v>
      </c>
      <c r="B1162" s="3">
        <v>-1.0</v>
      </c>
      <c r="C1162" s="4" t="str">
        <f>IFERROR(__xludf.DUMMYFUNCTION("LOWER(GOOGLETRANSLATE(A1162,""en"",""es""))"),"guarida")</f>
        <v>guarida</v>
      </c>
    </row>
    <row r="1163">
      <c r="A1163" s="1" t="s">
        <v>1164</v>
      </c>
      <c r="B1163" s="3">
        <v>-2.0</v>
      </c>
      <c r="C1163" s="4" t="str">
        <f>IFERROR(__xludf.DUMMYFUNCTION("LOWER(GOOGLETRANSLATE(A1163,""en"",""es""))"),"obsesionado")</f>
        <v>obsesionado</v>
      </c>
    </row>
    <row r="1164">
      <c r="A1164" s="1" t="s">
        <v>1165</v>
      </c>
      <c r="B1164" s="3">
        <v>1.0</v>
      </c>
      <c r="C1164" s="4" t="str">
        <f>IFERROR(__xludf.DUMMYFUNCTION("LOWER(GOOGLETRANSLATE(A1164,""en"",""es""))"),"obsesionante")</f>
        <v>obsesionante</v>
      </c>
    </row>
    <row r="1165">
      <c r="A1165" s="1" t="s">
        <v>1166</v>
      </c>
      <c r="B1165" s="3">
        <v>-1.0</v>
      </c>
      <c r="C1165" s="4" t="str">
        <f>IFERROR(__xludf.DUMMYFUNCTION("LOWER(GOOGLETRANSLATE(A1165,""en"",""es""))"),"guaridas")</f>
        <v>guaridas</v>
      </c>
    </row>
    <row r="1166">
      <c r="A1166" s="1" t="s">
        <v>1167</v>
      </c>
      <c r="B1166" s="3">
        <v>-2.0</v>
      </c>
      <c r="C1166" s="4" t="str">
        <f>IFERROR(__xludf.DUMMYFUNCTION("LOWER(GOOGLETRANSLATE(A1166,""en"",""es""))"),"estragos")</f>
        <v>estragos</v>
      </c>
    </row>
    <row r="1167">
      <c r="A1167" s="1" t="s">
        <v>1168</v>
      </c>
      <c r="B1167" s="3">
        <v>2.0</v>
      </c>
      <c r="C1167" s="4" t="str">
        <f>IFERROR(__xludf.DUMMYFUNCTION("LOWER(GOOGLETRANSLATE(A1167,""en"",""es""))"),"saludable")</f>
        <v>saludable</v>
      </c>
    </row>
    <row r="1168">
      <c r="A1168" s="1" t="s">
        <v>1169</v>
      </c>
      <c r="B1168" s="3">
        <v>-3.0</v>
      </c>
      <c r="C1168" s="4" t="str">
        <f>IFERROR(__xludf.DUMMYFUNCTION("LOWER(GOOGLETRANSLATE(A1168,""en"",""es""))"),"angustioso")</f>
        <v>angustioso</v>
      </c>
    </row>
    <row r="1169">
      <c r="A1169" s="1" t="s">
        <v>1170</v>
      </c>
      <c r="B1169" s="3">
        <v>-3.0</v>
      </c>
      <c r="C1169" s="4" t="str">
        <f>IFERROR(__xludf.DUMMYFUNCTION("LOWER(GOOGLETRANSLATE(A1169,""en"",""es""))"),"desconsolado")</f>
        <v>desconsolado</v>
      </c>
    </row>
    <row r="1170">
      <c r="A1170" s="1" t="s">
        <v>1171</v>
      </c>
      <c r="B1170" s="3">
        <v>3.0</v>
      </c>
      <c r="C1170" s="4" t="str">
        <f>IFERROR(__xludf.DUMMYFUNCTION("LOWER(GOOGLETRANSLATE(A1170,""en"",""es""))"),"sentido")</f>
        <v>sentido</v>
      </c>
    </row>
    <row r="1171">
      <c r="A1171" s="1" t="s">
        <v>1172</v>
      </c>
      <c r="B1171" s="3">
        <v>2.0</v>
      </c>
      <c r="C1171" s="4" t="str">
        <f>IFERROR(__xludf.DUMMYFUNCTION("LOWER(GOOGLETRANSLATE(A1171,""en"",""es""))"),"cielo")</f>
        <v>cielo</v>
      </c>
    </row>
    <row r="1172">
      <c r="A1172" s="1" t="s">
        <v>1173</v>
      </c>
      <c r="B1172" s="3">
        <v>4.0</v>
      </c>
      <c r="C1172" s="4" t="str">
        <f>IFERROR(__xludf.DUMMYFUNCTION("LOWER(GOOGLETRANSLATE(A1172,""en"",""es""))"),"celestial")</f>
        <v>celestial</v>
      </c>
    </row>
    <row r="1173">
      <c r="A1173" s="1" t="s">
        <v>1174</v>
      </c>
      <c r="B1173" s="3">
        <v>-2.0</v>
      </c>
      <c r="C1173" s="4" t="str">
        <f>IFERROR(__xludf.DUMMYFUNCTION("LOWER(GOOGLETRANSLATE(A1173,""en"",""es""))"),"corazón pesado")</f>
        <v>corazón pesado</v>
      </c>
    </row>
    <row r="1174">
      <c r="A1174" s="1" t="s">
        <v>1175</v>
      </c>
      <c r="B1174" s="3">
        <v>-4.0</v>
      </c>
      <c r="C1174" s="4" t="str">
        <f>IFERROR(__xludf.DUMMYFUNCTION("LOWER(GOOGLETRANSLATE(A1174,""en"",""es""))"),"infierno")</f>
        <v>infierno</v>
      </c>
    </row>
    <row r="1175">
      <c r="A1175" s="1" t="s">
        <v>1176</v>
      </c>
      <c r="B1175" s="3">
        <v>2.0</v>
      </c>
      <c r="C1175" s="4" t="str">
        <f>IFERROR(__xludf.DUMMYFUNCTION("LOWER(GOOGLETRANSLATE(A1175,""en"",""es""))"),"ayuda")</f>
        <v>ayuda</v>
      </c>
    </row>
    <row r="1176">
      <c r="A1176" s="1" t="s">
        <v>1177</v>
      </c>
      <c r="B1176" s="3">
        <v>2.0</v>
      </c>
      <c r="C1176" s="4" t="str">
        <f>IFERROR(__xludf.DUMMYFUNCTION("LOWER(GOOGLETRANSLATE(A1176,""en"",""es""))"),"útil")</f>
        <v>útil</v>
      </c>
    </row>
    <row r="1177">
      <c r="A1177" s="1" t="s">
        <v>1178</v>
      </c>
      <c r="B1177" s="3">
        <v>2.0</v>
      </c>
      <c r="C1177" s="4" t="str">
        <f>IFERROR(__xludf.DUMMYFUNCTION("LOWER(GOOGLETRANSLATE(A1177,""en"",""es""))"),"ayudar")</f>
        <v>ayudar</v>
      </c>
    </row>
    <row r="1178">
      <c r="A1178" s="1" t="s">
        <v>1179</v>
      </c>
      <c r="B1178" s="3">
        <v>-2.0</v>
      </c>
      <c r="C1178" s="4" t="str">
        <f>IFERROR(__xludf.DUMMYFUNCTION("LOWER(GOOGLETRANSLATE(A1178,""en"",""es""))"),"indefenso")</f>
        <v>indefenso</v>
      </c>
    </row>
    <row r="1179">
      <c r="A1179" s="1" t="s">
        <v>1180</v>
      </c>
      <c r="B1179" s="3">
        <v>2.0</v>
      </c>
      <c r="C1179" s="4" t="str">
        <f>IFERROR(__xludf.DUMMYFUNCTION("LOWER(GOOGLETRANSLATE(A1179,""en"",""es""))"),"ayuda")</f>
        <v>ayuda</v>
      </c>
    </row>
    <row r="1180">
      <c r="A1180" s="1" t="s">
        <v>1181</v>
      </c>
      <c r="B1180" s="3">
        <v>2.0</v>
      </c>
      <c r="C1180" s="4" t="str">
        <f>IFERROR(__xludf.DUMMYFUNCTION("LOWER(GOOGLETRANSLATE(A1180,""en"",""es""))"),"héroe")</f>
        <v>héroe</v>
      </c>
    </row>
    <row r="1181">
      <c r="A1181" s="1" t="s">
        <v>1182</v>
      </c>
      <c r="B1181" s="3">
        <v>2.0</v>
      </c>
      <c r="C1181" s="4" t="str">
        <f>IFERROR(__xludf.DUMMYFUNCTION("LOWER(GOOGLETRANSLATE(A1181,""en"",""es""))"),"héroes")</f>
        <v>héroes</v>
      </c>
    </row>
    <row r="1182">
      <c r="A1182" s="1" t="s">
        <v>1183</v>
      </c>
      <c r="B1182" s="3">
        <v>3.0</v>
      </c>
      <c r="C1182" s="4" t="str">
        <f>IFERROR(__xludf.DUMMYFUNCTION("LOWER(GOOGLETRANSLATE(A1182,""en"",""es""))"),"heroico")</f>
        <v>heroico</v>
      </c>
    </row>
    <row r="1183">
      <c r="A1183" s="1" t="s">
        <v>1184</v>
      </c>
      <c r="B1183" s="3">
        <v>-2.0</v>
      </c>
      <c r="C1183" s="4" t="str">
        <f>IFERROR(__xludf.DUMMYFUNCTION("LOWER(GOOGLETRANSLATE(A1183,""en"",""es""))"),"vacilante")</f>
        <v>vacilante</v>
      </c>
    </row>
    <row r="1184">
      <c r="A1184" s="1" t="s">
        <v>1185</v>
      </c>
      <c r="B1184" s="3">
        <v>-2.0</v>
      </c>
      <c r="C1184" s="4" t="str">
        <f>IFERROR(__xludf.DUMMYFUNCTION("LOWER(GOOGLETRANSLATE(A1184,""en"",""es""))"),"dudar")</f>
        <v>dudar</v>
      </c>
    </row>
    <row r="1185">
      <c r="A1185" s="1" t="s">
        <v>1186</v>
      </c>
      <c r="B1185" s="3">
        <v>-1.0</v>
      </c>
      <c r="C1185" s="4" t="str">
        <f>IFERROR(__xludf.DUMMYFUNCTION("LOWER(GOOGLETRANSLATE(A1185,""en"",""es""))"),"escondido")</f>
        <v>escondido</v>
      </c>
    </row>
    <row r="1186">
      <c r="A1186" s="1" t="s">
        <v>1187</v>
      </c>
      <c r="B1186" s="3">
        <v>-1.0</v>
      </c>
      <c r="C1186" s="4" t="str">
        <f>IFERROR(__xludf.DUMMYFUNCTION("LOWER(GOOGLETRANSLATE(A1186,""en"",""es""))"),"esconder")</f>
        <v>esconder</v>
      </c>
    </row>
    <row r="1187">
      <c r="A1187" s="1" t="s">
        <v>1188</v>
      </c>
      <c r="B1187" s="3">
        <v>-1.0</v>
      </c>
      <c r="C1187" s="4" t="str">
        <f>IFERROR(__xludf.DUMMYFUNCTION("LOWER(GOOGLETRANSLATE(A1187,""en"",""es""))"),"se esconde")</f>
        <v>se esconde</v>
      </c>
    </row>
    <row r="1188">
      <c r="A1188" s="1" t="s">
        <v>1189</v>
      </c>
      <c r="B1188" s="3">
        <v>-1.0</v>
      </c>
      <c r="C1188" s="4" t="str">
        <f>IFERROR(__xludf.DUMMYFUNCTION("LOWER(GOOGLETRANSLATE(A1188,""en"",""es""))"),"ocultación")</f>
        <v>ocultación</v>
      </c>
    </row>
    <row r="1189">
      <c r="A1189" s="1" t="s">
        <v>1190</v>
      </c>
      <c r="B1189" s="3">
        <v>2.0</v>
      </c>
      <c r="C1189" s="4" t="str">
        <f>IFERROR(__xludf.DUMMYFUNCTION("LOWER(GOOGLETRANSLATE(A1189,""en"",""es""))"),"destacar")</f>
        <v>destacar</v>
      </c>
    </row>
    <row r="1190">
      <c r="A1190" s="1" t="s">
        <v>1191</v>
      </c>
      <c r="B1190" s="3">
        <v>2.0</v>
      </c>
      <c r="C1190" s="4" t="str">
        <f>IFERROR(__xludf.DUMMYFUNCTION("LOWER(GOOGLETRANSLATE(A1190,""en"",""es""))"),"gracioso")</f>
        <v>gracioso</v>
      </c>
    </row>
    <row r="1191">
      <c r="A1191" s="1" t="s">
        <v>1192</v>
      </c>
      <c r="B1191" s="3">
        <v>-2.0</v>
      </c>
      <c r="C1191" s="4" t="str">
        <f>IFERROR(__xludf.DUMMYFUNCTION("LOWER(GOOGLETRANSLATE(A1191,""en"",""es""))"),"obstáculo")</f>
        <v>obstáculo</v>
      </c>
    </row>
    <row r="1192">
      <c r="A1192" s="1" t="s">
        <v>1193</v>
      </c>
      <c r="B1192" s="3">
        <v>-2.0</v>
      </c>
      <c r="C1192" s="4" t="str">
        <f>IFERROR(__xludf.DUMMYFUNCTION("LOWER(GOOGLETRANSLATE(A1192,""en"",""es""))"),"broma")</f>
        <v>broma</v>
      </c>
    </row>
    <row r="1193">
      <c r="A1193" s="1" t="s">
        <v>1194</v>
      </c>
      <c r="B1193" s="3">
        <v>-2.0</v>
      </c>
      <c r="C1193" s="4" t="str">
        <f>IFERROR(__xludf.DUMMYFUNCTION("LOWER(GOOGLETRANSLATE(A1193,""en"",""es""))"),"nostálgico")</f>
        <v>nostálgico</v>
      </c>
    </row>
    <row r="1194">
      <c r="A1194" s="1" t="s">
        <v>1195</v>
      </c>
      <c r="B1194" s="3">
        <v>2.0</v>
      </c>
      <c r="C1194" s="4" t="str">
        <f>IFERROR(__xludf.DUMMYFUNCTION("LOWER(GOOGLETRANSLATE(A1194,""en"",""es""))"),"honesto")</f>
        <v>honesto</v>
      </c>
    </row>
    <row r="1195">
      <c r="A1195" s="1" t="s">
        <v>1196</v>
      </c>
      <c r="B1195" s="3">
        <v>2.0</v>
      </c>
      <c r="C1195" s="4" t="str">
        <f>IFERROR(__xludf.DUMMYFUNCTION("LOWER(GOOGLETRANSLATE(A1195,""en"",""es""))"),"honor")</f>
        <v>honor</v>
      </c>
    </row>
    <row r="1196">
      <c r="A1196" s="1" t="s">
        <v>1197</v>
      </c>
      <c r="B1196" s="3">
        <v>2.0</v>
      </c>
      <c r="C1196" s="4" t="str">
        <f>IFERROR(__xludf.DUMMYFUNCTION("LOWER(GOOGLETRANSLATE(A1196,""en"",""es""))"),"honrado")</f>
        <v>honrado</v>
      </c>
    </row>
    <row r="1197">
      <c r="A1197" s="1" t="s">
        <v>1198</v>
      </c>
      <c r="B1197" s="3">
        <v>2.0</v>
      </c>
      <c r="C1197" s="4" t="str">
        <f>IFERROR(__xludf.DUMMYFUNCTION("LOWER(GOOGLETRANSLATE(A1197,""en"",""es""))"),"honor")</f>
        <v>honor</v>
      </c>
    </row>
    <row r="1198">
      <c r="A1198" s="1" t="s">
        <v>1199</v>
      </c>
      <c r="B1198" s="3">
        <v>2.0</v>
      </c>
      <c r="C1198" s="4" t="str">
        <f>IFERROR(__xludf.DUMMYFUNCTION("LOWER(GOOGLETRANSLATE(A1198,""en"",""es""))"),"honor")</f>
        <v>honor</v>
      </c>
    </row>
    <row r="1199">
      <c r="A1199" s="1" t="s">
        <v>1200</v>
      </c>
      <c r="B1199" s="3">
        <v>2.0</v>
      </c>
      <c r="C1199" s="4" t="str">
        <f>IFERROR(__xludf.DUMMYFUNCTION("LOWER(GOOGLETRANSLATE(A1199,""en"",""es""))"),"honrado")</f>
        <v>honrado</v>
      </c>
    </row>
    <row r="1200">
      <c r="A1200" s="1" t="s">
        <v>1201</v>
      </c>
      <c r="B1200" s="3">
        <v>2.0</v>
      </c>
      <c r="C1200" s="4" t="str">
        <f>IFERROR(__xludf.DUMMYFUNCTION("LOWER(GOOGLETRANSLATE(A1200,""en"",""es""))"),"honor")</f>
        <v>honor</v>
      </c>
    </row>
    <row r="1201">
      <c r="A1201" s="1" t="s">
        <v>1202</v>
      </c>
      <c r="B1201" s="3">
        <v>-2.0</v>
      </c>
      <c r="C1201" s="4" t="str">
        <f>IFERROR(__xludf.DUMMYFUNCTION("LOWER(GOOGLETRANSLATE(A1201,""en"",""es""))"),"gamberro")</f>
        <v>gamberro</v>
      </c>
    </row>
    <row r="1202">
      <c r="A1202" s="1" t="s">
        <v>1203</v>
      </c>
      <c r="B1202" s="3">
        <v>-2.0</v>
      </c>
      <c r="C1202" s="4" t="str">
        <f>IFERROR(__xludf.DUMMYFUNCTION("LOWER(GOOGLETRANSLATE(A1202,""en"",""es""))"),"gamberrismo")</f>
        <v>gamberrismo</v>
      </c>
    </row>
    <row r="1203">
      <c r="A1203" s="1" t="s">
        <v>1204</v>
      </c>
      <c r="B1203" s="3">
        <v>-2.0</v>
      </c>
      <c r="C1203" s="4" t="str">
        <f>IFERROR(__xludf.DUMMYFUNCTION("LOWER(GOOGLETRANSLATE(A1203,""en"",""es""))"),"hooligans")</f>
        <v>hooligans</v>
      </c>
    </row>
    <row r="1204">
      <c r="A1204" s="1" t="s">
        <v>1205</v>
      </c>
      <c r="B1204" s="3">
        <v>2.0</v>
      </c>
      <c r="C1204" s="4" t="str">
        <f>IFERROR(__xludf.DUMMYFUNCTION("LOWER(GOOGLETRANSLATE(A1204,""en"",""es""))"),"esperanza")</f>
        <v>esperanza</v>
      </c>
    </row>
    <row r="1205">
      <c r="A1205" s="1" t="s">
        <v>1206</v>
      </c>
      <c r="B1205" s="3">
        <v>2.0</v>
      </c>
      <c r="C1205" s="4" t="str">
        <f>IFERROR(__xludf.DUMMYFUNCTION("LOWER(GOOGLETRANSLATE(A1205,""en"",""es""))"),"esperanzado")</f>
        <v>esperanzado</v>
      </c>
    </row>
    <row r="1206">
      <c r="A1206" s="1" t="s">
        <v>1207</v>
      </c>
      <c r="B1206" s="3">
        <v>2.0</v>
      </c>
      <c r="C1206" s="4" t="str">
        <f>IFERROR(__xludf.DUMMYFUNCTION("LOWER(GOOGLETRANSLATE(A1206,""en"",""es""))"),"con un poco de suerte")</f>
        <v>con un poco de suerte</v>
      </c>
    </row>
    <row r="1207">
      <c r="A1207" s="1" t="s">
        <v>1208</v>
      </c>
      <c r="B1207" s="3">
        <v>-2.0</v>
      </c>
      <c r="C1207" s="4" t="str">
        <f>IFERROR(__xludf.DUMMYFUNCTION("LOWER(GOOGLETRANSLATE(A1207,""en"",""es""))"),"desesperanzado")</f>
        <v>desesperanzado</v>
      </c>
    </row>
    <row r="1208">
      <c r="A1208" s="1" t="s">
        <v>1209</v>
      </c>
      <c r="B1208" s="3">
        <v>-2.0</v>
      </c>
      <c r="C1208" s="4" t="str">
        <f>IFERROR(__xludf.DUMMYFUNCTION("LOWER(GOOGLETRANSLATE(A1208,""en"",""es""))"),"desesperación")</f>
        <v>desesperación</v>
      </c>
    </row>
    <row r="1209">
      <c r="A1209" s="1" t="s">
        <v>1210</v>
      </c>
      <c r="B1209" s="3">
        <v>2.0</v>
      </c>
      <c r="C1209" s="4" t="str">
        <f>IFERROR(__xludf.DUMMYFUNCTION("LOWER(GOOGLETRANSLATE(A1209,""en"",""es""))"),"esperanzas")</f>
        <v>esperanzas</v>
      </c>
    </row>
    <row r="1210">
      <c r="A1210" s="1" t="s">
        <v>1211</v>
      </c>
      <c r="B1210" s="3">
        <v>2.0</v>
      </c>
      <c r="C1210" s="4" t="str">
        <f>IFERROR(__xludf.DUMMYFUNCTION("LOWER(GOOGLETRANSLATE(A1210,""en"",""es""))"),"esperando")</f>
        <v>esperando</v>
      </c>
    </row>
    <row r="1211">
      <c r="A1211" s="1" t="s">
        <v>1212</v>
      </c>
      <c r="B1211" s="3">
        <v>-3.0</v>
      </c>
      <c r="C1211" s="4" t="str">
        <f>IFERROR(__xludf.DUMMYFUNCTION("LOWER(GOOGLETRANSLATE(A1211,""en"",""es""))"),"horrendo")</f>
        <v>horrendo</v>
      </c>
    </row>
    <row r="1212">
      <c r="A1212" s="1" t="s">
        <v>1213</v>
      </c>
      <c r="B1212" s="3">
        <v>-3.0</v>
      </c>
      <c r="C1212" s="4" t="str">
        <f>IFERROR(__xludf.DUMMYFUNCTION("LOWER(GOOGLETRANSLATE(A1212,""en"",""es""))"),"horrible")</f>
        <v>horrible</v>
      </c>
    </row>
    <row r="1213">
      <c r="A1213" s="1" t="s">
        <v>1214</v>
      </c>
      <c r="B1213" s="3">
        <v>-3.0</v>
      </c>
      <c r="C1213" s="4" t="str">
        <f>IFERROR(__xludf.DUMMYFUNCTION("LOWER(GOOGLETRANSLATE(A1213,""en"",""es""))"),"horrendo")</f>
        <v>horrendo</v>
      </c>
    </row>
    <row r="1214">
      <c r="A1214" s="1" t="s">
        <v>1215</v>
      </c>
      <c r="B1214" s="3">
        <v>-3.0</v>
      </c>
      <c r="C1214" s="4" t="str">
        <f>IFERROR(__xludf.DUMMYFUNCTION("LOWER(GOOGLETRANSLATE(A1214,""en"",""es""))"),"horrorizado")</f>
        <v>horrorizado</v>
      </c>
    </row>
    <row r="1215">
      <c r="A1215" s="1" t="s">
        <v>1216</v>
      </c>
      <c r="B1215" s="3">
        <v>-2.0</v>
      </c>
      <c r="C1215" s="4" t="str">
        <f>IFERROR(__xludf.DUMMYFUNCTION("LOWER(GOOGLETRANSLATE(A1215,""en"",""es""))"),"hostil")</f>
        <v>hostil</v>
      </c>
    </row>
    <row r="1216">
      <c r="A1216" s="1" t="s">
        <v>1217</v>
      </c>
      <c r="B1216" s="3">
        <v>-2.0</v>
      </c>
      <c r="C1216" s="4" t="str">
        <f>IFERROR(__xludf.DUMMYFUNCTION("LOWER(GOOGLETRANSLATE(A1216,""en"",""es""))"),"mercachifle")</f>
        <v>mercachifle</v>
      </c>
    </row>
    <row r="1217">
      <c r="A1217" s="1" t="s">
        <v>1218</v>
      </c>
      <c r="B1217" s="3">
        <v>2.0</v>
      </c>
      <c r="C1217" s="4" t="str">
        <f>IFERROR(__xludf.DUMMYFUNCTION("LOWER(GOOGLETRANSLATE(A1217,""en"",""es""))"),"abrazo")</f>
        <v>abrazo</v>
      </c>
    </row>
    <row r="1218">
      <c r="A1218" s="1" t="s">
        <v>1219</v>
      </c>
      <c r="B1218" s="3">
        <v>1.0</v>
      </c>
      <c r="C1218" s="4" t="str">
        <f>IFERROR(__xludf.DUMMYFUNCTION("LOWER(GOOGLETRANSLATE(A1218,""en"",""es""))"),"enorme")</f>
        <v>enorme</v>
      </c>
    </row>
    <row r="1219">
      <c r="A1219" s="1" t="s">
        <v>1220</v>
      </c>
      <c r="B1219" s="3">
        <v>2.0</v>
      </c>
      <c r="C1219" s="4" t="str">
        <f>IFERROR(__xludf.DUMMYFUNCTION("LOWER(GOOGLETRANSLATE(A1219,""en"",""es""))"),"abrazos")</f>
        <v>abrazos</v>
      </c>
    </row>
    <row r="1220">
      <c r="A1220" s="1" t="s">
        <v>1221</v>
      </c>
      <c r="B1220" s="3">
        <v>3.0</v>
      </c>
      <c r="C1220" s="4" t="str">
        <f>IFERROR(__xludf.DUMMYFUNCTION("LOWER(GOOGLETRANSLATE(A1220,""en"",""es""))"),"enfermo")</f>
        <v>enfermo</v>
      </c>
    </row>
    <row r="1221">
      <c r="A1221" s="1" t="s">
        <v>1222</v>
      </c>
      <c r="B1221" s="3">
        <v>-3.0</v>
      </c>
      <c r="C1221" s="4" t="str">
        <f>IFERROR(__xludf.DUMMYFUNCTION("LOWER(GOOGLETRANSLATE(A1221,""en"",""es""))"),"humillado")</f>
        <v>humillado</v>
      </c>
    </row>
    <row r="1222">
      <c r="A1222" s="1" t="s">
        <v>1223</v>
      </c>
      <c r="B1222" s="3">
        <v>-3.0</v>
      </c>
      <c r="C1222" s="4" t="str">
        <f>IFERROR(__xludf.DUMMYFUNCTION("LOWER(GOOGLETRANSLATE(A1222,""en"",""es""))"),"humillación")</f>
        <v>humillación</v>
      </c>
    </row>
    <row r="1223">
      <c r="A1223" s="1" t="s">
        <v>1224</v>
      </c>
      <c r="B1223" s="3">
        <v>2.0</v>
      </c>
      <c r="C1223" s="4" t="str">
        <f>IFERROR(__xludf.DUMMYFUNCTION("LOWER(GOOGLETRANSLATE(A1223,""en"",""es""))"),"humor")</f>
        <v>humor</v>
      </c>
    </row>
    <row r="1224">
      <c r="A1224" s="1" t="s">
        <v>1225</v>
      </c>
      <c r="B1224" s="3">
        <v>2.0</v>
      </c>
      <c r="C1224" s="4" t="str">
        <f>IFERROR(__xludf.DUMMYFUNCTION("LOWER(GOOGLETRANSLATE(A1224,""en"",""es""))"),"humorístico")</f>
        <v>humorístico</v>
      </c>
    </row>
    <row r="1225">
      <c r="A1225" s="1" t="s">
        <v>1226</v>
      </c>
      <c r="B1225" s="3">
        <v>2.0</v>
      </c>
      <c r="C1225" s="4" t="str">
        <f>IFERROR(__xludf.DUMMYFUNCTION("LOWER(GOOGLETRANSLATE(A1225,""en"",""es""))"),"humor")</f>
        <v>humor</v>
      </c>
    </row>
    <row r="1226">
      <c r="A1226" s="1" t="s">
        <v>1227</v>
      </c>
      <c r="B1226" s="3">
        <v>2.0</v>
      </c>
      <c r="C1226" s="4" t="str">
        <f>IFERROR(__xludf.DUMMYFUNCTION("LOWER(GOOGLETRANSLATE(A1226,""en"",""es""))"),"amortiguación")</f>
        <v>amortiguación</v>
      </c>
    </row>
    <row r="1227">
      <c r="A1227" s="1" t="s">
        <v>1228</v>
      </c>
      <c r="B1227" s="3">
        <v>-2.0</v>
      </c>
      <c r="C1227" s="4" t="str">
        <f>IFERROR(__xludf.DUMMYFUNCTION("LOWER(GOOGLETRANSLATE(A1227,""en"",""es""))"),"hambre")</f>
        <v>hambre</v>
      </c>
    </row>
    <row r="1228">
      <c r="A1228" s="1" t="s">
        <v>1229</v>
      </c>
      <c r="B1228" s="3">
        <v>5.0</v>
      </c>
      <c r="C1228" s="4" t="str">
        <f>IFERROR(__xludf.DUMMYFUNCTION("LOWER(GOOGLETRANSLATE(A1228,""en"",""es""))"),"hurra")</f>
        <v>hurra</v>
      </c>
    </row>
    <row r="1229">
      <c r="A1229" s="1" t="s">
        <v>1230</v>
      </c>
      <c r="B1229" s="3">
        <v>-2.0</v>
      </c>
      <c r="C1229" s="4" t="str">
        <f>IFERROR(__xludf.DUMMYFUNCTION("LOWER(GOOGLETRANSLATE(A1229,""en"",""es""))"),"herir")</f>
        <v>herir</v>
      </c>
    </row>
    <row r="1230">
      <c r="A1230" s="1" t="s">
        <v>1231</v>
      </c>
      <c r="B1230" s="3">
        <v>-2.0</v>
      </c>
      <c r="C1230" s="4" t="str">
        <f>IFERROR(__xludf.DUMMYFUNCTION("LOWER(GOOGLETRANSLATE(A1230,""en"",""es""))"),"doloroso")</f>
        <v>doloroso</v>
      </c>
    </row>
    <row r="1231">
      <c r="A1231" s="1" t="s">
        <v>1232</v>
      </c>
      <c r="B1231" s="3">
        <v>-2.0</v>
      </c>
      <c r="C1231" s="4" t="str">
        <f>IFERROR(__xludf.DUMMYFUNCTION("LOWER(GOOGLETRANSLATE(A1231,""en"",""es""))"),"duele")</f>
        <v>duele</v>
      </c>
    </row>
    <row r="1232">
      <c r="A1232" s="1" t="s">
        <v>1233</v>
      </c>
      <c r="B1232" s="3">
        <v>-2.0</v>
      </c>
      <c r="C1232" s="4" t="str">
        <f>IFERROR(__xludf.DUMMYFUNCTION("LOWER(GOOGLETRANSLATE(A1232,""en"",""es""))"),"hipócrita")</f>
        <v>hipócrita</v>
      </c>
    </row>
    <row r="1233">
      <c r="A1233" s="1" t="s">
        <v>1234</v>
      </c>
      <c r="B1233" s="3">
        <v>-3.0</v>
      </c>
      <c r="C1233" s="4" t="str">
        <f>IFERROR(__xludf.DUMMYFUNCTION("LOWER(GOOGLETRANSLATE(A1233,""en"",""es""))"),"histeria")</f>
        <v>histeria</v>
      </c>
    </row>
    <row r="1234">
      <c r="A1234" s="1" t="s">
        <v>1235</v>
      </c>
      <c r="B1234" s="3">
        <v>-3.0</v>
      </c>
      <c r="C1234" s="4" t="str">
        <f>IFERROR(__xludf.DUMMYFUNCTION("LOWER(GOOGLETRANSLATE(A1234,""en"",""es""))"),"histérico")</f>
        <v>histérico</v>
      </c>
    </row>
    <row r="1235">
      <c r="A1235" s="1" t="s">
        <v>1236</v>
      </c>
      <c r="B1235" s="3">
        <v>-3.0</v>
      </c>
      <c r="C1235" s="4" t="str">
        <f>IFERROR(__xludf.DUMMYFUNCTION("LOWER(GOOGLETRANSLATE(A1235,""en"",""es""))"),"histerismo")</f>
        <v>histerismo</v>
      </c>
    </row>
    <row r="1236">
      <c r="A1236" s="1" t="s">
        <v>1237</v>
      </c>
      <c r="B1236" s="3">
        <v>-3.0</v>
      </c>
      <c r="C1236" s="4" t="str">
        <f>IFERROR(__xludf.DUMMYFUNCTION("LOWER(GOOGLETRANSLATE(A1236,""en"",""es""))"),"estúpido")</f>
        <v>estúpido</v>
      </c>
    </row>
    <row r="1237">
      <c r="A1237" s="1" t="s">
        <v>1238</v>
      </c>
      <c r="B1237" s="3">
        <v>-3.0</v>
      </c>
      <c r="C1237" s="4" t="str">
        <f>IFERROR(__xludf.DUMMYFUNCTION("LOWER(GOOGLETRANSLATE(A1237,""en"",""es""))"),"idiota")</f>
        <v>idiota</v>
      </c>
    </row>
    <row r="1238">
      <c r="A1238" s="1" t="s">
        <v>1239</v>
      </c>
      <c r="B1238" s="3">
        <v>-2.0</v>
      </c>
      <c r="C1238" s="4" t="str">
        <f>IFERROR(__xludf.DUMMYFUNCTION("LOWER(GOOGLETRANSLATE(A1238,""en"",""es""))"),"ignorancia")</f>
        <v>ignorancia</v>
      </c>
    </row>
    <row r="1239">
      <c r="A1239" s="1" t="s">
        <v>1240</v>
      </c>
      <c r="B1239" s="3">
        <v>-2.0</v>
      </c>
      <c r="C1239" s="4" t="str">
        <f>IFERROR(__xludf.DUMMYFUNCTION("LOWER(GOOGLETRANSLATE(A1239,""en"",""es""))"),"ignorante")</f>
        <v>ignorante</v>
      </c>
    </row>
    <row r="1240">
      <c r="A1240" s="1" t="s">
        <v>1241</v>
      </c>
      <c r="B1240" s="3">
        <v>-1.0</v>
      </c>
      <c r="C1240" s="4" t="str">
        <f>IFERROR(__xludf.DUMMYFUNCTION("LOWER(GOOGLETRANSLATE(A1240,""en"",""es""))"),"ignorar")</f>
        <v>ignorar</v>
      </c>
    </row>
    <row r="1241">
      <c r="A1241" s="1" t="s">
        <v>1242</v>
      </c>
      <c r="B1241" s="3">
        <v>-2.0</v>
      </c>
      <c r="C1241" s="4" t="str">
        <f>IFERROR(__xludf.DUMMYFUNCTION("LOWER(GOOGLETRANSLATE(A1241,""en"",""es""))"),"ignorado")</f>
        <v>ignorado</v>
      </c>
    </row>
    <row r="1242">
      <c r="A1242" s="1" t="s">
        <v>1243</v>
      </c>
      <c r="B1242" s="3">
        <v>-1.0</v>
      </c>
      <c r="C1242" s="4" t="str">
        <f>IFERROR(__xludf.DUMMYFUNCTION("LOWER(GOOGLETRANSLATE(A1242,""en"",""es""))"),"ignora")</f>
        <v>ignora</v>
      </c>
    </row>
    <row r="1243">
      <c r="A1243" s="1" t="s">
        <v>1244</v>
      </c>
      <c r="B1243" s="3">
        <v>-2.0</v>
      </c>
      <c r="C1243" s="4" t="str">
        <f>IFERROR(__xludf.DUMMYFUNCTION("LOWER(GOOGLETRANSLATE(A1243,""en"",""es""))"),"enfermo")</f>
        <v>enfermo</v>
      </c>
    </row>
    <row r="1244">
      <c r="A1244" s="1" t="s">
        <v>1245</v>
      </c>
      <c r="B1244" s="3">
        <v>-3.0</v>
      </c>
      <c r="C1244" s="4" t="str">
        <f>IFERROR(__xludf.DUMMYFUNCTION("LOWER(GOOGLETRANSLATE(A1244,""en"",""es""))"),"ilegal")</f>
        <v>ilegal</v>
      </c>
    </row>
    <row r="1245">
      <c r="A1245" s="1" t="s">
        <v>1246</v>
      </c>
      <c r="B1245" s="3">
        <v>-2.0</v>
      </c>
      <c r="C1245" s="4" t="str">
        <f>IFERROR(__xludf.DUMMYFUNCTION("LOWER(GOOGLETRANSLATE(A1245,""en"",""es""))"),"analfabetismo")</f>
        <v>analfabetismo</v>
      </c>
    </row>
    <row r="1246">
      <c r="A1246" s="1" t="s">
        <v>1247</v>
      </c>
      <c r="B1246" s="3">
        <v>-2.0</v>
      </c>
      <c r="C1246" s="4" t="str">
        <f>IFERROR(__xludf.DUMMYFUNCTION("LOWER(GOOGLETRANSLATE(A1246,""en"",""es""))"),"enfermedad")</f>
        <v>enfermedad</v>
      </c>
    </row>
    <row r="1247">
      <c r="A1247" s="1" t="s">
        <v>1248</v>
      </c>
      <c r="B1247" s="3">
        <v>-2.0</v>
      </c>
      <c r="C1247" s="4" t="str">
        <f>IFERROR(__xludf.DUMMYFUNCTION("LOWER(GOOGLETRANSLATE(A1247,""en"",""es""))"),"enfermedades")</f>
        <v>enfermedades</v>
      </c>
    </row>
    <row r="1248">
      <c r="A1248" s="1" t="s">
        <v>1249</v>
      </c>
      <c r="B1248" s="3">
        <v>-3.0</v>
      </c>
      <c r="C1248" s="4" t="str">
        <f>IFERROR(__xludf.DUMMYFUNCTION("LOWER(GOOGLETRANSLATE(A1248,""en"",""es""))"),"imbécil")</f>
        <v>imbécil</v>
      </c>
    </row>
    <row r="1249">
      <c r="A1249" s="1" t="s">
        <v>1250</v>
      </c>
      <c r="B1249" s="3">
        <v>-1.0</v>
      </c>
      <c r="C1249" s="4" t="str">
        <f>IFERROR(__xludf.DUMMYFUNCTION("LOWER(GOOGLETRANSLATE(A1249,""en"",""es""))"),"inmovilizado")</f>
        <v>inmovilizado</v>
      </c>
    </row>
    <row r="1250">
      <c r="A1250" s="1" t="s">
        <v>1251</v>
      </c>
      <c r="B1250" s="3">
        <v>2.0</v>
      </c>
      <c r="C1250" s="4" t="str">
        <f>IFERROR(__xludf.DUMMYFUNCTION("LOWER(GOOGLETRANSLATE(A1250,""en"",""es""))"),"inmortal")</f>
        <v>inmortal</v>
      </c>
    </row>
    <row r="1251">
      <c r="A1251" s="1" t="s">
        <v>1252</v>
      </c>
      <c r="B1251" s="3">
        <v>1.0</v>
      </c>
      <c r="C1251" s="4" t="str">
        <f>IFERROR(__xludf.DUMMYFUNCTION("LOWER(GOOGLETRANSLATE(A1251,""en"",""es""))"),"inmune")</f>
        <v>inmune</v>
      </c>
    </row>
    <row r="1252">
      <c r="A1252" s="1" t="s">
        <v>1253</v>
      </c>
      <c r="B1252" s="3">
        <v>-2.0</v>
      </c>
      <c r="C1252" s="4" t="str">
        <f>IFERROR(__xludf.DUMMYFUNCTION("LOWER(GOOGLETRANSLATE(A1252,""en"",""es""))"),"impaciente")</f>
        <v>impaciente</v>
      </c>
    </row>
    <row r="1253">
      <c r="A1253" s="1" t="s">
        <v>1254</v>
      </c>
      <c r="B1253" s="3">
        <v>-2.0</v>
      </c>
      <c r="C1253" s="4" t="str">
        <f>IFERROR(__xludf.DUMMYFUNCTION("LOWER(GOOGLETRANSLATE(A1253,""en"",""es""))"),"imperfecto")</f>
        <v>imperfecto</v>
      </c>
    </row>
    <row r="1254">
      <c r="A1254" s="1" t="s">
        <v>1255</v>
      </c>
      <c r="B1254" s="3">
        <v>2.0</v>
      </c>
      <c r="C1254" s="4" t="str">
        <f>IFERROR(__xludf.DUMMYFUNCTION("LOWER(GOOGLETRANSLATE(A1254,""en"",""es""))"),"importancia")</f>
        <v>importancia</v>
      </c>
    </row>
    <row r="1255">
      <c r="A1255" s="1" t="s">
        <v>1256</v>
      </c>
      <c r="B1255" s="3">
        <v>2.0</v>
      </c>
      <c r="C1255" s="4" t="str">
        <f>IFERROR(__xludf.DUMMYFUNCTION("LOWER(GOOGLETRANSLATE(A1255,""en"",""es""))"),"importante")</f>
        <v>importante</v>
      </c>
    </row>
    <row r="1256">
      <c r="A1256" s="1" t="s">
        <v>1257</v>
      </c>
      <c r="B1256" s="3">
        <v>-1.0</v>
      </c>
      <c r="C1256" s="4" t="str">
        <f>IFERROR(__xludf.DUMMYFUNCTION("LOWER(GOOGLETRANSLATE(A1256,""en"",""es""))"),"imponer")</f>
        <v>imponer</v>
      </c>
    </row>
    <row r="1257">
      <c r="A1257" s="1" t="s">
        <v>1258</v>
      </c>
      <c r="B1257" s="3">
        <v>-1.0</v>
      </c>
      <c r="C1257" s="4" t="str">
        <f>IFERROR(__xludf.DUMMYFUNCTION("LOWER(GOOGLETRANSLATE(A1257,""en"",""es""))"),"impuesto")</f>
        <v>impuesto</v>
      </c>
    </row>
    <row r="1258">
      <c r="A1258" s="1" t="s">
        <v>1259</v>
      </c>
      <c r="B1258" s="3">
        <v>-1.0</v>
      </c>
      <c r="C1258" s="4" t="str">
        <f>IFERROR(__xludf.DUMMYFUNCTION("LOWER(GOOGLETRANSLATE(A1258,""en"",""es""))"),"imponer")</f>
        <v>imponer</v>
      </c>
    </row>
    <row r="1259">
      <c r="A1259" s="1" t="s">
        <v>1260</v>
      </c>
      <c r="B1259" s="3">
        <v>-1.0</v>
      </c>
      <c r="C1259" s="4" t="str">
        <f>IFERROR(__xludf.DUMMYFUNCTION("LOWER(GOOGLETRANSLATE(A1259,""en"",""es""))"),"imponente")</f>
        <v>imponente</v>
      </c>
    </row>
    <row r="1260">
      <c r="A1260" s="1" t="s">
        <v>1261</v>
      </c>
      <c r="B1260" s="3">
        <v>-2.0</v>
      </c>
      <c r="C1260" s="4" t="str">
        <f>IFERROR(__xludf.DUMMYFUNCTION("LOWER(GOOGLETRANSLATE(A1260,""en"",""es""))"),"impotente")</f>
        <v>impotente</v>
      </c>
    </row>
    <row r="1261">
      <c r="A1261" s="1" t="s">
        <v>1262</v>
      </c>
      <c r="B1261" s="3">
        <v>3.0</v>
      </c>
      <c r="C1261" s="4" t="str">
        <f>IFERROR(__xludf.DUMMYFUNCTION("LOWER(GOOGLETRANSLATE(A1261,""en"",""es""))"),"impresionar")</f>
        <v>impresionar</v>
      </c>
    </row>
    <row r="1262">
      <c r="A1262" s="1" t="s">
        <v>1263</v>
      </c>
      <c r="B1262" s="3">
        <v>3.0</v>
      </c>
      <c r="C1262" s="4" t="str">
        <f>IFERROR(__xludf.DUMMYFUNCTION("LOWER(GOOGLETRANSLATE(A1262,""en"",""es""))"),"impresionado")</f>
        <v>impresionado</v>
      </c>
    </row>
    <row r="1263">
      <c r="A1263" s="1" t="s">
        <v>1264</v>
      </c>
      <c r="B1263" s="3">
        <v>3.0</v>
      </c>
      <c r="C1263" s="4" t="str">
        <f>IFERROR(__xludf.DUMMYFUNCTION("LOWER(GOOGLETRANSLATE(A1263,""en"",""es""))"),"impresión")</f>
        <v>impresión</v>
      </c>
    </row>
    <row r="1264">
      <c r="A1264" s="1" t="s">
        <v>1265</v>
      </c>
      <c r="B1264" s="3">
        <v>3.0</v>
      </c>
      <c r="C1264" s="4" t="str">
        <f>IFERROR(__xludf.DUMMYFUNCTION("LOWER(GOOGLETRANSLATE(A1264,""en"",""es""))"),"impresionante")</f>
        <v>impresionante</v>
      </c>
    </row>
    <row r="1265">
      <c r="A1265" s="1" t="s">
        <v>1266</v>
      </c>
      <c r="B1265" s="3">
        <v>-2.0</v>
      </c>
      <c r="C1265" s="4" t="str">
        <f>IFERROR(__xludf.DUMMYFUNCTION("LOWER(GOOGLETRANSLATE(A1265,""en"",""es""))"),"encarcelado")</f>
        <v>encarcelado</v>
      </c>
    </row>
    <row r="1266">
      <c r="A1266" s="1" t="s">
        <v>1267</v>
      </c>
      <c r="B1266" s="3">
        <v>2.0</v>
      </c>
      <c r="C1266" s="4" t="str">
        <f>IFERROR(__xludf.DUMMYFUNCTION("LOWER(GOOGLETRANSLATE(A1266,""en"",""es""))"),"mejorar")</f>
        <v>mejorar</v>
      </c>
    </row>
    <row r="1267">
      <c r="A1267" s="1" t="s">
        <v>1268</v>
      </c>
      <c r="B1267" s="3">
        <v>2.0</v>
      </c>
      <c r="C1267" s="4" t="str">
        <f>IFERROR(__xludf.DUMMYFUNCTION("LOWER(GOOGLETRANSLATE(A1267,""en"",""es""))"),"mejorado")</f>
        <v>mejorado</v>
      </c>
    </row>
    <row r="1268">
      <c r="A1268" s="1" t="s">
        <v>1269</v>
      </c>
      <c r="B1268" s="3">
        <v>2.0</v>
      </c>
      <c r="C1268" s="4" t="str">
        <f>IFERROR(__xludf.DUMMYFUNCTION("LOWER(GOOGLETRANSLATE(A1268,""en"",""es""))"),"mejora")</f>
        <v>mejora</v>
      </c>
    </row>
    <row r="1269">
      <c r="A1269" s="1" t="s">
        <v>1270</v>
      </c>
      <c r="B1269" s="3">
        <v>2.0</v>
      </c>
      <c r="C1269" s="4" t="str">
        <f>IFERROR(__xludf.DUMMYFUNCTION("LOWER(GOOGLETRANSLATE(A1269,""en"",""es""))"),"mejora")</f>
        <v>mejora</v>
      </c>
    </row>
    <row r="1270">
      <c r="A1270" s="1" t="s">
        <v>1271</v>
      </c>
      <c r="B1270" s="3">
        <v>2.0</v>
      </c>
      <c r="C1270" s="4" t="str">
        <f>IFERROR(__xludf.DUMMYFUNCTION("LOWER(GOOGLETRANSLATE(A1270,""en"",""es""))"),"mejorando")</f>
        <v>mejorando</v>
      </c>
    </row>
    <row r="1271">
      <c r="A1271" s="1" t="s">
        <v>1272</v>
      </c>
      <c r="B1271" s="3">
        <v>-2.0</v>
      </c>
      <c r="C1271" s="4" t="str">
        <f>IFERROR(__xludf.DUMMYFUNCTION("LOWER(GOOGLETRANSLATE(A1271,""en"",""es""))"),"incapacidad")</f>
        <v>incapacidad</v>
      </c>
    </row>
    <row r="1272">
      <c r="A1272" s="1" t="s">
        <v>1273</v>
      </c>
      <c r="B1272" s="3">
        <v>-2.0</v>
      </c>
      <c r="C1272" s="4" t="str">
        <f>IFERROR(__xludf.DUMMYFUNCTION("LOWER(GOOGLETRANSLATE(A1272,""en"",""es""))"),"en acción")</f>
        <v>en acción</v>
      </c>
    </row>
    <row r="1273">
      <c r="A1273" s="1" t="s">
        <v>1274</v>
      </c>
      <c r="B1273" s="3">
        <v>-2.0</v>
      </c>
      <c r="C1273" s="4" t="str">
        <f>IFERROR(__xludf.DUMMYFUNCTION("LOWER(GOOGLETRANSLATE(A1273,""en"",""es""))"),"inadecuado")</f>
        <v>inadecuado</v>
      </c>
    </row>
    <row r="1274">
      <c r="A1274" s="1" t="s">
        <v>1275</v>
      </c>
      <c r="B1274" s="3">
        <v>-2.0</v>
      </c>
      <c r="C1274" s="4" t="str">
        <f>IFERROR(__xludf.DUMMYFUNCTION("LOWER(GOOGLETRANSLATE(A1274,""en"",""es""))"),"incapaz")</f>
        <v>incapaz</v>
      </c>
    </row>
    <row r="1275">
      <c r="A1275" s="1" t="s">
        <v>1276</v>
      </c>
      <c r="B1275" s="3">
        <v>-2.0</v>
      </c>
      <c r="C1275" s="4" t="str">
        <f>IFERROR(__xludf.DUMMYFUNCTION("LOWER(GOOGLETRANSLATE(A1275,""en"",""es""))"),"incapacitado")</f>
        <v>incapacitado</v>
      </c>
    </row>
    <row r="1276">
      <c r="A1276" s="1" t="s">
        <v>1277</v>
      </c>
      <c r="B1276" s="3">
        <v>-2.0</v>
      </c>
      <c r="C1276" s="4" t="str">
        <f>IFERROR(__xludf.DUMMYFUNCTION("LOWER(GOOGLETRANSLATE(A1276,""en"",""es""))"),"indignado")</f>
        <v>indignado</v>
      </c>
    </row>
    <row r="1277">
      <c r="A1277" s="1" t="s">
        <v>1278</v>
      </c>
      <c r="B1277" s="3">
        <v>-2.0</v>
      </c>
      <c r="C1277" s="4" t="str">
        <f>IFERROR(__xludf.DUMMYFUNCTION("LOWER(GOOGLETRANSLATE(A1277,""en"",""es""))"),"incompetencia")</f>
        <v>incompetencia</v>
      </c>
    </row>
    <row r="1278">
      <c r="A1278" s="1" t="s">
        <v>1279</v>
      </c>
      <c r="B1278" s="3">
        <v>-2.0</v>
      </c>
      <c r="C1278" s="4" t="str">
        <f>IFERROR(__xludf.DUMMYFUNCTION("LOWER(GOOGLETRANSLATE(A1278,""en"",""es""))"),"incompetente")</f>
        <v>incompetente</v>
      </c>
    </row>
    <row r="1279">
      <c r="A1279" s="1" t="s">
        <v>1280</v>
      </c>
      <c r="B1279" s="3">
        <v>-2.0</v>
      </c>
      <c r="C1279" s="4" t="str">
        <f>IFERROR(__xludf.DUMMYFUNCTION("LOWER(GOOGLETRANSLATE(A1279,""en"",""es""))"),"desconsiderado")</f>
        <v>desconsiderado</v>
      </c>
    </row>
    <row r="1280">
      <c r="A1280" s="1" t="s">
        <v>1281</v>
      </c>
      <c r="B1280" s="3">
        <v>-2.0</v>
      </c>
      <c r="C1280" s="4" t="str">
        <f>IFERROR(__xludf.DUMMYFUNCTION("LOWER(GOOGLETRANSLATE(A1280,""en"",""es""))"),"inconveniencia")</f>
        <v>inconveniencia</v>
      </c>
    </row>
    <row r="1281">
      <c r="A1281" s="1" t="s">
        <v>1282</v>
      </c>
      <c r="B1281" s="3">
        <v>-2.0</v>
      </c>
      <c r="C1281" s="4" t="str">
        <f>IFERROR(__xludf.DUMMYFUNCTION("LOWER(GOOGLETRANSLATE(A1281,""en"",""es""))"),"inconveniente")</f>
        <v>inconveniente</v>
      </c>
    </row>
    <row r="1282">
      <c r="A1282" s="1" t="s">
        <v>1283</v>
      </c>
      <c r="B1282" s="3">
        <v>1.0</v>
      </c>
      <c r="C1282" s="4" t="str">
        <f>IFERROR(__xludf.DUMMYFUNCTION("LOWER(GOOGLETRANSLATE(A1282,""en"",""es""))"),"aumentar")</f>
        <v>aumentar</v>
      </c>
    </row>
    <row r="1283">
      <c r="A1283" s="1" t="s">
        <v>1284</v>
      </c>
      <c r="B1283" s="3">
        <v>1.0</v>
      </c>
      <c r="C1283" s="4" t="str">
        <f>IFERROR(__xludf.DUMMYFUNCTION("LOWER(GOOGLETRANSLATE(A1283,""en"",""es""))"),"aumentó")</f>
        <v>aumentó</v>
      </c>
    </row>
    <row r="1284">
      <c r="A1284" s="1" t="s">
        <v>1285</v>
      </c>
      <c r="B1284" s="3">
        <v>-2.0</v>
      </c>
      <c r="C1284" s="4" t="str">
        <f>IFERROR(__xludf.DUMMYFUNCTION("LOWER(GOOGLETRANSLATE(A1284,""en"",""es""))"),"indeciso")</f>
        <v>indeciso</v>
      </c>
    </row>
    <row r="1285">
      <c r="A1285" s="1" t="s">
        <v>1286</v>
      </c>
      <c r="B1285" s="3">
        <v>2.0</v>
      </c>
      <c r="C1285" s="4" t="str">
        <f>IFERROR(__xludf.DUMMYFUNCTION("LOWER(GOOGLETRANSLATE(A1285,""en"",""es""))"),"indestructible")</f>
        <v>indestructible</v>
      </c>
    </row>
    <row r="1286">
      <c r="A1286" s="1" t="s">
        <v>1287</v>
      </c>
      <c r="B1286" s="3">
        <v>-2.0</v>
      </c>
      <c r="C1286" s="4" t="str">
        <f>IFERROR(__xludf.DUMMYFUNCTION("LOWER(GOOGLETRANSLATE(A1286,""en"",""es""))"),"indiferencia")</f>
        <v>indiferencia</v>
      </c>
    </row>
    <row r="1287">
      <c r="A1287" s="1" t="s">
        <v>1288</v>
      </c>
      <c r="B1287" s="3">
        <v>-2.0</v>
      </c>
      <c r="C1287" s="4" t="str">
        <f>IFERROR(__xludf.DUMMYFUNCTION("LOWER(GOOGLETRANSLATE(A1287,""en"",""es""))"),"indiferente")</f>
        <v>indiferente</v>
      </c>
    </row>
    <row r="1288">
      <c r="A1288" s="1" t="s">
        <v>1289</v>
      </c>
      <c r="B1288" s="3">
        <v>-2.0</v>
      </c>
      <c r="C1288" s="4" t="str">
        <f>IFERROR(__xludf.DUMMYFUNCTION("LOWER(GOOGLETRANSLATE(A1288,""en"",""es""))"),"indignado")</f>
        <v>indignado</v>
      </c>
    </row>
    <row r="1289">
      <c r="A1289" s="1" t="s">
        <v>1290</v>
      </c>
      <c r="B1289" s="3">
        <v>-2.0</v>
      </c>
      <c r="C1289" s="4" t="str">
        <f>IFERROR(__xludf.DUMMYFUNCTION("LOWER(GOOGLETRANSLATE(A1289,""en"",""es""))"),"indignación")</f>
        <v>indignación</v>
      </c>
    </row>
    <row r="1290">
      <c r="A1290" s="1" t="s">
        <v>1291</v>
      </c>
      <c r="B1290" s="3">
        <v>-2.0</v>
      </c>
      <c r="C1290" s="4" t="str">
        <f>IFERROR(__xludf.DUMMYFUNCTION("LOWER(GOOGLETRANSLATE(A1290,""en"",""es""))"),"adoctrinar")</f>
        <v>adoctrinar</v>
      </c>
    </row>
    <row r="1291">
      <c r="A1291" s="1" t="s">
        <v>1292</v>
      </c>
      <c r="B1291" s="3">
        <v>-2.0</v>
      </c>
      <c r="C1291" s="4" t="str">
        <f>IFERROR(__xludf.DUMMYFUNCTION("LOWER(GOOGLETRANSLATE(A1291,""en"",""es""))"),"adoctrinado")</f>
        <v>adoctrinado</v>
      </c>
    </row>
    <row r="1292">
      <c r="A1292" s="1" t="s">
        <v>1293</v>
      </c>
      <c r="B1292" s="3">
        <v>-2.0</v>
      </c>
      <c r="C1292" s="4" t="str">
        <f>IFERROR(__xludf.DUMMYFUNCTION("LOWER(GOOGLETRANSLATE(A1292,""en"",""es""))"),"indicador")</f>
        <v>indicador</v>
      </c>
    </row>
    <row r="1293">
      <c r="A1293" s="1" t="s">
        <v>1294</v>
      </c>
      <c r="B1293" s="3">
        <v>-2.0</v>
      </c>
      <c r="C1293" s="4" t="str">
        <f>IFERROR(__xludf.DUMMYFUNCTION("LOWER(GOOGLETRANSLATE(A1293,""en"",""es""))"),"de adoctrinamiento")</f>
        <v>de adoctrinamiento</v>
      </c>
    </row>
    <row r="1294">
      <c r="A1294" s="1" t="s">
        <v>1295</v>
      </c>
      <c r="B1294" s="3">
        <v>-2.0</v>
      </c>
      <c r="C1294" s="4" t="str">
        <f>IFERROR(__xludf.DUMMYFUNCTION("LOWER(GOOGLETRANSLATE(A1294,""en"",""es""))"),"ineficaz")</f>
        <v>ineficaz</v>
      </c>
    </row>
    <row r="1295">
      <c r="A1295" s="1" t="s">
        <v>1296</v>
      </c>
      <c r="B1295" s="3">
        <v>-2.0</v>
      </c>
      <c r="C1295" s="4" t="str">
        <f>IFERROR(__xludf.DUMMYFUNCTION("LOWER(GOOGLETRANSLATE(A1295,""en"",""es""))"),"ineficazmente")</f>
        <v>ineficazmente</v>
      </c>
    </row>
    <row r="1296">
      <c r="A1296" s="1" t="s">
        <v>1297</v>
      </c>
      <c r="B1296" s="3">
        <v>2.0</v>
      </c>
      <c r="C1296" s="4" t="str">
        <f>IFERROR(__xludf.DUMMYFUNCTION("LOWER(GOOGLETRANSLATE(A1296,""en"",""es""))"),"chiflado por")</f>
        <v>chiflado por</v>
      </c>
    </row>
    <row r="1297">
      <c r="A1297" s="1" t="s">
        <v>1298</v>
      </c>
      <c r="B1297" s="3">
        <v>2.0</v>
      </c>
      <c r="C1297" s="4" t="str">
        <f>IFERROR(__xludf.DUMMYFUNCTION("LOWER(GOOGLETRANSLATE(A1297,""en"",""es""))"),"obsesión")</f>
        <v>obsesión</v>
      </c>
    </row>
    <row r="1298">
      <c r="A1298" s="1" t="s">
        <v>1299</v>
      </c>
      <c r="B1298" s="3">
        <v>-2.0</v>
      </c>
      <c r="C1298" s="4" t="str">
        <f>IFERROR(__xludf.DUMMYFUNCTION("LOWER(GOOGLETRANSLATE(A1298,""en"",""es""))"),"infectado")</f>
        <v>infectado</v>
      </c>
    </row>
    <row r="1299">
      <c r="A1299" s="1" t="s">
        <v>1300</v>
      </c>
      <c r="B1299" s="3">
        <v>-2.0</v>
      </c>
      <c r="C1299" s="4" t="str">
        <f>IFERROR(__xludf.DUMMYFUNCTION("LOWER(GOOGLETRANSLATE(A1299,""en"",""es""))"),"inferior")</f>
        <v>inferior</v>
      </c>
    </row>
    <row r="1300">
      <c r="A1300" s="1" t="s">
        <v>1301</v>
      </c>
      <c r="B1300" s="3">
        <v>-2.0</v>
      </c>
      <c r="C1300" s="4" t="str">
        <f>IFERROR(__xludf.DUMMYFUNCTION("LOWER(GOOGLETRANSLATE(A1300,""en"",""es""))"),"enconado")</f>
        <v>enconado</v>
      </c>
    </row>
    <row r="1301">
      <c r="A1301" s="1" t="s">
        <v>1302</v>
      </c>
      <c r="B1301" s="3">
        <v>2.0</v>
      </c>
      <c r="C1301" s="4" t="str">
        <f>IFERROR(__xludf.DUMMYFUNCTION("LOWER(GOOGLETRANSLATE(A1301,""en"",""es""))"),"influyente")</f>
        <v>influyente</v>
      </c>
    </row>
    <row r="1302">
      <c r="A1302" s="1" t="s">
        <v>1303</v>
      </c>
      <c r="B1302" s="3">
        <v>-2.0</v>
      </c>
      <c r="C1302" s="4" t="str">
        <f>IFERROR(__xludf.DUMMYFUNCTION("LOWER(GOOGLETRANSLATE(A1302,""en"",""es""))"),"infracción")</f>
        <v>infracción</v>
      </c>
    </row>
    <row r="1303">
      <c r="A1303" s="1" t="s">
        <v>1304</v>
      </c>
      <c r="B1303" s="3">
        <v>-2.0</v>
      </c>
      <c r="C1303" s="4" t="str">
        <f>IFERROR(__xludf.DUMMYFUNCTION("LOWER(GOOGLETRANSLATE(A1303,""en"",""es""))"),"enfurecer")</f>
        <v>enfurecer</v>
      </c>
    </row>
    <row r="1304">
      <c r="A1304" s="1" t="s">
        <v>1305</v>
      </c>
      <c r="B1304" s="3">
        <v>-2.0</v>
      </c>
      <c r="C1304" s="4" t="str">
        <f>IFERROR(__xludf.DUMMYFUNCTION("LOWER(GOOGLETRANSLATE(A1304,""en"",""es""))"),"enfurecido")</f>
        <v>enfurecido</v>
      </c>
    </row>
    <row r="1305">
      <c r="A1305" s="1" t="s">
        <v>1306</v>
      </c>
      <c r="B1305" s="3">
        <v>-2.0</v>
      </c>
      <c r="C1305" s="4" t="str">
        <f>IFERROR(__xludf.DUMMYFUNCTION("LOWER(GOOGLETRANSLATE(A1305,""en"",""es""))"),"enfurece")</f>
        <v>enfurece</v>
      </c>
    </row>
    <row r="1306">
      <c r="A1306" s="1" t="s">
        <v>1307</v>
      </c>
      <c r="B1306" s="3">
        <v>-2.0</v>
      </c>
      <c r="C1306" s="4" t="str">
        <f>IFERROR(__xludf.DUMMYFUNCTION("LOWER(GOOGLETRANSLATE(A1306,""en"",""es""))"),"exasperante")</f>
        <v>exasperante</v>
      </c>
    </row>
    <row r="1307">
      <c r="A1307" s="1" t="s">
        <v>1308</v>
      </c>
      <c r="B1307" s="3">
        <v>-1.0</v>
      </c>
      <c r="C1307" s="4" t="str">
        <f>IFERROR(__xludf.DUMMYFUNCTION("LOWER(GOOGLETRANSLATE(A1307,""en"",""es""))"),"inhibir")</f>
        <v>inhibir</v>
      </c>
    </row>
    <row r="1308">
      <c r="A1308" s="1" t="s">
        <v>1309</v>
      </c>
      <c r="B1308" s="3">
        <v>-2.0</v>
      </c>
      <c r="C1308" s="4" t="str">
        <f>IFERROR(__xludf.DUMMYFUNCTION("LOWER(GOOGLETRANSLATE(A1308,""en"",""es""))"),"herido")</f>
        <v>herido</v>
      </c>
    </row>
    <row r="1309">
      <c r="A1309" s="1" t="s">
        <v>1310</v>
      </c>
      <c r="B1309" s="3">
        <v>-2.0</v>
      </c>
      <c r="C1309" s="4" t="str">
        <f>IFERROR(__xludf.DUMMYFUNCTION("LOWER(GOOGLETRANSLATE(A1309,""en"",""es""))"),"lesión")</f>
        <v>lesión</v>
      </c>
    </row>
    <row r="1310">
      <c r="A1310" s="1" t="s">
        <v>1311</v>
      </c>
      <c r="B1310" s="3">
        <v>-2.0</v>
      </c>
      <c r="C1310" s="4" t="str">
        <f>IFERROR(__xludf.DUMMYFUNCTION("LOWER(GOOGLETRANSLATE(A1310,""en"",""es""))"),"injusticia")</f>
        <v>injusticia</v>
      </c>
    </row>
    <row r="1311">
      <c r="A1311" s="1" t="s">
        <v>1312</v>
      </c>
      <c r="B1311" s="3">
        <v>1.0</v>
      </c>
      <c r="C1311" s="4" t="str">
        <f>IFERROR(__xludf.DUMMYFUNCTION("LOWER(GOOGLETRANSLATE(A1311,""en"",""es""))"),"innovar")</f>
        <v>innovar</v>
      </c>
    </row>
    <row r="1312">
      <c r="A1312" s="1" t="s">
        <v>1313</v>
      </c>
      <c r="B1312" s="3">
        <v>1.0</v>
      </c>
      <c r="C1312" s="4" t="str">
        <f>IFERROR(__xludf.DUMMYFUNCTION("LOWER(GOOGLETRANSLATE(A1312,""en"",""es""))"),"innovación")</f>
        <v>innovación</v>
      </c>
    </row>
    <row r="1313">
      <c r="A1313" s="1" t="s">
        <v>1314</v>
      </c>
      <c r="B1313" s="3">
        <v>1.0</v>
      </c>
      <c r="C1313" s="4" t="str">
        <f>IFERROR(__xludf.DUMMYFUNCTION("LOWER(GOOGLETRANSLATE(A1313,""en"",""es""))"),"innovación")</f>
        <v>innovación</v>
      </c>
    </row>
    <row r="1314">
      <c r="A1314" s="1" t="s">
        <v>1315</v>
      </c>
      <c r="B1314" s="3">
        <v>2.0</v>
      </c>
      <c r="C1314" s="4" t="str">
        <f>IFERROR(__xludf.DUMMYFUNCTION("LOWER(GOOGLETRANSLATE(A1314,""en"",""es""))"),"innovador")</f>
        <v>innovador</v>
      </c>
    </row>
    <row r="1315">
      <c r="A1315" s="1" t="s">
        <v>1316</v>
      </c>
      <c r="B1315" s="3">
        <v>-2.0</v>
      </c>
      <c r="C1315" s="4" t="str">
        <f>IFERROR(__xludf.DUMMYFUNCTION("LOWER(GOOGLETRANSLATE(A1315,""en"",""es""))"),"inquisición")</f>
        <v>inquisición</v>
      </c>
    </row>
    <row r="1316">
      <c r="A1316" s="1" t="s">
        <v>1317</v>
      </c>
      <c r="B1316" s="3">
        <v>2.0</v>
      </c>
      <c r="C1316" s="4" t="str">
        <f>IFERROR(__xludf.DUMMYFUNCTION("LOWER(GOOGLETRANSLATE(A1316,""en"",""es""))"),"inquisitivo")</f>
        <v>inquisitivo</v>
      </c>
    </row>
    <row r="1317">
      <c r="A1317" s="1" t="s">
        <v>1318</v>
      </c>
      <c r="B1317" s="3">
        <v>-2.0</v>
      </c>
      <c r="C1317" s="4" t="str">
        <f>IFERROR(__xludf.DUMMYFUNCTION("LOWER(GOOGLETRANSLATE(A1317,""en"",""es""))"),"loco")</f>
        <v>loco</v>
      </c>
    </row>
    <row r="1318">
      <c r="A1318" s="1" t="s">
        <v>1319</v>
      </c>
      <c r="B1318" s="3">
        <v>-2.0</v>
      </c>
      <c r="C1318" s="4" t="str">
        <f>IFERROR(__xludf.DUMMYFUNCTION("LOWER(GOOGLETRANSLATE(A1318,""en"",""es""))"),"locura")</f>
        <v>locura</v>
      </c>
    </row>
    <row r="1319">
      <c r="A1319" s="1" t="s">
        <v>1320</v>
      </c>
      <c r="B1319" s="3">
        <v>-2.0</v>
      </c>
      <c r="C1319" s="4" t="str">
        <f>IFERROR(__xludf.DUMMYFUNCTION("LOWER(GOOGLETRANSLATE(A1319,""en"",""es""))"),"inseguro")</f>
        <v>inseguro</v>
      </c>
    </row>
    <row r="1320">
      <c r="A1320" s="1" t="s">
        <v>1321</v>
      </c>
      <c r="B1320" s="3">
        <v>-2.0</v>
      </c>
      <c r="C1320" s="4" t="str">
        <f>IFERROR(__xludf.DUMMYFUNCTION("LOWER(GOOGLETRANSLATE(A1320,""en"",""es""))"),"insensible")</f>
        <v>insensible</v>
      </c>
    </row>
    <row r="1321">
      <c r="A1321" s="1" t="s">
        <v>1322</v>
      </c>
      <c r="B1321" s="3">
        <v>-2.0</v>
      </c>
      <c r="C1321" s="4" t="str">
        <f>IFERROR(__xludf.DUMMYFUNCTION("LOWER(GOOGLETRANSLATE(A1321,""en"",""es""))"),"insensibilidad")</f>
        <v>insensibilidad</v>
      </c>
    </row>
    <row r="1322">
      <c r="A1322" s="1" t="s">
        <v>1323</v>
      </c>
      <c r="B1322" s="3">
        <v>-2.0</v>
      </c>
      <c r="C1322" s="4" t="str">
        <f>IFERROR(__xludf.DUMMYFUNCTION("LOWER(GOOGLETRANSLATE(A1322,""en"",""es""))"),"insignificante")</f>
        <v>insignificante</v>
      </c>
    </row>
    <row r="1323">
      <c r="A1323" s="1" t="s">
        <v>1324</v>
      </c>
      <c r="B1323" s="3">
        <v>-2.0</v>
      </c>
      <c r="C1323" s="4" t="str">
        <f>IFERROR(__xludf.DUMMYFUNCTION("LOWER(GOOGLETRANSLATE(A1323,""en"",""es""))"),"insípido")</f>
        <v>insípido</v>
      </c>
    </row>
    <row r="1324">
      <c r="A1324" s="1" t="s">
        <v>1325</v>
      </c>
      <c r="B1324" s="3">
        <v>2.0</v>
      </c>
      <c r="C1324" s="4" t="str">
        <f>IFERROR(__xludf.DUMMYFUNCTION("LOWER(GOOGLETRANSLATE(A1324,""en"",""es""))"),"inspiración")</f>
        <v>inspiración</v>
      </c>
    </row>
    <row r="1325">
      <c r="A1325" s="1" t="s">
        <v>1326</v>
      </c>
      <c r="B1325" s="3">
        <v>2.0</v>
      </c>
      <c r="C1325" s="4" t="str">
        <f>IFERROR(__xludf.DUMMYFUNCTION("LOWER(GOOGLETRANSLATE(A1325,""en"",""es""))"),"inspirador")</f>
        <v>inspirador</v>
      </c>
    </row>
    <row r="1326">
      <c r="A1326" s="1" t="s">
        <v>1327</v>
      </c>
      <c r="B1326" s="3">
        <v>2.0</v>
      </c>
      <c r="C1326" s="4" t="str">
        <f>IFERROR(__xludf.DUMMYFUNCTION("LOWER(GOOGLETRANSLATE(A1326,""en"",""es""))"),"inspirar")</f>
        <v>inspirar</v>
      </c>
    </row>
    <row r="1327">
      <c r="A1327" s="1" t="s">
        <v>1328</v>
      </c>
      <c r="B1327" s="3">
        <v>2.0</v>
      </c>
      <c r="C1327" s="4" t="str">
        <f>IFERROR(__xludf.DUMMYFUNCTION("LOWER(GOOGLETRANSLATE(A1327,""en"",""es""))"),"inspirado")</f>
        <v>inspirado</v>
      </c>
    </row>
    <row r="1328">
      <c r="A1328" s="1" t="s">
        <v>1329</v>
      </c>
      <c r="B1328" s="3">
        <v>2.0</v>
      </c>
      <c r="C1328" s="4" t="str">
        <f>IFERROR(__xludf.DUMMYFUNCTION("LOWER(GOOGLETRANSLATE(A1328,""en"",""es""))"),"inspirado")</f>
        <v>inspirado</v>
      </c>
    </row>
    <row r="1329">
      <c r="A1329" s="1" t="s">
        <v>1330</v>
      </c>
      <c r="B1329" s="3">
        <v>3.0</v>
      </c>
      <c r="C1329" s="4" t="str">
        <f>IFERROR(__xludf.DUMMYFUNCTION("LOWER(GOOGLETRANSLATE(A1329,""en"",""es""))"),"inspirador")</f>
        <v>inspirador</v>
      </c>
    </row>
    <row r="1330">
      <c r="A1330" s="1" t="s">
        <v>1331</v>
      </c>
      <c r="B1330" s="3">
        <v>-2.0</v>
      </c>
      <c r="C1330" s="4" t="str">
        <f>IFERROR(__xludf.DUMMYFUNCTION("LOWER(GOOGLETRANSLATE(A1330,""en"",""es""))"),"insulto")</f>
        <v>insulto</v>
      </c>
    </row>
    <row r="1331">
      <c r="A1331" s="1" t="s">
        <v>1332</v>
      </c>
      <c r="B1331" s="3">
        <v>-2.0</v>
      </c>
      <c r="C1331" s="4" t="str">
        <f>IFERROR(__xludf.DUMMYFUNCTION("LOWER(GOOGLETRANSLATE(A1331,""en"",""es""))"),"insultado")</f>
        <v>insultado</v>
      </c>
    </row>
    <row r="1332">
      <c r="A1332" s="1" t="s">
        <v>1333</v>
      </c>
      <c r="B1332" s="3">
        <v>-2.0</v>
      </c>
      <c r="C1332" s="4" t="str">
        <f>IFERROR(__xludf.DUMMYFUNCTION("LOWER(GOOGLETRANSLATE(A1332,""en"",""es""))"),"insultante")</f>
        <v>insultante</v>
      </c>
    </row>
    <row r="1333">
      <c r="A1333" s="1" t="s">
        <v>1334</v>
      </c>
      <c r="B1333" s="3">
        <v>-2.0</v>
      </c>
      <c r="C1333" s="4" t="str">
        <f>IFERROR(__xludf.DUMMYFUNCTION("LOWER(GOOGLETRANSLATE(A1333,""en"",""es""))"),"insultos")</f>
        <v>insultos</v>
      </c>
    </row>
    <row r="1334">
      <c r="A1334" s="1" t="s">
        <v>1335</v>
      </c>
      <c r="B1334" s="3">
        <v>2.0</v>
      </c>
      <c r="C1334" s="4" t="str">
        <f>IFERROR(__xludf.DUMMYFUNCTION("LOWER(GOOGLETRANSLATE(A1334,""en"",""es""))"),"intacto")</f>
        <v>intacto</v>
      </c>
    </row>
    <row r="1335">
      <c r="A1335" s="1" t="s">
        <v>1336</v>
      </c>
      <c r="B1335" s="3">
        <v>2.0</v>
      </c>
      <c r="C1335" s="4" t="str">
        <f>IFERROR(__xludf.DUMMYFUNCTION("LOWER(GOOGLETRANSLATE(A1335,""en"",""es""))"),"integridad")</f>
        <v>integridad</v>
      </c>
    </row>
    <row r="1336">
      <c r="A1336" s="1" t="s">
        <v>1337</v>
      </c>
      <c r="B1336" s="3">
        <v>2.0</v>
      </c>
      <c r="C1336" s="4" t="str">
        <f>IFERROR(__xludf.DUMMYFUNCTION("LOWER(GOOGLETRANSLATE(A1336,""en"",""es""))"),"inteligente")</f>
        <v>inteligente</v>
      </c>
    </row>
    <row r="1337">
      <c r="A1337" s="1" t="s">
        <v>1338</v>
      </c>
      <c r="B1337" s="3">
        <v>1.0</v>
      </c>
      <c r="C1337" s="4" t="str">
        <f>IFERROR(__xludf.DUMMYFUNCTION("LOWER(GOOGLETRANSLATE(A1337,""en"",""es""))"),"intenso")</f>
        <v>intenso</v>
      </c>
    </row>
    <row r="1338">
      <c r="A1338" s="1" t="s">
        <v>1339</v>
      </c>
      <c r="B1338" s="3">
        <v>1.0</v>
      </c>
      <c r="C1338" s="4" t="str">
        <f>IFERROR(__xludf.DUMMYFUNCTION("LOWER(GOOGLETRANSLATE(A1338,""en"",""es""))"),"interés")</f>
        <v>interés</v>
      </c>
    </row>
    <row r="1339">
      <c r="A1339" s="1" t="s">
        <v>1340</v>
      </c>
      <c r="B1339" s="3">
        <v>2.0</v>
      </c>
      <c r="C1339" s="4" t="str">
        <f>IFERROR(__xludf.DUMMYFUNCTION("LOWER(GOOGLETRANSLATE(A1339,""en"",""es""))"),"interesado")</f>
        <v>interesado</v>
      </c>
    </row>
    <row r="1340">
      <c r="A1340" s="1" t="s">
        <v>1341</v>
      </c>
      <c r="B1340" s="3">
        <v>2.0</v>
      </c>
      <c r="C1340" s="4" t="str">
        <f>IFERROR(__xludf.DUMMYFUNCTION("LOWER(GOOGLETRANSLATE(A1340,""en"",""es""))"),"interesante")</f>
        <v>interesante</v>
      </c>
    </row>
    <row r="1341">
      <c r="A1341" s="1" t="s">
        <v>1342</v>
      </c>
      <c r="B1341" s="3">
        <v>1.0</v>
      </c>
      <c r="C1341" s="4" t="str">
        <f>IFERROR(__xludf.DUMMYFUNCTION("LOWER(GOOGLETRANSLATE(A1341,""en"",""es""))"),"intereses")</f>
        <v>intereses</v>
      </c>
    </row>
    <row r="1342">
      <c r="A1342" s="1" t="s">
        <v>1343</v>
      </c>
      <c r="B1342" s="3">
        <v>-2.0</v>
      </c>
      <c r="C1342" s="4" t="str">
        <f>IFERROR(__xludf.DUMMYFUNCTION("LOWER(GOOGLETRANSLATE(A1342,""en"",""es""))"),"interrogado")</f>
        <v>interrogado</v>
      </c>
    </row>
    <row r="1343">
      <c r="A1343" s="1" t="s">
        <v>1344</v>
      </c>
      <c r="B1343" s="3">
        <v>-2.0</v>
      </c>
      <c r="C1343" s="4" t="str">
        <f>IFERROR(__xludf.DUMMYFUNCTION("LOWER(GOOGLETRANSLATE(A1343,""en"",""es""))"),"interrumpir")</f>
        <v>interrumpir</v>
      </c>
    </row>
    <row r="1344">
      <c r="A1344" s="1" t="s">
        <v>1345</v>
      </c>
      <c r="B1344" s="3">
        <v>-2.0</v>
      </c>
      <c r="C1344" s="4" t="str">
        <f>IFERROR(__xludf.DUMMYFUNCTION("LOWER(GOOGLETRANSLATE(A1344,""en"",""es""))"),"interrumpido")</f>
        <v>interrumpido</v>
      </c>
    </row>
    <row r="1345">
      <c r="A1345" s="1" t="s">
        <v>1346</v>
      </c>
      <c r="B1345" s="3">
        <v>-2.0</v>
      </c>
      <c r="C1345" s="4" t="str">
        <f>IFERROR(__xludf.DUMMYFUNCTION("LOWER(GOOGLETRANSLATE(A1345,""en"",""es""))"),"interrupción")</f>
        <v>interrupción</v>
      </c>
    </row>
    <row r="1346">
      <c r="A1346" s="1" t="s">
        <v>1347</v>
      </c>
      <c r="B1346" s="3">
        <v>-2.0</v>
      </c>
      <c r="C1346" s="4" t="str">
        <f>IFERROR(__xludf.DUMMYFUNCTION("LOWER(GOOGLETRANSLATE(A1346,""en"",""es""))"),"interrupción")</f>
        <v>interrupción</v>
      </c>
    </row>
    <row r="1347">
      <c r="A1347" s="1" t="s">
        <v>1348</v>
      </c>
      <c r="B1347" s="3">
        <v>-2.0</v>
      </c>
      <c r="C1347" s="4" t="str">
        <f>IFERROR(__xludf.DUMMYFUNCTION("LOWER(GOOGLETRANSLATE(A1347,""en"",""es""))"),"interrupciones")</f>
        <v>interrupciones</v>
      </c>
    </row>
    <row r="1348">
      <c r="A1348" s="1" t="s">
        <v>1349</v>
      </c>
      <c r="B1348" s="3">
        <v>-2.0</v>
      </c>
      <c r="C1348" s="4" t="str">
        <f>IFERROR(__xludf.DUMMYFUNCTION("LOWER(GOOGLETRANSLATE(A1348,""en"",""es""))"),"intimidar")</f>
        <v>intimidar</v>
      </c>
    </row>
    <row r="1349">
      <c r="A1349" s="1" t="s">
        <v>1350</v>
      </c>
      <c r="B1349" s="3">
        <v>-2.0</v>
      </c>
      <c r="C1349" s="4" t="str">
        <f>IFERROR(__xludf.DUMMYFUNCTION("LOWER(GOOGLETRANSLATE(A1349,""en"",""es""))"),"intimidado")</f>
        <v>intimidado</v>
      </c>
    </row>
    <row r="1350">
      <c r="A1350" s="1" t="s">
        <v>1351</v>
      </c>
      <c r="B1350" s="3">
        <v>-2.0</v>
      </c>
      <c r="C1350" s="4" t="str">
        <f>IFERROR(__xludf.DUMMYFUNCTION("LOWER(GOOGLETRANSLATE(A1350,""en"",""es""))"),"intimidados")</f>
        <v>intimidados</v>
      </c>
    </row>
    <row r="1351">
      <c r="A1351" s="1" t="s">
        <v>1352</v>
      </c>
      <c r="B1351" s="3">
        <v>-2.0</v>
      </c>
      <c r="C1351" s="4" t="str">
        <f>IFERROR(__xludf.DUMMYFUNCTION("LOWER(GOOGLETRANSLATE(A1351,""en"",""es""))"),"intimidante")</f>
        <v>intimidante</v>
      </c>
    </row>
    <row r="1352">
      <c r="A1352" s="1" t="s">
        <v>1353</v>
      </c>
      <c r="B1352" s="3">
        <v>-2.0</v>
      </c>
      <c r="C1352" s="4" t="str">
        <f>IFERROR(__xludf.DUMMYFUNCTION("LOWER(GOOGLETRANSLATE(A1352,""en"",""es""))"),"intimidación")</f>
        <v>intimidación</v>
      </c>
    </row>
    <row r="1353">
      <c r="A1353" s="1" t="s">
        <v>1354</v>
      </c>
      <c r="B1353" s="3">
        <v>2.0</v>
      </c>
      <c r="C1353" s="4" t="str">
        <f>IFERROR(__xludf.DUMMYFUNCTION("LOWER(GOOGLETRANSLATE(A1353,""en"",""es""))"),"intrincado")</f>
        <v>intrincado</v>
      </c>
    </row>
    <row r="1354">
      <c r="A1354" s="1" t="s">
        <v>1355</v>
      </c>
      <c r="B1354" s="3">
        <v>1.0</v>
      </c>
      <c r="C1354" s="4" t="str">
        <f>IFERROR(__xludf.DUMMYFUNCTION("LOWER(GOOGLETRANSLATE(A1354,""en"",""es""))"),"intrigas")</f>
        <v>intrigas</v>
      </c>
    </row>
    <row r="1355">
      <c r="A1355" s="1" t="s">
        <v>1356</v>
      </c>
      <c r="B1355" s="3">
        <v>2.0</v>
      </c>
      <c r="C1355" s="4" t="str">
        <f>IFERROR(__xludf.DUMMYFUNCTION("LOWER(GOOGLETRANSLATE(A1355,""en"",""es""))"),"invencible")</f>
        <v>invencible</v>
      </c>
    </row>
    <row r="1356">
      <c r="A1356" s="1" t="s">
        <v>1357</v>
      </c>
      <c r="B1356" s="3">
        <v>1.0</v>
      </c>
      <c r="C1356" s="4" t="str">
        <f>IFERROR(__xludf.DUMMYFUNCTION("LOWER(GOOGLETRANSLATE(A1356,""en"",""es""))"),"invitar")</f>
        <v>invitar</v>
      </c>
    </row>
    <row r="1357">
      <c r="A1357" s="1" t="s">
        <v>1358</v>
      </c>
      <c r="B1357" s="3">
        <v>1.0</v>
      </c>
      <c r="C1357" s="4" t="str">
        <f>IFERROR(__xludf.DUMMYFUNCTION("LOWER(GOOGLETRANSLATE(A1357,""en"",""es""))"),"atractivo")</f>
        <v>atractivo</v>
      </c>
    </row>
    <row r="1358">
      <c r="A1358" s="1" t="s">
        <v>1359</v>
      </c>
      <c r="B1358" s="3">
        <v>2.0</v>
      </c>
      <c r="C1358" s="4" t="str">
        <f>IFERROR(__xludf.DUMMYFUNCTION("LOWER(GOOGLETRANSLATE(A1358,""en"",""es""))"),"invulnerable")</f>
        <v>invulnerable</v>
      </c>
    </row>
    <row r="1359">
      <c r="A1359" s="1" t="s">
        <v>1360</v>
      </c>
      <c r="B1359" s="3">
        <v>-3.0</v>
      </c>
      <c r="C1359" s="4" t="str">
        <f>IFERROR(__xludf.DUMMYFUNCTION("LOWER(GOOGLETRANSLATE(A1359,""en"",""es""))"),"airado")</f>
        <v>airado</v>
      </c>
    </row>
    <row r="1360">
      <c r="A1360" s="1" t="s">
        <v>1361</v>
      </c>
      <c r="B1360" s="3">
        <v>-1.0</v>
      </c>
      <c r="C1360" s="4" t="str">
        <f>IFERROR(__xludf.DUMMYFUNCTION("LOWER(GOOGLETRANSLATE(A1360,""en"",""es""))"),"irónico")</f>
        <v>irónico</v>
      </c>
    </row>
    <row r="1361">
      <c r="A1361" s="1" t="s">
        <v>1362</v>
      </c>
      <c r="B1361" s="3">
        <v>-1.0</v>
      </c>
      <c r="C1361" s="4" t="str">
        <f>IFERROR(__xludf.DUMMYFUNCTION("LOWER(GOOGLETRANSLATE(A1361,""en"",""es""))"),"ironía")</f>
        <v>ironía</v>
      </c>
    </row>
    <row r="1362">
      <c r="A1362" s="1" t="s">
        <v>1363</v>
      </c>
      <c r="B1362" s="3">
        <v>-1.0</v>
      </c>
      <c r="C1362" s="4" t="str">
        <f>IFERROR(__xludf.DUMMYFUNCTION("LOWER(GOOGLETRANSLATE(A1362,""en"",""es""))"),"irracional")</f>
        <v>irracional</v>
      </c>
    </row>
    <row r="1363">
      <c r="A1363" s="1" t="s">
        <v>1364</v>
      </c>
      <c r="B1363" s="3">
        <v>2.0</v>
      </c>
      <c r="C1363" s="4" t="str">
        <f>IFERROR(__xludf.DUMMYFUNCTION("LOWER(GOOGLETRANSLATE(A1363,""en"",""es""))"),"irresistible")</f>
        <v>irresistible</v>
      </c>
    </row>
    <row r="1364">
      <c r="A1364" s="1" t="s">
        <v>1365</v>
      </c>
      <c r="B1364" s="3">
        <v>-2.0</v>
      </c>
      <c r="C1364" s="4" t="str">
        <f>IFERROR(__xludf.DUMMYFUNCTION("LOWER(GOOGLETRANSLATE(A1364,""en"",""es""))"),"irresoluto")</f>
        <v>irresoluto</v>
      </c>
    </row>
    <row r="1365">
      <c r="A1365" s="1" t="s">
        <v>1366</v>
      </c>
      <c r="B1365" s="3">
        <v>2.0</v>
      </c>
      <c r="C1365" s="4" t="str">
        <f>IFERROR(__xludf.DUMMYFUNCTION("LOWER(GOOGLETRANSLATE(A1365,""en"",""es""))"),"irresponsable")</f>
        <v>irresponsable</v>
      </c>
    </row>
    <row r="1366">
      <c r="A1366" s="1" t="s">
        <v>1367</v>
      </c>
      <c r="B1366" s="3">
        <v>-1.0</v>
      </c>
      <c r="C1366" s="4" t="str">
        <f>IFERROR(__xludf.DUMMYFUNCTION("LOWER(GOOGLETRANSLATE(A1366,""en"",""es""))"),"irreversible")</f>
        <v>irreversible</v>
      </c>
    </row>
    <row r="1367">
      <c r="A1367" s="1" t="s">
        <v>1368</v>
      </c>
      <c r="B1367" s="3">
        <v>-3.0</v>
      </c>
      <c r="C1367" s="4" t="str">
        <f>IFERROR(__xludf.DUMMYFUNCTION("LOWER(GOOGLETRANSLATE(A1367,""en"",""es""))"),"irritar")</f>
        <v>irritar</v>
      </c>
    </row>
    <row r="1368">
      <c r="A1368" s="1" t="s">
        <v>1369</v>
      </c>
      <c r="B1368" s="3">
        <v>-3.0</v>
      </c>
      <c r="C1368" s="4" t="str">
        <f>IFERROR(__xludf.DUMMYFUNCTION("LOWER(GOOGLETRANSLATE(A1368,""en"",""es""))"),"irritado")</f>
        <v>irritado</v>
      </c>
    </row>
    <row r="1369">
      <c r="A1369" s="1" t="s">
        <v>1370</v>
      </c>
      <c r="B1369" s="3">
        <v>-3.0</v>
      </c>
      <c r="C1369" s="4" t="str">
        <f>IFERROR(__xludf.DUMMYFUNCTION("LOWER(GOOGLETRANSLATE(A1369,""en"",""es""))"),"irritante")</f>
        <v>irritante</v>
      </c>
    </row>
    <row r="1370">
      <c r="A1370" s="1" t="s">
        <v>1371</v>
      </c>
      <c r="B1370" s="3">
        <v>-1.0</v>
      </c>
      <c r="C1370" s="4" t="str">
        <f>IFERROR(__xludf.DUMMYFUNCTION("LOWER(GOOGLETRANSLATE(A1370,""en"",""es""))"),"aislado")</f>
        <v>aislado</v>
      </c>
    </row>
    <row r="1371">
      <c r="A1371" s="1" t="s">
        <v>1372</v>
      </c>
      <c r="B1371" s="3">
        <v>-2.0</v>
      </c>
      <c r="C1371" s="4" t="str">
        <f>IFERROR(__xludf.DUMMYFUNCTION("LOWER(GOOGLETRANSLATE(A1371,""en"",""es""))"),"que produce picor")</f>
        <v>que produce picor</v>
      </c>
    </row>
    <row r="1372">
      <c r="A1372" s="1" t="s">
        <v>1373</v>
      </c>
      <c r="B1372" s="3">
        <v>-4.0</v>
      </c>
      <c r="C1372" s="4" t="str">
        <f>IFERROR(__xludf.DUMMYFUNCTION("LOWER(GOOGLETRANSLATE(A1372,""en"",""es""))"),"burro")</f>
        <v>burro</v>
      </c>
    </row>
    <row r="1373">
      <c r="A1373" s="1" t="s">
        <v>1374</v>
      </c>
      <c r="B1373" s="3">
        <v>-4.0</v>
      </c>
      <c r="C1373" s="4" t="str">
        <f>IFERROR(__xludf.DUMMYFUNCTION("LOWER(GOOGLETRANSLATE(A1373,""en"",""es""))"),"imbéciles")</f>
        <v>imbéciles</v>
      </c>
    </row>
    <row r="1374">
      <c r="A1374" s="1" t="s">
        <v>1375</v>
      </c>
      <c r="B1374" s="3">
        <v>-2.0</v>
      </c>
      <c r="C1374" s="4" t="str">
        <f>IFERROR(__xludf.DUMMYFUNCTION("LOWER(GOOGLETRANSLATE(A1374,""en"",""es""))"),"encarcelado")</f>
        <v>encarcelado</v>
      </c>
    </row>
    <row r="1375">
      <c r="A1375" s="1" t="s">
        <v>1376</v>
      </c>
      <c r="B1375" s="3">
        <v>2.0</v>
      </c>
      <c r="C1375" s="4" t="str">
        <f>IFERROR(__xludf.DUMMYFUNCTION("LOWER(GOOGLETRANSLATE(A1375,""en"",""es""))"),"alegre")</f>
        <v>alegre</v>
      </c>
    </row>
    <row r="1376">
      <c r="A1376" s="1" t="s">
        <v>1377</v>
      </c>
      <c r="B1376" s="3">
        <v>-2.0</v>
      </c>
      <c r="C1376" s="4" t="str">
        <f>IFERROR(__xludf.DUMMYFUNCTION("LOWER(GOOGLETRANSLATE(A1376,""en"",""es""))"),"celoso")</f>
        <v>celoso</v>
      </c>
    </row>
    <row r="1377">
      <c r="A1377" s="1" t="s">
        <v>1378</v>
      </c>
      <c r="B1377" s="3">
        <v>-2.0</v>
      </c>
      <c r="C1377" s="4" t="str">
        <f>IFERROR(__xludf.DUMMYFUNCTION("LOWER(GOOGLETRANSLATE(A1377,""en"",""es""))"),"peligro")</f>
        <v>peligro</v>
      </c>
    </row>
    <row r="1378">
      <c r="A1378" s="1" t="s">
        <v>1379</v>
      </c>
      <c r="B1378" s="3">
        <v>-3.0</v>
      </c>
      <c r="C1378" s="4" t="str">
        <f>IFERROR(__xludf.DUMMYFUNCTION("LOWER(GOOGLETRANSLATE(A1378,""en"",""es""))"),"idiota")</f>
        <v>idiota</v>
      </c>
    </row>
    <row r="1379">
      <c r="A1379" s="1" t="s">
        <v>1380</v>
      </c>
      <c r="B1379" s="3">
        <v>1.0</v>
      </c>
      <c r="C1379" s="4" t="str">
        <f>IFERROR(__xludf.DUMMYFUNCTION("LOWER(GOOGLETRANSLATE(A1379,""en"",""es""))"),"jesús")</f>
        <v>jesús</v>
      </c>
    </row>
    <row r="1380">
      <c r="A1380" s="1" t="s">
        <v>1381</v>
      </c>
      <c r="B1380" s="3">
        <v>1.0</v>
      </c>
      <c r="C1380" s="4" t="str">
        <f>IFERROR(__xludf.DUMMYFUNCTION("LOWER(GOOGLETRANSLATE(A1380,""en"",""es""))"),"joya")</f>
        <v>joya</v>
      </c>
    </row>
    <row r="1381">
      <c r="A1381" s="1" t="s">
        <v>1382</v>
      </c>
      <c r="B1381" s="3">
        <v>1.0</v>
      </c>
      <c r="C1381" s="4" t="str">
        <f>IFERROR(__xludf.DUMMYFUNCTION("LOWER(GOOGLETRANSLATE(A1381,""en"",""es""))"),"joyas")</f>
        <v>joyas</v>
      </c>
    </row>
    <row r="1382">
      <c r="A1382" s="1" t="s">
        <v>1383</v>
      </c>
      <c r="B1382" s="3">
        <v>2.0</v>
      </c>
      <c r="C1382" s="4" t="str">
        <f>IFERROR(__xludf.DUMMYFUNCTION("LOWER(GOOGLETRANSLATE(A1382,""en"",""es""))"),"jocoso")</f>
        <v>jocoso</v>
      </c>
    </row>
    <row r="1383">
      <c r="A1383" s="1" t="s">
        <v>1384</v>
      </c>
      <c r="B1383" s="3">
        <v>1.0</v>
      </c>
      <c r="C1383" s="4" t="str">
        <f>IFERROR(__xludf.DUMMYFUNCTION("LOWER(GOOGLETRANSLATE(A1383,""en"",""es""))"),"unirse")</f>
        <v>unirse</v>
      </c>
    </row>
    <row r="1384">
      <c r="A1384" s="1" t="s">
        <v>1385</v>
      </c>
      <c r="B1384" s="3">
        <v>2.0</v>
      </c>
      <c r="C1384" s="4" t="str">
        <f>IFERROR(__xludf.DUMMYFUNCTION("LOWER(GOOGLETRANSLATE(A1384,""en"",""es""))"),"broma")</f>
        <v>broma</v>
      </c>
    </row>
    <row r="1385">
      <c r="A1385" s="1" t="s">
        <v>1386</v>
      </c>
      <c r="B1385" s="3">
        <v>2.0</v>
      </c>
      <c r="C1385" s="4" t="str">
        <f>IFERROR(__xludf.DUMMYFUNCTION("LOWER(GOOGLETRANSLATE(A1385,""en"",""es""))"),"bromas")</f>
        <v>bromas</v>
      </c>
    </row>
    <row r="1386">
      <c r="A1386" s="1" t="s">
        <v>1387</v>
      </c>
      <c r="B1386" s="3">
        <v>2.0</v>
      </c>
      <c r="C1386" s="4" t="str">
        <f>IFERROR(__xludf.DUMMYFUNCTION("LOWER(GOOGLETRANSLATE(A1386,""en"",""es""))"),"alegre")</f>
        <v>alegre</v>
      </c>
    </row>
    <row r="1387">
      <c r="A1387" s="1" t="s">
        <v>1388</v>
      </c>
      <c r="B1387" s="3">
        <v>2.0</v>
      </c>
      <c r="C1387" s="4" t="str">
        <f>IFERROR(__xludf.DUMMYFUNCTION("LOWER(GOOGLETRANSLATE(A1387,""en"",""es""))"),"jovial")</f>
        <v>jovial</v>
      </c>
    </row>
    <row r="1388">
      <c r="A1388" s="1" t="s">
        <v>1389</v>
      </c>
      <c r="B1388" s="3">
        <v>3.0</v>
      </c>
      <c r="C1388" s="4" t="str">
        <f>IFERROR(__xludf.DUMMYFUNCTION("LOWER(GOOGLETRANSLATE(A1388,""en"",""es""))"),"alegría")</f>
        <v>alegría</v>
      </c>
    </row>
    <row r="1389">
      <c r="A1389" s="1" t="s">
        <v>1390</v>
      </c>
      <c r="B1389" s="3">
        <v>3.0</v>
      </c>
      <c r="C1389" s="4" t="str">
        <f>IFERROR(__xludf.DUMMYFUNCTION("LOWER(GOOGLETRANSLATE(A1389,""en"",""es""))"),"alegre")</f>
        <v>alegre</v>
      </c>
    </row>
    <row r="1390">
      <c r="A1390" s="1" t="s">
        <v>1391</v>
      </c>
      <c r="B1390" s="3">
        <v>3.0</v>
      </c>
      <c r="C1390" s="4" t="str">
        <f>IFERROR(__xludf.DUMMYFUNCTION("LOWER(GOOGLETRANSLATE(A1390,""en"",""es""))"),"alegremente")</f>
        <v>alegremente</v>
      </c>
    </row>
    <row r="1391">
      <c r="A1391" s="1" t="s">
        <v>1392</v>
      </c>
      <c r="B1391" s="3">
        <v>-2.0</v>
      </c>
      <c r="C1391" s="4" t="str">
        <f>IFERROR(__xludf.DUMMYFUNCTION("LOWER(GOOGLETRANSLATE(A1391,""en"",""es""))"),"triste")</f>
        <v>triste</v>
      </c>
    </row>
    <row r="1392">
      <c r="A1392" s="1" t="s">
        <v>1393</v>
      </c>
      <c r="B1392" s="3">
        <v>3.0</v>
      </c>
      <c r="C1392" s="4" t="str">
        <f>IFERROR(__xludf.DUMMYFUNCTION("LOWER(GOOGLETRANSLATE(A1392,""en"",""es""))"),"jubiloso")</f>
        <v>jubiloso</v>
      </c>
    </row>
    <row r="1393">
      <c r="A1393" s="1" t="s">
        <v>1394</v>
      </c>
      <c r="B1393" s="3">
        <v>3.0</v>
      </c>
      <c r="C1393" s="4" t="str">
        <f>IFERROR(__xludf.DUMMYFUNCTION("LOWER(GOOGLETRANSLATE(A1393,""en"",""es""))"),"jubiloso")</f>
        <v>jubiloso</v>
      </c>
    </row>
    <row r="1394">
      <c r="A1394" s="1" t="s">
        <v>1395</v>
      </c>
      <c r="B1394" s="3">
        <v>-1.0</v>
      </c>
      <c r="C1394" s="4" t="str">
        <f>IFERROR(__xludf.DUMMYFUNCTION("LOWER(GOOGLETRANSLATE(A1394,""en"",""es""))"),"asustadizo")</f>
        <v>asustadizo</v>
      </c>
    </row>
    <row r="1395">
      <c r="A1395" s="1" t="s">
        <v>1396</v>
      </c>
      <c r="B1395" s="3">
        <v>2.0</v>
      </c>
      <c r="C1395" s="4" t="str">
        <f>IFERROR(__xludf.DUMMYFUNCTION("LOWER(GOOGLETRANSLATE(A1395,""en"",""es""))"),"justicia")</f>
        <v>justicia</v>
      </c>
    </row>
    <row r="1396">
      <c r="A1396" s="1" t="s">
        <v>1397</v>
      </c>
      <c r="B1396" s="3">
        <v>2.0</v>
      </c>
      <c r="C1396" s="4" t="str">
        <f>IFERROR(__xludf.DUMMYFUNCTION("LOWER(GOOGLETRANSLATE(A1396,""en"",""es""))"),"justificadamente")</f>
        <v>justificadamente</v>
      </c>
    </row>
    <row r="1397">
      <c r="A1397" s="1" t="s">
        <v>1398</v>
      </c>
      <c r="B1397" s="3">
        <v>2.0</v>
      </c>
      <c r="C1397" s="4" t="str">
        <f>IFERROR(__xludf.DUMMYFUNCTION("LOWER(GOOGLETRANSLATE(A1397,""en"",""es""))"),"justificado")</f>
        <v>justificado</v>
      </c>
    </row>
    <row r="1398">
      <c r="A1398" s="1" t="s">
        <v>1399</v>
      </c>
      <c r="B1398" s="3">
        <v>1.0</v>
      </c>
      <c r="C1398" s="4" t="str">
        <f>IFERROR(__xludf.DUMMYFUNCTION("LOWER(GOOGLETRANSLATE(A1398,""en"",""es""))"),"afecto")</f>
        <v>afecto</v>
      </c>
    </row>
    <row r="1399">
      <c r="A1399" s="1" t="s">
        <v>1400</v>
      </c>
      <c r="B1399" s="3">
        <v>-3.0</v>
      </c>
      <c r="C1399" s="4" t="str">
        <f>IFERROR(__xludf.DUMMYFUNCTION("LOWER(GOOGLETRANSLATE(A1399,""en"",""es""))"),"matar")</f>
        <v>matar</v>
      </c>
    </row>
    <row r="1400">
      <c r="A1400" s="1" t="s">
        <v>1401</v>
      </c>
      <c r="B1400" s="3">
        <v>-3.0</v>
      </c>
      <c r="C1400" s="4" t="str">
        <f>IFERROR(__xludf.DUMMYFUNCTION("LOWER(GOOGLETRANSLATE(A1400,""en"",""es""))"),"delicado")</f>
        <v>delicado</v>
      </c>
    </row>
    <row r="1401">
      <c r="A1401" s="1" t="s">
        <v>1402</v>
      </c>
      <c r="B1401" s="3">
        <v>-3.0</v>
      </c>
      <c r="C1401" s="4" t="str">
        <f>IFERROR(__xludf.DUMMYFUNCTION("LOWER(GOOGLETRANSLATE(A1401,""en"",""es""))"),"asesinato")</f>
        <v>asesinato</v>
      </c>
    </row>
    <row r="1402">
      <c r="A1402" s="1" t="s">
        <v>1403</v>
      </c>
      <c r="B1402" s="3">
        <v>-3.0</v>
      </c>
      <c r="C1402" s="4" t="str">
        <f>IFERROR(__xludf.DUMMYFUNCTION("LOWER(GOOGLETRANSLATE(A1402,""en"",""es""))"),"matar")</f>
        <v>matar</v>
      </c>
    </row>
    <row r="1403">
      <c r="A1403" s="1" t="s">
        <v>1404</v>
      </c>
      <c r="B1403" s="3">
        <v>2.0</v>
      </c>
      <c r="C1403" s="4" t="str">
        <f>IFERROR(__xludf.DUMMYFUNCTION("LOWER(GOOGLETRANSLATE(A1403,""en"",""es""))"),"amable")</f>
        <v>amable</v>
      </c>
    </row>
    <row r="1404">
      <c r="A1404" s="1" t="s">
        <v>1405</v>
      </c>
      <c r="B1404" s="3">
        <v>2.0</v>
      </c>
      <c r="C1404" s="4" t="str">
        <f>IFERROR(__xludf.DUMMYFUNCTION("LOWER(GOOGLETRANSLATE(A1404,""en"",""es""))"),"amable")</f>
        <v>amable</v>
      </c>
    </row>
    <row r="1405">
      <c r="A1405" s="1" t="s">
        <v>1406</v>
      </c>
      <c r="B1405" s="3">
        <v>2.0</v>
      </c>
      <c r="C1405" s="4" t="str">
        <f>IFERROR(__xludf.DUMMYFUNCTION("LOWER(GOOGLETRANSLATE(A1405,""en"",""es""))"),"beso")</f>
        <v>beso</v>
      </c>
    </row>
    <row r="1406">
      <c r="A1406" s="1" t="s">
        <v>1407</v>
      </c>
      <c r="B1406" s="3">
        <v>3.0</v>
      </c>
      <c r="C1406" s="4" t="str">
        <f>IFERROR(__xludf.DUMMYFUNCTION("LOWER(GOOGLETRANSLATE(A1406,""en"",""es""))"),"prestigio")</f>
        <v>prestigio</v>
      </c>
    </row>
    <row r="1407">
      <c r="A1407" s="1" t="s">
        <v>1408</v>
      </c>
      <c r="B1407" s="3">
        <v>-2.0</v>
      </c>
      <c r="C1407" s="4" t="str">
        <f>IFERROR(__xludf.DUMMYFUNCTION("LOWER(GOOGLETRANSLATE(A1407,""en"",""es""))"),"falta")</f>
        <v>falta</v>
      </c>
    </row>
    <row r="1408">
      <c r="A1408" s="1" t="s">
        <v>1409</v>
      </c>
      <c r="B1408" s="3">
        <v>-2.0</v>
      </c>
      <c r="C1408" s="4" t="str">
        <f>IFERROR(__xludf.DUMMYFUNCTION("LOWER(GOOGLETRANSLATE(A1408,""en"",""es""))"),"lánguido")</f>
        <v>lánguido</v>
      </c>
    </row>
    <row r="1409">
      <c r="A1409" s="1" t="s">
        <v>1410</v>
      </c>
      <c r="B1409" s="3">
        <v>-1.0</v>
      </c>
      <c r="C1409" s="4" t="str">
        <f>IFERROR(__xludf.DUMMYFUNCTION("LOWER(GOOGLETRANSLATE(A1409,""en"",""es""))"),"retraso")</f>
        <v>retraso</v>
      </c>
    </row>
    <row r="1410">
      <c r="A1410" s="1" t="s">
        <v>1411</v>
      </c>
      <c r="B1410" s="3">
        <v>-2.0</v>
      </c>
      <c r="C1410" s="4" t="str">
        <f>IFERROR(__xludf.DUMMYFUNCTION("LOWER(GOOGLETRANSLATE(A1410,""en"",""es""))"),"retrasado")</f>
        <v>retrasado</v>
      </c>
    </row>
    <row r="1411">
      <c r="A1411" s="1" t="s">
        <v>1412</v>
      </c>
      <c r="B1411" s="3">
        <v>-2.0</v>
      </c>
      <c r="C1411" s="4" t="str">
        <f>IFERROR(__xludf.DUMMYFUNCTION("LOWER(GOOGLETRANSLATE(A1411,""en"",""es""))"),"rezagado")</f>
        <v>rezagado</v>
      </c>
    </row>
    <row r="1412">
      <c r="A1412" s="1" t="s">
        <v>1413</v>
      </c>
      <c r="B1412" s="3">
        <v>-2.0</v>
      </c>
      <c r="C1412" s="4" t="str">
        <f>IFERROR(__xludf.DUMMYFUNCTION("LOWER(GOOGLETRANSLATE(A1412,""en"",""es""))"),"retraso")</f>
        <v>retraso</v>
      </c>
    </row>
    <row r="1413">
      <c r="A1413" s="1" t="s">
        <v>1414</v>
      </c>
      <c r="B1413" s="3">
        <v>-2.0</v>
      </c>
      <c r="C1413" s="4" t="str">
        <f>IFERROR(__xludf.DUMMYFUNCTION("LOWER(GOOGLETRANSLATE(A1413,""en"",""es""))"),"aburrido")</f>
        <v>aburrido</v>
      </c>
    </row>
    <row r="1414">
      <c r="A1414" s="1" t="s">
        <v>1415</v>
      </c>
      <c r="B1414" s="3">
        <v>2.0</v>
      </c>
      <c r="C1414" s="4" t="str">
        <f>IFERROR(__xludf.DUMMYFUNCTION("LOWER(GOOGLETRANSLATE(A1414,""en"",""es""))"),"punto de referencia")</f>
        <v>punto de referencia</v>
      </c>
    </row>
    <row r="1415">
      <c r="A1415" s="1" t="s">
        <v>1416</v>
      </c>
      <c r="B1415" s="3">
        <v>1.0</v>
      </c>
      <c r="C1415" s="4" t="str">
        <f>IFERROR(__xludf.DUMMYFUNCTION("LOWER(GOOGLETRANSLATE(A1415,""en"",""es""))"),"reír")</f>
        <v>reír</v>
      </c>
    </row>
    <row r="1416">
      <c r="A1416" s="1" t="s">
        <v>1417</v>
      </c>
      <c r="B1416" s="3">
        <v>1.0</v>
      </c>
      <c r="C1416" s="4" t="str">
        <f>IFERROR(__xludf.DUMMYFUNCTION("LOWER(GOOGLETRANSLATE(A1416,""en"",""es""))"),"se rio")</f>
        <v>se rio</v>
      </c>
    </row>
    <row r="1417">
      <c r="A1417" s="1" t="s">
        <v>1418</v>
      </c>
      <c r="B1417" s="3">
        <v>1.0</v>
      </c>
      <c r="C1417" s="4" t="str">
        <f>IFERROR(__xludf.DUMMYFUNCTION("LOWER(GOOGLETRANSLATE(A1417,""en"",""es""))"),"reír")</f>
        <v>reír</v>
      </c>
    </row>
    <row r="1418">
      <c r="A1418" s="1" t="s">
        <v>1419</v>
      </c>
      <c r="B1418" s="3">
        <v>1.0</v>
      </c>
      <c r="C1418" s="4" t="str">
        <f>IFERROR(__xludf.DUMMYFUNCTION("LOWER(GOOGLETRANSLATE(A1418,""en"",""es""))"),"risas")</f>
        <v>risas</v>
      </c>
    </row>
    <row r="1419">
      <c r="A1419" s="1" t="s">
        <v>1420</v>
      </c>
      <c r="B1419" s="3">
        <v>1.0</v>
      </c>
      <c r="C1419" s="4" t="str">
        <f>IFERROR(__xludf.DUMMYFUNCTION("LOWER(GOOGLETRANSLATE(A1419,""en"",""es""))"),"reír")</f>
        <v>reír</v>
      </c>
    </row>
    <row r="1420">
      <c r="A1420" s="1" t="s">
        <v>1421</v>
      </c>
      <c r="B1420" s="3">
        <v>1.0</v>
      </c>
      <c r="C1420" s="4" t="str">
        <f>IFERROR(__xludf.DUMMYFUNCTION("LOWER(GOOGLETRANSLATE(A1420,""en"",""es""))"),"lanzado")</f>
        <v>lanzado</v>
      </c>
    </row>
    <row r="1421">
      <c r="A1421" s="1" t="s">
        <v>1422</v>
      </c>
      <c r="B1421" s="3">
        <v>3.0</v>
      </c>
      <c r="C1421" s="4" t="str">
        <f>IFERROR(__xludf.DUMMYFUNCTION("LOWER(GOOGLETRANSLATE(A1421,""en"",""es""))"),"ley")</f>
        <v>ley</v>
      </c>
    </row>
    <row r="1422">
      <c r="A1422" s="1" t="s">
        <v>1423</v>
      </c>
      <c r="B1422" s="3">
        <v>-2.0</v>
      </c>
      <c r="C1422" s="4" t="str">
        <f>IFERROR(__xludf.DUMMYFUNCTION("LOWER(GOOGLETRANSLATE(A1422,""en"",""es""))"),"demanda judicial")</f>
        <v>demanda judicial</v>
      </c>
    </row>
    <row r="1423">
      <c r="A1423" s="1" t="s">
        <v>1424</v>
      </c>
      <c r="B1423" s="3">
        <v>-2.0</v>
      </c>
      <c r="C1423" s="4" t="str">
        <f>IFERROR(__xludf.DUMMYFUNCTION("LOWER(GOOGLETRANSLATE(A1423,""en"",""es""))"),"demandas")</f>
        <v>demandas</v>
      </c>
    </row>
    <row r="1424">
      <c r="A1424" s="1" t="s">
        <v>1425</v>
      </c>
      <c r="B1424" s="3">
        <v>-1.0</v>
      </c>
      <c r="C1424" s="4" t="str">
        <f>IFERROR(__xludf.DUMMYFUNCTION("LOWER(GOOGLETRANSLATE(A1424,""en"",""es""))"),"perezoso")</f>
        <v>perezoso</v>
      </c>
    </row>
    <row r="1425">
      <c r="A1425" s="1" t="s">
        <v>1426</v>
      </c>
      <c r="B1425" s="3">
        <v>-1.0</v>
      </c>
      <c r="C1425" s="4" t="str">
        <f>IFERROR(__xludf.DUMMYFUNCTION("LOWER(GOOGLETRANSLATE(A1425,""en"",""es""))"),"filtración")</f>
        <v>filtración</v>
      </c>
    </row>
    <row r="1426">
      <c r="A1426" s="1" t="s">
        <v>1427</v>
      </c>
      <c r="B1426" s="3">
        <v>-1.0</v>
      </c>
      <c r="C1426" s="4" t="str">
        <f>IFERROR(__xludf.DUMMYFUNCTION("LOWER(GOOGLETRANSLATE(A1426,""en"",""es""))"),"filtrado")</f>
        <v>filtrado</v>
      </c>
    </row>
    <row r="1427">
      <c r="A1427" s="1" t="s">
        <v>1428</v>
      </c>
      <c r="B1427" s="3">
        <v>-1.0</v>
      </c>
      <c r="C1427" s="4" t="str">
        <f>IFERROR(__xludf.DUMMYFUNCTION("LOWER(GOOGLETRANSLATE(A1427,""en"",""es""))"),"dejar")</f>
        <v>dejar</v>
      </c>
    </row>
    <row r="1428">
      <c r="A1428" s="1" t="s">
        <v>1429</v>
      </c>
      <c r="B1428" s="3">
        <v>1.0</v>
      </c>
      <c r="C1428" s="4" t="str">
        <f>IFERROR(__xludf.DUMMYFUNCTION("LOWER(GOOGLETRANSLATE(A1428,""en"",""es""))"),"legal")</f>
        <v>legal</v>
      </c>
    </row>
    <row r="1429">
      <c r="A1429" s="1" t="s">
        <v>1430</v>
      </c>
      <c r="B1429" s="3">
        <v>1.0</v>
      </c>
      <c r="C1429" s="4" t="str">
        <f>IFERROR(__xludf.DUMMYFUNCTION("LOWER(GOOGLETRANSLATE(A1429,""en"",""es""))"),"legalmente")</f>
        <v>legalmente</v>
      </c>
    </row>
    <row r="1430">
      <c r="A1430" s="1" t="s">
        <v>1431</v>
      </c>
      <c r="B1430" s="3">
        <v>1.0</v>
      </c>
      <c r="C1430" s="4" t="str">
        <f>IFERROR(__xludf.DUMMYFUNCTION("LOWER(GOOGLETRANSLATE(A1430,""en"",""es""))"),"indulgente")</f>
        <v>indulgente</v>
      </c>
    </row>
    <row r="1431">
      <c r="A1431" s="1" t="s">
        <v>1432</v>
      </c>
      <c r="B1431" s="3">
        <v>-2.0</v>
      </c>
      <c r="C1431" s="4" t="str">
        <f>IFERROR(__xludf.DUMMYFUNCTION("LOWER(GOOGLETRANSLATE(A1431,""en"",""es""))"),"letárgico")</f>
        <v>letárgico</v>
      </c>
    </row>
    <row r="1432">
      <c r="A1432" s="1" t="s">
        <v>1433</v>
      </c>
      <c r="B1432" s="3">
        <v>-2.0</v>
      </c>
      <c r="C1432" s="4" t="str">
        <f>IFERROR(__xludf.DUMMYFUNCTION("LOWER(GOOGLETRANSLATE(A1432,""en"",""es""))"),"letargo")</f>
        <v>letargo</v>
      </c>
    </row>
    <row r="1433">
      <c r="A1433" s="1" t="s">
        <v>1434</v>
      </c>
      <c r="B1433" s="3">
        <v>-3.0</v>
      </c>
      <c r="C1433" s="4" t="str">
        <f>IFERROR(__xludf.DUMMYFUNCTION("LOWER(GOOGLETRANSLATE(A1433,""en"",""es""))"),"mentiroso")</f>
        <v>mentiroso</v>
      </c>
    </row>
    <row r="1434">
      <c r="A1434" s="1" t="s">
        <v>1435</v>
      </c>
      <c r="B1434" s="3">
        <v>-3.0</v>
      </c>
      <c r="C1434" s="4" t="str">
        <f>IFERROR(__xludf.DUMMYFUNCTION("LOWER(GOOGLETRANSLATE(A1434,""en"",""es""))"),"mentirosos")</f>
        <v>mentirosos</v>
      </c>
    </row>
    <row r="1435">
      <c r="A1435" s="1" t="s">
        <v>1436</v>
      </c>
      <c r="B1435" s="3">
        <v>-2.0</v>
      </c>
      <c r="C1435" s="4" t="str">
        <f>IFERROR(__xludf.DUMMYFUNCTION("LOWER(GOOGLETRANSLATE(A1435,""en"",""es""))"),"difamatorio")</f>
        <v>difamatorio</v>
      </c>
    </row>
    <row r="1436">
      <c r="A1436" s="1" t="s">
        <v>1437</v>
      </c>
      <c r="B1436" s="3">
        <v>-2.0</v>
      </c>
      <c r="C1436" s="4" t="str">
        <f>IFERROR(__xludf.DUMMYFUNCTION("LOWER(GOOGLETRANSLATE(A1436,""en"",""es""))"),"mintió")</f>
        <v>mintió</v>
      </c>
    </row>
    <row r="1437">
      <c r="A1437" s="1" t="s">
        <v>1438</v>
      </c>
      <c r="B1437" s="3">
        <v>4.0</v>
      </c>
      <c r="C1437" s="4" t="str">
        <f>IFERROR(__xludf.DUMMYFUNCTION("LOWER(GOOGLETRANSLATE(A1437,""en"",""es""))"),"salvador de la vida")</f>
        <v>salvador de la vida</v>
      </c>
    </row>
    <row r="1438">
      <c r="A1438" s="1" t="s">
        <v>1439</v>
      </c>
      <c r="B1438" s="3">
        <v>1.0</v>
      </c>
      <c r="C1438" s="4" t="str">
        <f>IFERROR(__xludf.DUMMYFUNCTION("LOWER(GOOGLETRANSLATE(A1438,""en"",""es""))"),"alegre")</f>
        <v>alegre</v>
      </c>
    </row>
    <row r="1439">
      <c r="A1439" s="1" t="s">
        <v>1440</v>
      </c>
      <c r="B1439" s="3">
        <v>2.0</v>
      </c>
      <c r="C1439" s="4" t="str">
        <f>IFERROR(__xludf.DUMMYFUNCTION("LOWER(GOOGLETRANSLATE(A1439,""en"",""es""))"),"como")</f>
        <v>como</v>
      </c>
    </row>
    <row r="1440">
      <c r="A1440" s="1" t="s">
        <v>1441</v>
      </c>
      <c r="B1440" s="3">
        <v>2.0</v>
      </c>
      <c r="C1440" s="4" t="str">
        <f>IFERROR(__xludf.DUMMYFUNCTION("LOWER(GOOGLETRANSLATE(A1440,""en"",""es""))"),"apreciado")</f>
        <v>apreciado</v>
      </c>
    </row>
    <row r="1441">
      <c r="A1441" s="1" t="s">
        <v>1442</v>
      </c>
      <c r="B1441" s="3">
        <v>2.0</v>
      </c>
      <c r="C1441" s="4" t="str">
        <f>IFERROR(__xludf.DUMMYFUNCTION("LOWER(GOOGLETRANSLATE(A1441,""en"",""es""))"),"gustos")</f>
        <v>gustos</v>
      </c>
    </row>
    <row r="1442">
      <c r="A1442" s="1" t="s">
        <v>1443</v>
      </c>
      <c r="B1442" s="3">
        <v>-1.0</v>
      </c>
      <c r="C1442" s="4" t="str">
        <f>IFERROR(__xludf.DUMMYFUNCTION("LOWER(GOOGLETRANSLATE(A1442,""en"",""es""))"),"limitación")</f>
        <v>limitación</v>
      </c>
    </row>
    <row r="1443">
      <c r="A1443" s="1" t="s">
        <v>1444</v>
      </c>
      <c r="B1443" s="3">
        <v>-1.0</v>
      </c>
      <c r="C1443" s="4" t="str">
        <f>IFERROR(__xludf.DUMMYFUNCTION("LOWER(GOOGLETRANSLATE(A1443,""en"",""es""))"),"limitado")</f>
        <v>limitado</v>
      </c>
    </row>
    <row r="1444">
      <c r="A1444" s="1" t="s">
        <v>1445</v>
      </c>
      <c r="B1444" s="3">
        <v>-1.0</v>
      </c>
      <c r="C1444" s="4" t="str">
        <f>IFERROR(__xludf.DUMMYFUNCTION("LOWER(GOOGLETRANSLATE(A1444,""en"",""es""))"),"límites")</f>
        <v>límites</v>
      </c>
    </row>
    <row r="1445">
      <c r="A1445" s="1" t="s">
        <v>1446</v>
      </c>
      <c r="B1445" s="3">
        <v>-1.0</v>
      </c>
      <c r="C1445" s="4" t="str">
        <f>IFERROR(__xludf.DUMMYFUNCTION("LOWER(GOOGLETRANSLATE(A1445,""en"",""es""))"),"litigio")</f>
        <v>litigio</v>
      </c>
    </row>
    <row r="1446">
      <c r="A1446" s="1" t="s">
        <v>1447</v>
      </c>
      <c r="B1446" s="3">
        <v>-2.0</v>
      </c>
      <c r="C1446" s="4" t="str">
        <f>IFERROR(__xludf.DUMMYFUNCTION("LOWER(GOOGLETRANSLATE(A1446,""en"",""es""))"),"litigioso")</f>
        <v>litigioso</v>
      </c>
    </row>
    <row r="1447">
      <c r="A1447" s="1" t="s">
        <v>1448</v>
      </c>
      <c r="B1447" s="3">
        <v>2.0</v>
      </c>
      <c r="C1447" s="4" t="str">
        <f>IFERROR(__xludf.DUMMYFUNCTION("LOWER(GOOGLETRANSLATE(A1447,""en"",""es""))"),"dinámico")</f>
        <v>dinámico</v>
      </c>
    </row>
    <row r="1448">
      <c r="A1448" s="1" t="s">
        <v>1449</v>
      </c>
      <c r="B1448" s="3">
        <v>-2.0</v>
      </c>
      <c r="C1448" s="4" t="str">
        <f>IFERROR(__xludf.DUMMYFUNCTION("LOWER(GOOGLETRANSLATE(A1448,""en"",""es""))"),"lívido")</f>
        <v>lívido</v>
      </c>
    </row>
    <row r="1449">
      <c r="A1449" s="1" t="s">
        <v>1450</v>
      </c>
      <c r="B1449" s="3">
        <v>4.0</v>
      </c>
      <c r="C1449" s="4" t="str">
        <f>IFERROR(__xludf.DUMMYFUNCTION("LOWER(GOOGLETRANSLATE(A1449,""en"",""es""))"),"lmao")</f>
        <v>lmao</v>
      </c>
    </row>
    <row r="1450">
      <c r="A1450" s="1" t="s">
        <v>1451</v>
      </c>
      <c r="B1450" s="3">
        <v>4.0</v>
      </c>
      <c r="C1450" s="4" t="str">
        <f>IFERROR(__xludf.DUMMYFUNCTION("LOWER(GOOGLETRANSLATE(A1450,""en"",""es""))"),"lmfao")</f>
        <v>lmfao</v>
      </c>
    </row>
    <row r="1451">
      <c r="A1451" s="1" t="s">
        <v>1452</v>
      </c>
      <c r="B1451" s="3">
        <v>-3.0</v>
      </c>
      <c r="C1451" s="4" t="str">
        <f>IFERROR(__xludf.DUMMYFUNCTION("LOWER(GOOGLETRANSLATE(A1451,""en"",""es""))"),"detestar")</f>
        <v>detestar</v>
      </c>
    </row>
    <row r="1452">
      <c r="A1452" s="1" t="s">
        <v>1453</v>
      </c>
      <c r="B1452" s="3">
        <v>-3.0</v>
      </c>
      <c r="C1452" s="4" t="str">
        <f>IFERROR(__xludf.DUMMYFUNCTION("LOWER(GOOGLETRANSLATE(A1452,""en"",""es""))"),"detestado")</f>
        <v>detestado</v>
      </c>
    </row>
    <row r="1453">
      <c r="A1453" s="1" t="s">
        <v>1454</v>
      </c>
      <c r="B1453" s="3">
        <v>-3.0</v>
      </c>
      <c r="C1453" s="4" t="str">
        <f>IFERROR(__xludf.DUMMYFUNCTION("LOWER(GOOGLETRANSLATE(A1453,""en"",""es""))"),"deterioro")</f>
        <v>deterioro</v>
      </c>
    </row>
    <row r="1454">
      <c r="A1454" s="1" t="s">
        <v>1455</v>
      </c>
      <c r="B1454" s="3">
        <v>-3.0</v>
      </c>
      <c r="C1454" s="4" t="str">
        <f>IFERROR(__xludf.DUMMYFUNCTION("LOWER(GOOGLETRANSLATE(A1454,""en"",""es""))"),"aversión")</f>
        <v>aversión</v>
      </c>
    </row>
    <row r="1455">
      <c r="A1455" s="1" t="s">
        <v>1456</v>
      </c>
      <c r="B1455" s="3">
        <v>-2.0</v>
      </c>
      <c r="C1455" s="4" t="str">
        <f>IFERROR(__xludf.DUMMYFUNCTION("LOWER(GOOGLETRANSLATE(A1455,""en"",""es""))"),"vestíbulo")</f>
        <v>vestíbulo</v>
      </c>
    </row>
    <row r="1456">
      <c r="A1456" s="1" t="s">
        <v>1457</v>
      </c>
      <c r="B1456" s="3">
        <v>-2.0</v>
      </c>
      <c r="C1456" s="4" t="str">
        <f>IFERROR(__xludf.DUMMYFUNCTION("LOWER(GOOGLETRANSLATE(A1456,""en"",""es""))"),"cabildeo")</f>
        <v>cabildeo</v>
      </c>
    </row>
    <row r="1457">
      <c r="A1457" s="1" t="s">
        <v>1458</v>
      </c>
      <c r="B1457" s="3">
        <v>3.0</v>
      </c>
      <c r="C1457" s="4" t="str">
        <f>IFERROR(__xludf.DUMMYFUNCTION("LOWER(GOOGLETRANSLATE(A1457,""en"",""es""))"),"jajaja")</f>
        <v>jajaja</v>
      </c>
    </row>
    <row r="1458">
      <c r="A1458" s="1" t="s">
        <v>1459</v>
      </c>
      <c r="B1458" s="3">
        <v>-2.0</v>
      </c>
      <c r="C1458" s="4" t="str">
        <f>IFERROR(__xludf.DUMMYFUNCTION("LOWER(GOOGLETRANSLATE(A1458,""en"",""es""))"),"solitario")</f>
        <v>solitario</v>
      </c>
    </row>
    <row r="1459">
      <c r="A1459" s="1" t="s">
        <v>1460</v>
      </c>
      <c r="B1459" s="3">
        <v>-2.0</v>
      </c>
      <c r="C1459" s="4" t="str">
        <f>IFERROR(__xludf.DUMMYFUNCTION("LOWER(GOOGLETRANSLATE(A1459,""en"",""es""))"),"solitario")</f>
        <v>solitario</v>
      </c>
    </row>
    <row r="1460">
      <c r="A1460" s="1" t="s">
        <v>1461</v>
      </c>
      <c r="B1460" s="3">
        <v>-1.0</v>
      </c>
      <c r="C1460" s="4" t="str">
        <f>IFERROR(__xludf.DUMMYFUNCTION("LOWER(GOOGLETRANSLATE(A1460,""en"",""es""))"),"anhelo")</f>
        <v>anhelo</v>
      </c>
    </row>
    <row r="1461">
      <c r="A1461" s="1" t="s">
        <v>1462</v>
      </c>
      <c r="B1461" s="3">
        <v>-1.0</v>
      </c>
      <c r="C1461" s="4" t="str">
        <f>IFERROR(__xludf.DUMMYFUNCTION("LOWER(GOOGLETRANSLATE(A1461,""en"",""es""))"),"telar")</f>
        <v>telar</v>
      </c>
    </row>
    <row r="1462">
      <c r="A1462" s="1" t="s">
        <v>1463</v>
      </c>
      <c r="B1462" s="3">
        <v>-1.0</v>
      </c>
      <c r="C1462" s="4" t="str">
        <f>IFERROR(__xludf.DUMMYFUNCTION("LOWER(GOOGLETRANSLATE(A1462,""en"",""es""))"),"asalto")</f>
        <v>asalto</v>
      </c>
    </row>
    <row r="1463">
      <c r="A1463" s="1" t="s">
        <v>1464</v>
      </c>
      <c r="B1463" s="3">
        <v>-1.0</v>
      </c>
      <c r="C1463" s="4" t="str">
        <f>IFERROR(__xludf.DUMMYFUNCTION("LOWER(GOOGLETRANSLATE(A1463,""en"",""es""))"),"inminente")</f>
        <v>inminente</v>
      </c>
    </row>
    <row r="1464">
      <c r="A1464" s="1" t="s">
        <v>1465</v>
      </c>
      <c r="B1464" s="3">
        <v>-1.0</v>
      </c>
      <c r="C1464" s="4" t="str">
        <f>IFERROR(__xludf.DUMMYFUNCTION("LOWER(GOOGLETRANSLATE(A1464,""en"",""es""))"),"telares")</f>
        <v>telares</v>
      </c>
    </row>
    <row r="1465">
      <c r="A1465" s="1" t="s">
        <v>1466</v>
      </c>
      <c r="B1465" s="3">
        <v>-3.0</v>
      </c>
      <c r="C1465" s="4" t="str">
        <f>IFERROR(__xludf.DUMMYFUNCTION("LOWER(GOOGLETRANSLATE(A1465,""en"",""es""))"),"perder")</f>
        <v>perder</v>
      </c>
    </row>
    <row r="1466">
      <c r="A1466" s="1" t="s">
        <v>1467</v>
      </c>
      <c r="B1466" s="3">
        <v>-3.0</v>
      </c>
      <c r="C1466" s="4" t="str">
        <f>IFERROR(__xludf.DUMMYFUNCTION("LOWER(GOOGLETRANSLATE(A1466,""en"",""es""))"),"desembolsar")</f>
        <v>desembolsar</v>
      </c>
    </row>
    <row r="1467">
      <c r="A1467" s="1" t="s">
        <v>1468</v>
      </c>
      <c r="B1467" s="3">
        <v>-3.0</v>
      </c>
      <c r="C1467" s="4" t="str">
        <f>IFERROR(__xludf.DUMMYFUNCTION("LOWER(GOOGLETRANSLATE(A1467,""en"",""es""))"),"perdedor")</f>
        <v>perdedor</v>
      </c>
    </row>
    <row r="1468">
      <c r="A1468" s="1" t="s">
        <v>1469</v>
      </c>
      <c r="B1468" s="3">
        <v>-3.0</v>
      </c>
      <c r="C1468" s="4" t="str">
        <f>IFERROR(__xludf.DUMMYFUNCTION("LOWER(GOOGLETRANSLATE(A1468,""en"",""es""))"),"perdiendo")</f>
        <v>perdiendo</v>
      </c>
    </row>
    <row r="1469">
      <c r="A1469" s="1" t="s">
        <v>1470</v>
      </c>
      <c r="B1469" s="3">
        <v>-3.0</v>
      </c>
      <c r="C1469" s="4" t="str">
        <f>IFERROR(__xludf.DUMMYFUNCTION("LOWER(GOOGLETRANSLATE(A1469,""en"",""es""))"),"pérdida")</f>
        <v>pérdida</v>
      </c>
    </row>
    <row r="1470">
      <c r="A1470" s="1" t="s">
        <v>1471</v>
      </c>
      <c r="B1470" s="3">
        <v>-3.0</v>
      </c>
      <c r="C1470" s="4" t="str">
        <f>IFERROR(__xludf.DUMMYFUNCTION("LOWER(GOOGLETRANSLATE(A1470,""en"",""es""))"),"perdido")</f>
        <v>perdido</v>
      </c>
    </row>
    <row r="1471">
      <c r="A1471" s="1" t="s">
        <v>1472</v>
      </c>
      <c r="B1471" s="3">
        <v>3.0</v>
      </c>
      <c r="C1471" s="4" t="str">
        <f>IFERROR(__xludf.DUMMYFUNCTION("LOWER(GOOGLETRANSLATE(A1471,""en"",""es""))"),"amable")</f>
        <v>amable</v>
      </c>
    </row>
    <row r="1472">
      <c r="A1472" s="1" t="s">
        <v>1473</v>
      </c>
      <c r="B1472" s="3">
        <v>3.0</v>
      </c>
      <c r="C1472" s="4" t="str">
        <f>IFERROR(__xludf.DUMMYFUNCTION("LOWER(GOOGLETRANSLATE(A1472,""en"",""es""))"),"amar")</f>
        <v>amar</v>
      </c>
    </row>
    <row r="1473">
      <c r="A1473" s="1" t="s">
        <v>1474</v>
      </c>
      <c r="B1473" s="3">
        <v>3.0</v>
      </c>
      <c r="C1473" s="4" t="str">
        <f>IFERROR(__xludf.DUMMYFUNCTION("LOWER(GOOGLETRANSLATE(A1473,""en"",""es""))"),"amado")</f>
        <v>amado</v>
      </c>
    </row>
    <row r="1474">
      <c r="A1474" s="1" t="s">
        <v>1475</v>
      </c>
      <c r="B1474" s="3">
        <v>3.0</v>
      </c>
      <c r="C1474" s="4" t="str">
        <f>IFERROR(__xludf.DUMMYFUNCTION("LOWER(GOOGLETRANSLATE(A1474,""en"",""es""))"),"bella")</f>
        <v>bella</v>
      </c>
    </row>
    <row r="1475">
      <c r="A1475" s="1" t="s">
        <v>1476</v>
      </c>
      <c r="B1475" s="3">
        <v>3.0</v>
      </c>
      <c r="C1475" s="4" t="str">
        <f>IFERROR(__xludf.DUMMYFUNCTION("LOWER(GOOGLETRANSLATE(A1475,""en"",""es""))"),"hermoso")</f>
        <v>hermoso</v>
      </c>
    </row>
    <row r="1476">
      <c r="A1476" s="1" t="s">
        <v>1477</v>
      </c>
      <c r="B1476" s="3">
        <v>2.0</v>
      </c>
      <c r="C1476" s="4" t="str">
        <f>IFERROR(__xludf.DUMMYFUNCTION("LOWER(GOOGLETRANSLATE(A1476,""en"",""es""))"),"cariñoso")</f>
        <v>cariñoso</v>
      </c>
    </row>
    <row r="1477">
      <c r="A1477" s="1" t="s">
        <v>1478</v>
      </c>
      <c r="B1477" s="3">
        <v>-1.0</v>
      </c>
      <c r="C1477" s="4" t="str">
        <f>IFERROR(__xludf.DUMMYFUNCTION("LOWER(GOOGLETRANSLATE(A1477,""en"",""es""))"),"el más bajo")</f>
        <v>el más bajo</v>
      </c>
    </row>
    <row r="1478">
      <c r="A1478" s="1" t="s">
        <v>1479</v>
      </c>
      <c r="B1478" s="3">
        <v>3.0</v>
      </c>
      <c r="C1478" s="4" t="str">
        <f>IFERROR(__xludf.DUMMYFUNCTION("LOWER(GOOGLETRANSLATE(A1478,""en"",""es""))"),"leal")</f>
        <v>leal</v>
      </c>
    </row>
    <row r="1479">
      <c r="A1479" s="1" t="s">
        <v>1480</v>
      </c>
      <c r="B1479" s="3">
        <v>3.0</v>
      </c>
      <c r="C1479" s="4" t="str">
        <f>IFERROR(__xludf.DUMMYFUNCTION("LOWER(GOOGLETRANSLATE(A1479,""en"",""es""))"),"lealtad")</f>
        <v>lealtad</v>
      </c>
    </row>
    <row r="1480">
      <c r="A1480" s="1" t="s">
        <v>1481</v>
      </c>
      <c r="B1480" s="3">
        <v>3.0</v>
      </c>
      <c r="C1480" s="4" t="str">
        <f>IFERROR(__xludf.DUMMYFUNCTION("LOWER(GOOGLETRANSLATE(A1480,""en"",""es""))"),"suerte")</f>
        <v>suerte</v>
      </c>
    </row>
    <row r="1481">
      <c r="A1481" s="1" t="s">
        <v>1482</v>
      </c>
      <c r="B1481" s="3">
        <v>3.0</v>
      </c>
      <c r="C1481" s="4" t="str">
        <f>IFERROR(__xludf.DUMMYFUNCTION("LOWER(GOOGLETRANSLATE(A1481,""en"",""es""))"),"afortunadamente")</f>
        <v>afortunadamente</v>
      </c>
    </row>
    <row r="1482">
      <c r="A1482" s="1" t="s">
        <v>1483</v>
      </c>
      <c r="B1482" s="3">
        <v>3.0</v>
      </c>
      <c r="C1482" s="4" t="str">
        <f>IFERROR(__xludf.DUMMYFUNCTION("LOWER(GOOGLETRANSLATE(A1482,""en"",""es""))"),"afortunado")</f>
        <v>afortunado</v>
      </c>
    </row>
    <row r="1483">
      <c r="A1483" s="1" t="s">
        <v>1484</v>
      </c>
      <c r="B1483" s="3">
        <v>-2.0</v>
      </c>
      <c r="C1483" s="4" t="str">
        <f>IFERROR(__xludf.DUMMYFUNCTION("LOWER(GOOGLETRANSLATE(A1483,""en"",""es""))"),"lúgubre")</f>
        <v>lúgubre</v>
      </c>
    </row>
    <row r="1484">
      <c r="A1484" s="1" t="s">
        <v>1485</v>
      </c>
      <c r="B1484" s="3">
        <v>-3.0</v>
      </c>
      <c r="C1484" s="4" t="str">
        <f>IFERROR(__xludf.DUMMYFUNCTION("LOWER(GOOGLETRANSLATE(A1484,""en"",""es""))"),"lunático")</f>
        <v>lunático</v>
      </c>
    </row>
    <row r="1485">
      <c r="A1485" s="1" t="s">
        <v>1486</v>
      </c>
      <c r="B1485" s="3">
        <v>-3.0</v>
      </c>
      <c r="C1485" s="4" t="str">
        <f>IFERROR(__xludf.DUMMYFUNCTION("LOWER(GOOGLETRANSLATE(A1485,""en"",""es""))"),"lunáticos")</f>
        <v>lunáticos</v>
      </c>
    </row>
    <row r="1486">
      <c r="A1486" s="1" t="s">
        <v>1487</v>
      </c>
      <c r="B1486" s="3">
        <v>-1.0</v>
      </c>
      <c r="C1486" s="4" t="str">
        <f>IFERROR(__xludf.DUMMYFUNCTION("LOWER(GOOGLETRANSLATE(A1486,""en"",""es""))"),"acechar")</f>
        <v>acechar</v>
      </c>
    </row>
    <row r="1487">
      <c r="A1487" s="1" t="s">
        <v>1488</v>
      </c>
      <c r="B1487" s="3">
        <v>-1.0</v>
      </c>
      <c r="C1487" s="4" t="str">
        <f>IFERROR(__xludf.DUMMYFUNCTION("LOWER(GOOGLETRANSLATE(A1487,""en"",""es""))"),"alfombrilla de ratón")</f>
        <v>alfombrilla de ratón</v>
      </c>
    </row>
    <row r="1488">
      <c r="A1488" s="1" t="s">
        <v>1489</v>
      </c>
      <c r="B1488" s="3">
        <v>-1.0</v>
      </c>
      <c r="C1488" s="4" t="str">
        <f>IFERROR(__xludf.DUMMYFUNCTION("LOWER(GOOGLETRANSLATE(A1488,""en"",""es""))"),"actos")</f>
        <v>actos</v>
      </c>
    </row>
    <row r="1489">
      <c r="A1489" s="1" t="s">
        <v>1490</v>
      </c>
      <c r="B1489" s="3">
        <v>-3.0</v>
      </c>
      <c r="C1489" s="4" t="str">
        <f>IFERROR(__xludf.DUMMYFUNCTION("LOWER(GOOGLETRANSLATE(A1489,""en"",""es""))"),"enojado")</f>
        <v>enojado</v>
      </c>
    </row>
    <row r="1490">
      <c r="A1490" s="1" t="s">
        <v>1491</v>
      </c>
      <c r="B1490" s="3">
        <v>-3.0</v>
      </c>
      <c r="C1490" s="4" t="str">
        <f>IFERROR(__xludf.DUMMYFUNCTION("LOWER(GOOGLETRANSLATE(A1490,""en"",""es""))"),"enloquecedor")</f>
        <v>enloquecedor</v>
      </c>
    </row>
    <row r="1491">
      <c r="A1491" s="1" t="s">
        <v>1492</v>
      </c>
      <c r="B1491" s="3">
        <v>-1.0</v>
      </c>
      <c r="C1491" s="4" t="str">
        <f>IFERROR(__xludf.DUMMYFUNCTION("LOWER(GOOGLETRANSLATE(A1491,""en"",""es""))"),"arreglado")</f>
        <v>arreglado</v>
      </c>
    </row>
    <row r="1492">
      <c r="A1492" s="1" t="s">
        <v>1493</v>
      </c>
      <c r="B1492" s="3">
        <v>-3.0</v>
      </c>
      <c r="C1492" s="4" t="str">
        <f>IFERROR(__xludf.DUMMYFUNCTION("LOWER(GOOGLETRANSLATE(A1492,""en"",""es""))"),"locamente")</f>
        <v>locamente</v>
      </c>
    </row>
    <row r="1493">
      <c r="A1493" s="1" t="s">
        <v>1494</v>
      </c>
      <c r="B1493" s="3">
        <v>-3.0</v>
      </c>
      <c r="C1493" s="4" t="str">
        <f>IFERROR(__xludf.DUMMYFUNCTION("LOWER(GOOGLETRANSLATE(A1493,""en"",""es""))"),"locura")</f>
        <v>locura</v>
      </c>
    </row>
    <row r="1494">
      <c r="A1494" s="1" t="s">
        <v>1495</v>
      </c>
      <c r="B1494" s="3">
        <v>-1.0</v>
      </c>
      <c r="C1494" s="4" t="str">
        <f>IFERROR(__xludf.DUMMYFUNCTION("LOWER(GOOGLETRANSLATE(A1494,""en"",""es""))"),"obligatorio")</f>
        <v>obligatorio</v>
      </c>
    </row>
    <row r="1495">
      <c r="A1495" s="1" t="s">
        <v>1496</v>
      </c>
      <c r="B1495" s="3">
        <v>-1.0</v>
      </c>
      <c r="C1495" s="4" t="str">
        <f>IFERROR(__xludf.DUMMYFUNCTION("LOWER(GOOGLETRANSLATE(A1495,""en"",""es""))"),"manipulado")</f>
        <v>manipulado</v>
      </c>
    </row>
    <row r="1496">
      <c r="A1496" s="1" t="s">
        <v>1497</v>
      </c>
      <c r="B1496" s="3">
        <v>-1.0</v>
      </c>
      <c r="C1496" s="4" t="str">
        <f>IFERROR(__xludf.DUMMYFUNCTION("LOWER(GOOGLETRANSLATE(A1496,""en"",""es""))"),"manipulación")</f>
        <v>manipulación</v>
      </c>
    </row>
    <row r="1497">
      <c r="A1497" s="1" t="s">
        <v>1498</v>
      </c>
      <c r="B1497" s="3">
        <v>-1.0</v>
      </c>
      <c r="C1497" s="4" t="str">
        <f>IFERROR(__xludf.DUMMYFUNCTION("LOWER(GOOGLETRANSLATE(A1497,""en"",""es""))"),"manipulación")</f>
        <v>manipulación</v>
      </c>
    </row>
    <row r="1498">
      <c r="A1498" s="1" t="s">
        <v>1499</v>
      </c>
      <c r="B1498" s="3">
        <v>3.0</v>
      </c>
      <c r="C1498" s="4" t="str">
        <f>IFERROR(__xludf.DUMMYFUNCTION("LOWER(GOOGLETRANSLATE(A1498,""en"",""es""))"),"maravilla")</f>
        <v>maravilla</v>
      </c>
    </row>
    <row r="1499">
      <c r="A1499" s="1" t="s">
        <v>1500</v>
      </c>
      <c r="B1499" s="3">
        <v>3.0</v>
      </c>
      <c r="C1499" s="4" t="str">
        <f>IFERROR(__xludf.DUMMYFUNCTION("LOWER(GOOGLETRANSLATE(A1499,""en"",""es""))"),"maravilloso")</f>
        <v>maravilloso</v>
      </c>
    </row>
    <row r="1500">
      <c r="A1500" s="1" t="s">
        <v>1501</v>
      </c>
      <c r="B1500" s="3">
        <v>3.0</v>
      </c>
      <c r="C1500" s="4" t="str">
        <f>IFERROR(__xludf.DUMMYFUNCTION("LOWER(GOOGLETRANSLATE(A1500,""en"",""es""))"),"maravillas")</f>
        <v>maravillas</v>
      </c>
    </row>
    <row r="1501">
      <c r="A1501" s="1" t="s">
        <v>1502</v>
      </c>
      <c r="B1501" s="3">
        <v>4.0</v>
      </c>
      <c r="C1501" s="4" t="str">
        <f>IFERROR(__xludf.DUMMYFUNCTION("LOWER(GOOGLETRANSLATE(A1501,""en"",""es""))"),"obra maestra")</f>
        <v>obra maestra</v>
      </c>
    </row>
    <row r="1502">
      <c r="A1502" s="1" t="s">
        <v>1503</v>
      </c>
      <c r="B1502" s="3">
        <v>4.0</v>
      </c>
      <c r="C1502" s="4" t="str">
        <f>IFERROR(__xludf.DUMMYFUNCTION("LOWER(GOOGLETRANSLATE(A1502,""en"",""es""))"),"obras maestras")</f>
        <v>obras maestras</v>
      </c>
    </row>
    <row r="1503">
      <c r="A1503" s="1" t="s">
        <v>1504</v>
      </c>
      <c r="B1503" s="3">
        <v>1.0</v>
      </c>
      <c r="C1503" s="4" t="str">
        <f>IFERROR(__xludf.DUMMYFUNCTION("LOWER(GOOGLETRANSLATE(A1503,""en"",""es""))"),"asunto")</f>
        <v>asunto</v>
      </c>
    </row>
    <row r="1504">
      <c r="A1504" s="1" t="s">
        <v>1505</v>
      </c>
      <c r="B1504" s="3">
        <v>1.0</v>
      </c>
      <c r="C1504" s="4" t="str">
        <f>IFERROR(__xludf.DUMMYFUNCTION("LOWER(GOOGLETRANSLATE(A1504,""en"",""es""))"),"asuntos")</f>
        <v>asuntos</v>
      </c>
    </row>
    <row r="1505">
      <c r="A1505" s="1" t="s">
        <v>1506</v>
      </c>
      <c r="B1505" s="3">
        <v>2.0</v>
      </c>
      <c r="C1505" s="4" t="str">
        <f>IFERROR(__xludf.DUMMYFUNCTION("LOWER(GOOGLETRANSLATE(A1505,""en"",""es""))"),"maduro")</f>
        <v>maduro</v>
      </c>
    </row>
    <row r="1506">
      <c r="A1506" s="1" t="s">
        <v>1507</v>
      </c>
      <c r="B1506" s="3">
        <v>2.0</v>
      </c>
      <c r="C1506" s="4" t="str">
        <f>IFERROR(__xludf.DUMMYFUNCTION("LOWER(GOOGLETRANSLATE(A1506,""en"",""es""))"),"significativo")</f>
        <v>significativo</v>
      </c>
    </row>
    <row r="1507">
      <c r="A1507" s="1" t="s">
        <v>1508</v>
      </c>
      <c r="B1507" s="3">
        <v>-2.0</v>
      </c>
      <c r="C1507" s="4" t="str">
        <f>IFERROR(__xludf.DUMMYFUNCTION("LOWER(GOOGLETRANSLATE(A1507,""en"",""es""))"),"sin sentido")</f>
        <v>sin sentido</v>
      </c>
    </row>
    <row r="1508">
      <c r="A1508" s="1" t="s">
        <v>1509</v>
      </c>
      <c r="B1508" s="3">
        <v>3.0</v>
      </c>
      <c r="C1508" s="4" t="str">
        <f>IFERROR(__xludf.DUMMYFUNCTION("LOWER(GOOGLETRANSLATE(A1508,""en"",""es""))"),"medalla")</f>
        <v>medalla</v>
      </c>
    </row>
    <row r="1509">
      <c r="A1509" s="1" t="s">
        <v>1510</v>
      </c>
      <c r="B1509" s="3">
        <v>-3.0</v>
      </c>
      <c r="C1509" s="4" t="str">
        <f>IFERROR(__xludf.DUMMYFUNCTION("LOWER(GOOGLETRANSLATE(A1509,""en"",""es""))"),"mediocridad")</f>
        <v>mediocridad</v>
      </c>
    </row>
    <row r="1510">
      <c r="A1510" s="1" t="s">
        <v>1511</v>
      </c>
      <c r="B1510" s="3">
        <v>1.0</v>
      </c>
      <c r="C1510" s="4" t="str">
        <f>IFERROR(__xludf.DUMMYFUNCTION("LOWER(GOOGLETRANSLATE(A1510,""en"",""es""))"),"meditativo")</f>
        <v>meditativo</v>
      </c>
    </row>
    <row r="1511">
      <c r="A1511" s="1" t="s">
        <v>1512</v>
      </c>
      <c r="B1511" s="3">
        <v>-2.0</v>
      </c>
      <c r="C1511" s="4" t="str">
        <f>IFERROR(__xludf.DUMMYFUNCTION("LOWER(GOOGLETRANSLATE(A1511,""en"",""es""))"),"melancolía")</f>
        <v>melancolía</v>
      </c>
    </row>
    <row r="1512">
      <c r="A1512" s="1" t="s">
        <v>1513</v>
      </c>
      <c r="B1512" s="3">
        <v>-2.0</v>
      </c>
      <c r="C1512" s="4" t="str">
        <f>IFERROR(__xludf.DUMMYFUNCTION("LOWER(GOOGLETRANSLATE(A1512,""en"",""es""))"),"amenaza")</f>
        <v>amenaza</v>
      </c>
    </row>
    <row r="1513">
      <c r="A1513" s="1" t="s">
        <v>1514</v>
      </c>
      <c r="B1513" s="3">
        <v>-2.0</v>
      </c>
      <c r="C1513" s="4" t="str">
        <f>IFERROR(__xludf.DUMMYFUNCTION("LOWER(GOOGLETRANSLATE(A1513,""en"",""es""))"),"amenazado")</f>
        <v>amenazado</v>
      </c>
    </row>
    <row r="1514">
      <c r="A1514" s="1" t="s">
        <v>1515</v>
      </c>
      <c r="B1514" s="3">
        <v>2.0</v>
      </c>
      <c r="C1514" s="4" t="str">
        <f>IFERROR(__xludf.DUMMYFUNCTION("LOWER(GOOGLETRANSLATE(A1514,""en"",""es""))"),"merced")</f>
        <v>merced</v>
      </c>
    </row>
    <row r="1515">
      <c r="A1515" s="1" t="s">
        <v>1516</v>
      </c>
      <c r="B1515" s="3">
        <v>3.0</v>
      </c>
      <c r="C1515" s="4" t="str">
        <f>IFERROR(__xludf.DUMMYFUNCTION("LOWER(GOOGLETRANSLATE(A1515,""en"",""es""))"),"alegre")</f>
        <v>alegre</v>
      </c>
    </row>
    <row r="1516">
      <c r="A1516" s="1" t="s">
        <v>1517</v>
      </c>
      <c r="B1516" s="3">
        <v>-2.0</v>
      </c>
      <c r="C1516" s="4" t="str">
        <f>IFERROR(__xludf.DUMMYFUNCTION("LOWER(GOOGLETRANSLATE(A1516,""en"",""es""))"),"desorden")</f>
        <v>desorden</v>
      </c>
    </row>
    <row r="1517">
      <c r="A1517" s="1" t="s">
        <v>1518</v>
      </c>
      <c r="B1517" s="3">
        <v>-2.0</v>
      </c>
      <c r="C1517" s="4" t="str">
        <f>IFERROR(__xludf.DUMMYFUNCTION("LOWER(GOOGLETRANSLATE(A1517,""en"",""es""))"),"desordenado")</f>
        <v>desordenado</v>
      </c>
    </row>
    <row r="1518">
      <c r="A1518" s="1" t="s">
        <v>1519</v>
      </c>
      <c r="B1518" s="3">
        <v>-2.0</v>
      </c>
      <c r="C1518" s="4" t="str">
        <f>IFERROR(__xludf.DUMMYFUNCTION("LOWER(GOOGLETRANSLATE(A1518,""en"",""es""))"),"estropeando")</f>
        <v>estropeando</v>
      </c>
    </row>
    <row r="1519">
      <c r="A1519" s="1" t="s">
        <v>1520</v>
      </c>
      <c r="B1519" s="3">
        <v>2.0</v>
      </c>
      <c r="C1519" s="4" t="str">
        <f>IFERROR(__xludf.DUMMYFUNCTION("LOWER(GOOGLETRANSLATE(A1519,""en"",""es""))"),"metódico")</f>
        <v>metódico</v>
      </c>
    </row>
    <row r="1520">
      <c r="A1520" s="1" t="s">
        <v>1521</v>
      </c>
      <c r="B1520" s="3">
        <v>-2.0</v>
      </c>
      <c r="C1520" s="4" t="str">
        <f>IFERROR(__xludf.DUMMYFUNCTION("LOWER(GOOGLETRANSLATE(A1520,""en"",""es""))"),"imbécil")</f>
        <v>imbécil</v>
      </c>
    </row>
    <row r="1521">
      <c r="A1521" s="1" t="s">
        <v>1522</v>
      </c>
      <c r="B1521" s="3">
        <v>4.0</v>
      </c>
      <c r="C1521" s="4" t="str">
        <f>IFERROR(__xludf.DUMMYFUNCTION("LOWER(GOOGLETRANSLATE(A1521,""en"",""es""))"),"milagro")</f>
        <v>milagro</v>
      </c>
    </row>
    <row r="1522">
      <c r="A1522" s="1" t="s">
        <v>1523</v>
      </c>
      <c r="B1522" s="3">
        <v>3.0</v>
      </c>
      <c r="C1522" s="4" t="str">
        <f>IFERROR(__xludf.DUMMYFUNCTION("LOWER(GOOGLETRANSLATE(A1522,""en"",""es""))"),"alegría")</f>
        <v>alegría</v>
      </c>
    </row>
    <row r="1523">
      <c r="A1523" s="1" t="s">
        <v>1524</v>
      </c>
      <c r="B1523" s="3">
        <v>3.0</v>
      </c>
      <c r="C1523" s="4" t="str">
        <f>IFERROR(__xludf.DUMMYFUNCTION("LOWER(GOOGLETRANSLATE(A1523,""en"",""es""))"),"alegre")</f>
        <v>alegre</v>
      </c>
    </row>
    <row r="1524">
      <c r="A1524" s="1" t="s">
        <v>1525</v>
      </c>
      <c r="B1524" s="3">
        <v>3.0</v>
      </c>
      <c r="C1524" s="4" t="str">
        <f>IFERROR(__xludf.DUMMYFUNCTION("LOWER(GOOGLETRANSLATE(A1524,""en"",""es""))"),"alegremente")</f>
        <v>alegremente</v>
      </c>
    </row>
    <row r="1525">
      <c r="A1525" s="1" t="s">
        <v>1526</v>
      </c>
      <c r="B1525" s="3">
        <v>-2.0</v>
      </c>
      <c r="C1525" s="4" t="str">
        <f>IFERROR(__xludf.DUMMYFUNCTION("LOWER(GOOGLETRANSLATE(A1525,""en"",""es""))"),"portarse mal")</f>
        <v>portarse mal</v>
      </c>
    </row>
    <row r="1526">
      <c r="A1526" s="1" t="s">
        <v>1527</v>
      </c>
      <c r="B1526" s="3">
        <v>-2.0</v>
      </c>
      <c r="C1526" s="4" t="str">
        <f>IFERROR(__xludf.DUMMYFUNCTION("LOWER(GOOGLETRANSLATE(A1526,""en"",""es""))"),"malhechado")</f>
        <v>malhechado</v>
      </c>
    </row>
    <row r="1527">
      <c r="A1527" s="1" t="s">
        <v>1528</v>
      </c>
      <c r="B1527" s="3">
        <v>-2.0</v>
      </c>
      <c r="C1527" s="4" t="str">
        <f>IFERROR(__xludf.DUMMYFUNCTION("LOWER(GOOGLETRANSLATE(A1527,""en"",""es""))"),"malhechor")</f>
        <v>malhechor</v>
      </c>
    </row>
    <row r="1528">
      <c r="A1528" s="1" t="s">
        <v>1529</v>
      </c>
      <c r="B1528" s="3">
        <v>-2.0</v>
      </c>
      <c r="C1528" s="4" t="str">
        <f>IFERROR(__xludf.DUMMYFUNCTION("LOWER(GOOGLETRANSLATE(A1528,""en"",""es""))"),"mal comportamiento")</f>
        <v>mal comportamiento</v>
      </c>
    </row>
    <row r="1529">
      <c r="A1529" s="1" t="s">
        <v>1530</v>
      </c>
      <c r="B1529" s="3">
        <v>-1.0</v>
      </c>
      <c r="C1529" s="4" t="str">
        <f>IFERROR(__xludf.DUMMYFUNCTION("LOWER(GOOGLETRANSLATE(A1529,""en"",""es""))"),"travesura")</f>
        <v>travesura</v>
      </c>
    </row>
    <row r="1530">
      <c r="A1530" s="1" t="s">
        <v>1531</v>
      </c>
      <c r="B1530" s="3">
        <v>-1.0</v>
      </c>
      <c r="C1530" s="4" t="str">
        <f>IFERROR(__xludf.DUMMYFUNCTION("LOWER(GOOGLETRANSLATE(A1530,""en"",""es""))"),"travesuras")</f>
        <v>travesuras</v>
      </c>
    </row>
    <row r="1531">
      <c r="A1531" s="1" t="s">
        <v>1532</v>
      </c>
      <c r="B1531" s="3">
        <v>-3.0</v>
      </c>
      <c r="C1531" s="4" t="str">
        <f>IFERROR(__xludf.DUMMYFUNCTION("LOWER(GOOGLETRANSLATE(A1531,""en"",""es""))"),"miserable")</f>
        <v>miserable</v>
      </c>
    </row>
    <row r="1532">
      <c r="A1532" s="1" t="s">
        <v>1533</v>
      </c>
      <c r="B1532" s="3">
        <v>-2.0</v>
      </c>
      <c r="C1532" s="4" t="str">
        <f>IFERROR(__xludf.DUMMYFUNCTION("LOWER(GOOGLETRANSLATE(A1532,""en"",""es""))"),"miseria")</f>
        <v>miseria</v>
      </c>
    </row>
    <row r="1533">
      <c r="A1533" s="1" t="s">
        <v>1534</v>
      </c>
      <c r="B1533" s="3">
        <v>-2.0</v>
      </c>
      <c r="C1533" s="4" t="str">
        <f>IFERROR(__xludf.DUMMYFUNCTION("LOWER(GOOGLETRANSLATE(A1533,""en"",""es""))"),"recelo")</f>
        <v>recelo</v>
      </c>
    </row>
    <row r="1534">
      <c r="A1534" s="1" t="s">
        <v>1535</v>
      </c>
      <c r="B1534" s="3">
        <v>-2.0</v>
      </c>
      <c r="C1534" s="4" t="str">
        <f>IFERROR(__xludf.DUMMYFUNCTION("LOWER(GOOGLETRANSLATE(A1534,""en"",""es""))"),"desinformación")</f>
        <v>desinformación</v>
      </c>
    </row>
    <row r="1535">
      <c r="A1535" s="1" t="s">
        <v>1536</v>
      </c>
      <c r="B1535" s="3">
        <v>-2.0</v>
      </c>
      <c r="C1535" s="4" t="str">
        <f>IFERROR(__xludf.DUMMYFUNCTION("LOWER(GOOGLETRANSLATE(A1535,""en"",""es""))"),"mal informado")</f>
        <v>mal informado</v>
      </c>
    </row>
    <row r="1536">
      <c r="A1536" s="1" t="s">
        <v>1537</v>
      </c>
      <c r="B1536" s="3">
        <v>-2.0</v>
      </c>
      <c r="C1536" s="4" t="str">
        <f>IFERROR(__xludf.DUMMYFUNCTION("LOWER(GOOGLETRANSLATE(A1536,""en"",""es""))"),"malinterpretado")</f>
        <v>malinterpretado</v>
      </c>
    </row>
    <row r="1537">
      <c r="A1537" s="1" t="s">
        <v>1538</v>
      </c>
      <c r="B1537" s="3">
        <v>-3.0</v>
      </c>
      <c r="C1537" s="4" t="str">
        <f>IFERROR(__xludf.DUMMYFUNCTION("LOWER(GOOGLETRANSLATE(A1537,""en"",""es""))"),"engañoso")</f>
        <v>engañoso</v>
      </c>
    </row>
    <row r="1538">
      <c r="A1538" s="1" t="s">
        <v>1539</v>
      </c>
      <c r="B1538" s="3">
        <v>-1.0</v>
      </c>
      <c r="C1538" s="4" t="str">
        <f>IFERROR(__xludf.DUMMYFUNCTION("LOWER(GOOGLETRANSLATE(A1538,""en"",""es""))"),"leer mal")</f>
        <v>leer mal</v>
      </c>
    </row>
    <row r="1539">
      <c r="A1539" s="1" t="s">
        <v>1540</v>
      </c>
      <c r="B1539" s="3">
        <v>-2.0</v>
      </c>
      <c r="C1539" s="4" t="str">
        <f>IFERROR(__xludf.DUMMYFUNCTION("LOWER(GOOGLETRANSLATE(A1539,""en"",""es""))"),"mal información")</f>
        <v>mal información</v>
      </c>
    </row>
    <row r="1540">
      <c r="A1540" s="1" t="s">
        <v>1541</v>
      </c>
      <c r="B1540" s="3">
        <v>-2.0</v>
      </c>
      <c r="C1540" s="4" t="str">
        <f>IFERROR(__xludf.DUMMYFUNCTION("LOWER(GOOGLETRANSLATE(A1540,""en"",""es""))"),"tergiversación")</f>
        <v>tergiversación</v>
      </c>
    </row>
    <row r="1541">
      <c r="A1541" s="1" t="s">
        <v>1542</v>
      </c>
      <c r="B1541" s="3">
        <v>-2.0</v>
      </c>
      <c r="C1541" s="4" t="str">
        <f>IFERROR(__xludf.DUMMYFUNCTION("LOWER(GOOGLETRANSLATE(A1541,""en"",""es""))"),"extrañar")</f>
        <v>extrañar</v>
      </c>
    </row>
    <row r="1542">
      <c r="A1542" s="1" t="s">
        <v>1543</v>
      </c>
      <c r="B1542" s="3">
        <v>-2.0</v>
      </c>
      <c r="C1542" s="4" t="str">
        <f>IFERROR(__xludf.DUMMYFUNCTION("LOWER(GOOGLETRANSLATE(A1542,""en"",""es""))"),"omitido")</f>
        <v>omitido</v>
      </c>
    </row>
    <row r="1543">
      <c r="A1543" s="1" t="s">
        <v>1544</v>
      </c>
      <c r="B1543" s="3">
        <v>-2.0</v>
      </c>
      <c r="C1543" s="4" t="str">
        <f>IFERROR(__xludf.DUMMYFUNCTION("LOWER(GOOGLETRANSLATE(A1543,""en"",""es""))"),"desaparecido")</f>
        <v>desaparecido</v>
      </c>
    </row>
    <row r="1544">
      <c r="A1544" s="1" t="s">
        <v>1545</v>
      </c>
      <c r="B1544" s="3">
        <v>-2.0</v>
      </c>
      <c r="C1544" s="4" t="str">
        <f>IFERROR(__xludf.DUMMYFUNCTION("LOWER(GOOGLETRANSLATE(A1544,""en"",""es""))"),"error")</f>
        <v>error</v>
      </c>
    </row>
    <row r="1545">
      <c r="A1545" s="1" t="s">
        <v>1546</v>
      </c>
      <c r="B1545" s="3">
        <v>-2.0</v>
      </c>
      <c r="C1545" s="4" t="str">
        <f>IFERROR(__xludf.DUMMYFUNCTION("LOWER(GOOGLETRANSLATE(A1545,""en"",""es""))"),"equivocado")</f>
        <v>equivocado</v>
      </c>
    </row>
    <row r="1546">
      <c r="A1546" s="1" t="s">
        <v>1547</v>
      </c>
      <c r="B1546" s="3">
        <v>-2.0</v>
      </c>
      <c r="C1546" s="4" t="str">
        <f>IFERROR(__xludf.DUMMYFUNCTION("LOWER(GOOGLETRANSLATE(A1546,""en"",""es""))"),"errores")</f>
        <v>errores</v>
      </c>
    </row>
    <row r="1547">
      <c r="A1547" s="1" t="s">
        <v>1548</v>
      </c>
      <c r="B1547" s="3">
        <v>-2.0</v>
      </c>
      <c r="C1547" s="4" t="str">
        <f>IFERROR(__xludf.DUMMYFUNCTION("LOWER(GOOGLETRANSLATE(A1547,""en"",""es""))"),"confusión")</f>
        <v>confusión</v>
      </c>
    </row>
    <row r="1548">
      <c r="A1548" s="1" t="s">
        <v>1549</v>
      </c>
      <c r="B1548" s="3">
        <v>-2.0</v>
      </c>
      <c r="C1548" s="4" t="str">
        <f>IFERROR(__xludf.DUMMYFUNCTION("LOWER(GOOGLETRANSLATE(A1548,""en"",""es""))"),"entender mal")</f>
        <v>entender mal</v>
      </c>
    </row>
    <row r="1549">
      <c r="A1549" s="1" t="s">
        <v>1550</v>
      </c>
      <c r="B1549" s="3">
        <v>-2.0</v>
      </c>
      <c r="C1549" s="4" t="str">
        <f>IFERROR(__xludf.DUMMYFUNCTION("LOWER(GOOGLETRANSLATE(A1549,""en"",""es""))"),"malentendido")</f>
        <v>malentendido</v>
      </c>
    </row>
    <row r="1550">
      <c r="A1550" s="1" t="s">
        <v>1551</v>
      </c>
      <c r="B1550" s="3">
        <v>-2.0</v>
      </c>
      <c r="C1550" s="4" t="str">
        <f>IFERROR(__xludf.DUMMYFUNCTION("LOWER(GOOGLETRANSLATE(A1550,""en"",""es""))"),"malinterpretan")</f>
        <v>malinterpretan</v>
      </c>
    </row>
    <row r="1551">
      <c r="A1551" s="1" t="s">
        <v>1552</v>
      </c>
      <c r="B1551" s="3">
        <v>-2.0</v>
      </c>
      <c r="C1551" s="4" t="str">
        <f>IFERROR(__xludf.DUMMYFUNCTION("LOWER(GOOGLETRANSLATE(A1551,""en"",""es""))"),"incomprendido")</f>
        <v>incomprendido</v>
      </c>
    </row>
    <row r="1552">
      <c r="A1552" s="1" t="s">
        <v>1553</v>
      </c>
      <c r="B1552" s="3">
        <v>-2.0</v>
      </c>
      <c r="C1552" s="4" t="str">
        <f>IFERROR(__xludf.DUMMYFUNCTION("LOWER(GOOGLETRANSLATE(A1552,""en"",""es""))"),"gemir")</f>
        <v>gemir</v>
      </c>
    </row>
    <row r="1553">
      <c r="A1553" s="1" t="s">
        <v>1554</v>
      </c>
      <c r="B1553" s="3">
        <v>-2.0</v>
      </c>
      <c r="C1553" s="4" t="str">
        <f>IFERROR(__xludf.DUMMYFUNCTION("LOWER(GOOGLETRANSLATE(A1553,""en"",""es""))"),"gemido")</f>
        <v>gemido</v>
      </c>
    </row>
    <row r="1554">
      <c r="A1554" s="1" t="s">
        <v>1555</v>
      </c>
      <c r="B1554" s="3">
        <v>-2.0</v>
      </c>
      <c r="C1554" s="4" t="str">
        <f>IFERROR(__xludf.DUMMYFUNCTION("LOWER(GOOGLETRANSLATE(A1554,""en"",""es""))"),"gemido")</f>
        <v>gemido</v>
      </c>
    </row>
    <row r="1555">
      <c r="A1555" s="1" t="s">
        <v>1556</v>
      </c>
      <c r="B1555" s="3">
        <v>-2.0</v>
      </c>
      <c r="C1555" s="4" t="str">
        <f>IFERROR(__xludf.DUMMYFUNCTION("LOWER(GOOGLETRANSLATE(A1555,""en"",""es""))"),"gemido")</f>
        <v>gemido</v>
      </c>
    </row>
    <row r="1556">
      <c r="A1556" s="1" t="s">
        <v>1557</v>
      </c>
      <c r="B1556" s="3">
        <v>-2.0</v>
      </c>
      <c r="C1556" s="4" t="str">
        <f>IFERROR(__xludf.DUMMYFUNCTION("LOWER(GOOGLETRANSLATE(A1556,""en"",""es""))"),"imitar")</f>
        <v>imitar</v>
      </c>
    </row>
    <row r="1557">
      <c r="A1557" s="1" t="s">
        <v>1558</v>
      </c>
      <c r="B1557" s="3">
        <v>-2.0</v>
      </c>
      <c r="C1557" s="4" t="str">
        <f>IFERROR(__xludf.DUMMYFUNCTION("LOWER(GOOGLETRANSLATE(A1557,""en"",""es""))"),"burlado")</f>
        <v>burlado</v>
      </c>
    </row>
    <row r="1558">
      <c r="A1558" s="1" t="s">
        <v>1559</v>
      </c>
      <c r="B1558" s="3">
        <v>-2.0</v>
      </c>
      <c r="C1558" s="4" t="str">
        <f>IFERROR(__xludf.DUMMYFUNCTION("LOWER(GOOGLETRANSLATE(A1558,""en"",""es""))"),"burlón")</f>
        <v>burlón</v>
      </c>
    </row>
    <row r="1559">
      <c r="A1559" s="1" t="s">
        <v>1560</v>
      </c>
      <c r="B1559" s="3">
        <v>-2.0</v>
      </c>
      <c r="C1559" s="4" t="str">
        <f>IFERROR(__xludf.DUMMYFUNCTION("LOWER(GOOGLETRANSLATE(A1559,""en"",""es""))"),"simulacros")</f>
        <v>simulacros</v>
      </c>
    </row>
    <row r="1560">
      <c r="A1560" s="1" t="s">
        <v>1561</v>
      </c>
      <c r="B1560" s="3">
        <v>-2.0</v>
      </c>
      <c r="C1560" s="4" t="str">
        <f>IFERROR(__xludf.DUMMYFUNCTION("LOWER(GOOGLETRANSLATE(A1560,""en"",""es""))"),"aturdimiento")</f>
        <v>aturdimiento</v>
      </c>
    </row>
    <row r="1561">
      <c r="A1561" s="1" t="s">
        <v>1562</v>
      </c>
      <c r="B1561" s="3">
        <v>-2.0</v>
      </c>
      <c r="C1561" s="4" t="str">
        <f>IFERROR(__xludf.DUMMYFUNCTION("LOWER(GOOGLETRANSLATE(A1561,""en"",""es""))"),"monopolizar")</f>
        <v>monopolizar</v>
      </c>
    </row>
    <row r="1562">
      <c r="A1562" s="1" t="s">
        <v>1563</v>
      </c>
      <c r="B1562" s="3">
        <v>-2.0</v>
      </c>
      <c r="C1562" s="4" t="str">
        <f>IFERROR(__xludf.DUMMYFUNCTION("LOWER(GOOGLETRANSLATE(A1562,""en"",""es""))"),"monopolizado")</f>
        <v>monopolizado</v>
      </c>
    </row>
    <row r="1563">
      <c r="A1563" s="1" t="s">
        <v>1564</v>
      </c>
      <c r="B1563" s="3">
        <v>-2.0</v>
      </c>
      <c r="C1563" s="4" t="str">
        <f>IFERROR(__xludf.DUMMYFUNCTION("LOWER(GOOGLETRANSLATE(A1563,""en"",""es""))"),"monopolizar")</f>
        <v>monopolizar</v>
      </c>
    </row>
    <row r="1564">
      <c r="A1564" s="1" t="s">
        <v>1565</v>
      </c>
      <c r="B1564" s="3">
        <v>-2.0</v>
      </c>
      <c r="C1564" s="4" t="str">
        <f>IFERROR(__xludf.DUMMYFUNCTION("LOWER(GOOGLETRANSLATE(A1564,""en"",""es""))"),"monopolizante")</f>
        <v>monopolizante</v>
      </c>
    </row>
    <row r="1565">
      <c r="A1565" s="1" t="s">
        <v>1566</v>
      </c>
      <c r="B1565" s="3">
        <v>-1.0</v>
      </c>
      <c r="C1565" s="4" t="str">
        <f>IFERROR(__xludf.DUMMYFUNCTION("LOWER(GOOGLETRANSLATE(A1565,""en"",""es""))"),"malhumorado")</f>
        <v>malhumorado</v>
      </c>
    </row>
    <row r="1566">
      <c r="A1566" s="1" t="s">
        <v>1567</v>
      </c>
      <c r="B1566" s="3">
        <v>-1.0</v>
      </c>
      <c r="C1566" s="4" t="str">
        <f>IFERROR(__xludf.DUMMYFUNCTION("LOWER(GOOGLETRANSLATE(A1566,""en"",""es""))"),"melancólico")</f>
        <v>melancólico</v>
      </c>
    </row>
    <row r="1567">
      <c r="A1567" s="1" t="s">
        <v>1568</v>
      </c>
      <c r="B1567" s="3">
        <v>-1.0</v>
      </c>
      <c r="C1567" s="4" t="str">
        <f>IFERROR(__xludf.DUMMYFUNCTION("LOWER(GOOGLETRANSLATE(A1567,""en"",""es""))"),"ciclomotor")</f>
        <v>ciclomotor</v>
      </c>
    </row>
    <row r="1568">
      <c r="A1568" s="1" t="s">
        <v>1569</v>
      </c>
      <c r="B1568" s="3">
        <v>-3.0</v>
      </c>
      <c r="C1568" s="4" t="str">
        <f>IFERROR(__xludf.DUMMYFUNCTION("LOWER(GOOGLETRANSLATE(A1568,""en"",""es""))"),"imbécil")</f>
        <v>imbécil</v>
      </c>
    </row>
    <row r="1569">
      <c r="A1569" s="1" t="s">
        <v>1570</v>
      </c>
      <c r="B1569" s="3">
        <v>-5.0</v>
      </c>
      <c r="C1569" s="4" t="str">
        <f>IFERROR(__xludf.DUMMYFUNCTION("LOWER(GOOGLETRANSLATE(A1569,""en"",""es""))"),"hijo de puta")</f>
        <v>hijo de puta</v>
      </c>
    </row>
    <row r="1570">
      <c r="A1570" s="1" t="s">
        <v>1571</v>
      </c>
      <c r="B1570" s="3">
        <v>-5.0</v>
      </c>
      <c r="C1570" s="4" t="str">
        <f>IFERROR(__xludf.DUMMYFUNCTION("LOWER(GOOGLETRANSLATE(A1570,""en"",""es""))"),"maldito")</f>
        <v>maldito</v>
      </c>
    </row>
    <row r="1571">
      <c r="A1571" s="1" t="s">
        <v>1572</v>
      </c>
      <c r="B1571" s="3">
        <v>1.0</v>
      </c>
      <c r="C1571" s="4" t="str">
        <f>IFERROR(__xludf.DUMMYFUNCTION("LOWER(GOOGLETRANSLATE(A1571,""en"",""es""))"),"motivar")</f>
        <v>motivar</v>
      </c>
    </row>
    <row r="1572">
      <c r="A1572" s="1" t="s">
        <v>1573</v>
      </c>
      <c r="B1572" s="3">
        <v>2.0</v>
      </c>
      <c r="C1572" s="4" t="str">
        <f>IFERROR(__xludf.DUMMYFUNCTION("LOWER(GOOGLETRANSLATE(A1572,""en"",""es""))"),"motivado")</f>
        <v>motivado</v>
      </c>
    </row>
    <row r="1573">
      <c r="A1573" s="1" t="s">
        <v>1574</v>
      </c>
      <c r="B1573" s="3">
        <v>2.0</v>
      </c>
      <c r="C1573" s="4" t="str">
        <f>IFERROR(__xludf.DUMMYFUNCTION("LOWER(GOOGLETRANSLATE(A1573,""en"",""es""))"),"motivador")</f>
        <v>motivador</v>
      </c>
    </row>
    <row r="1574">
      <c r="A1574" s="1" t="s">
        <v>1575</v>
      </c>
      <c r="B1574" s="3">
        <v>1.0</v>
      </c>
      <c r="C1574" s="4" t="str">
        <f>IFERROR(__xludf.DUMMYFUNCTION("LOWER(GOOGLETRANSLATE(A1574,""en"",""es""))"),"motivación")</f>
        <v>motivación</v>
      </c>
    </row>
    <row r="1575">
      <c r="A1575" s="1" t="s">
        <v>1576</v>
      </c>
      <c r="B1575" s="3">
        <v>-2.0</v>
      </c>
      <c r="C1575" s="4" t="str">
        <f>IFERROR(__xludf.DUMMYFUNCTION("LOWER(GOOGLETRANSLATE(A1575,""en"",""es""))"),"llorar")</f>
        <v>llorar</v>
      </c>
    </row>
    <row r="1576">
      <c r="A1576" s="1" t="s">
        <v>1577</v>
      </c>
      <c r="B1576" s="3">
        <v>-2.0</v>
      </c>
      <c r="C1576" s="4" t="str">
        <f>IFERROR(__xludf.DUMMYFUNCTION("LOWER(GOOGLETRANSLATE(A1576,""en"",""es""))"),"llorado")</f>
        <v>llorado</v>
      </c>
    </row>
    <row r="1577">
      <c r="A1577" s="1" t="s">
        <v>1578</v>
      </c>
      <c r="B1577" s="3">
        <v>-2.0</v>
      </c>
      <c r="C1577" s="4" t="str">
        <f>IFERROR(__xludf.DUMMYFUNCTION("LOWER(GOOGLETRANSLATE(A1577,""en"",""es""))"),"triste")</f>
        <v>triste</v>
      </c>
    </row>
    <row r="1578">
      <c r="A1578" s="1" t="s">
        <v>1579</v>
      </c>
      <c r="B1578" s="3">
        <v>-2.0</v>
      </c>
      <c r="C1578" s="4" t="str">
        <f>IFERROR(__xludf.DUMMYFUNCTION("LOWER(GOOGLETRANSLATE(A1578,""en"",""es""))"),"luto")</f>
        <v>luto</v>
      </c>
    </row>
    <row r="1579">
      <c r="A1579" s="1" t="s">
        <v>1580</v>
      </c>
      <c r="B1579" s="3">
        <v>-2.0</v>
      </c>
      <c r="C1579" s="4" t="str">
        <f>IFERROR(__xludf.DUMMYFUNCTION("LOWER(GOOGLETRANSLATE(A1579,""en"",""es""))"),"dolores")</f>
        <v>dolores</v>
      </c>
    </row>
    <row r="1580">
      <c r="A1580" s="1" t="s">
        <v>1581</v>
      </c>
      <c r="B1580" s="3">
        <v>-2.0</v>
      </c>
      <c r="C1580" s="4" t="str">
        <f>IFERROR(__xludf.DUMMYFUNCTION("LOWER(GOOGLETRANSLATE(A1580,""en"",""es""))"),"malhumorado")</f>
        <v>malhumorado</v>
      </c>
    </row>
    <row r="1581">
      <c r="A1581" s="1" t="s">
        <v>1582</v>
      </c>
      <c r="B1581" s="3">
        <v>-2.0</v>
      </c>
      <c r="C1581" s="4" t="str">
        <f>IFERROR(__xludf.DUMMYFUNCTION("LOWER(GOOGLETRANSLATE(A1581,""en"",""es""))"),"asesinato")</f>
        <v>asesinato</v>
      </c>
    </row>
    <row r="1582">
      <c r="A1582" s="1" t="s">
        <v>1583</v>
      </c>
      <c r="B1582" s="3">
        <v>-2.0</v>
      </c>
      <c r="C1582" s="4" t="str">
        <f>IFERROR(__xludf.DUMMYFUNCTION("LOWER(GOOGLETRANSLATE(A1582,""en"",""es""))"),"asesino")</f>
        <v>asesino</v>
      </c>
    </row>
    <row r="1583">
      <c r="A1583" s="1" t="s">
        <v>1584</v>
      </c>
      <c r="B1583" s="3">
        <v>-3.0</v>
      </c>
      <c r="C1583" s="4" t="str">
        <f>IFERROR(__xludf.DUMMYFUNCTION("LOWER(GOOGLETRANSLATE(A1583,""en"",""es""))"),"asesinato")</f>
        <v>asesinato</v>
      </c>
    </row>
    <row r="1584">
      <c r="A1584" s="1" t="s">
        <v>1585</v>
      </c>
      <c r="B1584" s="3">
        <v>-3.0</v>
      </c>
      <c r="C1584" s="4" t="str">
        <f>IFERROR(__xludf.DUMMYFUNCTION("LOWER(GOOGLETRANSLATE(A1584,""en"",""es""))"),"asesino")</f>
        <v>asesino</v>
      </c>
    </row>
    <row r="1585">
      <c r="A1585" s="1" t="s">
        <v>1586</v>
      </c>
      <c r="B1585" s="3">
        <v>-2.0</v>
      </c>
      <c r="C1585" s="4" t="str">
        <f>IFERROR(__xludf.DUMMYFUNCTION("LOWER(GOOGLETRANSLATE(A1585,""en"",""es""))"),"asesinatos")</f>
        <v>asesinatos</v>
      </c>
    </row>
    <row r="1586">
      <c r="A1586" s="1" t="s">
        <v>1587</v>
      </c>
      <c r="B1586" s="3">
        <v>-1.0</v>
      </c>
      <c r="C1586" s="4" t="str">
        <f>IFERROR(__xludf.DUMMYFUNCTION("LOWER(GOOGLETRANSLATE(A1586,""en"",""es""))"),"mito")</f>
        <v>mito</v>
      </c>
    </row>
    <row r="1587">
      <c r="A1587" s="1" t="s">
        <v>1588</v>
      </c>
      <c r="B1587" s="3">
        <v>-2.0</v>
      </c>
      <c r="C1587" s="4" t="str">
        <f>IFERROR(__xludf.DUMMYFUNCTION("LOWER(GOOGLETRANSLATE(A1587,""en"",""es""))"),"n00b")</f>
        <v>n00b</v>
      </c>
    </row>
    <row r="1588">
      <c r="A1588" s="1" t="s">
        <v>1589</v>
      </c>
      <c r="B1588" s="3">
        <v>-2.0</v>
      </c>
      <c r="C1588" s="4" t="str">
        <f>IFERROR(__xludf.DUMMYFUNCTION("LOWER(GOOGLETRANSLATE(A1588,""en"",""es""))"),"ingenuo")</f>
        <v>ingenuo</v>
      </c>
    </row>
    <row r="1589">
      <c r="A1589" s="1" t="s">
        <v>1590</v>
      </c>
      <c r="B1589" s="3">
        <v>-3.0</v>
      </c>
      <c r="C1589" s="4" t="str">
        <f>IFERROR(__xludf.DUMMYFUNCTION("LOWER(GOOGLETRANSLATE(A1589,""en"",""es""))"),"asqueroso")</f>
        <v>asqueroso</v>
      </c>
    </row>
    <row r="1590">
      <c r="A1590" s="1" t="s">
        <v>1591</v>
      </c>
      <c r="B1590" s="3">
        <v>1.0</v>
      </c>
      <c r="C1590" s="4" t="str">
        <f>IFERROR(__xludf.DUMMYFUNCTION("LOWER(GOOGLETRANSLATE(A1590,""en"",""es""))"),"natural")</f>
        <v>natural</v>
      </c>
    </row>
    <row r="1591">
      <c r="A1591" s="1" t="s">
        <v>1592</v>
      </c>
      <c r="B1591" s="3">
        <v>-2.0</v>
      </c>
      <c r="C1591" s="4" t="str">
        <f>IFERROR(__xludf.DUMMYFUNCTION("LOWER(GOOGLETRANSLATE(A1591,""en"",""es""))"),"ingenuo")</f>
        <v>ingenuo</v>
      </c>
    </row>
    <row r="1592">
      <c r="A1592" s="1" t="s">
        <v>1593</v>
      </c>
      <c r="B1592" s="3">
        <v>-2.0</v>
      </c>
      <c r="C1592" s="4" t="str">
        <f>IFERROR(__xludf.DUMMYFUNCTION("LOWER(GOOGLETRANSLATE(A1592,""en"",""es""))"),"necesitado")</f>
        <v>necesitado</v>
      </c>
    </row>
    <row r="1593">
      <c r="A1593" s="1" t="s">
        <v>1594</v>
      </c>
      <c r="B1593" s="3">
        <v>-2.0</v>
      </c>
      <c r="C1593" s="4" t="str">
        <f>IFERROR(__xludf.DUMMYFUNCTION("LOWER(GOOGLETRANSLATE(A1593,""en"",""es""))"),"negativo")</f>
        <v>negativo</v>
      </c>
    </row>
    <row r="1594">
      <c r="A1594" s="1" t="s">
        <v>1595</v>
      </c>
      <c r="B1594" s="3">
        <v>-2.0</v>
      </c>
      <c r="C1594" s="4" t="str">
        <f>IFERROR(__xludf.DUMMYFUNCTION("LOWER(GOOGLETRANSLATE(A1594,""en"",""es""))"),"negatividad")</f>
        <v>negatividad</v>
      </c>
    </row>
    <row r="1595">
      <c r="A1595" s="1" t="s">
        <v>1596</v>
      </c>
      <c r="B1595" s="3">
        <v>-2.0</v>
      </c>
      <c r="C1595" s="4" t="str">
        <f>IFERROR(__xludf.DUMMYFUNCTION("LOWER(GOOGLETRANSLATE(A1595,""en"",""es""))"),"descuido")</f>
        <v>descuido</v>
      </c>
    </row>
    <row r="1596">
      <c r="A1596" s="1" t="s">
        <v>1597</v>
      </c>
      <c r="B1596" s="3">
        <v>-2.0</v>
      </c>
      <c r="C1596" s="4" t="str">
        <f>IFERROR(__xludf.DUMMYFUNCTION("LOWER(GOOGLETRANSLATE(A1596,""en"",""es""))"),"descuidado")</f>
        <v>descuidado</v>
      </c>
    </row>
    <row r="1597">
      <c r="A1597" s="1" t="s">
        <v>1598</v>
      </c>
      <c r="B1597" s="3">
        <v>-2.0</v>
      </c>
      <c r="C1597" s="4" t="str">
        <f>IFERROR(__xludf.DUMMYFUNCTION("LOWER(GOOGLETRANSLATE(A1597,""en"",""es""))"),"descuidado")</f>
        <v>descuidado</v>
      </c>
    </row>
    <row r="1598">
      <c r="A1598" s="1" t="s">
        <v>1599</v>
      </c>
      <c r="B1598" s="3">
        <v>-2.0</v>
      </c>
      <c r="C1598" s="4" t="str">
        <f>IFERROR(__xludf.DUMMYFUNCTION("LOWER(GOOGLETRANSLATE(A1598,""en"",""es""))"),"descuidado")</f>
        <v>descuidado</v>
      </c>
    </row>
    <row r="1599">
      <c r="A1599" s="1" t="s">
        <v>1600</v>
      </c>
      <c r="B1599" s="3">
        <v>-1.0</v>
      </c>
      <c r="C1599" s="4" t="str">
        <f>IFERROR(__xludf.DUMMYFUNCTION("LOWER(GOOGLETRANSLATE(A1599,""en"",""es""))"),"nervios")</f>
        <v>nervios</v>
      </c>
    </row>
    <row r="1600">
      <c r="A1600" s="1" t="s">
        <v>1601</v>
      </c>
      <c r="B1600" s="3">
        <v>-2.0</v>
      </c>
      <c r="C1600" s="4" t="str">
        <f>IFERROR(__xludf.DUMMYFUNCTION("LOWER(GOOGLETRANSLATE(A1600,""en"",""es""))"),"nervioso")</f>
        <v>nervioso</v>
      </c>
    </row>
    <row r="1601">
      <c r="A1601" s="1" t="s">
        <v>1602</v>
      </c>
      <c r="B1601" s="3">
        <v>-2.0</v>
      </c>
      <c r="C1601" s="4" t="str">
        <f>IFERROR(__xludf.DUMMYFUNCTION("LOWER(GOOGLETRANSLATE(A1601,""en"",""es""))"),"nerviosamente")</f>
        <v>nerviosamente</v>
      </c>
    </row>
    <row r="1602">
      <c r="A1602" s="1" t="s">
        <v>1603</v>
      </c>
      <c r="B1602" s="3">
        <v>3.0</v>
      </c>
      <c r="C1602" s="4" t="str">
        <f>IFERROR(__xludf.DUMMYFUNCTION("LOWER(GOOGLETRANSLATE(A1602,""en"",""es""))"),"lindo")</f>
        <v>lindo</v>
      </c>
    </row>
    <row r="1603">
      <c r="A1603" s="1" t="s">
        <v>1604</v>
      </c>
      <c r="B1603" s="3">
        <v>2.0</v>
      </c>
      <c r="C1603" s="4" t="str">
        <f>IFERROR(__xludf.DUMMYFUNCTION("LOWER(GOOGLETRANSLATE(A1603,""en"",""es""))"),"hábil")</f>
        <v>hábil</v>
      </c>
    </row>
    <row r="1604">
      <c r="A1604" s="1" t="s">
        <v>1605</v>
      </c>
      <c r="B1604" s="3">
        <v>-5.0</v>
      </c>
      <c r="C1604" s="4" t="str">
        <f>IFERROR(__xludf.DUMMYFUNCTION("LOWER(GOOGLETRANSLATE(A1604,""en"",""es""))"),"niggas")</f>
        <v>niggas</v>
      </c>
    </row>
    <row r="1605">
      <c r="A1605" s="1" t="s">
        <v>1606</v>
      </c>
      <c r="B1605" s="3">
        <v>-5.0</v>
      </c>
      <c r="C1605" s="4" t="str">
        <f>IFERROR(__xludf.DUMMYFUNCTION("LOWER(GOOGLETRANSLATE(A1605,""en"",""es""))"),"negro")</f>
        <v>negro</v>
      </c>
    </row>
    <row r="1606">
      <c r="A1606" s="1" t="s">
        <v>1607</v>
      </c>
      <c r="B1606" s="3">
        <v>-1.0</v>
      </c>
      <c r="C1606" s="4" t="str">
        <f>IFERROR(__xludf.DUMMYFUNCTION("LOWER(GOOGLETRANSLATE(A1606,""en"",""es""))"),"no")</f>
        <v>no</v>
      </c>
    </row>
    <row r="1607">
      <c r="A1607" s="1" t="s">
        <v>1608</v>
      </c>
      <c r="B1607" s="3">
        <v>-3.0</v>
      </c>
      <c r="C1607" s="4" t="str">
        <f>IFERROR(__xludf.DUMMYFUNCTION("LOWER(GOOGLETRANSLATE(A1607,""en"",""es""))"),"no es divertido")</f>
        <v>no es divertido</v>
      </c>
    </row>
    <row r="1608">
      <c r="A1608" s="1" t="s">
        <v>1609</v>
      </c>
      <c r="B1608" s="3">
        <v>2.0</v>
      </c>
      <c r="C1608" s="4" t="str">
        <f>IFERROR(__xludf.DUMMYFUNCTION("LOWER(GOOGLETRANSLATE(A1608,""en"",""es""))"),"noble")</f>
        <v>noble</v>
      </c>
    </row>
    <row r="1609">
      <c r="A1609" s="1" t="s">
        <v>1610</v>
      </c>
      <c r="B1609" s="3">
        <v>-1.0</v>
      </c>
      <c r="C1609" s="4" t="str">
        <f>IFERROR(__xludf.DUMMYFUNCTION("LOWER(GOOGLETRANSLATE(A1609,""en"",""es""))"),"ruidoso")</f>
        <v>ruidoso</v>
      </c>
    </row>
    <row r="1610">
      <c r="A1610" s="1" t="s">
        <v>1611</v>
      </c>
      <c r="B1610" s="3">
        <v>-2.0</v>
      </c>
      <c r="C1610" s="4" t="str">
        <f>IFERROR(__xludf.DUMMYFUNCTION("LOWER(GOOGLETRANSLATE(A1610,""en"",""es""))"),"disparates")</f>
        <v>disparates</v>
      </c>
    </row>
    <row r="1611">
      <c r="A1611" s="1" t="s">
        <v>1612</v>
      </c>
      <c r="B1611" s="3">
        <v>-2.0</v>
      </c>
      <c r="C1611" s="4" t="str">
        <f>IFERROR(__xludf.DUMMYFUNCTION("LOWER(GOOGLETRANSLATE(A1611,""en"",""es""))"),"novato")</f>
        <v>novato</v>
      </c>
    </row>
    <row r="1612">
      <c r="A1612" s="1" t="s">
        <v>1613</v>
      </c>
      <c r="B1612" s="3">
        <v>-2.0</v>
      </c>
      <c r="C1612" s="4" t="str">
        <f>IFERROR(__xludf.DUMMYFUNCTION("LOWER(GOOGLETRANSLATE(A1612,""en"",""es""))"),"curioso")</f>
        <v>curioso</v>
      </c>
    </row>
    <row r="1613">
      <c r="A1613" s="1" t="s">
        <v>1614</v>
      </c>
      <c r="B1613" s="3">
        <v>-2.0</v>
      </c>
      <c r="C1613" s="4" t="str">
        <f>IFERROR(__xludf.DUMMYFUNCTION("LOWER(GOOGLETRANSLATE(A1613,""en"",""es""))"),"no es bueno")</f>
        <v>no es bueno</v>
      </c>
    </row>
    <row r="1614">
      <c r="A1614" s="1" t="s">
        <v>1615</v>
      </c>
      <c r="B1614" s="3">
        <v>-3.0</v>
      </c>
      <c r="C1614" s="4" t="str">
        <f>IFERROR(__xludf.DUMMYFUNCTION("LOWER(GOOGLETRANSLATE(A1614,""en"",""es""))"),"no funciona")</f>
        <v>no funciona</v>
      </c>
    </row>
    <row r="1615">
      <c r="A1615" s="1" t="s">
        <v>1616</v>
      </c>
      <c r="B1615" s="3">
        <v>-2.0</v>
      </c>
      <c r="C1615" s="4" t="str">
        <f>IFERROR(__xludf.DUMMYFUNCTION("LOWER(GOOGLETRANSLATE(A1615,""en"",""es""))"),"notorio")</f>
        <v>notorio</v>
      </c>
    </row>
    <row r="1616">
      <c r="A1616" s="1" t="s">
        <v>1617</v>
      </c>
      <c r="B1616" s="3">
        <v>2.0</v>
      </c>
      <c r="C1616" s="4" t="str">
        <f>IFERROR(__xludf.DUMMYFUNCTION("LOWER(GOOGLETRANSLATE(A1616,""en"",""es""))"),"novedoso")</f>
        <v>novedoso</v>
      </c>
    </row>
    <row r="1617">
      <c r="A1617" s="1" t="s">
        <v>1618</v>
      </c>
      <c r="B1617" s="3">
        <v>-1.0</v>
      </c>
      <c r="C1617" s="4" t="str">
        <f>IFERROR(__xludf.DUMMYFUNCTION("LOWER(GOOGLETRANSLATE(A1617,""en"",""es""))"),"adormecer")</f>
        <v>adormecer</v>
      </c>
    </row>
    <row r="1618">
      <c r="A1618" s="1" t="s">
        <v>1619</v>
      </c>
      <c r="B1618" s="3">
        <v>-3.0</v>
      </c>
      <c r="C1618" s="4" t="str">
        <f>IFERROR(__xludf.DUMMYFUNCTION("LOWER(GOOGLETRANSLATE(A1618,""en"",""es""))"),"nueces")</f>
        <v>nueces</v>
      </c>
    </row>
    <row r="1619">
      <c r="A1619" s="1" t="s">
        <v>1620</v>
      </c>
      <c r="B1619" s="3">
        <v>-2.0</v>
      </c>
      <c r="C1619" s="4" t="str">
        <f>IFERROR(__xludf.DUMMYFUNCTION("LOWER(GOOGLETRANSLATE(A1619,""en"",""es""))"),"obliterar")</f>
        <v>obliterar</v>
      </c>
    </row>
    <row r="1620">
      <c r="A1620" s="1" t="s">
        <v>1621</v>
      </c>
      <c r="B1620" s="3">
        <v>-2.0</v>
      </c>
      <c r="C1620" s="4" t="str">
        <f>IFERROR(__xludf.DUMMYFUNCTION("LOWER(GOOGLETRANSLATE(A1620,""en"",""es""))"),"borrado")</f>
        <v>borrado</v>
      </c>
    </row>
    <row r="1621">
      <c r="A1621" s="1" t="s">
        <v>1622</v>
      </c>
      <c r="B1621" s="3">
        <v>-3.0</v>
      </c>
      <c r="C1621" s="4" t="str">
        <f>IFERROR(__xludf.DUMMYFUNCTION("LOWER(GOOGLETRANSLATE(A1621,""en"",""es""))"),"desagradable")</f>
        <v>desagradable</v>
      </c>
    </row>
    <row r="1622">
      <c r="A1622" s="1" t="s">
        <v>1623</v>
      </c>
      <c r="B1622" s="3">
        <v>-2.0</v>
      </c>
      <c r="C1622" s="4" t="str">
        <f>IFERROR(__xludf.DUMMYFUNCTION("LOWER(GOOGLETRANSLATE(A1622,""en"",""es""))"),"obsceno")</f>
        <v>obsceno</v>
      </c>
    </row>
    <row r="1623">
      <c r="A1623" s="1" t="s">
        <v>1624</v>
      </c>
      <c r="B1623" s="3">
        <v>2.0</v>
      </c>
      <c r="C1623" s="4" t="str">
        <f>IFERROR(__xludf.DUMMYFUNCTION("LOWER(GOOGLETRANSLATE(A1623,""en"",""es""))"),"obsesionado")</f>
        <v>obsesionado</v>
      </c>
    </row>
    <row r="1624">
      <c r="A1624" s="1" t="s">
        <v>1625</v>
      </c>
      <c r="B1624" s="3">
        <v>-2.0</v>
      </c>
      <c r="C1624" s="4" t="str">
        <f>IFERROR(__xludf.DUMMYFUNCTION("LOWER(GOOGLETRANSLATE(A1624,""en"",""es""))"),"obsoleto")</f>
        <v>obsoleto</v>
      </c>
    </row>
    <row r="1625">
      <c r="A1625" s="1" t="s">
        <v>1626</v>
      </c>
      <c r="B1625" s="3">
        <v>-2.0</v>
      </c>
      <c r="C1625" s="4" t="str">
        <f>IFERROR(__xludf.DUMMYFUNCTION("LOWER(GOOGLETRANSLATE(A1625,""en"",""es""))"),"obstáculo")</f>
        <v>obstáculo</v>
      </c>
    </row>
    <row r="1626">
      <c r="A1626" s="1" t="s">
        <v>1627</v>
      </c>
      <c r="B1626" s="3">
        <v>-2.0</v>
      </c>
      <c r="C1626" s="4" t="str">
        <f>IFERROR(__xludf.DUMMYFUNCTION("LOWER(GOOGLETRANSLATE(A1626,""en"",""es""))"),"obstáculos")</f>
        <v>obstáculos</v>
      </c>
    </row>
    <row r="1627">
      <c r="A1627" s="1" t="s">
        <v>1628</v>
      </c>
      <c r="B1627" s="3">
        <v>-2.0</v>
      </c>
      <c r="C1627" s="4" t="str">
        <f>IFERROR(__xludf.DUMMYFUNCTION("LOWER(GOOGLETRANSLATE(A1627,""en"",""es""))"),"obstinado")</f>
        <v>obstinado</v>
      </c>
    </row>
    <row r="1628">
      <c r="A1628" s="1" t="s">
        <v>1629</v>
      </c>
      <c r="B1628" s="3">
        <v>-2.0</v>
      </c>
      <c r="C1628" s="4" t="str">
        <f>IFERROR(__xludf.DUMMYFUNCTION("LOWER(GOOGLETRANSLATE(A1628,""en"",""es""))"),"extraño")</f>
        <v>extraño</v>
      </c>
    </row>
    <row r="1629">
      <c r="A1629" s="1" t="s">
        <v>1630</v>
      </c>
      <c r="B1629" s="3">
        <v>-2.0</v>
      </c>
      <c r="C1629" s="4" t="str">
        <f>IFERROR(__xludf.DUMMYFUNCTION("LOWER(GOOGLETRANSLATE(A1629,""en"",""es""))"),"ofender")</f>
        <v>ofender</v>
      </c>
    </row>
    <row r="1630">
      <c r="A1630" s="1" t="s">
        <v>1631</v>
      </c>
      <c r="B1630" s="3">
        <v>-2.0</v>
      </c>
      <c r="C1630" s="4" t="str">
        <f>IFERROR(__xludf.DUMMYFUNCTION("LOWER(GOOGLETRANSLATE(A1630,""en"",""es""))"),"ofendido")</f>
        <v>ofendido</v>
      </c>
    </row>
    <row r="1631">
      <c r="A1631" s="1" t="s">
        <v>1632</v>
      </c>
      <c r="B1631" s="3">
        <v>-2.0</v>
      </c>
      <c r="C1631" s="4" t="str">
        <f>IFERROR(__xludf.DUMMYFUNCTION("LOWER(GOOGLETRANSLATE(A1631,""en"",""es""))"),"delincuente")</f>
        <v>delincuente</v>
      </c>
    </row>
    <row r="1632">
      <c r="A1632" s="1" t="s">
        <v>1633</v>
      </c>
      <c r="B1632" s="3">
        <v>-2.0</v>
      </c>
      <c r="C1632" s="4" t="str">
        <f>IFERROR(__xludf.DUMMYFUNCTION("LOWER(GOOGLETRANSLATE(A1632,""en"",""es""))"),"infractor")</f>
        <v>infractor</v>
      </c>
    </row>
    <row r="1633">
      <c r="A1633" s="1" t="s">
        <v>1634</v>
      </c>
      <c r="B1633" s="3">
        <v>-2.0</v>
      </c>
      <c r="C1633" s="4" t="str">
        <f>IFERROR(__xludf.DUMMYFUNCTION("LOWER(GOOGLETRANSLATE(A1633,""en"",""es""))"),"ofender")</f>
        <v>ofender</v>
      </c>
    </row>
    <row r="1634">
      <c r="A1634" s="1" t="s">
        <v>1635</v>
      </c>
      <c r="B1634" s="3">
        <v>-1.0</v>
      </c>
      <c r="C1634" s="4" t="str">
        <f>IFERROR(__xludf.DUMMYFUNCTION("LOWER(GOOGLETRANSLATE(A1634,""en"",""es""))"),"desconectado")</f>
        <v>desconectado</v>
      </c>
    </row>
    <row r="1635">
      <c r="A1635" s="1" t="s">
        <v>1636</v>
      </c>
      <c r="B1635" s="3">
        <v>2.0</v>
      </c>
      <c r="C1635" s="4" t="str">
        <f>IFERROR(__xludf.DUMMYFUNCTION("LOWER(GOOGLETRANSLATE(A1635,""en"",""es""))"),"oks")</f>
        <v>oks</v>
      </c>
    </row>
    <row r="1636">
      <c r="A1636" s="1" t="s">
        <v>1637</v>
      </c>
      <c r="B1636" s="3">
        <v>3.0</v>
      </c>
      <c r="C1636" s="4" t="str">
        <f>IFERROR(__xludf.DUMMYFUNCTION("LOWER(GOOGLETRANSLATE(A1636,""en"",""es""))"),"ominoso")</f>
        <v>ominoso</v>
      </c>
    </row>
    <row r="1637">
      <c r="A1637" s="1" t="s">
        <v>1638</v>
      </c>
      <c r="B1637" s="3">
        <v>3.0</v>
      </c>
      <c r="C1637" s="4" t="str">
        <f>IFERROR(__xludf.DUMMYFUNCTION("LOWER(GOOGLETRANSLATE(A1637,""en"",""es""))"),"una vez en la vida")</f>
        <v>una vez en la vida</v>
      </c>
    </row>
    <row r="1638">
      <c r="A1638" s="1" t="s">
        <v>1639</v>
      </c>
      <c r="B1638" s="3">
        <v>2.0</v>
      </c>
      <c r="C1638" s="4" t="str">
        <f>IFERROR(__xludf.DUMMYFUNCTION("LOWER(GOOGLETRANSLATE(A1638,""en"",""es""))"),"oportunidades")</f>
        <v>oportunidades</v>
      </c>
    </row>
    <row r="1639">
      <c r="A1639" s="1" t="s">
        <v>1640</v>
      </c>
      <c r="B1639" s="3">
        <v>2.0</v>
      </c>
      <c r="C1639" s="4" t="str">
        <f>IFERROR(__xludf.DUMMYFUNCTION("LOWER(GOOGLETRANSLATE(A1639,""en"",""es""))"),"oportunidad")</f>
        <v>oportunidad</v>
      </c>
    </row>
    <row r="1640">
      <c r="A1640" s="1" t="s">
        <v>1641</v>
      </c>
      <c r="B1640" s="3">
        <v>-2.0</v>
      </c>
      <c r="C1640" s="4" t="str">
        <f>IFERROR(__xludf.DUMMYFUNCTION("LOWER(GOOGLETRANSLATE(A1640,""en"",""es""))"),"oprimido")</f>
        <v>oprimido</v>
      </c>
    </row>
    <row r="1641">
      <c r="A1641" s="1" t="s">
        <v>1642</v>
      </c>
      <c r="B1641" s="3">
        <v>-2.0</v>
      </c>
      <c r="C1641" s="4" t="str">
        <f>IFERROR(__xludf.DUMMYFUNCTION("LOWER(GOOGLETRANSLATE(A1641,""en"",""es""))"),"opresivo")</f>
        <v>opresivo</v>
      </c>
    </row>
    <row r="1642">
      <c r="A1642" s="1" t="s">
        <v>1643</v>
      </c>
      <c r="B1642" s="3">
        <v>2.0</v>
      </c>
      <c r="C1642" s="4" t="str">
        <f>IFERROR(__xludf.DUMMYFUNCTION("LOWER(GOOGLETRANSLATE(A1642,""en"",""es""))"),"optimismo")</f>
        <v>optimismo</v>
      </c>
    </row>
    <row r="1643">
      <c r="A1643" s="1" t="s">
        <v>1644</v>
      </c>
      <c r="B1643" s="3">
        <v>2.0</v>
      </c>
      <c r="C1643" s="4" t="str">
        <f>IFERROR(__xludf.DUMMYFUNCTION("LOWER(GOOGLETRANSLATE(A1643,""en"",""es""))"),"optimista")</f>
        <v>optimista</v>
      </c>
    </row>
    <row r="1644">
      <c r="A1644" s="1" t="s">
        <v>1645</v>
      </c>
      <c r="B1644" s="3">
        <v>-2.0</v>
      </c>
      <c r="C1644" s="4" t="str">
        <f>IFERROR(__xludf.DUMMYFUNCTION("LOWER(GOOGLETRANSLATE(A1644,""en"",""es""))"),"sin opción")</f>
        <v>sin opción</v>
      </c>
    </row>
    <row r="1645">
      <c r="A1645" s="1" t="s">
        <v>1646</v>
      </c>
      <c r="B1645" s="3">
        <v>-2.0</v>
      </c>
      <c r="C1645" s="4" t="str">
        <f>IFERROR(__xludf.DUMMYFUNCTION("LOWER(GOOGLETRANSLATE(A1645,""en"",""es""))"),"grito")</f>
        <v>grito</v>
      </c>
    </row>
    <row r="1646">
      <c r="A1646" s="1" t="s">
        <v>1647</v>
      </c>
      <c r="B1646" s="3">
        <v>-2.0</v>
      </c>
      <c r="C1646" s="4" t="str">
        <f>IFERROR(__xludf.DUMMYFUNCTION("LOWER(GOOGLETRANSLATE(A1646,""en"",""es""))"),"superado")</f>
        <v>superado</v>
      </c>
    </row>
    <row r="1647">
      <c r="A1647" s="1" t="s">
        <v>1648</v>
      </c>
      <c r="B1647" s="3">
        <v>-3.0</v>
      </c>
      <c r="C1647" s="4" t="str">
        <f>IFERROR(__xludf.DUMMYFUNCTION("LOWER(GOOGLETRANSLATE(A1647,""en"",""es""))"),"indignacion")</f>
        <v>indignacion</v>
      </c>
    </row>
    <row r="1648">
      <c r="A1648" s="1" t="s">
        <v>1649</v>
      </c>
      <c r="B1648" s="3">
        <v>-3.0</v>
      </c>
      <c r="C1648" s="4" t="str">
        <f>IFERROR(__xludf.DUMMYFUNCTION("LOWER(GOOGLETRANSLATE(A1648,""en"",""es""))"),"indignado")</f>
        <v>indignado</v>
      </c>
    </row>
    <row r="1649">
      <c r="A1649" s="1" t="s">
        <v>1650</v>
      </c>
      <c r="B1649" s="3">
        <v>2.0</v>
      </c>
      <c r="C1649" s="4" t="str">
        <f>IFERROR(__xludf.DUMMYFUNCTION("LOWER(GOOGLETRANSLATE(A1649,""en"",""es""))"),"superar a")</f>
        <v>superar a</v>
      </c>
    </row>
    <row r="1650">
      <c r="A1650" s="1" t="s">
        <v>1651</v>
      </c>
      <c r="B1650" s="3">
        <v>5.0</v>
      </c>
      <c r="C1650" s="4" t="str">
        <f>IFERROR(__xludf.DUMMYFUNCTION("LOWER(GOOGLETRANSLATE(A1650,""en"",""es""))"),"pendiente")</f>
        <v>pendiente</v>
      </c>
    </row>
    <row r="1651">
      <c r="A1651" s="1" t="s">
        <v>1652</v>
      </c>
      <c r="B1651" s="3">
        <v>4.0</v>
      </c>
      <c r="C1651" s="4" t="str">
        <f>IFERROR(__xludf.DUMMYFUNCTION("LOWER(GOOGLETRANSLATE(A1651,""en"",""es""))"),"lleno de alegría")</f>
        <v>lleno de alegría</v>
      </c>
    </row>
    <row r="1652">
      <c r="A1652" s="1" t="s">
        <v>1653</v>
      </c>
      <c r="B1652" s="3">
        <v>-1.0</v>
      </c>
      <c r="C1652" s="4" t="str">
        <f>IFERROR(__xludf.DUMMYFUNCTION("LOWER(GOOGLETRANSLATE(A1652,""en"",""es""))"),"sobrecarga")</f>
        <v>sobrecarga</v>
      </c>
    </row>
    <row r="1653">
      <c r="A1653" s="1" t="s">
        <v>1654</v>
      </c>
      <c r="B1653" s="3">
        <v>-1.0</v>
      </c>
      <c r="C1653" s="4" t="str">
        <f>IFERROR(__xludf.DUMMYFUNCTION("LOWER(GOOGLETRANSLATE(A1653,""en"",""es""))"),"pasado por alto")</f>
        <v>pasado por alto</v>
      </c>
    </row>
    <row r="1654">
      <c r="A1654" s="1" t="s">
        <v>1655</v>
      </c>
      <c r="B1654" s="3">
        <v>-2.0</v>
      </c>
      <c r="C1654" s="4" t="str">
        <f>IFERROR(__xludf.DUMMYFUNCTION("LOWER(GOOGLETRANSLATE(A1654,""en"",""es""))"),"sobrereaccionar")</f>
        <v>sobrereaccionar</v>
      </c>
    </row>
    <row r="1655">
      <c r="A1655" s="1" t="s">
        <v>1656</v>
      </c>
      <c r="B1655" s="3">
        <v>-2.0</v>
      </c>
      <c r="C1655" s="4" t="str">
        <f>IFERROR(__xludf.DUMMYFUNCTION("LOWER(GOOGLETRANSLATE(A1655,""en"",""es""))"),"reaccionado exagerado")</f>
        <v>reaccionado exagerado</v>
      </c>
    </row>
    <row r="1656">
      <c r="A1656" s="1" t="s">
        <v>1657</v>
      </c>
      <c r="B1656" s="3">
        <v>-2.0</v>
      </c>
      <c r="C1656" s="4" t="str">
        <f>IFERROR(__xludf.DUMMYFUNCTION("LOWER(GOOGLETRANSLATE(A1656,""en"",""es""))"),"reacción exagerada")</f>
        <v>reacción exagerada</v>
      </c>
    </row>
    <row r="1657">
      <c r="A1657" s="1" t="s">
        <v>1658</v>
      </c>
      <c r="B1657" s="3">
        <v>-2.0</v>
      </c>
      <c r="C1657" s="4" t="str">
        <f>IFERROR(__xludf.DUMMYFUNCTION("LOWER(GOOGLETRANSLATE(A1657,""en"",""es""))"),"reaccionan exagerados")</f>
        <v>reaccionan exagerados</v>
      </c>
    </row>
    <row r="1658">
      <c r="A1658" s="1" t="s">
        <v>1659</v>
      </c>
      <c r="B1658" s="3">
        <v>-2.0</v>
      </c>
      <c r="C1658" s="4" t="str">
        <f>IFERROR(__xludf.DUMMYFUNCTION("LOWER(GOOGLETRANSLATE(A1658,""en"",""es""))"),"exceso de venta")</f>
        <v>exceso de venta</v>
      </c>
    </row>
    <row r="1659">
      <c r="A1659" s="1" t="s">
        <v>1660</v>
      </c>
      <c r="B1659" s="3">
        <v>-2.0</v>
      </c>
      <c r="C1659" s="4" t="str">
        <f>IFERROR(__xludf.DUMMYFUNCTION("LOWER(GOOGLETRANSLATE(A1659,""en"",""es""))"),"exagerado")</f>
        <v>exagerado</v>
      </c>
    </row>
    <row r="1660">
      <c r="A1660" s="1" t="s">
        <v>1661</v>
      </c>
      <c r="B1660" s="3">
        <v>-2.0</v>
      </c>
      <c r="C1660" s="4" t="str">
        <f>IFERROR(__xludf.DUMMYFUNCTION("LOWER(GOOGLETRANSLATE(A1660,""en"",""es""))"),"excesivo")</f>
        <v>excesivo</v>
      </c>
    </row>
    <row r="1661">
      <c r="A1661" s="1" t="s">
        <v>1662</v>
      </c>
      <c r="B1661" s="3">
        <v>-2.0</v>
      </c>
      <c r="C1661" s="4" t="str">
        <f>IFERROR(__xludf.DUMMYFUNCTION("LOWER(GOOGLETRANSLATE(A1661,""en"",""es""))"),"simplificación excesiva")</f>
        <v>simplificación excesiva</v>
      </c>
    </row>
    <row r="1662">
      <c r="A1662" s="1" t="s">
        <v>1663</v>
      </c>
      <c r="B1662" s="3">
        <v>-2.0</v>
      </c>
      <c r="C1662" s="4" t="str">
        <f>IFERROR(__xludf.DUMMYFUNCTION("LOWER(GOOGLETRANSLATE(A1662,""en"",""es""))"),"superplificado")</f>
        <v>superplificado</v>
      </c>
    </row>
    <row r="1663">
      <c r="A1663" s="1" t="s">
        <v>1664</v>
      </c>
      <c r="B1663" s="3">
        <v>-2.0</v>
      </c>
      <c r="C1663" s="4" t="str">
        <f>IFERROR(__xludf.DUMMYFUNCTION("LOWER(GOOGLETRANSLATE(A1663,""en"",""es""))"),"simplifica demasiado")</f>
        <v>simplifica demasiado</v>
      </c>
    </row>
    <row r="1664">
      <c r="A1664" s="1" t="s">
        <v>1665</v>
      </c>
      <c r="B1664" s="3">
        <v>-2.0</v>
      </c>
      <c r="C1664" s="4" t="str">
        <f>IFERROR(__xludf.DUMMYFUNCTION("LOWER(GOOGLETRANSLATE(A1664,""en"",""es""))"),"simplificar demasiado")</f>
        <v>simplificar demasiado</v>
      </c>
    </row>
    <row r="1665">
      <c r="A1665" s="1" t="s">
        <v>1666</v>
      </c>
      <c r="B1665" s="3">
        <v>-2.0</v>
      </c>
      <c r="C1665" s="4" t="str">
        <f>IFERROR(__xludf.DUMMYFUNCTION("LOWER(GOOGLETRANSLATE(A1665,""en"",""es""))"),"exageración")</f>
        <v>exageración</v>
      </c>
    </row>
    <row r="1666">
      <c r="A1666" s="1" t="s">
        <v>1667</v>
      </c>
      <c r="B1666" s="3">
        <v>-2.0</v>
      </c>
      <c r="C1666" s="4" t="str">
        <f>IFERROR(__xludf.DUMMYFUNCTION("LOWER(GOOGLETRANSLATE(A1666,""en"",""es""))"),"exageración")</f>
        <v>exageración</v>
      </c>
    </row>
    <row r="1667">
      <c r="A1667" s="1" t="s">
        <v>1668</v>
      </c>
      <c r="B1667" s="3">
        <v>-1.0</v>
      </c>
      <c r="C1667" s="4" t="str">
        <f>IFERROR(__xludf.DUMMYFUNCTION("LOWER(GOOGLETRANSLATE(A1667,""en"",""es""))"),"exceso de peso")</f>
        <v>exceso de peso</v>
      </c>
    </row>
    <row r="1668">
      <c r="A1668" s="1" t="s">
        <v>1669</v>
      </c>
      <c r="B1668" s="3">
        <v>-1.0</v>
      </c>
      <c r="C1668" s="4" t="str">
        <f>IFERROR(__xludf.DUMMYFUNCTION("LOWER(GOOGLETRANSLATE(A1668,""en"",""es""))"),"oxímoron")</f>
        <v>oxímoron</v>
      </c>
    </row>
    <row r="1669">
      <c r="A1669" s="1" t="s">
        <v>1670</v>
      </c>
      <c r="B1669" s="3">
        <v>-2.0</v>
      </c>
      <c r="C1669" s="4" t="str">
        <f>IFERROR(__xludf.DUMMYFUNCTION("LOWER(GOOGLETRANSLATE(A1669,""en"",""es""))"),"dolor")</f>
        <v>dolor</v>
      </c>
    </row>
    <row r="1670">
      <c r="A1670" s="1" t="s">
        <v>1671</v>
      </c>
      <c r="B1670" s="3">
        <v>-2.0</v>
      </c>
      <c r="C1670" s="4" t="str">
        <f>IFERROR(__xludf.DUMMYFUNCTION("LOWER(GOOGLETRANSLATE(A1670,""en"",""es""))"),"dolorido")</f>
        <v>dolorido</v>
      </c>
    </row>
    <row r="1671">
      <c r="A1671" s="1" t="s">
        <v>1672</v>
      </c>
      <c r="B1671" s="3">
        <v>-3.0</v>
      </c>
      <c r="C1671" s="4" t="str">
        <f>IFERROR(__xludf.DUMMYFUNCTION("LOWER(GOOGLETRANSLATE(A1671,""en"",""es""))"),"pánico")</f>
        <v>pánico</v>
      </c>
    </row>
    <row r="1672">
      <c r="A1672" s="1" t="s">
        <v>1673</v>
      </c>
      <c r="B1672" s="3">
        <v>-3.0</v>
      </c>
      <c r="C1672" s="4" t="str">
        <f>IFERROR(__xludf.DUMMYFUNCTION("LOWER(GOOGLETRANSLATE(A1672,""en"",""es""))"),"pánico")</f>
        <v>pánico</v>
      </c>
    </row>
    <row r="1673">
      <c r="A1673" s="1" t="s">
        <v>1674</v>
      </c>
      <c r="B1673" s="3">
        <v>-3.0</v>
      </c>
      <c r="C1673" s="4" t="str">
        <f>IFERROR(__xludf.DUMMYFUNCTION("LOWER(GOOGLETRANSLATE(A1673,""en"",""es""))"),"pánico")</f>
        <v>pánico</v>
      </c>
    </row>
    <row r="1674">
      <c r="A1674" s="1" t="s">
        <v>1675</v>
      </c>
      <c r="B1674" s="3">
        <v>3.0</v>
      </c>
      <c r="C1674" s="4" t="str">
        <f>IFERROR(__xludf.DUMMYFUNCTION("LOWER(GOOGLETRANSLATE(A1674,""en"",""es""))"),"paraíso")</f>
        <v>paraíso</v>
      </c>
    </row>
    <row r="1675">
      <c r="A1675" s="1" t="s">
        <v>1676</v>
      </c>
      <c r="B1675" s="3">
        <v>-1.0</v>
      </c>
      <c r="C1675" s="4" t="str">
        <f>IFERROR(__xludf.DUMMYFUNCTION("LOWER(GOOGLETRANSLATE(A1675,""en"",""es""))"),"paradoja")</f>
        <v>paradoja</v>
      </c>
    </row>
    <row r="1676">
      <c r="A1676" s="1" t="s">
        <v>1677</v>
      </c>
      <c r="B1676" s="3">
        <v>2.0</v>
      </c>
      <c r="C1676" s="4" t="str">
        <f>IFERROR(__xludf.DUMMYFUNCTION("LOWER(GOOGLETRANSLATE(A1676,""en"",""es""))"),"indulto")</f>
        <v>indulto</v>
      </c>
    </row>
    <row r="1677">
      <c r="A1677" s="1" t="s">
        <v>1678</v>
      </c>
      <c r="B1677" s="3">
        <v>2.0</v>
      </c>
      <c r="C1677" s="4" t="str">
        <f>IFERROR(__xludf.DUMMYFUNCTION("LOWER(GOOGLETRANSLATE(A1677,""en"",""es""))"),"perdonado")</f>
        <v>perdonado</v>
      </c>
    </row>
    <row r="1678">
      <c r="A1678" s="1" t="s">
        <v>1679</v>
      </c>
      <c r="B1678" s="3">
        <v>2.0</v>
      </c>
      <c r="C1678" s="4" t="str">
        <f>IFERROR(__xludf.DUMMYFUNCTION("LOWER(GOOGLETRANSLATE(A1678,""en"",""es""))"),"indulto")</f>
        <v>indulto</v>
      </c>
    </row>
    <row r="1679">
      <c r="A1679" s="1" t="s">
        <v>1680</v>
      </c>
      <c r="B1679" s="3">
        <v>2.0</v>
      </c>
      <c r="C1679" s="4" t="str">
        <f>IFERROR(__xludf.DUMMYFUNCTION("LOWER(GOOGLETRANSLATE(A1679,""en"",""es""))"),"indultos")</f>
        <v>indultos</v>
      </c>
    </row>
    <row r="1680">
      <c r="A1680" s="1" t="s">
        <v>1681</v>
      </c>
      <c r="B1680" s="3">
        <v>-1.0</v>
      </c>
      <c r="C1680" s="4" t="str">
        <f>IFERROR(__xludf.DUMMYFUNCTION("LOWER(GOOGLETRANSLATE(A1680,""en"",""es""))"),"parlamentar")</f>
        <v>parlamentar</v>
      </c>
    </row>
    <row r="1681">
      <c r="A1681" s="1" t="s">
        <v>1682</v>
      </c>
      <c r="B1681" s="3">
        <v>2.0</v>
      </c>
      <c r="C1681" s="4" t="str">
        <f>IFERROR(__xludf.DUMMYFUNCTION("LOWER(GOOGLETRANSLATE(A1681,""en"",""es""))"),"apasionado")</f>
        <v>apasionado</v>
      </c>
    </row>
    <row r="1682">
      <c r="A1682" s="1" t="s">
        <v>1683</v>
      </c>
      <c r="B1682" s="3">
        <v>-1.0</v>
      </c>
      <c r="C1682" s="4" t="str">
        <f>IFERROR(__xludf.DUMMYFUNCTION("LOWER(GOOGLETRANSLATE(A1682,""en"",""es""))"),"pasivo")</f>
        <v>pasivo</v>
      </c>
    </row>
    <row r="1683">
      <c r="A1683" s="1" t="s">
        <v>1684</v>
      </c>
      <c r="B1683" s="3">
        <v>-1.0</v>
      </c>
      <c r="C1683" s="4" t="str">
        <f>IFERROR(__xludf.DUMMYFUNCTION("LOWER(GOOGLETRANSLATE(A1683,""en"",""es""))"),"pasivamente")</f>
        <v>pasivamente</v>
      </c>
    </row>
    <row r="1684">
      <c r="A1684" s="1" t="s">
        <v>1685</v>
      </c>
      <c r="B1684" s="3">
        <v>-2.0</v>
      </c>
      <c r="C1684" s="4" t="str">
        <f>IFERROR(__xludf.DUMMYFUNCTION("LOWER(GOOGLETRANSLATE(A1684,""en"",""es""))"),"patético")</f>
        <v>patético</v>
      </c>
    </row>
    <row r="1685">
      <c r="A1685" s="1" t="s">
        <v>1686</v>
      </c>
      <c r="B1685" s="3">
        <v>-1.0</v>
      </c>
      <c r="C1685" s="4" t="str">
        <f>IFERROR(__xludf.DUMMYFUNCTION("LOWER(GOOGLETRANSLATE(A1685,""en"",""es""))"),"pagar")</f>
        <v>pagar</v>
      </c>
    </row>
    <row r="1686">
      <c r="A1686" s="1" t="s">
        <v>1687</v>
      </c>
      <c r="B1686" s="3">
        <v>2.0</v>
      </c>
      <c r="C1686" s="4" t="str">
        <f>IFERROR(__xludf.DUMMYFUNCTION("LOWER(GOOGLETRANSLATE(A1686,""en"",""es""))"),"paz")</f>
        <v>paz</v>
      </c>
    </row>
    <row r="1687">
      <c r="A1687" s="1" t="s">
        <v>1688</v>
      </c>
      <c r="B1687" s="3">
        <v>2.0</v>
      </c>
      <c r="C1687" s="4" t="str">
        <f>IFERROR(__xludf.DUMMYFUNCTION("LOWER(GOOGLETRANSLATE(A1687,""en"",""es""))"),"pacífico")</f>
        <v>pacífico</v>
      </c>
    </row>
    <row r="1688">
      <c r="A1688" s="1" t="s">
        <v>1689</v>
      </c>
      <c r="B1688" s="3">
        <v>2.0</v>
      </c>
      <c r="C1688" s="4" t="str">
        <f>IFERROR(__xludf.DUMMYFUNCTION("LOWER(GOOGLETRANSLATE(A1688,""en"",""es""))"),"pacíficamente")</f>
        <v>pacíficamente</v>
      </c>
    </row>
    <row r="1689">
      <c r="A1689" s="1" t="s">
        <v>1690</v>
      </c>
      <c r="B1689" s="3">
        <v>-2.0</v>
      </c>
      <c r="C1689" s="4" t="str">
        <f>IFERROR(__xludf.DUMMYFUNCTION("LOWER(GOOGLETRANSLATE(A1689,""en"",""es""))"),"multa")</f>
        <v>multa</v>
      </c>
    </row>
    <row r="1690">
      <c r="A1690" s="1" t="s">
        <v>1691</v>
      </c>
      <c r="B1690" s="3">
        <v>-1.0</v>
      </c>
      <c r="C1690" s="4" t="str">
        <f>IFERROR(__xludf.DUMMYFUNCTION("LOWER(GOOGLETRANSLATE(A1690,""en"",""es""))"),"pensativo")</f>
        <v>pensativo</v>
      </c>
    </row>
    <row r="1691">
      <c r="A1691" s="1" t="s">
        <v>1692</v>
      </c>
      <c r="B1691" s="3">
        <v>3.0</v>
      </c>
      <c r="C1691" s="4" t="str">
        <f>IFERROR(__xludf.DUMMYFUNCTION("LOWER(GOOGLETRANSLATE(A1691,""en"",""es""))"),"perfecto")</f>
        <v>perfecto</v>
      </c>
    </row>
    <row r="1692">
      <c r="A1692" s="1" t="s">
        <v>1693</v>
      </c>
      <c r="B1692" s="3">
        <v>2.0</v>
      </c>
      <c r="C1692" s="4" t="str">
        <f>IFERROR(__xludf.DUMMYFUNCTION("LOWER(GOOGLETRANSLATE(A1692,""en"",""es""))"),"perfeccionado")</f>
        <v>perfeccionado</v>
      </c>
    </row>
    <row r="1693">
      <c r="A1693" s="1" t="s">
        <v>1694</v>
      </c>
      <c r="B1693" s="3">
        <v>3.0</v>
      </c>
      <c r="C1693" s="4" t="str">
        <f>IFERROR(__xludf.DUMMYFUNCTION("LOWER(GOOGLETRANSLATE(A1693,""en"",""es""))"),"perfectamente")</f>
        <v>perfectamente</v>
      </c>
    </row>
    <row r="1694">
      <c r="A1694" s="1" t="s">
        <v>1695</v>
      </c>
      <c r="B1694" s="3">
        <v>2.0</v>
      </c>
      <c r="C1694" s="4" t="str">
        <f>IFERROR(__xludf.DUMMYFUNCTION("LOWER(GOOGLETRANSLATE(A1694,""en"",""es""))"),"perfectos")</f>
        <v>perfectos</v>
      </c>
    </row>
    <row r="1695">
      <c r="A1695" s="1" t="s">
        <v>1696</v>
      </c>
      <c r="B1695" s="3">
        <v>-2.0</v>
      </c>
      <c r="C1695" s="4" t="str">
        <f>IFERROR(__xludf.DUMMYFUNCTION("LOWER(GOOGLETRANSLATE(A1695,""en"",""es""))"),"peligro")</f>
        <v>peligro</v>
      </c>
    </row>
    <row r="1696">
      <c r="A1696" s="1" t="s">
        <v>1697</v>
      </c>
      <c r="B1696" s="3">
        <v>-3.0</v>
      </c>
      <c r="C1696" s="4" t="str">
        <f>IFERROR(__xludf.DUMMYFUNCTION("LOWER(GOOGLETRANSLATE(A1696,""en"",""es""))"),"perjurio")</f>
        <v>perjurio</v>
      </c>
    </row>
    <row r="1697">
      <c r="A1697" s="1" t="s">
        <v>1698</v>
      </c>
      <c r="B1697" s="3">
        <v>-2.0</v>
      </c>
      <c r="C1697" s="4" t="str">
        <f>IFERROR(__xludf.DUMMYFUNCTION("LOWER(GOOGLETRANSLATE(A1697,""en"",""es""))"),"autor")</f>
        <v>autor</v>
      </c>
    </row>
    <row r="1698">
      <c r="A1698" s="1" t="s">
        <v>1699</v>
      </c>
      <c r="B1698" s="3">
        <v>-2.0</v>
      </c>
      <c r="C1698" s="4" t="str">
        <f>IFERROR(__xludf.DUMMYFUNCTION("LOWER(GOOGLETRANSLATE(A1698,""en"",""es""))"),"perpetradores")</f>
        <v>perpetradores</v>
      </c>
    </row>
    <row r="1699">
      <c r="A1699" s="1" t="s">
        <v>1700</v>
      </c>
      <c r="B1699" s="3">
        <v>-2.0</v>
      </c>
      <c r="C1699" s="4" t="str">
        <f>IFERROR(__xludf.DUMMYFUNCTION("LOWER(GOOGLETRANSLATE(A1699,""en"",""es""))"),"perplejo")</f>
        <v>perplejo</v>
      </c>
    </row>
    <row r="1700">
      <c r="A1700" s="1" t="s">
        <v>1701</v>
      </c>
      <c r="B1700" s="3">
        <v>-2.0</v>
      </c>
      <c r="C1700" s="4" t="str">
        <f>IFERROR(__xludf.DUMMYFUNCTION("LOWER(GOOGLETRANSLATE(A1700,""en"",""es""))"),"perseguir")</f>
        <v>perseguir</v>
      </c>
    </row>
    <row r="1701">
      <c r="A1701" s="1" t="s">
        <v>1702</v>
      </c>
      <c r="B1701" s="3">
        <v>-2.0</v>
      </c>
      <c r="C1701" s="4" t="str">
        <f>IFERROR(__xludf.DUMMYFUNCTION("LOWER(GOOGLETRANSLATE(A1701,""en"",""es""))"),"perseguido")</f>
        <v>perseguido</v>
      </c>
    </row>
    <row r="1702">
      <c r="A1702" s="1" t="s">
        <v>1703</v>
      </c>
      <c r="B1702" s="3">
        <v>-2.0</v>
      </c>
      <c r="C1702" s="4" t="str">
        <f>IFERROR(__xludf.DUMMYFUNCTION("LOWER(GOOGLETRANSLATE(A1702,""en"",""es""))"),"perseguidos")</f>
        <v>perseguidos</v>
      </c>
    </row>
    <row r="1703">
      <c r="A1703" s="1" t="s">
        <v>1704</v>
      </c>
      <c r="B1703" s="3">
        <v>-2.0</v>
      </c>
      <c r="C1703" s="4" t="str">
        <f>IFERROR(__xludf.DUMMYFUNCTION("LOWER(GOOGLETRANSLATE(A1703,""en"",""es""))"),"perseguido")</f>
        <v>perseguido</v>
      </c>
    </row>
    <row r="1704">
      <c r="A1704" s="1" t="s">
        <v>1705</v>
      </c>
      <c r="B1704" s="3">
        <v>-2.0</v>
      </c>
      <c r="C1704" s="4" t="str">
        <f>IFERROR(__xludf.DUMMYFUNCTION("LOWER(GOOGLETRANSLATE(A1704,""en"",""es""))"),"perturbado")</f>
        <v>perturbado</v>
      </c>
    </row>
    <row r="1705">
      <c r="A1705" s="1" t="s">
        <v>1706</v>
      </c>
      <c r="B1705" s="3">
        <v>-2.0</v>
      </c>
      <c r="C1705" s="4" t="str">
        <f>IFERROR(__xludf.DUMMYFUNCTION("LOWER(GOOGLETRANSLATE(A1705,""en"",""es""))"),"maldito")</f>
        <v>maldito</v>
      </c>
    </row>
    <row r="1706">
      <c r="A1706" s="1" t="s">
        <v>1707</v>
      </c>
      <c r="B1706" s="3">
        <v>-2.0</v>
      </c>
      <c r="C1706" s="4" t="str">
        <f>IFERROR(__xludf.DUMMYFUNCTION("LOWER(GOOGLETRANSLATE(A1706,""en"",""es""))"),"pesimismo")</f>
        <v>pesimismo</v>
      </c>
    </row>
    <row r="1707">
      <c r="A1707" s="1" t="s">
        <v>1708</v>
      </c>
      <c r="B1707" s="3">
        <v>-2.0</v>
      </c>
      <c r="C1707" s="4" t="str">
        <f>IFERROR(__xludf.DUMMYFUNCTION("LOWER(GOOGLETRANSLATE(A1707,""en"",""es""))"),"pesimista")</f>
        <v>pesimista</v>
      </c>
    </row>
    <row r="1708">
      <c r="A1708" s="1" t="s">
        <v>1709</v>
      </c>
      <c r="B1708" s="3">
        <v>-2.0</v>
      </c>
      <c r="C1708" s="4" t="str">
        <f>IFERROR(__xludf.DUMMYFUNCTION("LOWER(GOOGLETRANSLATE(A1708,""en"",""es""))"),"petrificado")</f>
        <v>petrificado</v>
      </c>
    </row>
    <row r="1709">
      <c r="A1709" s="1" t="s">
        <v>1710</v>
      </c>
      <c r="B1709" s="3">
        <v>-2.0</v>
      </c>
      <c r="C1709" s="4" t="str">
        <f>IFERROR(__xludf.DUMMYFUNCTION("LOWER(GOOGLETRANSLATE(A1709,""en"",""es""))"),"fóbico")</f>
        <v>fóbico</v>
      </c>
    </row>
    <row r="1710">
      <c r="A1710" s="1" t="s">
        <v>1711</v>
      </c>
      <c r="B1710" s="3">
        <v>2.0</v>
      </c>
      <c r="C1710" s="4" t="str">
        <f>IFERROR(__xludf.DUMMYFUNCTION("LOWER(GOOGLETRANSLATE(A1710,""en"",""es""))"),"pintoresco")</f>
        <v>pintoresco</v>
      </c>
    </row>
    <row r="1711">
      <c r="A1711" s="1" t="s">
        <v>1712</v>
      </c>
      <c r="B1711" s="3">
        <v>-1.0</v>
      </c>
      <c r="C1711" s="4" t="str">
        <f>IFERROR(__xludf.DUMMYFUNCTION("LOWER(GOOGLETRANSLATE(A1711,""en"",""es""))"),"amontonar")</f>
        <v>amontonar</v>
      </c>
    </row>
    <row r="1712">
      <c r="A1712" s="1" t="s">
        <v>1713</v>
      </c>
      <c r="B1712" s="3">
        <v>-2.0</v>
      </c>
      <c r="C1712" s="4" t="str">
        <f>IFERROR(__xludf.DUMMYFUNCTION("LOWER(GOOGLETRANSLATE(A1712,""en"",""es""))"),"piqué")</f>
        <v>piqué</v>
      </c>
    </row>
    <row r="1713">
      <c r="A1713" s="1" t="s">
        <v>1714</v>
      </c>
      <c r="B1713" s="3">
        <v>-2.0</v>
      </c>
      <c r="C1713" s="4" t="str">
        <f>IFERROR(__xludf.DUMMYFUNCTION("LOWER(GOOGLETRANSLATE(A1713,""en"",""es""))"),"picante")</f>
        <v>picante</v>
      </c>
    </row>
    <row r="1714">
      <c r="A1714" s="1" t="s">
        <v>1715</v>
      </c>
      <c r="B1714" s="3">
        <v>-4.0</v>
      </c>
      <c r="C1714" s="4" t="str">
        <f>IFERROR(__xludf.DUMMYFUNCTION("LOWER(GOOGLETRANSLATE(A1714,""en"",""es""))"),"orinar")</f>
        <v>orinar</v>
      </c>
    </row>
    <row r="1715">
      <c r="A1715" s="1" t="s">
        <v>1716</v>
      </c>
      <c r="B1715" s="3">
        <v>-4.0</v>
      </c>
      <c r="C1715" s="4" t="str">
        <f>IFERROR(__xludf.DUMMYFUNCTION("LOWER(GOOGLETRANSLATE(A1715,""en"",""es""))"),"molesto")</f>
        <v>molesto</v>
      </c>
    </row>
    <row r="1716">
      <c r="A1716" s="1" t="s">
        <v>1717</v>
      </c>
      <c r="B1716" s="3">
        <v>-3.0</v>
      </c>
      <c r="C1716" s="4" t="str">
        <f>IFERROR(__xludf.DUMMYFUNCTION("LOWER(GOOGLETRANSLATE(A1716,""en"",""es""))"),"orina")</f>
        <v>orina</v>
      </c>
    </row>
    <row r="1717">
      <c r="A1717" s="1" t="s">
        <v>1718</v>
      </c>
      <c r="B1717" s="3">
        <v>-2.0</v>
      </c>
      <c r="C1717" s="4" t="str">
        <f>IFERROR(__xludf.DUMMYFUNCTION("LOWER(GOOGLETRANSLATE(A1717,""en"",""es""))"),"lastimoso")</f>
        <v>lastimoso</v>
      </c>
    </row>
    <row r="1718">
      <c r="A1718" s="1" t="s">
        <v>1719</v>
      </c>
      <c r="B1718" s="3">
        <v>-1.0</v>
      </c>
      <c r="C1718" s="4" t="str">
        <f>IFERROR(__xludf.DUMMYFUNCTION("LOWER(GOOGLETRANSLATE(A1718,""en"",""es""))"),"picado")</f>
        <v>picado</v>
      </c>
    </row>
    <row r="1719">
      <c r="A1719" s="1" t="s">
        <v>1720</v>
      </c>
      <c r="B1719" s="3">
        <v>-2.0</v>
      </c>
      <c r="C1719" s="4" t="str">
        <f>IFERROR(__xludf.DUMMYFUNCTION("LOWER(GOOGLETRANSLATE(A1719,""en"",""es""))"),"lástima")</f>
        <v>lástima</v>
      </c>
    </row>
    <row r="1720">
      <c r="A1720" s="1" t="s">
        <v>1721</v>
      </c>
      <c r="B1720" s="3">
        <v>2.0</v>
      </c>
      <c r="C1720" s="4" t="str">
        <f>IFERROR(__xludf.DUMMYFUNCTION("LOWER(GOOGLETRANSLATE(A1720,""en"",""es""))"),"juguetón")</f>
        <v>juguetón</v>
      </c>
    </row>
    <row r="1721">
      <c r="A1721" s="1" t="s">
        <v>1722</v>
      </c>
      <c r="B1721" s="3">
        <v>3.0</v>
      </c>
      <c r="C1721" s="4" t="str">
        <f>IFERROR(__xludf.DUMMYFUNCTION("LOWER(GOOGLETRANSLATE(A1721,""en"",""es""))"),"agradable")</f>
        <v>agradable</v>
      </c>
    </row>
    <row r="1722">
      <c r="A1722" s="1" t="s">
        <v>1723</v>
      </c>
      <c r="B1722" s="3">
        <v>1.0</v>
      </c>
      <c r="C1722" s="4" t="str">
        <f>IFERROR(__xludf.DUMMYFUNCTION("LOWER(GOOGLETRANSLATE(A1722,""en"",""es""))"),"por favor")</f>
        <v>por favor</v>
      </c>
    </row>
    <row r="1723">
      <c r="A1723" s="1" t="s">
        <v>1724</v>
      </c>
      <c r="B1723" s="3">
        <v>3.0</v>
      </c>
      <c r="C1723" s="4" t="str">
        <f>IFERROR(__xludf.DUMMYFUNCTION("LOWER(GOOGLETRANSLATE(A1723,""en"",""es""))"),"complacido")</f>
        <v>complacido</v>
      </c>
    </row>
    <row r="1724">
      <c r="A1724" s="1" t="s">
        <v>1725</v>
      </c>
      <c r="B1724" s="3">
        <v>3.0</v>
      </c>
      <c r="C1724" s="4" t="str">
        <f>IFERROR(__xludf.DUMMYFUNCTION("LOWER(GOOGLETRANSLATE(A1724,""en"",""es""))"),"placer")</f>
        <v>placer</v>
      </c>
    </row>
    <row r="1725">
      <c r="A1725" s="1" t="s">
        <v>1726</v>
      </c>
      <c r="B1725" s="3">
        <v>-2.0</v>
      </c>
      <c r="C1725" s="4" t="str">
        <f>IFERROR(__xludf.DUMMYFUNCTION("LOWER(GOOGLETRANSLATE(A1725,""en"",""es""))"),"listo")</f>
        <v>listo</v>
      </c>
    </row>
    <row r="1726">
      <c r="A1726" s="1" t="s">
        <v>1727</v>
      </c>
      <c r="B1726" s="3">
        <v>-2.0</v>
      </c>
      <c r="C1726" s="4" t="str">
        <f>IFERROR(__xludf.DUMMYFUNCTION("LOWER(GOOGLETRANSLATE(A1726,""en"",""es""))"),"veneno")</f>
        <v>veneno</v>
      </c>
    </row>
    <row r="1727">
      <c r="A1727" s="1" t="s">
        <v>1728</v>
      </c>
      <c r="B1727" s="3">
        <v>-2.0</v>
      </c>
      <c r="C1727" s="4" t="str">
        <f>IFERROR(__xludf.DUMMYFUNCTION("LOWER(GOOGLETRANSLATE(A1727,""en"",""es""))"),"envenenado")</f>
        <v>envenenado</v>
      </c>
    </row>
    <row r="1728">
      <c r="A1728" s="1" t="s">
        <v>1729</v>
      </c>
      <c r="B1728" s="3">
        <v>-2.0</v>
      </c>
      <c r="C1728" s="4" t="str">
        <f>IFERROR(__xludf.DUMMYFUNCTION("LOWER(GOOGLETRANSLATE(A1728,""en"",""es""))"),"venenos")</f>
        <v>venenos</v>
      </c>
    </row>
    <row r="1729">
      <c r="A1729" s="1" t="s">
        <v>1730</v>
      </c>
      <c r="B1729" s="3">
        <v>-2.0</v>
      </c>
      <c r="C1729" s="4" t="str">
        <f>IFERROR(__xludf.DUMMYFUNCTION("LOWER(GOOGLETRANSLATE(A1729,""en"",""es""))"),"contaminar")</f>
        <v>contaminar</v>
      </c>
    </row>
    <row r="1730">
      <c r="A1730" s="1" t="s">
        <v>1731</v>
      </c>
      <c r="B1730" s="3">
        <v>-2.0</v>
      </c>
      <c r="C1730" s="4" t="str">
        <f>IFERROR(__xludf.DUMMYFUNCTION("LOWER(GOOGLETRANSLATE(A1730,""en"",""es""))"),"contaminado")</f>
        <v>contaminado</v>
      </c>
    </row>
    <row r="1731">
      <c r="A1731" s="1" t="s">
        <v>1732</v>
      </c>
      <c r="B1731" s="3">
        <v>-2.0</v>
      </c>
      <c r="C1731" s="4" t="str">
        <f>IFERROR(__xludf.DUMMYFUNCTION("LOWER(GOOGLETRANSLATE(A1731,""en"",""es""))"),"contaminante")</f>
        <v>contaminante</v>
      </c>
    </row>
    <row r="1732">
      <c r="A1732" s="1" t="s">
        <v>1733</v>
      </c>
      <c r="B1732" s="3">
        <v>-2.0</v>
      </c>
      <c r="C1732" s="4" t="str">
        <f>IFERROR(__xludf.DUMMYFUNCTION("LOWER(GOOGLETRANSLATE(A1732,""en"",""es""))"),"contaminadores")</f>
        <v>contaminadores</v>
      </c>
    </row>
    <row r="1733">
      <c r="A1733" s="1" t="s">
        <v>1734</v>
      </c>
      <c r="B1733" s="3">
        <v>-2.0</v>
      </c>
      <c r="C1733" s="4" t="str">
        <f>IFERROR(__xludf.DUMMYFUNCTION("LOWER(GOOGLETRANSLATE(A1733,""en"",""es""))"),"contaminado")</f>
        <v>contaminado</v>
      </c>
    </row>
    <row r="1734">
      <c r="A1734" s="1" t="s">
        <v>1735</v>
      </c>
      <c r="B1734" s="3">
        <v>-2.0</v>
      </c>
      <c r="C1734" s="4" t="str">
        <f>IFERROR(__xludf.DUMMYFUNCTION("LOWER(GOOGLETRANSLATE(A1734,""en"",""es""))"),"pobre")</f>
        <v>pobre</v>
      </c>
    </row>
    <row r="1735">
      <c r="A1735" s="1" t="s">
        <v>1736</v>
      </c>
      <c r="B1735" s="3">
        <v>-2.0</v>
      </c>
      <c r="C1735" s="4" t="str">
        <f>IFERROR(__xludf.DUMMYFUNCTION("LOWER(GOOGLETRANSLATE(A1735,""en"",""es""))"),"más pobre")</f>
        <v>más pobre</v>
      </c>
    </row>
    <row r="1736">
      <c r="A1736" s="1" t="s">
        <v>1737</v>
      </c>
      <c r="B1736" s="3">
        <v>-2.0</v>
      </c>
      <c r="C1736" s="4" t="str">
        <f>IFERROR(__xludf.DUMMYFUNCTION("LOWER(GOOGLETRANSLATE(A1736,""en"",""es""))"),"más pobre")</f>
        <v>más pobre</v>
      </c>
    </row>
    <row r="1737">
      <c r="A1737" s="1" t="s">
        <v>1738</v>
      </c>
      <c r="B1737" s="3">
        <v>3.0</v>
      </c>
      <c r="C1737" s="4" t="str">
        <f>IFERROR(__xludf.DUMMYFUNCTION("LOWER(GOOGLETRANSLATE(A1737,""en"",""es""))"),"popular")</f>
        <v>popular</v>
      </c>
    </row>
    <row r="1738">
      <c r="A1738" s="1" t="s">
        <v>1739</v>
      </c>
      <c r="B1738" s="3">
        <v>2.0</v>
      </c>
      <c r="C1738" s="4" t="str">
        <f>IFERROR(__xludf.DUMMYFUNCTION("LOWER(GOOGLETRANSLATE(A1738,""en"",""es""))"),"positivo")</f>
        <v>positivo</v>
      </c>
    </row>
    <row r="1739">
      <c r="A1739" s="1" t="s">
        <v>1740</v>
      </c>
      <c r="B1739" s="3">
        <v>2.0</v>
      </c>
      <c r="C1739" s="4" t="str">
        <f>IFERROR(__xludf.DUMMYFUNCTION("LOWER(GOOGLETRANSLATE(A1739,""en"",""es""))"),"afirmativamente")</f>
        <v>afirmativamente</v>
      </c>
    </row>
    <row r="1740">
      <c r="A1740" s="1" t="s">
        <v>1741</v>
      </c>
      <c r="B1740" s="3">
        <v>-2.0</v>
      </c>
      <c r="C1740" s="4" t="str">
        <f>IFERROR(__xludf.DUMMYFUNCTION("LOWER(GOOGLETRANSLATE(A1740,""en"",""es""))"),"posesivo")</f>
        <v>posesivo</v>
      </c>
    </row>
    <row r="1741">
      <c r="A1741" s="1" t="s">
        <v>1742</v>
      </c>
      <c r="B1741" s="3">
        <v>-1.0</v>
      </c>
      <c r="C1741" s="4" t="str">
        <f>IFERROR(__xludf.DUMMYFUNCTION("LOWER(GOOGLETRANSLATE(A1741,""en"",""es""))"),"posponer")</f>
        <v>posponer</v>
      </c>
    </row>
    <row r="1742">
      <c r="A1742" s="1" t="s">
        <v>1743</v>
      </c>
      <c r="B1742" s="3">
        <v>-1.0</v>
      </c>
      <c r="C1742" s="4" t="str">
        <f>IFERROR(__xludf.DUMMYFUNCTION("LOWER(GOOGLETRANSLATE(A1742,""en"",""es""))"),"pospuesto")</f>
        <v>pospuesto</v>
      </c>
    </row>
    <row r="1743">
      <c r="A1743" s="1" t="s">
        <v>1744</v>
      </c>
      <c r="B1743" s="3">
        <v>-1.0</v>
      </c>
      <c r="C1743" s="4" t="str">
        <f>IFERROR(__xludf.DUMMYFUNCTION("LOWER(GOOGLETRANSLATE(A1743,""en"",""es""))"),"pospones")</f>
        <v>pospones</v>
      </c>
    </row>
    <row r="1744">
      <c r="A1744" s="1" t="s">
        <v>1745</v>
      </c>
      <c r="B1744" s="3">
        <v>-1.0</v>
      </c>
      <c r="C1744" s="4" t="str">
        <f>IFERROR(__xludf.DUMMYFUNCTION("LOWER(GOOGLETRANSLATE(A1744,""en"",""es""))"),"posponería")</f>
        <v>posponería</v>
      </c>
    </row>
    <row r="1745">
      <c r="A1745" s="1" t="s">
        <v>1746</v>
      </c>
      <c r="B1745" s="3">
        <v>-1.0</v>
      </c>
      <c r="C1745" s="4" t="str">
        <f>IFERROR(__xludf.DUMMYFUNCTION("LOWER(GOOGLETRANSLATE(A1745,""en"",""es""))"),"pobreza")</f>
        <v>pobreza</v>
      </c>
    </row>
    <row r="1746">
      <c r="A1746" s="1" t="s">
        <v>1747</v>
      </c>
      <c r="B1746" s="3">
        <v>2.0</v>
      </c>
      <c r="C1746" s="4" t="str">
        <f>IFERROR(__xludf.DUMMYFUNCTION("LOWER(GOOGLETRANSLATE(A1746,""en"",""es""))"),"poderoso")</f>
        <v>poderoso</v>
      </c>
    </row>
    <row r="1747">
      <c r="A1747" s="1" t="s">
        <v>1748</v>
      </c>
      <c r="B1747" s="3">
        <v>-2.0</v>
      </c>
      <c r="C1747" s="4" t="str">
        <f>IFERROR(__xludf.DUMMYFUNCTION("LOWER(GOOGLETRANSLATE(A1747,""en"",""es""))"),"impotente")</f>
        <v>impotente</v>
      </c>
    </row>
    <row r="1748">
      <c r="A1748" s="1" t="s">
        <v>1749</v>
      </c>
      <c r="B1748" s="3">
        <v>3.0</v>
      </c>
      <c r="C1748" s="4" t="str">
        <f>IFERROR(__xludf.DUMMYFUNCTION("LOWER(GOOGLETRANSLATE(A1748,""en"",""es""))"),"elogio")</f>
        <v>elogio</v>
      </c>
    </row>
    <row r="1749">
      <c r="A1749" s="1" t="s">
        <v>1750</v>
      </c>
      <c r="B1749" s="3">
        <v>3.0</v>
      </c>
      <c r="C1749" s="4" t="str">
        <f>IFERROR(__xludf.DUMMYFUNCTION("LOWER(GOOGLETRANSLATE(A1749,""en"",""es""))"),"alabado")</f>
        <v>alabado</v>
      </c>
    </row>
    <row r="1750">
      <c r="A1750" s="1" t="s">
        <v>1751</v>
      </c>
      <c r="B1750" s="3">
        <v>3.0</v>
      </c>
      <c r="C1750" s="4" t="str">
        <f>IFERROR(__xludf.DUMMYFUNCTION("LOWER(GOOGLETRANSLATE(A1750,""en"",""es""))"),"alabanza")</f>
        <v>alabanza</v>
      </c>
    </row>
    <row r="1751">
      <c r="A1751" s="1" t="s">
        <v>1752</v>
      </c>
      <c r="B1751" s="3">
        <v>3.0</v>
      </c>
      <c r="C1751" s="4" t="str">
        <f>IFERROR(__xludf.DUMMYFUNCTION("LOWER(GOOGLETRANSLATE(A1751,""en"",""es""))"),"elogio")</f>
        <v>elogio</v>
      </c>
    </row>
    <row r="1752">
      <c r="A1752" s="1" t="s">
        <v>1753</v>
      </c>
      <c r="B1752" s="3">
        <v>1.0</v>
      </c>
      <c r="C1752" s="4" t="str">
        <f>IFERROR(__xludf.DUMMYFUNCTION("LOWER(GOOGLETRANSLATE(A1752,""en"",""es""))"),"orar")</f>
        <v>orar</v>
      </c>
    </row>
    <row r="1753">
      <c r="A1753" s="1" t="s">
        <v>1754</v>
      </c>
      <c r="B1753" s="3">
        <v>1.0</v>
      </c>
      <c r="C1753" s="4" t="str">
        <f>IFERROR(__xludf.DUMMYFUNCTION("LOWER(GOOGLETRANSLATE(A1753,""en"",""es""))"),"orando")</f>
        <v>orando</v>
      </c>
    </row>
    <row r="1754">
      <c r="A1754" s="1" t="s">
        <v>1755</v>
      </c>
      <c r="B1754" s="3">
        <v>1.0</v>
      </c>
      <c r="C1754" s="4" t="str">
        <f>IFERROR(__xludf.DUMMYFUNCTION("LOWER(GOOGLETRANSLATE(A1754,""en"",""es""))"),"reza")</f>
        <v>reza</v>
      </c>
    </row>
    <row r="1755">
      <c r="A1755" s="1" t="s">
        <v>1756</v>
      </c>
      <c r="B1755" s="3">
        <v>-2.0</v>
      </c>
      <c r="C1755" s="4" t="str">
        <f>IFERROR(__xludf.DUMMYFUNCTION("LOWER(GOOGLETRANSLATE(A1755,""en"",""es""))"),"prblm")</f>
        <v>prblm</v>
      </c>
    </row>
    <row r="1756">
      <c r="A1756" s="1" t="s">
        <v>1757</v>
      </c>
      <c r="B1756" s="3">
        <v>-2.0</v>
      </c>
      <c r="C1756" s="4" t="str">
        <f>IFERROR(__xludf.DUMMYFUNCTION("LOWER(GOOGLETRANSLATE(A1756,""en"",""es""))"),"prblms")</f>
        <v>prblms</v>
      </c>
    </row>
    <row r="1757">
      <c r="A1757" s="1" t="s">
        <v>1758</v>
      </c>
      <c r="B1757" s="3">
        <v>1.0</v>
      </c>
      <c r="C1757" s="4" t="str">
        <f>IFERROR(__xludf.DUMMYFUNCTION("LOWER(GOOGLETRANSLATE(A1757,""en"",""es""))"),"preparado")</f>
        <v>preparado</v>
      </c>
    </row>
    <row r="1758">
      <c r="A1758" s="1" t="s">
        <v>1759</v>
      </c>
      <c r="B1758" s="3">
        <v>-1.0</v>
      </c>
      <c r="C1758" s="4" t="str">
        <f>IFERROR(__xludf.DUMMYFUNCTION("LOWER(GOOGLETRANSLATE(A1758,""en"",""es""))"),"presión")</f>
        <v>presión</v>
      </c>
    </row>
    <row r="1759">
      <c r="A1759" s="1" t="s">
        <v>1760</v>
      </c>
      <c r="B1759" s="3">
        <v>-2.0</v>
      </c>
      <c r="C1759" s="4" t="str">
        <f>IFERROR(__xludf.DUMMYFUNCTION("LOWER(GOOGLETRANSLATE(A1759,""en"",""es""))"),"presionado")</f>
        <v>presionado</v>
      </c>
    </row>
    <row r="1760">
      <c r="A1760" s="1" t="s">
        <v>1761</v>
      </c>
      <c r="B1760" s="3">
        <v>-1.0</v>
      </c>
      <c r="C1760" s="4" t="str">
        <f>IFERROR(__xludf.DUMMYFUNCTION("LOWER(GOOGLETRANSLATE(A1760,""en"",""es""))"),"pretender")</f>
        <v>pretender</v>
      </c>
    </row>
    <row r="1761">
      <c r="A1761" s="1" t="s">
        <v>1762</v>
      </c>
      <c r="B1761" s="3">
        <v>-1.0</v>
      </c>
      <c r="C1761" s="4" t="str">
        <f>IFERROR(__xludf.DUMMYFUNCTION("LOWER(GOOGLETRANSLATE(A1761,""en"",""es""))"),"fingido")</f>
        <v>fingido</v>
      </c>
    </row>
    <row r="1762">
      <c r="A1762" s="1" t="s">
        <v>1763</v>
      </c>
      <c r="B1762" s="3">
        <v>-1.0</v>
      </c>
      <c r="C1762" s="4" t="str">
        <f>IFERROR(__xludf.DUMMYFUNCTION("LOWER(GOOGLETRANSLATE(A1762,""en"",""es""))"),"fingir")</f>
        <v>fingir</v>
      </c>
    </row>
    <row r="1763">
      <c r="A1763" s="1" t="s">
        <v>1764</v>
      </c>
      <c r="B1763" s="3">
        <v>1.0</v>
      </c>
      <c r="C1763" s="4" t="str">
        <f>IFERROR(__xludf.DUMMYFUNCTION("LOWER(GOOGLETRANSLATE(A1763,""en"",""es""))"),"bonito")</f>
        <v>bonito</v>
      </c>
    </row>
    <row r="1764">
      <c r="A1764" s="1" t="s">
        <v>1765</v>
      </c>
      <c r="B1764" s="3">
        <v>-1.0</v>
      </c>
      <c r="C1764" s="4" t="str">
        <f>IFERROR(__xludf.DUMMYFUNCTION("LOWER(GOOGLETRANSLATE(A1764,""en"",""es""))"),"prevenir")</f>
        <v>prevenir</v>
      </c>
    </row>
    <row r="1765">
      <c r="A1765" s="1" t="s">
        <v>1766</v>
      </c>
      <c r="B1765" s="3">
        <v>-1.0</v>
      </c>
      <c r="C1765" s="4" t="str">
        <f>IFERROR(__xludf.DUMMYFUNCTION("LOWER(GOOGLETRANSLATE(A1765,""en"",""es""))"),"prevenido")</f>
        <v>prevenido</v>
      </c>
    </row>
    <row r="1766">
      <c r="A1766" s="1" t="s">
        <v>1767</v>
      </c>
      <c r="B1766" s="3">
        <v>-1.0</v>
      </c>
      <c r="C1766" s="4" t="str">
        <f>IFERROR(__xludf.DUMMYFUNCTION("LOWER(GOOGLETRANSLATE(A1766,""en"",""es""))"),"prevenir")</f>
        <v>prevenir</v>
      </c>
    </row>
    <row r="1767">
      <c r="A1767" s="1" t="s">
        <v>1768</v>
      </c>
      <c r="B1767" s="3">
        <v>-1.0</v>
      </c>
      <c r="C1767" s="4" t="str">
        <f>IFERROR(__xludf.DUMMYFUNCTION("LOWER(GOOGLETRANSLATE(A1767,""en"",""es""))"),"evitan")</f>
        <v>evitan</v>
      </c>
    </row>
    <row r="1768">
      <c r="A1768" s="1" t="s">
        <v>1769</v>
      </c>
      <c r="B1768" s="3">
        <v>-5.0</v>
      </c>
      <c r="C1768" s="4" t="str">
        <f>IFERROR(__xludf.DUMMYFUNCTION("LOWER(GOOGLETRANSLATE(A1768,""en"",""es""))"),"pinchazo")</f>
        <v>pinchazo</v>
      </c>
    </row>
    <row r="1769">
      <c r="A1769" s="1" t="s">
        <v>1770</v>
      </c>
      <c r="B1769" s="3">
        <v>-2.0</v>
      </c>
      <c r="C1769" s="4" t="str">
        <f>IFERROR(__xludf.DUMMYFUNCTION("LOWER(GOOGLETRANSLATE(A1769,""en"",""es""))"),"prisión")</f>
        <v>prisión</v>
      </c>
    </row>
    <row r="1770">
      <c r="A1770" s="1" t="s">
        <v>1771</v>
      </c>
      <c r="B1770" s="3">
        <v>-2.0</v>
      </c>
      <c r="C1770" s="4" t="str">
        <f>IFERROR(__xludf.DUMMYFUNCTION("LOWER(GOOGLETRANSLATE(A1770,""en"",""es""))"),"prisionero")</f>
        <v>prisionero</v>
      </c>
    </row>
    <row r="1771">
      <c r="A1771" s="1" t="s">
        <v>1772</v>
      </c>
      <c r="B1771" s="3">
        <v>-2.0</v>
      </c>
      <c r="C1771" s="4" t="str">
        <f>IFERROR(__xludf.DUMMYFUNCTION("LOWER(GOOGLETRANSLATE(A1771,""en"",""es""))"),"prisioneros")</f>
        <v>prisioneros</v>
      </c>
    </row>
    <row r="1772">
      <c r="A1772" s="1" t="s">
        <v>1773</v>
      </c>
      <c r="B1772" s="3">
        <v>2.0</v>
      </c>
      <c r="C1772" s="4" t="str">
        <f>IFERROR(__xludf.DUMMYFUNCTION("LOWER(GOOGLETRANSLATE(A1772,""en"",""es""))"),"privilegiado")</f>
        <v>privilegiado</v>
      </c>
    </row>
    <row r="1773">
      <c r="A1773" s="1" t="s">
        <v>1774</v>
      </c>
      <c r="B1773" s="3">
        <v>2.0</v>
      </c>
      <c r="C1773" s="4" t="str">
        <f>IFERROR(__xludf.DUMMYFUNCTION("LOWER(GOOGLETRANSLATE(A1773,""en"",""es""))"),"proactivo")</f>
        <v>proactivo</v>
      </c>
    </row>
    <row r="1774">
      <c r="A1774" s="1" t="s">
        <v>1775</v>
      </c>
      <c r="B1774" s="3">
        <v>-2.0</v>
      </c>
      <c r="C1774" s="4" t="str">
        <f>IFERROR(__xludf.DUMMYFUNCTION("LOWER(GOOGLETRANSLATE(A1774,""en"",""es""))"),"problema")</f>
        <v>problema</v>
      </c>
    </row>
    <row r="1775">
      <c r="A1775" s="1" t="s">
        <v>1776</v>
      </c>
      <c r="B1775" s="3">
        <v>-2.0</v>
      </c>
      <c r="C1775" s="4" t="str">
        <f>IFERROR(__xludf.DUMMYFUNCTION("LOWER(GOOGLETRANSLATE(A1775,""en"",""es""))"),"problemas")</f>
        <v>problemas</v>
      </c>
    </row>
    <row r="1776">
      <c r="A1776" s="1" t="s">
        <v>1777</v>
      </c>
      <c r="B1776" s="3">
        <v>-2.0</v>
      </c>
      <c r="C1776" s="4" t="str">
        <f>IFERROR(__xludf.DUMMYFUNCTION("LOWER(GOOGLETRANSLATE(A1776,""en"",""es""))"),"acaparador")</f>
        <v>acaparador</v>
      </c>
    </row>
    <row r="1777">
      <c r="A1777" s="1" t="s">
        <v>1778</v>
      </c>
      <c r="B1777" s="3">
        <v>2.0</v>
      </c>
      <c r="C1777" s="4" t="str">
        <f>IFERROR(__xludf.DUMMYFUNCTION("LOWER(GOOGLETRANSLATE(A1777,""en"",""es""))"),"progreso")</f>
        <v>progreso</v>
      </c>
    </row>
    <row r="1778">
      <c r="A1778" s="1" t="s">
        <v>1779</v>
      </c>
      <c r="B1778" s="3">
        <v>2.0</v>
      </c>
      <c r="C1778" s="4" t="str">
        <f>IFERROR(__xludf.DUMMYFUNCTION("LOWER(GOOGLETRANSLATE(A1778,""en"",""es""))"),"prominente")</f>
        <v>prominente</v>
      </c>
    </row>
    <row r="1779">
      <c r="A1779" s="1" t="s">
        <v>1780</v>
      </c>
      <c r="B1779" s="3">
        <v>1.0</v>
      </c>
      <c r="C1779" s="4" t="str">
        <f>IFERROR(__xludf.DUMMYFUNCTION("LOWER(GOOGLETRANSLATE(A1779,""en"",""es""))"),"promesa")</f>
        <v>promesa</v>
      </c>
    </row>
    <row r="1780">
      <c r="A1780" s="1" t="s">
        <v>1781</v>
      </c>
      <c r="B1780" s="3">
        <v>1.0</v>
      </c>
      <c r="C1780" s="4" t="str">
        <f>IFERROR(__xludf.DUMMYFUNCTION("LOWER(GOOGLETRANSLATE(A1780,""en"",""es""))"),"prometido")</f>
        <v>prometido</v>
      </c>
    </row>
    <row r="1781">
      <c r="A1781" s="1" t="s">
        <v>1782</v>
      </c>
      <c r="B1781" s="3">
        <v>1.0</v>
      </c>
      <c r="C1781" s="4" t="str">
        <f>IFERROR(__xludf.DUMMYFUNCTION("LOWER(GOOGLETRANSLATE(A1781,""en"",""es""))"),"promesas")</f>
        <v>promesas</v>
      </c>
    </row>
    <row r="1782">
      <c r="A1782" s="1" t="s">
        <v>1783</v>
      </c>
      <c r="B1782" s="3">
        <v>1.0</v>
      </c>
      <c r="C1782" s="4" t="str">
        <f>IFERROR(__xludf.DUMMYFUNCTION("LOWER(GOOGLETRANSLATE(A1782,""en"",""es""))"),"promover")</f>
        <v>promover</v>
      </c>
    </row>
    <row r="1783">
      <c r="A1783" s="1" t="s">
        <v>1784</v>
      </c>
      <c r="B1783" s="3">
        <v>1.0</v>
      </c>
      <c r="C1783" s="4" t="str">
        <f>IFERROR(__xludf.DUMMYFUNCTION("LOWER(GOOGLETRANSLATE(A1783,""en"",""es""))"),"promovido")</f>
        <v>promovido</v>
      </c>
    </row>
    <row r="1784">
      <c r="A1784" s="1" t="s">
        <v>1785</v>
      </c>
      <c r="B1784" s="3">
        <v>1.0</v>
      </c>
      <c r="C1784" s="4" t="str">
        <f>IFERROR(__xludf.DUMMYFUNCTION("LOWER(GOOGLETRANSLATE(A1784,""en"",""es""))"),"promociona")</f>
        <v>promociona</v>
      </c>
    </row>
    <row r="1785">
      <c r="A1785" s="1" t="s">
        <v>1786</v>
      </c>
      <c r="B1785" s="3">
        <v>1.0</v>
      </c>
      <c r="C1785" s="4" t="str">
        <f>IFERROR(__xludf.DUMMYFUNCTION("LOWER(GOOGLETRANSLATE(A1785,""en"",""es""))"),"promoviendo")</f>
        <v>promoviendo</v>
      </c>
    </row>
    <row r="1786">
      <c r="A1786" s="1" t="s">
        <v>1787</v>
      </c>
      <c r="B1786" s="3">
        <v>-2.0</v>
      </c>
      <c r="C1786" s="4" t="str">
        <f>IFERROR(__xludf.DUMMYFUNCTION("LOWER(GOOGLETRANSLATE(A1786,""en"",""es""))"),"propaganda")</f>
        <v>propaganda</v>
      </c>
    </row>
    <row r="1787">
      <c r="A1787" s="1" t="s">
        <v>1788</v>
      </c>
      <c r="B1787" s="3">
        <v>-1.0</v>
      </c>
      <c r="C1787" s="4" t="str">
        <f>IFERROR(__xludf.DUMMYFUNCTION("LOWER(GOOGLETRANSLATE(A1787,""en"",""es""))"),"enjuiciar")</f>
        <v>enjuiciar</v>
      </c>
    </row>
    <row r="1788">
      <c r="A1788" s="1" t="s">
        <v>1789</v>
      </c>
      <c r="B1788" s="3">
        <v>-2.0</v>
      </c>
      <c r="C1788" s="4" t="str">
        <f>IFERROR(__xludf.DUMMYFUNCTION("LOWER(GOOGLETRANSLATE(A1788,""en"",""es""))"),"procesado")</f>
        <v>procesado</v>
      </c>
    </row>
    <row r="1789">
      <c r="A1789" s="1" t="s">
        <v>1790</v>
      </c>
      <c r="B1789" s="3">
        <v>-1.0</v>
      </c>
      <c r="C1789" s="4" t="str">
        <f>IFERROR(__xludf.DUMMYFUNCTION("LOWER(GOOGLETRANSLATE(A1789,""en"",""es""))"),"enjuiciamiento")</f>
        <v>enjuiciamiento</v>
      </c>
    </row>
    <row r="1790">
      <c r="A1790" s="1" t="s">
        <v>1791</v>
      </c>
      <c r="B1790" s="3">
        <v>-1.0</v>
      </c>
      <c r="C1790" s="4" t="str">
        <f>IFERROR(__xludf.DUMMYFUNCTION("LOWER(GOOGLETRANSLATE(A1790,""en"",""es""))"),"enjuiciamiento")</f>
        <v>enjuiciamiento</v>
      </c>
    </row>
    <row r="1791">
      <c r="A1791" s="1" t="s">
        <v>1792</v>
      </c>
      <c r="B1791" s="3">
        <v>1.0</v>
      </c>
      <c r="C1791" s="4" t="str">
        <f>IFERROR(__xludf.DUMMYFUNCTION("LOWER(GOOGLETRANSLATE(A1791,""en"",""es""))"),"prospecto")</f>
        <v>prospecto</v>
      </c>
    </row>
    <row r="1792">
      <c r="A1792" s="1" t="s">
        <v>1793</v>
      </c>
      <c r="B1792" s="3">
        <v>1.0</v>
      </c>
      <c r="C1792" s="4" t="str">
        <f>IFERROR(__xludf.DUMMYFUNCTION("LOWER(GOOGLETRANSLATE(A1792,""en"",""es""))"),"prospectos")</f>
        <v>prospectos</v>
      </c>
    </row>
    <row r="1793">
      <c r="A1793" s="1" t="s">
        <v>1794</v>
      </c>
      <c r="B1793" s="3">
        <v>3.0</v>
      </c>
      <c r="C1793" s="4" t="str">
        <f>IFERROR(__xludf.DUMMYFUNCTION("LOWER(GOOGLETRANSLATE(A1793,""en"",""es""))"),"próspero")</f>
        <v>próspero</v>
      </c>
    </row>
    <row r="1794">
      <c r="A1794" s="1" t="s">
        <v>1795</v>
      </c>
      <c r="B1794" s="3">
        <v>1.0</v>
      </c>
      <c r="C1794" s="4" t="str">
        <f>IFERROR(__xludf.DUMMYFUNCTION("LOWER(GOOGLETRANSLATE(A1794,""en"",""es""))"),"proteger")</f>
        <v>proteger</v>
      </c>
    </row>
    <row r="1795">
      <c r="A1795" s="1" t="s">
        <v>1796</v>
      </c>
      <c r="B1795" s="3">
        <v>1.0</v>
      </c>
      <c r="C1795" s="4" t="str">
        <f>IFERROR(__xludf.DUMMYFUNCTION("LOWER(GOOGLETRANSLATE(A1795,""en"",""es""))"),"protegido")</f>
        <v>protegido</v>
      </c>
    </row>
    <row r="1796">
      <c r="A1796" s="1" t="s">
        <v>1797</v>
      </c>
      <c r="B1796" s="3">
        <v>1.0</v>
      </c>
      <c r="C1796" s="4" t="str">
        <f>IFERROR(__xludf.DUMMYFUNCTION("LOWER(GOOGLETRANSLATE(A1796,""en"",""es""))"),"protege")</f>
        <v>protege</v>
      </c>
    </row>
    <row r="1797">
      <c r="A1797" s="1" t="s">
        <v>1798</v>
      </c>
      <c r="B1797" s="3">
        <v>-2.0</v>
      </c>
      <c r="C1797" s="4" t="str">
        <f>IFERROR(__xludf.DUMMYFUNCTION("LOWER(GOOGLETRANSLATE(A1797,""en"",""es""))"),"protesta")</f>
        <v>protesta</v>
      </c>
    </row>
    <row r="1798">
      <c r="A1798" s="1" t="s">
        <v>1799</v>
      </c>
      <c r="B1798" s="3">
        <v>-2.0</v>
      </c>
      <c r="C1798" s="4" t="str">
        <f>IFERROR(__xludf.DUMMYFUNCTION("LOWER(GOOGLETRANSLATE(A1798,""en"",""es""))"),"manifestantes")</f>
        <v>manifestantes</v>
      </c>
    </row>
    <row r="1799">
      <c r="A1799" s="1" t="s">
        <v>1800</v>
      </c>
      <c r="B1799" s="3">
        <v>-2.0</v>
      </c>
      <c r="C1799" s="4" t="str">
        <f>IFERROR(__xludf.DUMMYFUNCTION("LOWER(GOOGLETRANSLATE(A1799,""en"",""es""))"),"protestante")</f>
        <v>protestante</v>
      </c>
    </row>
    <row r="1800">
      <c r="A1800" s="1" t="s">
        <v>1801</v>
      </c>
      <c r="B1800" s="3">
        <v>-2.0</v>
      </c>
      <c r="C1800" s="4" t="str">
        <f>IFERROR(__xludf.DUMMYFUNCTION("LOWER(GOOGLETRANSLATE(A1800,""en"",""es""))"),"protestas")</f>
        <v>protestas</v>
      </c>
    </row>
    <row r="1801">
      <c r="A1801" s="1" t="s">
        <v>1802</v>
      </c>
      <c r="B1801" s="3">
        <v>2.0</v>
      </c>
      <c r="C1801" s="4" t="str">
        <f>IFERROR(__xludf.DUMMYFUNCTION("LOWER(GOOGLETRANSLATE(A1801,""en"",""es""))"),"orgulloso")</f>
        <v>orgulloso</v>
      </c>
    </row>
    <row r="1802">
      <c r="A1802" s="1" t="s">
        <v>1803</v>
      </c>
      <c r="B1802" s="3">
        <v>2.0</v>
      </c>
      <c r="C1802" s="4" t="str">
        <f>IFERROR(__xludf.DUMMYFUNCTION("LOWER(GOOGLETRANSLATE(A1802,""en"",""es""))"),"con orgullo")</f>
        <v>con orgullo</v>
      </c>
    </row>
    <row r="1803">
      <c r="A1803" s="1" t="s">
        <v>1804</v>
      </c>
      <c r="B1803" s="3">
        <v>-1.0</v>
      </c>
      <c r="C1803" s="4" t="str">
        <f>IFERROR(__xludf.DUMMYFUNCTION("LOWER(GOOGLETRANSLATE(A1803,""en"",""es""))"),"provocar")</f>
        <v>provocar</v>
      </c>
    </row>
    <row r="1804">
      <c r="A1804" s="1" t="s">
        <v>1805</v>
      </c>
      <c r="B1804" s="3">
        <v>-1.0</v>
      </c>
      <c r="C1804" s="4" t="str">
        <f>IFERROR(__xludf.DUMMYFUNCTION("LOWER(GOOGLETRANSLATE(A1804,""en"",""es""))"),"provocado")</f>
        <v>provocado</v>
      </c>
    </row>
    <row r="1805">
      <c r="A1805" s="1" t="s">
        <v>1806</v>
      </c>
      <c r="B1805" s="3">
        <v>-1.0</v>
      </c>
      <c r="C1805" s="4" t="str">
        <f>IFERROR(__xludf.DUMMYFUNCTION("LOWER(GOOGLETRANSLATE(A1805,""en"",""es""))"),"provoca")</f>
        <v>provoca</v>
      </c>
    </row>
    <row r="1806">
      <c r="A1806" s="1" t="s">
        <v>1807</v>
      </c>
      <c r="B1806" s="3">
        <v>-1.0</v>
      </c>
      <c r="C1806" s="4" t="str">
        <f>IFERROR(__xludf.DUMMYFUNCTION("LOWER(GOOGLETRANSLATE(A1806,""en"",""es""))"),"provocador")</f>
        <v>provocador</v>
      </c>
    </row>
    <row r="1807">
      <c r="A1807" s="1" t="s">
        <v>1808</v>
      </c>
      <c r="B1807" s="3">
        <v>-3.0</v>
      </c>
      <c r="C1807" s="4" t="str">
        <f>IFERROR(__xludf.DUMMYFUNCTION("LOWER(GOOGLETRANSLATE(A1807,""en"",""es""))"),"pseudociencia")</f>
        <v>pseudociencia</v>
      </c>
    </row>
    <row r="1808">
      <c r="A1808" s="1" t="s">
        <v>1809</v>
      </c>
      <c r="B1808" s="3">
        <v>-2.0</v>
      </c>
      <c r="C1808" s="4" t="str">
        <f>IFERROR(__xludf.DUMMYFUNCTION("LOWER(GOOGLETRANSLATE(A1808,""en"",""es""))"),"castigar")</f>
        <v>castigar</v>
      </c>
    </row>
    <row r="1809">
      <c r="A1809" s="1" t="s">
        <v>1810</v>
      </c>
      <c r="B1809" s="3">
        <v>-2.0</v>
      </c>
      <c r="C1809" s="4" t="str">
        <f>IFERROR(__xludf.DUMMYFUNCTION("LOWER(GOOGLETRANSLATE(A1809,""en"",""es""))"),"castigado")</f>
        <v>castigado</v>
      </c>
    </row>
    <row r="1810">
      <c r="A1810" s="1" t="s">
        <v>1811</v>
      </c>
      <c r="B1810" s="3">
        <v>-2.0</v>
      </c>
      <c r="C1810" s="4" t="str">
        <f>IFERROR(__xludf.DUMMYFUNCTION("LOWER(GOOGLETRANSLATE(A1810,""en"",""es""))"),"castigar")</f>
        <v>castigar</v>
      </c>
    </row>
    <row r="1811">
      <c r="A1811" s="1" t="s">
        <v>1812</v>
      </c>
      <c r="B1811" s="3">
        <v>-2.0</v>
      </c>
      <c r="C1811" s="4" t="str">
        <f>IFERROR(__xludf.DUMMYFUNCTION("LOWER(GOOGLETRANSLATE(A1811,""en"",""es""))"),"punitivo")</f>
        <v>punitivo</v>
      </c>
    </row>
    <row r="1812">
      <c r="A1812" s="1" t="s">
        <v>1813</v>
      </c>
      <c r="B1812" s="3">
        <v>-1.0</v>
      </c>
      <c r="C1812" s="4" t="str">
        <f>IFERROR(__xludf.DUMMYFUNCTION("LOWER(GOOGLETRANSLATE(A1812,""en"",""es""))"),"molesto")</f>
        <v>molesto</v>
      </c>
    </row>
    <row r="1813">
      <c r="A1813" s="1" t="s">
        <v>1814</v>
      </c>
      <c r="B1813" s="3">
        <v>-2.0</v>
      </c>
      <c r="C1813" s="4" t="str">
        <f>IFERROR(__xludf.DUMMYFUNCTION("LOWER(GOOGLETRANSLATE(A1813,""en"",""es""))"),"perplejo")</f>
        <v>perplejo</v>
      </c>
    </row>
    <row r="1814">
      <c r="A1814" s="1" t="s">
        <v>1815</v>
      </c>
      <c r="B1814" s="3">
        <v>-2.0</v>
      </c>
      <c r="C1814" s="4" t="str">
        <f>IFERROR(__xludf.DUMMYFUNCTION("LOWER(GOOGLETRANSLATE(A1814,""en"",""es""))"),"temblante")</f>
        <v>temblante</v>
      </c>
    </row>
    <row r="1815">
      <c r="A1815" s="1" t="s">
        <v>1816</v>
      </c>
      <c r="B1815" s="3">
        <v>-2.0</v>
      </c>
      <c r="C1815" s="4" t="str">
        <f>IFERROR(__xludf.DUMMYFUNCTION("LOWER(GOOGLETRANSLATE(A1815,""en"",""es""))"),"cuestionable")</f>
        <v>cuestionable</v>
      </c>
    </row>
    <row r="1816">
      <c r="A1816" s="1" t="s">
        <v>1817</v>
      </c>
      <c r="B1816" s="3">
        <v>-1.0</v>
      </c>
      <c r="C1816" s="4" t="str">
        <f>IFERROR(__xludf.DUMMYFUNCTION("LOWER(GOOGLETRANSLATE(A1816,""en"",""es""))"),"cuestionado")</f>
        <v>cuestionado</v>
      </c>
    </row>
    <row r="1817">
      <c r="A1817" s="1" t="s">
        <v>1818</v>
      </c>
      <c r="B1817" s="3">
        <v>-1.0</v>
      </c>
      <c r="C1817" s="4" t="str">
        <f>IFERROR(__xludf.DUMMYFUNCTION("LOWER(GOOGLETRANSLATE(A1817,""en"",""es""))"),"interrogatorio")</f>
        <v>interrogatorio</v>
      </c>
    </row>
    <row r="1818">
      <c r="A1818" s="1" t="s">
        <v>1819</v>
      </c>
      <c r="B1818" s="3">
        <v>-3.0</v>
      </c>
      <c r="C1818" s="4" t="str">
        <f>IFERROR(__xludf.DUMMYFUNCTION("LOWER(GOOGLETRANSLATE(A1818,""en"",""es""))"),"racismo")</f>
        <v>racismo</v>
      </c>
    </row>
    <row r="1819">
      <c r="A1819" s="1" t="s">
        <v>1820</v>
      </c>
      <c r="B1819" s="3">
        <v>-3.0</v>
      </c>
      <c r="C1819" s="4" t="str">
        <f>IFERROR(__xludf.DUMMYFUNCTION("LOWER(GOOGLETRANSLATE(A1819,""en"",""es""))"),"racista")</f>
        <v>racista</v>
      </c>
    </row>
    <row r="1820">
      <c r="A1820" s="1" t="s">
        <v>1821</v>
      </c>
      <c r="B1820" s="3">
        <v>-3.0</v>
      </c>
      <c r="C1820" s="4" t="str">
        <f>IFERROR(__xludf.DUMMYFUNCTION("LOWER(GOOGLETRANSLATE(A1820,""en"",""es""))"),"racistas")</f>
        <v>racistas</v>
      </c>
    </row>
    <row r="1821">
      <c r="A1821" s="1" t="s">
        <v>1822</v>
      </c>
      <c r="B1821" s="3">
        <v>-2.0</v>
      </c>
      <c r="C1821" s="4" t="str">
        <f>IFERROR(__xludf.DUMMYFUNCTION("LOWER(GOOGLETRANSLATE(A1821,""en"",""es""))"),"furia")</f>
        <v>furia</v>
      </c>
    </row>
    <row r="1822">
      <c r="A1822" s="1" t="s">
        <v>1823</v>
      </c>
      <c r="B1822" s="3">
        <v>-2.0</v>
      </c>
      <c r="C1822" s="4" t="str">
        <f>IFERROR(__xludf.DUMMYFUNCTION("LOWER(GOOGLETRANSLATE(A1822,""en"",""es""))"),"furioso")</f>
        <v>furioso</v>
      </c>
    </row>
    <row r="1823">
      <c r="A1823" s="1" t="s">
        <v>1824</v>
      </c>
      <c r="B1823" s="3">
        <v>-1.0</v>
      </c>
      <c r="C1823" s="4" t="str">
        <f>IFERROR(__xludf.DUMMYFUNCTION("LOWER(GOOGLETRANSLATE(A1823,""en"",""es""))"),"lluvioso")</f>
        <v>lluvioso</v>
      </c>
    </row>
    <row r="1824">
      <c r="A1824" s="1" t="s">
        <v>1825</v>
      </c>
      <c r="B1824" s="3">
        <v>-3.0</v>
      </c>
      <c r="C1824" s="4" t="str">
        <f>IFERROR(__xludf.DUMMYFUNCTION("LOWER(GOOGLETRANSLATE(A1824,""en"",""es""))"),"despotricar")</f>
        <v>despotricar</v>
      </c>
    </row>
    <row r="1825">
      <c r="A1825" s="1" t="s">
        <v>1826</v>
      </c>
      <c r="B1825" s="3">
        <v>-3.0</v>
      </c>
      <c r="C1825" s="4" t="str">
        <f>IFERROR(__xludf.DUMMYFUNCTION("LOWER(GOOGLETRANSLATE(A1825,""en"",""es""))"),"despotricador")</f>
        <v>despotricador</v>
      </c>
    </row>
    <row r="1826">
      <c r="A1826" s="1" t="s">
        <v>1827</v>
      </c>
      <c r="B1826" s="3">
        <v>-3.0</v>
      </c>
      <c r="C1826" s="4" t="str">
        <f>IFERROR(__xludf.DUMMYFUNCTION("LOWER(GOOGLETRANSLATE(A1826,""en"",""es""))"),"pilotas")</f>
        <v>pilotas</v>
      </c>
    </row>
    <row r="1827">
      <c r="A1827" s="1" t="s">
        <v>1828</v>
      </c>
      <c r="B1827" s="3">
        <v>-3.0</v>
      </c>
      <c r="C1827" s="4" t="str">
        <f>IFERROR(__xludf.DUMMYFUNCTION("LOWER(GOOGLETRANSLATE(A1827,""en"",""es""))"),"diatriba")</f>
        <v>diatriba</v>
      </c>
    </row>
    <row r="1828">
      <c r="A1828" s="1" t="s">
        <v>1829</v>
      </c>
      <c r="B1828" s="3">
        <v>-4.0</v>
      </c>
      <c r="C1828" s="4" t="str">
        <f>IFERROR(__xludf.DUMMYFUNCTION("LOWER(GOOGLETRANSLATE(A1828,""en"",""es""))"),"violación")</f>
        <v>violación</v>
      </c>
    </row>
    <row r="1829">
      <c r="A1829" s="1" t="s">
        <v>1830</v>
      </c>
      <c r="B1829" s="3">
        <v>-4.0</v>
      </c>
      <c r="C1829" s="4" t="str">
        <f>IFERROR(__xludf.DUMMYFUNCTION("LOWER(GOOGLETRANSLATE(A1829,""en"",""es""))"),"violador")</f>
        <v>violador</v>
      </c>
    </row>
    <row r="1830">
      <c r="A1830" s="1" t="s">
        <v>1831</v>
      </c>
      <c r="B1830" s="3">
        <v>2.0</v>
      </c>
      <c r="C1830" s="4" t="str">
        <f>IFERROR(__xludf.DUMMYFUNCTION("LOWER(GOOGLETRANSLATE(A1830,""en"",""es""))"),"rapto")</f>
        <v>rapto</v>
      </c>
    </row>
    <row r="1831">
      <c r="A1831" s="1" t="s">
        <v>1832</v>
      </c>
      <c r="B1831" s="3">
        <v>2.0</v>
      </c>
      <c r="C1831" s="4" t="str">
        <f>IFERROR(__xludf.DUMMYFUNCTION("LOWER(GOOGLETRANSLATE(A1831,""en"",""es""))"),"con rapto")</f>
        <v>con rapto</v>
      </c>
    </row>
    <row r="1832">
      <c r="A1832" s="1" t="s">
        <v>1833</v>
      </c>
      <c r="B1832" s="3">
        <v>2.0</v>
      </c>
      <c r="C1832" s="4" t="str">
        <f>IFERROR(__xludf.DUMMYFUNCTION("LOWER(GOOGLETRANSLATE(A1832,""en"",""es""))"),"éxtasis")</f>
        <v>éxtasis</v>
      </c>
    </row>
    <row r="1833">
      <c r="A1833" s="1" t="s">
        <v>1834</v>
      </c>
      <c r="B1833" s="3">
        <v>4.0</v>
      </c>
      <c r="C1833" s="4" t="str">
        <f>IFERROR(__xludf.DUMMYFUNCTION("LOWER(GOOGLETRANSLATE(A1833,""en"",""es""))"),"extático")</f>
        <v>extático</v>
      </c>
    </row>
    <row r="1834">
      <c r="A1834" s="1" t="s">
        <v>1835</v>
      </c>
      <c r="B1834" s="3">
        <v>-2.0</v>
      </c>
      <c r="C1834" s="4" t="str">
        <f>IFERROR(__xludf.DUMMYFUNCTION("LOWER(GOOGLETRANSLATE(A1834,""en"",""es""))"),"erupción")</f>
        <v>erupción</v>
      </c>
    </row>
    <row r="1835">
      <c r="A1835" s="1" t="s">
        <v>1836</v>
      </c>
      <c r="B1835" s="3">
        <v>2.0</v>
      </c>
      <c r="C1835" s="4" t="str">
        <f>IFERROR(__xludf.DUMMYFUNCTION("LOWER(GOOGLETRANSLATE(A1835,""en"",""es""))"),"ratificado")</f>
        <v>ratificado</v>
      </c>
    </row>
    <row r="1836">
      <c r="A1836" s="1" t="s">
        <v>1837</v>
      </c>
      <c r="B1836" s="3">
        <v>1.0</v>
      </c>
      <c r="C1836" s="4" t="str">
        <f>IFERROR(__xludf.DUMMYFUNCTION("LOWER(GOOGLETRANSLATE(A1836,""en"",""es""))"),"alcanzar")</f>
        <v>alcanzar</v>
      </c>
    </row>
    <row r="1837">
      <c r="A1837" s="1" t="s">
        <v>1838</v>
      </c>
      <c r="B1837" s="3">
        <v>1.0</v>
      </c>
      <c r="C1837" s="4" t="str">
        <f>IFERROR(__xludf.DUMMYFUNCTION("LOWER(GOOGLETRANSLATE(A1837,""en"",""es""))"),"alcanzó")</f>
        <v>alcanzó</v>
      </c>
    </row>
    <row r="1838">
      <c r="A1838" s="1" t="s">
        <v>1839</v>
      </c>
      <c r="B1838" s="3">
        <v>1.0</v>
      </c>
      <c r="C1838" s="4" t="str">
        <f>IFERROR(__xludf.DUMMYFUNCTION("LOWER(GOOGLETRANSLATE(A1838,""en"",""es""))"),"alcance")</f>
        <v>alcance</v>
      </c>
    </row>
    <row r="1839">
      <c r="A1839" s="1" t="s">
        <v>1840</v>
      </c>
      <c r="B1839" s="3">
        <v>1.0</v>
      </c>
      <c r="C1839" s="4" t="str">
        <f>IFERROR(__xludf.DUMMYFUNCTION("LOWER(GOOGLETRANSLATE(A1839,""en"",""es""))"),"alcance")</f>
        <v>alcance</v>
      </c>
    </row>
    <row r="1840">
      <c r="A1840" s="1" t="s">
        <v>1841</v>
      </c>
      <c r="B1840" s="3">
        <v>1.0</v>
      </c>
      <c r="C1840" s="4" t="str">
        <f>IFERROR(__xludf.DUMMYFUNCTION("LOWER(GOOGLETRANSLATE(A1840,""en"",""es""))"),"tranquilizar")</f>
        <v>tranquilizar</v>
      </c>
    </row>
    <row r="1841">
      <c r="A1841" s="1" t="s">
        <v>1842</v>
      </c>
      <c r="B1841" s="3">
        <v>1.0</v>
      </c>
      <c r="C1841" s="4" t="str">
        <f>IFERROR(__xludf.DUMMYFUNCTION("LOWER(GOOGLETRANSLATE(A1841,""en"",""es""))"),"tranquilo")</f>
        <v>tranquilo</v>
      </c>
    </row>
    <row r="1842">
      <c r="A1842" s="1" t="s">
        <v>1843</v>
      </c>
      <c r="B1842" s="3">
        <v>1.0</v>
      </c>
      <c r="C1842" s="4" t="str">
        <f>IFERROR(__xludf.DUMMYFUNCTION("LOWER(GOOGLETRANSLATE(A1842,""en"",""es""))"),"tranquilizar")</f>
        <v>tranquilizar</v>
      </c>
    </row>
    <row r="1843">
      <c r="A1843" s="1" t="s">
        <v>1844</v>
      </c>
      <c r="B1843" s="3">
        <v>2.0</v>
      </c>
      <c r="C1843" s="4" t="str">
        <f>IFERROR(__xludf.DUMMYFUNCTION("LOWER(GOOGLETRANSLATE(A1843,""en"",""es""))"),"tranquilizador")</f>
        <v>tranquilizador</v>
      </c>
    </row>
    <row r="1844">
      <c r="A1844" s="1" t="s">
        <v>1845</v>
      </c>
      <c r="B1844" s="3">
        <v>-2.0</v>
      </c>
      <c r="C1844" s="4" t="str">
        <f>IFERROR(__xludf.DUMMYFUNCTION("LOWER(GOOGLETRANSLATE(A1844,""en"",""es""))"),"rebelión")</f>
        <v>rebelión</v>
      </c>
    </row>
    <row r="1845">
      <c r="A1845" s="1" t="s">
        <v>1846</v>
      </c>
      <c r="B1845" s="3">
        <v>-2.0</v>
      </c>
      <c r="C1845" s="4" t="str">
        <f>IFERROR(__xludf.DUMMYFUNCTION("LOWER(GOOGLETRANSLATE(A1845,""en"",""es""))"),"recesión")</f>
        <v>recesión</v>
      </c>
    </row>
    <row r="1846">
      <c r="A1846" s="1" t="s">
        <v>1847</v>
      </c>
      <c r="B1846" s="3">
        <v>-2.0</v>
      </c>
      <c r="C1846" s="4" t="str">
        <f>IFERROR(__xludf.DUMMYFUNCTION("LOWER(GOOGLETRANSLATE(A1846,""en"",""es""))"),"imprudente")</f>
        <v>imprudente</v>
      </c>
    </row>
    <row r="1847">
      <c r="A1847" s="1" t="s">
        <v>1848</v>
      </c>
      <c r="B1847" s="3">
        <v>2.0</v>
      </c>
      <c r="C1847" s="4" t="str">
        <f>IFERROR(__xludf.DUMMYFUNCTION("LOWER(GOOGLETRANSLATE(A1847,""en"",""es""))"),"recomendar")</f>
        <v>recomendar</v>
      </c>
    </row>
    <row r="1848">
      <c r="A1848" s="1" t="s">
        <v>1849</v>
      </c>
      <c r="B1848" s="3">
        <v>2.0</v>
      </c>
      <c r="C1848" s="4" t="str">
        <f>IFERROR(__xludf.DUMMYFUNCTION("LOWER(GOOGLETRANSLATE(A1848,""en"",""es""))"),"recomendado")</f>
        <v>recomendado</v>
      </c>
    </row>
    <row r="1849">
      <c r="A1849" s="1" t="s">
        <v>1850</v>
      </c>
      <c r="B1849" s="3">
        <v>2.0</v>
      </c>
      <c r="C1849" s="4" t="str">
        <f>IFERROR(__xludf.DUMMYFUNCTION("LOWER(GOOGLETRANSLATE(A1849,""en"",""es""))"),"recomendado")</f>
        <v>recomendado</v>
      </c>
    </row>
    <row r="1850">
      <c r="A1850" s="1" t="s">
        <v>1851</v>
      </c>
      <c r="B1850" s="3">
        <v>2.0</v>
      </c>
      <c r="C1850" s="4" t="str">
        <f>IFERROR(__xludf.DUMMYFUNCTION("LOWER(GOOGLETRANSLATE(A1850,""en"",""es""))"),"redimido")</f>
        <v>redimido</v>
      </c>
    </row>
    <row r="1851">
      <c r="A1851" s="1" t="s">
        <v>1852</v>
      </c>
      <c r="B1851" s="3">
        <v>-2.0</v>
      </c>
      <c r="C1851" s="4" t="str">
        <f>IFERROR(__xludf.DUMMYFUNCTION("LOWER(GOOGLETRANSLATE(A1851,""en"",""es""))"),"rechazar")</f>
        <v>rechazar</v>
      </c>
    </row>
    <row r="1852">
      <c r="A1852" s="1" t="s">
        <v>1853</v>
      </c>
      <c r="B1852" s="3">
        <v>-2.0</v>
      </c>
      <c r="C1852" s="4" t="str">
        <f>IFERROR(__xludf.DUMMYFUNCTION("LOWER(GOOGLETRANSLATE(A1852,""en"",""es""))"),"rechazado")</f>
        <v>rechazado</v>
      </c>
    </row>
    <row r="1853">
      <c r="A1853" s="1" t="s">
        <v>1854</v>
      </c>
      <c r="B1853" s="3">
        <v>-2.0</v>
      </c>
      <c r="C1853" s="4" t="str">
        <f>IFERROR(__xludf.DUMMYFUNCTION("LOWER(GOOGLETRANSLATE(A1853,""en"",""es""))"),"rechazado")</f>
        <v>rechazado</v>
      </c>
    </row>
    <row r="1854">
      <c r="A1854" s="1" t="s">
        <v>1855</v>
      </c>
      <c r="B1854" s="3">
        <v>-2.0</v>
      </c>
      <c r="C1854" s="4" t="str">
        <f>IFERROR(__xludf.DUMMYFUNCTION("LOWER(GOOGLETRANSLATE(A1854,""en"",""es""))"),"arrepentirse")</f>
        <v>arrepentirse</v>
      </c>
    </row>
    <row r="1855">
      <c r="A1855" s="1" t="s">
        <v>1856</v>
      </c>
      <c r="B1855" s="3">
        <v>-2.0</v>
      </c>
      <c r="C1855" s="4" t="str">
        <f>IFERROR(__xludf.DUMMYFUNCTION("LOWER(GOOGLETRANSLATE(A1855,""en"",""es""))"),"arrepentido")</f>
        <v>arrepentido</v>
      </c>
    </row>
    <row r="1856">
      <c r="A1856" s="1" t="s">
        <v>1857</v>
      </c>
      <c r="B1856" s="3">
        <v>-2.0</v>
      </c>
      <c r="C1856" s="4" t="str">
        <f>IFERROR(__xludf.DUMMYFUNCTION("LOWER(GOOGLETRANSLATE(A1856,""en"",""es""))"),"remordimientos")</f>
        <v>remordimientos</v>
      </c>
    </row>
    <row r="1857">
      <c r="A1857" s="1" t="s">
        <v>1858</v>
      </c>
      <c r="B1857" s="3">
        <v>-2.0</v>
      </c>
      <c r="C1857" s="4" t="str">
        <f>IFERROR(__xludf.DUMMYFUNCTION("LOWER(GOOGLETRANSLATE(A1857,""en"",""es""))"),"lamentado")</f>
        <v>lamentado</v>
      </c>
    </row>
    <row r="1858">
      <c r="A1858" s="1" t="s">
        <v>1859</v>
      </c>
      <c r="B1858" s="3">
        <v>-2.0</v>
      </c>
      <c r="C1858" s="4" t="str">
        <f>IFERROR(__xludf.DUMMYFUNCTION("LOWER(GOOGLETRANSLATE(A1858,""en"",""es""))"),"lamentando")</f>
        <v>lamentando</v>
      </c>
    </row>
    <row r="1859">
      <c r="A1859" s="1" t="s">
        <v>1860</v>
      </c>
      <c r="B1859" s="3">
        <v>-1.0</v>
      </c>
      <c r="C1859" s="4" t="str">
        <f>IFERROR(__xludf.DUMMYFUNCTION("LOWER(GOOGLETRANSLATE(A1859,""en"",""es""))"),"rechazar")</f>
        <v>rechazar</v>
      </c>
    </row>
    <row r="1860">
      <c r="A1860" s="1" t="s">
        <v>1861</v>
      </c>
      <c r="B1860" s="3">
        <v>-1.0</v>
      </c>
      <c r="C1860" s="4" t="str">
        <f>IFERROR(__xludf.DUMMYFUNCTION("LOWER(GOOGLETRANSLATE(A1860,""en"",""es""))"),"rechazado")</f>
        <v>rechazado</v>
      </c>
    </row>
    <row r="1861">
      <c r="A1861" s="1" t="s">
        <v>1862</v>
      </c>
      <c r="B1861" s="3">
        <v>-1.0</v>
      </c>
      <c r="C1861" s="4" t="str">
        <f>IFERROR(__xludf.DUMMYFUNCTION("LOWER(GOOGLETRANSLATE(A1861,""en"",""es""))"),"rechazado")</f>
        <v>rechazado</v>
      </c>
    </row>
    <row r="1862">
      <c r="A1862" s="1" t="s">
        <v>1863</v>
      </c>
      <c r="B1862" s="3">
        <v>-1.0</v>
      </c>
      <c r="C1862" s="4" t="str">
        <f>IFERROR(__xludf.DUMMYFUNCTION("LOWER(GOOGLETRANSLATE(A1862,""en"",""es""))"),"rechazado")</f>
        <v>rechazado</v>
      </c>
    </row>
    <row r="1863">
      <c r="A1863" s="1" t="s">
        <v>1864</v>
      </c>
      <c r="B1863" s="3">
        <v>4.0</v>
      </c>
      <c r="C1863" s="4" t="str">
        <f>IFERROR(__xludf.DUMMYFUNCTION("LOWER(GOOGLETRANSLATE(A1863,""en"",""es""))"),"alegrarse")</f>
        <v>alegrarse</v>
      </c>
    </row>
    <row r="1864">
      <c r="A1864" s="1" t="s">
        <v>1865</v>
      </c>
      <c r="B1864" s="3">
        <v>4.0</v>
      </c>
      <c r="C1864" s="4" t="str">
        <f>IFERROR(__xludf.DUMMYFUNCTION("LOWER(GOOGLETRANSLATE(A1864,""en"",""es""))"),"regocijado")</f>
        <v>regocijado</v>
      </c>
    </row>
    <row r="1865">
      <c r="A1865" s="1" t="s">
        <v>1866</v>
      </c>
      <c r="B1865" s="3">
        <v>4.0</v>
      </c>
      <c r="C1865" s="4" t="str">
        <f>IFERROR(__xludf.DUMMYFUNCTION("LOWER(GOOGLETRANSLATE(A1865,""en"",""es""))"),"regocijo")</f>
        <v>regocijo</v>
      </c>
    </row>
    <row r="1866">
      <c r="A1866" s="1" t="s">
        <v>1867</v>
      </c>
      <c r="B1866" s="3">
        <v>4.0</v>
      </c>
      <c r="C1866" s="4" t="str">
        <f>IFERROR(__xludf.DUMMYFUNCTION("LOWER(GOOGLETRANSLATE(A1866,""en"",""es""))"),"alegría")</f>
        <v>alegría</v>
      </c>
    </row>
    <row r="1867">
      <c r="A1867" s="1" t="s">
        <v>1868</v>
      </c>
      <c r="B1867" s="3">
        <v>2.0</v>
      </c>
      <c r="C1867" s="4" t="str">
        <f>IFERROR(__xludf.DUMMYFUNCTION("LOWER(GOOGLETRANSLATE(A1867,""en"",""es""))"),"relajado")</f>
        <v>relajado</v>
      </c>
    </row>
    <row r="1868">
      <c r="A1868" s="1" t="s">
        <v>1869</v>
      </c>
      <c r="B1868" s="3">
        <v>-1.0</v>
      </c>
      <c r="C1868" s="4" t="str">
        <f>IFERROR(__xludf.DUMMYFUNCTION("LOWER(GOOGLETRANSLATE(A1868,""en"",""es""))"),"implacable")</f>
        <v>implacable</v>
      </c>
    </row>
    <row r="1869">
      <c r="A1869" s="1" t="s">
        <v>1870</v>
      </c>
      <c r="B1869" s="3">
        <v>2.0</v>
      </c>
      <c r="C1869" s="4" t="str">
        <f>IFERROR(__xludf.DUMMYFUNCTION("LOWER(GOOGLETRANSLATE(A1869,""en"",""es""))"),"confiado")</f>
        <v>confiado</v>
      </c>
    </row>
    <row r="1870">
      <c r="A1870" s="1" t="s">
        <v>1871</v>
      </c>
      <c r="B1870" s="3">
        <v>1.0</v>
      </c>
      <c r="C1870" s="4" t="str">
        <f>IFERROR(__xludf.DUMMYFUNCTION("LOWER(GOOGLETRANSLATE(A1870,""en"",""es""))"),"aliviar")</f>
        <v>aliviar</v>
      </c>
    </row>
    <row r="1871">
      <c r="A1871" s="1" t="s">
        <v>1872</v>
      </c>
      <c r="B1871" s="3">
        <v>2.0</v>
      </c>
      <c r="C1871" s="4" t="str">
        <f>IFERROR(__xludf.DUMMYFUNCTION("LOWER(GOOGLETRANSLATE(A1871,""en"",""es""))"),"aliviado")</f>
        <v>aliviado</v>
      </c>
    </row>
    <row r="1872">
      <c r="A1872" s="1" t="s">
        <v>1873</v>
      </c>
      <c r="B1872" s="3">
        <v>1.0</v>
      </c>
      <c r="C1872" s="4" t="str">
        <f>IFERROR(__xludf.DUMMYFUNCTION("LOWER(GOOGLETRANSLATE(A1872,""en"",""es""))"),"alivio")</f>
        <v>alivio</v>
      </c>
    </row>
    <row r="1873">
      <c r="A1873" s="1" t="s">
        <v>1874</v>
      </c>
      <c r="B1873" s="3">
        <v>2.0</v>
      </c>
      <c r="C1873" s="4" t="str">
        <f>IFERROR(__xludf.DUMMYFUNCTION("LOWER(GOOGLETRANSLATE(A1873,""en"",""es""))"),"alivio")</f>
        <v>alivio</v>
      </c>
    </row>
    <row r="1874">
      <c r="A1874" s="1" t="s">
        <v>1875</v>
      </c>
      <c r="B1874" s="3">
        <v>2.0</v>
      </c>
      <c r="C1874" s="4" t="str">
        <f>IFERROR(__xludf.DUMMYFUNCTION("LOWER(GOOGLETRANSLATE(A1874,""en"",""es""))"),"sabor")</f>
        <v>sabor</v>
      </c>
    </row>
    <row r="1875">
      <c r="A1875" s="1" t="s">
        <v>1876</v>
      </c>
      <c r="B1875" s="3">
        <v>2.0</v>
      </c>
      <c r="C1875" s="4" t="str">
        <f>IFERROR(__xludf.DUMMYFUNCTION("LOWER(GOOGLETRANSLATE(A1875,""en"",""es""))"),"notable")</f>
        <v>notable</v>
      </c>
    </row>
    <row r="1876">
      <c r="A1876" s="1" t="s">
        <v>1877</v>
      </c>
      <c r="B1876" s="3">
        <v>-2.0</v>
      </c>
      <c r="C1876" s="4" t="str">
        <f>IFERROR(__xludf.DUMMYFUNCTION("LOWER(GOOGLETRANSLATE(A1876,""en"",""es""))"),"remordimiento")</f>
        <v>remordimiento</v>
      </c>
    </row>
    <row r="1877">
      <c r="A1877" s="1" t="s">
        <v>1878</v>
      </c>
      <c r="B1877" s="3">
        <v>-1.0</v>
      </c>
      <c r="C1877" s="4" t="str">
        <f>IFERROR(__xludf.DUMMYFUNCTION("LOWER(GOOGLETRANSLATE(A1877,""en"",""es""))"),"rechazar")</f>
        <v>rechazar</v>
      </c>
    </row>
    <row r="1878">
      <c r="A1878" s="1" t="s">
        <v>1879</v>
      </c>
      <c r="B1878" s="3">
        <v>-2.0</v>
      </c>
      <c r="C1878" s="4" t="str">
        <f>IFERROR(__xludf.DUMMYFUNCTION("LOWER(GOOGLETRANSLATE(A1878,""en"",""es""))"),"rechazado")</f>
        <v>rechazado</v>
      </c>
    </row>
    <row r="1879">
      <c r="A1879" s="1" t="s">
        <v>1880</v>
      </c>
      <c r="B1879" s="3">
        <v>2.0</v>
      </c>
      <c r="C1879" s="4" t="str">
        <f>IFERROR(__xludf.DUMMYFUNCTION("LOWER(GOOGLETRANSLATE(A1879,""en"",""es""))"),"rescate")</f>
        <v>rescate</v>
      </c>
    </row>
    <row r="1880">
      <c r="A1880" s="1" t="s">
        <v>1881</v>
      </c>
      <c r="B1880" s="3">
        <v>2.0</v>
      </c>
      <c r="C1880" s="4" t="str">
        <f>IFERROR(__xludf.DUMMYFUNCTION("LOWER(GOOGLETRANSLATE(A1880,""en"",""es""))"),"rescatada")</f>
        <v>rescatada</v>
      </c>
    </row>
    <row r="1881">
      <c r="A1881" s="1" t="s">
        <v>1882</v>
      </c>
      <c r="B1881" s="3">
        <v>2.0</v>
      </c>
      <c r="C1881" s="4" t="str">
        <f>IFERROR(__xludf.DUMMYFUNCTION("LOWER(GOOGLETRANSLATE(A1881,""en"",""es""))"),"rescate")</f>
        <v>rescate</v>
      </c>
    </row>
    <row r="1882">
      <c r="A1882" s="1" t="s">
        <v>1883</v>
      </c>
      <c r="B1882" s="3">
        <v>-2.0</v>
      </c>
      <c r="C1882" s="4" t="str">
        <f>IFERROR(__xludf.DUMMYFUNCTION("LOWER(GOOGLETRANSLATE(A1882,""en"",""es""))"),"resentido")</f>
        <v>resentido</v>
      </c>
    </row>
    <row r="1883">
      <c r="A1883" s="1" t="s">
        <v>1884</v>
      </c>
      <c r="B1883" s="3">
        <v>-1.0</v>
      </c>
      <c r="C1883" s="4" t="str">
        <f>IFERROR(__xludf.DUMMYFUNCTION("LOWER(GOOGLETRANSLATE(A1883,""en"",""es""))"),"renunciar")</f>
        <v>renunciar</v>
      </c>
    </row>
    <row r="1884">
      <c r="A1884" s="1" t="s">
        <v>1885</v>
      </c>
      <c r="B1884" s="3">
        <v>-1.0</v>
      </c>
      <c r="C1884" s="4" t="str">
        <f>IFERROR(__xludf.DUMMYFUNCTION("LOWER(GOOGLETRANSLATE(A1884,""en"",""es""))"),"renunciar")</f>
        <v>renunciar</v>
      </c>
    </row>
    <row r="1885">
      <c r="A1885" s="1" t="s">
        <v>1886</v>
      </c>
      <c r="B1885" s="3">
        <v>-1.0</v>
      </c>
      <c r="C1885" s="4" t="str">
        <f>IFERROR(__xludf.DUMMYFUNCTION("LOWER(GOOGLETRANSLATE(A1885,""en"",""es""))"),"renuncia")</f>
        <v>renuncia</v>
      </c>
    </row>
    <row r="1886">
      <c r="A1886" s="1" t="s">
        <v>1887</v>
      </c>
      <c r="B1886" s="3">
        <v>-1.0</v>
      </c>
      <c r="C1886" s="4" t="str">
        <f>IFERROR(__xludf.DUMMYFUNCTION("LOWER(GOOGLETRANSLATE(A1886,""en"",""es""))"),"renuncia")</f>
        <v>renuncia</v>
      </c>
    </row>
    <row r="1887">
      <c r="A1887" s="1" t="s">
        <v>1888</v>
      </c>
      <c r="B1887" s="3">
        <v>2.0</v>
      </c>
      <c r="C1887" s="4" t="str">
        <f>IFERROR(__xludf.DUMMYFUNCTION("LOWER(GOOGLETRANSLATE(A1887,""en"",""es""))"),"resuelto")</f>
        <v>resuelto</v>
      </c>
    </row>
    <row r="1888">
      <c r="A1888" s="1" t="s">
        <v>1889</v>
      </c>
      <c r="B1888" s="3">
        <v>2.0</v>
      </c>
      <c r="C1888" s="4" t="str">
        <f>IFERROR(__xludf.DUMMYFUNCTION("LOWER(GOOGLETRANSLATE(A1888,""en"",""es""))"),"resolver")</f>
        <v>resolver</v>
      </c>
    </row>
    <row r="1889">
      <c r="A1889" s="1" t="s">
        <v>1890</v>
      </c>
      <c r="B1889" s="3">
        <v>2.0</v>
      </c>
      <c r="C1889" s="4" t="str">
        <f>IFERROR(__xludf.DUMMYFUNCTION("LOWER(GOOGLETRANSLATE(A1889,""en"",""es""))"),"resuelto")</f>
        <v>resuelto</v>
      </c>
    </row>
    <row r="1890">
      <c r="A1890" s="1" t="s">
        <v>1891</v>
      </c>
      <c r="B1890" s="3">
        <v>2.0</v>
      </c>
      <c r="C1890" s="4" t="str">
        <f>IFERROR(__xludf.DUMMYFUNCTION("LOWER(GOOGLETRANSLATE(A1890,""en"",""es""))"),"resolución")</f>
        <v>resolución</v>
      </c>
    </row>
    <row r="1891">
      <c r="A1891" s="1" t="s">
        <v>1892</v>
      </c>
      <c r="B1891" s="3">
        <v>2.0</v>
      </c>
      <c r="C1891" s="4" t="str">
        <f>IFERROR(__xludf.DUMMYFUNCTION("LOWER(GOOGLETRANSLATE(A1891,""en"",""es""))"),"resolución")</f>
        <v>resolución</v>
      </c>
    </row>
    <row r="1892">
      <c r="A1892" s="1" t="s">
        <v>1893</v>
      </c>
      <c r="B1892" s="3">
        <v>2.0</v>
      </c>
      <c r="C1892" s="4" t="str">
        <f>IFERROR(__xludf.DUMMYFUNCTION("LOWER(GOOGLETRANSLATE(A1892,""en"",""es""))"),"respetado")</f>
        <v>respetado</v>
      </c>
    </row>
    <row r="1893">
      <c r="A1893" s="1" t="s">
        <v>1894</v>
      </c>
      <c r="B1893" s="3">
        <v>2.0</v>
      </c>
      <c r="C1893" s="4" t="str">
        <f>IFERROR(__xludf.DUMMYFUNCTION("LOWER(GOOGLETRANSLATE(A1893,""en"",""es""))"),"responsable")</f>
        <v>responsable</v>
      </c>
    </row>
    <row r="1894">
      <c r="A1894" s="1" t="s">
        <v>1895</v>
      </c>
      <c r="B1894" s="3">
        <v>2.0</v>
      </c>
      <c r="C1894" s="4" t="str">
        <f>IFERROR(__xludf.DUMMYFUNCTION("LOWER(GOOGLETRANSLATE(A1894,""en"",""es""))"),"sensible")</f>
        <v>sensible</v>
      </c>
    </row>
    <row r="1895">
      <c r="A1895" s="1" t="s">
        <v>1896</v>
      </c>
      <c r="B1895" s="3">
        <v>2.0</v>
      </c>
      <c r="C1895" s="4" t="str">
        <f>IFERROR(__xludf.DUMMYFUNCTION("LOWER(GOOGLETRANSLATE(A1895,""en"",""es""))"),"sosegado")</f>
        <v>sosegado</v>
      </c>
    </row>
    <row r="1896">
      <c r="A1896" s="1" t="s">
        <v>1897</v>
      </c>
      <c r="B1896" s="3">
        <v>-2.0</v>
      </c>
      <c r="C1896" s="4" t="str">
        <f>IFERROR(__xludf.DUMMYFUNCTION("LOWER(GOOGLETRANSLATE(A1896,""en"",""es""))"),"inquieto")</f>
        <v>inquieto</v>
      </c>
    </row>
    <row r="1897">
      <c r="A1897" s="1" t="s">
        <v>1898</v>
      </c>
      <c r="B1897" s="3">
        <v>1.0</v>
      </c>
      <c r="C1897" s="4" t="str">
        <f>IFERROR(__xludf.DUMMYFUNCTION("LOWER(GOOGLETRANSLATE(A1897,""en"",""es""))"),"restaurar")</f>
        <v>restaurar</v>
      </c>
    </row>
    <row r="1898">
      <c r="A1898" s="1" t="s">
        <v>1899</v>
      </c>
      <c r="B1898" s="3">
        <v>1.0</v>
      </c>
      <c r="C1898" s="4" t="str">
        <f>IFERROR(__xludf.DUMMYFUNCTION("LOWER(GOOGLETRANSLATE(A1898,""en"",""es""))"),"restaurado")</f>
        <v>restaurado</v>
      </c>
    </row>
    <row r="1899">
      <c r="A1899" s="1" t="s">
        <v>1900</v>
      </c>
      <c r="B1899" s="3">
        <v>1.0</v>
      </c>
      <c r="C1899" s="4" t="str">
        <f>IFERROR(__xludf.DUMMYFUNCTION("LOWER(GOOGLETRANSLATE(A1899,""en"",""es""))"),"restaurantes")</f>
        <v>restaurantes</v>
      </c>
    </row>
    <row r="1900">
      <c r="A1900" s="1" t="s">
        <v>1901</v>
      </c>
      <c r="B1900" s="3">
        <v>1.0</v>
      </c>
      <c r="C1900" s="4" t="str">
        <f>IFERROR(__xludf.DUMMYFUNCTION("LOWER(GOOGLETRANSLATE(A1900,""en"",""es""))"),"restauración")</f>
        <v>restauración</v>
      </c>
    </row>
    <row r="1901">
      <c r="A1901" s="1" t="s">
        <v>1902</v>
      </c>
      <c r="B1901" s="3">
        <v>-2.0</v>
      </c>
      <c r="C1901" s="4" t="str">
        <f>IFERROR(__xludf.DUMMYFUNCTION("LOWER(GOOGLETRANSLATE(A1901,""en"",""es""))"),"restringir")</f>
        <v>restringir</v>
      </c>
    </row>
    <row r="1902">
      <c r="A1902" s="1" t="s">
        <v>1903</v>
      </c>
      <c r="B1902" s="3">
        <v>-2.0</v>
      </c>
      <c r="C1902" s="4" t="str">
        <f>IFERROR(__xludf.DUMMYFUNCTION("LOWER(GOOGLETRANSLATE(A1902,""en"",""es""))"),"restringido")</f>
        <v>restringido</v>
      </c>
    </row>
    <row r="1903">
      <c r="A1903" s="1" t="s">
        <v>1904</v>
      </c>
      <c r="B1903" s="3">
        <v>-2.0</v>
      </c>
      <c r="C1903" s="4" t="str">
        <f>IFERROR(__xludf.DUMMYFUNCTION("LOWER(GOOGLETRANSLATE(A1903,""en"",""es""))"),"restringido")</f>
        <v>restringido</v>
      </c>
    </row>
    <row r="1904">
      <c r="A1904" s="1" t="s">
        <v>1905</v>
      </c>
      <c r="B1904" s="3">
        <v>-2.0</v>
      </c>
      <c r="C1904" s="4" t="str">
        <f>IFERROR(__xludf.DUMMYFUNCTION("LOWER(GOOGLETRANSLATE(A1904,""en"",""es""))"),"restricción")</f>
        <v>restricción</v>
      </c>
    </row>
    <row r="1905">
      <c r="A1905" s="1" t="s">
        <v>1906</v>
      </c>
      <c r="B1905" s="3">
        <v>-2.0</v>
      </c>
      <c r="C1905" s="4" t="str">
        <f>IFERROR(__xludf.DUMMYFUNCTION("LOWER(GOOGLETRANSLATE(A1905,""en"",""es""))"),"restringe")</f>
        <v>restringe</v>
      </c>
    </row>
    <row r="1906">
      <c r="A1906" s="1" t="s">
        <v>1907</v>
      </c>
      <c r="B1906" s="3">
        <v>-1.0</v>
      </c>
      <c r="C1906" s="4" t="str">
        <f>IFERROR(__xludf.DUMMYFUNCTION("LOWER(GOOGLETRANSLATE(A1906,""en"",""es""))"),"retenido")</f>
        <v>retenido</v>
      </c>
    </row>
    <row r="1907">
      <c r="A1907" s="1" t="s">
        <v>1908</v>
      </c>
      <c r="B1907" s="3">
        <v>-2.0</v>
      </c>
      <c r="C1907" s="4" t="str">
        <f>IFERROR(__xludf.DUMMYFUNCTION("LOWER(GOOGLETRANSLATE(A1907,""en"",""es""))"),"retardar")</f>
        <v>retardar</v>
      </c>
    </row>
    <row r="1908">
      <c r="A1908" s="1" t="s">
        <v>1909</v>
      </c>
      <c r="B1908" s="3">
        <v>-2.0</v>
      </c>
      <c r="C1908" s="4" t="str">
        <f>IFERROR(__xludf.DUMMYFUNCTION("LOWER(GOOGLETRANSLATE(A1908,""en"",""es""))"),"retrasado")</f>
        <v>retrasado</v>
      </c>
    </row>
    <row r="1909">
      <c r="A1909" s="1" t="s">
        <v>1910</v>
      </c>
      <c r="B1909" s="3">
        <v>-1.0</v>
      </c>
      <c r="C1909" s="4" t="str">
        <f>IFERROR(__xludf.DUMMYFUNCTION("LOWER(GOOGLETRANSLATE(A1909,""en"",""es""))"),"retiro")</f>
        <v>retiro</v>
      </c>
    </row>
    <row r="1910">
      <c r="A1910" s="1" t="s">
        <v>1911</v>
      </c>
      <c r="B1910" s="3">
        <v>-2.0</v>
      </c>
      <c r="C1910" s="4" t="str">
        <f>IFERROR(__xludf.DUMMYFUNCTION("LOWER(GOOGLETRANSLATE(A1910,""en"",""es""))"),"venganza")</f>
        <v>venganza</v>
      </c>
    </row>
    <row r="1911">
      <c r="A1911" s="1" t="s">
        <v>1912</v>
      </c>
      <c r="B1911" s="3">
        <v>-2.0</v>
      </c>
      <c r="C1911" s="4" t="str">
        <f>IFERROR(__xludf.DUMMYFUNCTION("LOWER(GOOGLETRANSLATE(A1911,""en"",""es""))"),"vengativo")</f>
        <v>vengativo</v>
      </c>
    </row>
    <row r="1912">
      <c r="A1912" s="1" t="s">
        <v>1913</v>
      </c>
      <c r="B1912" s="3">
        <v>2.0</v>
      </c>
      <c r="C1912" s="4" t="str">
        <f>IFERROR(__xludf.DUMMYFUNCTION("LOWER(GOOGLETRANSLATE(A1912,""en"",""es""))"),"venerado")</f>
        <v>venerado</v>
      </c>
    </row>
    <row r="1913">
      <c r="A1913" s="1" t="s">
        <v>1914</v>
      </c>
      <c r="B1913" s="3">
        <v>2.0</v>
      </c>
      <c r="C1913" s="4" t="str">
        <f>IFERROR(__xludf.DUMMYFUNCTION("LOWER(GOOGLETRANSLATE(A1913,""en"",""es""))"),"reanimar")</f>
        <v>reanimar</v>
      </c>
    </row>
    <row r="1914">
      <c r="A1914" s="1" t="s">
        <v>1915</v>
      </c>
      <c r="B1914" s="3">
        <v>2.0</v>
      </c>
      <c r="C1914" s="4" t="str">
        <f>IFERROR(__xludf.DUMMYFUNCTION("LOWER(GOOGLETRANSLATE(A1914,""en"",""es""))"),"revivir")</f>
        <v>revivir</v>
      </c>
    </row>
    <row r="1915">
      <c r="A1915" s="1" t="s">
        <v>1916</v>
      </c>
      <c r="B1915" s="3">
        <v>2.0</v>
      </c>
      <c r="C1915" s="4" t="str">
        <f>IFERROR(__xludf.DUMMYFUNCTION("LOWER(GOOGLETRANSLATE(A1915,""en"",""es""))"),"premio")</f>
        <v>premio</v>
      </c>
    </row>
    <row r="1916">
      <c r="A1916" s="1" t="s">
        <v>1917</v>
      </c>
      <c r="B1916" s="3">
        <v>2.0</v>
      </c>
      <c r="C1916" s="4" t="str">
        <f>IFERROR(__xludf.DUMMYFUNCTION("LOWER(GOOGLETRANSLATE(A1916,""en"",""es""))"),"recompensado")</f>
        <v>recompensado</v>
      </c>
    </row>
    <row r="1917">
      <c r="A1917" s="1" t="s">
        <v>1918</v>
      </c>
      <c r="B1917" s="3">
        <v>2.0</v>
      </c>
      <c r="C1917" s="4" t="str">
        <f>IFERROR(__xludf.DUMMYFUNCTION("LOWER(GOOGLETRANSLATE(A1917,""en"",""es""))"),"gratificante")</f>
        <v>gratificante</v>
      </c>
    </row>
    <row r="1918">
      <c r="A1918" s="1" t="s">
        <v>1919</v>
      </c>
      <c r="B1918" s="3">
        <v>2.0</v>
      </c>
      <c r="C1918" s="4" t="str">
        <f>IFERROR(__xludf.DUMMYFUNCTION("LOWER(GOOGLETRANSLATE(A1918,""en"",""es""))"),"recompensas")</f>
        <v>recompensas</v>
      </c>
    </row>
    <row r="1919">
      <c r="A1919" s="1" t="s">
        <v>1920</v>
      </c>
      <c r="B1919" s="3">
        <v>2.0</v>
      </c>
      <c r="C1919" s="4" t="str">
        <f>IFERROR(__xludf.DUMMYFUNCTION("LOWER(GOOGLETRANSLATE(A1919,""en"",""es""))"),"rico")</f>
        <v>rico</v>
      </c>
    </row>
    <row r="1920">
      <c r="A1920" s="1" t="s">
        <v>1921</v>
      </c>
      <c r="B1920" s="3">
        <v>-3.0</v>
      </c>
      <c r="C1920" s="4" t="str">
        <f>IFERROR(__xludf.DUMMYFUNCTION("LOWER(GOOGLETRANSLATE(A1920,""en"",""es""))"),"ridículo")</f>
        <v>ridículo</v>
      </c>
    </row>
    <row r="1921">
      <c r="A1921" s="1" t="s">
        <v>1922</v>
      </c>
      <c r="B1921" s="3">
        <v>-1.0</v>
      </c>
      <c r="C1921" s="4" t="str">
        <f>IFERROR(__xludf.DUMMYFUNCTION("LOWER(GOOGLETRANSLATE(A1921,""en"",""es""))"),"plataforma")</f>
        <v>plataforma</v>
      </c>
    </row>
    <row r="1922">
      <c r="A1922" s="1" t="s">
        <v>1923</v>
      </c>
      <c r="B1922" s="3">
        <v>-1.0</v>
      </c>
      <c r="C1922" s="4" t="str">
        <f>IFERROR(__xludf.DUMMYFUNCTION("LOWER(GOOGLETRANSLATE(A1922,""en"",""es""))"),"equipado")</f>
        <v>equipado</v>
      </c>
    </row>
    <row r="1923">
      <c r="A1923" s="1" t="s">
        <v>1924</v>
      </c>
      <c r="B1923" s="3">
        <v>3.0</v>
      </c>
      <c r="C1923" s="4" t="str">
        <f>IFERROR(__xludf.DUMMYFUNCTION("LOWER(GOOGLETRANSLATE(A1923,""en"",""es""))"),"dirección correcta")</f>
        <v>dirección correcta</v>
      </c>
    </row>
    <row r="1924">
      <c r="A1924" s="1" t="s">
        <v>1925</v>
      </c>
      <c r="B1924" s="3">
        <v>3.0</v>
      </c>
      <c r="C1924" s="4" t="str">
        <f>IFERROR(__xludf.DUMMYFUNCTION("LOWER(GOOGLETRANSLATE(A1924,""en"",""es""))"),"riguroso")</f>
        <v>riguroso</v>
      </c>
    </row>
    <row r="1925">
      <c r="A1925" s="1" t="s">
        <v>1926</v>
      </c>
      <c r="B1925" s="3">
        <v>3.0</v>
      </c>
      <c r="C1925" s="4" t="str">
        <f>IFERROR(__xludf.DUMMYFUNCTION("LOWER(GOOGLETRANSLATE(A1925,""en"",""es""))"),"rigurosamente")</f>
        <v>rigurosamente</v>
      </c>
    </row>
    <row r="1926">
      <c r="A1926" s="1" t="s">
        <v>1927</v>
      </c>
      <c r="B1926" s="3">
        <v>-2.0</v>
      </c>
      <c r="C1926" s="4" t="str">
        <f>IFERROR(__xludf.DUMMYFUNCTION("LOWER(GOOGLETRANSLATE(A1926,""en"",""es""))"),"disturbio")</f>
        <v>disturbio</v>
      </c>
    </row>
    <row r="1927">
      <c r="A1927" s="1" t="s">
        <v>1928</v>
      </c>
      <c r="B1927" s="3">
        <v>-2.0</v>
      </c>
      <c r="C1927" s="4" t="str">
        <f>IFERROR(__xludf.DUMMYFUNCTION("LOWER(GOOGLETRANSLATE(A1927,""en"",""es""))"),"disturbios")</f>
        <v>disturbios</v>
      </c>
    </row>
    <row r="1928">
      <c r="A1928" s="1" t="s">
        <v>1929</v>
      </c>
      <c r="B1928" s="3">
        <v>-2.0</v>
      </c>
      <c r="C1928" s="4" t="str">
        <f>IFERROR(__xludf.DUMMYFUNCTION("LOWER(GOOGLETRANSLATE(A1928,""en"",""es""))"),"riesgo")</f>
        <v>riesgo</v>
      </c>
    </row>
    <row r="1929">
      <c r="A1929" s="1" t="s">
        <v>1930</v>
      </c>
      <c r="B1929" s="3">
        <v>-2.0</v>
      </c>
      <c r="C1929" s="4" t="str">
        <f>IFERROR(__xludf.DUMMYFUNCTION("LOWER(GOOGLETRANSLATE(A1929,""en"",""es""))"),"riesgos")</f>
        <v>riesgos</v>
      </c>
    </row>
    <row r="1930">
      <c r="A1930" s="1" t="s">
        <v>1931</v>
      </c>
      <c r="B1930" s="3">
        <v>-2.0</v>
      </c>
      <c r="C1930" s="4" t="str">
        <f>IFERROR(__xludf.DUMMYFUNCTION("LOWER(GOOGLETRANSLATE(A1930,""en"",""es""))"),"robar")</f>
        <v>robar</v>
      </c>
    </row>
    <row r="1931">
      <c r="A1931" s="1" t="s">
        <v>1932</v>
      </c>
      <c r="B1931" s="3">
        <v>-2.0</v>
      </c>
      <c r="C1931" s="4" t="str">
        <f>IFERROR(__xludf.DUMMYFUNCTION("LOWER(GOOGLETRANSLATE(A1931,""en"",""es""))"),"ladrón")</f>
        <v>ladrón</v>
      </c>
    </row>
    <row r="1932">
      <c r="A1932" s="1" t="s">
        <v>1933</v>
      </c>
      <c r="B1932" s="3">
        <v>-2.0</v>
      </c>
      <c r="C1932" s="4" t="str">
        <f>IFERROR(__xludf.DUMMYFUNCTION("LOWER(GOOGLETRANSLATE(A1932,""en"",""es""))"),"con techo")</f>
        <v>con techo</v>
      </c>
    </row>
    <row r="1933">
      <c r="A1933" s="1" t="s">
        <v>1934</v>
      </c>
      <c r="B1933" s="3">
        <v>-2.0</v>
      </c>
      <c r="C1933" s="4" t="str">
        <f>IFERROR(__xludf.DUMMYFUNCTION("LOWER(GOOGLETRANSLATE(A1933,""en"",""es""))"),"túnica")</f>
        <v>túnica</v>
      </c>
    </row>
    <row r="1934">
      <c r="A1934" s="1" t="s">
        <v>1935</v>
      </c>
      <c r="B1934" s="3">
        <v>-2.0</v>
      </c>
      <c r="C1934" s="4" t="str">
        <f>IFERROR(__xludf.DUMMYFUNCTION("LOWER(GOOGLETRANSLATE(A1934,""en"",""es""))"),"robo")</f>
        <v>robo</v>
      </c>
    </row>
    <row r="1935">
      <c r="A1935" s="1" t="s">
        <v>1936</v>
      </c>
      <c r="B1935" s="3">
        <v>2.0</v>
      </c>
      <c r="C1935" s="4" t="str">
        <f>IFERROR(__xludf.DUMMYFUNCTION("LOWER(GOOGLETRANSLATE(A1935,""en"",""es""))"),"robusto")</f>
        <v>robusto</v>
      </c>
    </row>
    <row r="1936">
      <c r="A1936" s="1" t="s">
        <v>1937</v>
      </c>
      <c r="B1936" s="3">
        <v>4.0</v>
      </c>
      <c r="C1936" s="4" t="str">
        <f>IFERROR(__xludf.DUMMYFUNCTION("LOWER(GOOGLETRANSLATE(A1936,""en"",""es""))"),"rofl")</f>
        <v>rofl</v>
      </c>
    </row>
    <row r="1937">
      <c r="A1937" s="1" t="s">
        <v>1938</v>
      </c>
      <c r="B1937" s="3">
        <v>4.0</v>
      </c>
      <c r="C1937" s="4" t="str">
        <f>IFERROR(__xludf.DUMMYFUNCTION("LOWER(GOOGLETRANSLATE(A1937,""en"",""es""))"),"roflcopter")</f>
        <v>roflcopter</v>
      </c>
    </row>
    <row r="1938">
      <c r="A1938" s="1" t="s">
        <v>1939</v>
      </c>
      <c r="B1938" s="3">
        <v>4.0</v>
      </c>
      <c r="C1938" s="4" t="str">
        <f>IFERROR(__xludf.DUMMYFUNCTION("LOWER(GOOGLETRANSLATE(A1938,""en"",""es""))"),"roflmao")</f>
        <v>roflmao</v>
      </c>
    </row>
    <row r="1939">
      <c r="A1939" s="1" t="s">
        <v>1940</v>
      </c>
      <c r="B1939" s="3">
        <v>2.0</v>
      </c>
      <c r="C1939" s="4" t="str">
        <f>IFERROR(__xludf.DUMMYFUNCTION("LOWER(GOOGLETRANSLATE(A1939,""en"",""es""))"),"romance")</f>
        <v>romance</v>
      </c>
    </row>
    <row r="1940">
      <c r="A1940" s="1" t="s">
        <v>1941</v>
      </c>
      <c r="B1940" s="3">
        <v>4.0</v>
      </c>
      <c r="C1940" s="4" t="str">
        <f>IFERROR(__xludf.DUMMYFUNCTION("LOWER(GOOGLETRANSLATE(A1940,""en"",""es""))"),"rotación")</f>
        <v>rotación</v>
      </c>
    </row>
    <row r="1941">
      <c r="A1941" s="1" t="s">
        <v>1942</v>
      </c>
      <c r="B1941" s="3">
        <v>4.0</v>
      </c>
      <c r="C1941" s="4" t="str">
        <f>IFERROR(__xludf.DUMMYFUNCTION("LOWER(GOOGLETRANSLATE(A1941,""en"",""es""))"),"rotflmfao")</f>
        <v>rotflmfao</v>
      </c>
    </row>
    <row r="1942">
      <c r="A1942" s="1" t="s">
        <v>1943</v>
      </c>
      <c r="B1942" s="3">
        <v>4.0</v>
      </c>
      <c r="C1942" s="4" t="str">
        <f>IFERROR(__xludf.DUMMYFUNCTION("LOWER(GOOGLETRANSLATE(A1942,""en"",""es""))"),"rotflol")</f>
        <v>rotflol</v>
      </c>
    </row>
    <row r="1943">
      <c r="A1943" s="1" t="s">
        <v>1944</v>
      </c>
      <c r="B1943" s="3">
        <v>-2.0</v>
      </c>
      <c r="C1943" s="4" t="str">
        <f>IFERROR(__xludf.DUMMYFUNCTION("LOWER(GOOGLETRANSLATE(A1943,""en"",""es""))"),"ruina")</f>
        <v>ruina</v>
      </c>
    </row>
    <row r="1944">
      <c r="A1944" s="1" t="s">
        <v>1945</v>
      </c>
      <c r="B1944" s="3">
        <v>-2.0</v>
      </c>
      <c r="C1944" s="4" t="str">
        <f>IFERROR(__xludf.DUMMYFUNCTION("LOWER(GOOGLETRANSLATE(A1944,""en"",""es""))"),"arruinado")</f>
        <v>arruinado</v>
      </c>
    </row>
    <row r="1945">
      <c r="A1945" s="1" t="s">
        <v>1946</v>
      </c>
      <c r="B1945" s="3">
        <v>-2.0</v>
      </c>
      <c r="C1945" s="4" t="str">
        <f>IFERROR(__xludf.DUMMYFUNCTION("LOWER(GOOGLETRANSLATE(A1945,""en"",""es""))"),"ruina")</f>
        <v>ruina</v>
      </c>
    </row>
    <row r="1946">
      <c r="A1946" s="1" t="s">
        <v>1947</v>
      </c>
      <c r="B1946" s="3">
        <v>-2.0</v>
      </c>
      <c r="C1946" s="4" t="str">
        <f>IFERROR(__xludf.DUMMYFUNCTION("LOWER(GOOGLETRANSLATE(A1946,""en"",""es""))"),"restos")</f>
        <v>restos</v>
      </c>
    </row>
    <row r="1947">
      <c r="A1947" s="1" t="s">
        <v>1948</v>
      </c>
      <c r="B1947" s="3">
        <v>-2.0</v>
      </c>
      <c r="C1947" s="4" t="str">
        <f>IFERROR(__xludf.DUMMYFUNCTION("LOWER(GOOGLETRANSLATE(A1947,""en"",""es""))"),"sabotaje")</f>
        <v>sabotaje</v>
      </c>
    </row>
    <row r="1948">
      <c r="A1948" s="1" t="s">
        <v>1949</v>
      </c>
      <c r="B1948" s="3">
        <v>-2.0</v>
      </c>
      <c r="C1948" s="4" t="str">
        <f>IFERROR(__xludf.DUMMYFUNCTION("LOWER(GOOGLETRANSLATE(A1948,""en"",""es""))"),"triste")</f>
        <v>triste</v>
      </c>
    </row>
    <row r="1949">
      <c r="A1949" s="1" t="s">
        <v>1950</v>
      </c>
      <c r="B1949" s="3">
        <v>-2.0</v>
      </c>
      <c r="C1949" s="4" t="str">
        <f>IFERROR(__xludf.DUMMYFUNCTION("LOWER(GOOGLETRANSLATE(A1949,""en"",""es""))"),"entristecer")</f>
        <v>entristecer</v>
      </c>
    </row>
    <row r="1950">
      <c r="A1950" s="1" t="s">
        <v>1951</v>
      </c>
      <c r="B1950" s="3">
        <v>-2.0</v>
      </c>
      <c r="C1950" s="4" t="str">
        <f>IFERROR(__xludf.DUMMYFUNCTION("LOWER(GOOGLETRANSLATE(A1950,""en"",""es""))"),"triste")</f>
        <v>triste</v>
      </c>
    </row>
    <row r="1951">
      <c r="A1951" s="1" t="s">
        <v>1952</v>
      </c>
      <c r="B1951" s="3">
        <v>-2.0</v>
      </c>
      <c r="C1951" s="4" t="str">
        <f>IFERROR(__xludf.DUMMYFUNCTION("LOWER(GOOGLETRANSLATE(A1951,""en"",""es""))"),"desafortunadamente")</f>
        <v>desafortunadamente</v>
      </c>
    </row>
    <row r="1952">
      <c r="A1952" s="1" t="s">
        <v>1953</v>
      </c>
      <c r="B1952" s="3">
        <v>1.0</v>
      </c>
      <c r="C1952" s="4" t="str">
        <f>IFERROR(__xludf.DUMMYFUNCTION("LOWER(GOOGLETRANSLATE(A1952,""en"",""es""))"),"seguro")</f>
        <v>seguro</v>
      </c>
    </row>
    <row r="1953">
      <c r="A1953" s="1" t="s">
        <v>1954</v>
      </c>
      <c r="B1953" s="3">
        <v>1.0</v>
      </c>
      <c r="C1953" s="4" t="str">
        <f>IFERROR(__xludf.DUMMYFUNCTION("LOWER(GOOGLETRANSLATE(A1953,""en"",""es""))"),"sin peligro")</f>
        <v>sin peligro</v>
      </c>
    </row>
    <row r="1954">
      <c r="A1954" s="1" t="s">
        <v>1955</v>
      </c>
      <c r="B1954" s="3">
        <v>1.0</v>
      </c>
      <c r="C1954" s="4" t="str">
        <f>IFERROR(__xludf.DUMMYFUNCTION("LOWER(GOOGLETRANSLATE(A1954,""en"",""es""))"),"seguridad")</f>
        <v>seguridad</v>
      </c>
    </row>
    <row r="1955">
      <c r="A1955" s="1" t="s">
        <v>1956</v>
      </c>
      <c r="B1955" s="3">
        <v>1.0</v>
      </c>
      <c r="C1955" s="4" t="str">
        <f>IFERROR(__xludf.DUMMYFUNCTION("LOWER(GOOGLETRANSLATE(A1955,""en"",""es""))"),"saliente")</f>
        <v>saliente</v>
      </c>
    </row>
    <row r="1956">
      <c r="A1956" s="1" t="s">
        <v>1957</v>
      </c>
      <c r="B1956" s="3">
        <v>-1.0</v>
      </c>
      <c r="C1956" s="4" t="str">
        <f>IFERROR(__xludf.DUMMYFUNCTION("LOWER(GOOGLETRANSLATE(A1956,""en"",""es""))"),"lleno de savia")</f>
        <v>lleno de savia</v>
      </c>
    </row>
    <row r="1957">
      <c r="A1957" s="1" t="s">
        <v>1958</v>
      </c>
      <c r="B1957" s="3">
        <v>-2.0</v>
      </c>
      <c r="C1957" s="4" t="str">
        <f>IFERROR(__xludf.DUMMYFUNCTION("LOWER(GOOGLETRANSLATE(A1957,""en"",""es""))"),"sarcástico")</f>
        <v>sarcástico</v>
      </c>
    </row>
    <row r="1958">
      <c r="A1958" s="1" t="s">
        <v>1959</v>
      </c>
      <c r="B1958" s="3">
        <v>2.0</v>
      </c>
      <c r="C1958" s="4" t="str">
        <f>IFERROR(__xludf.DUMMYFUNCTION("LOWER(GOOGLETRANSLATE(A1958,""en"",""es""))"),"satisfecho")</f>
        <v>satisfecho</v>
      </c>
    </row>
    <row r="1959">
      <c r="A1959" s="1" t="s">
        <v>1960</v>
      </c>
      <c r="B1959" s="3">
        <v>2.0</v>
      </c>
      <c r="C1959" s="4" t="str">
        <f>IFERROR(__xludf.DUMMYFUNCTION("LOWER(GOOGLETRANSLATE(A1959,""en"",""es""))"),"ahorrar")</f>
        <v>ahorrar</v>
      </c>
    </row>
    <row r="1960">
      <c r="A1960" s="1" t="s">
        <v>1961</v>
      </c>
      <c r="B1960" s="3">
        <v>2.0</v>
      </c>
      <c r="C1960" s="4" t="str">
        <f>IFERROR(__xludf.DUMMYFUNCTION("LOWER(GOOGLETRANSLATE(A1960,""en"",""es""))"),"salvado")</f>
        <v>salvado</v>
      </c>
    </row>
    <row r="1961">
      <c r="A1961" s="1" t="s">
        <v>1962</v>
      </c>
      <c r="B1961" s="3">
        <v>-2.0</v>
      </c>
      <c r="C1961" s="4" t="str">
        <f>IFERROR(__xludf.DUMMYFUNCTION("LOWER(GOOGLETRANSLATE(A1961,""en"",""es""))"),"estafa")</f>
        <v>estafa</v>
      </c>
    </row>
    <row r="1962">
      <c r="A1962" s="1" t="s">
        <v>1963</v>
      </c>
      <c r="B1962" s="3">
        <v>-2.0</v>
      </c>
      <c r="C1962" s="4" t="str">
        <f>IFERROR(__xludf.DUMMYFUNCTION("LOWER(GOOGLETRANSLATE(A1962,""en"",""es""))"),"estafa")</f>
        <v>estafa</v>
      </c>
    </row>
    <row r="1963">
      <c r="A1963" s="1" t="s">
        <v>1964</v>
      </c>
      <c r="B1963" s="3">
        <v>-3.0</v>
      </c>
      <c r="C1963" s="4" t="str">
        <f>IFERROR(__xludf.DUMMYFUNCTION("LOWER(GOOGLETRANSLATE(A1963,""en"",""es""))"),"escándalo")</f>
        <v>escándalo</v>
      </c>
    </row>
    <row r="1964">
      <c r="A1964" s="1" t="s">
        <v>1965</v>
      </c>
      <c r="B1964" s="3">
        <v>-3.0</v>
      </c>
      <c r="C1964" s="4" t="str">
        <f>IFERROR(__xludf.DUMMYFUNCTION("LOWER(GOOGLETRANSLATE(A1964,""en"",""es""))"),"escandaloso")</f>
        <v>escandaloso</v>
      </c>
    </row>
    <row r="1965">
      <c r="A1965" s="1" t="s">
        <v>1966</v>
      </c>
      <c r="B1965" s="3">
        <v>-3.0</v>
      </c>
      <c r="C1965" s="4" t="str">
        <f>IFERROR(__xludf.DUMMYFUNCTION("LOWER(GOOGLETRANSLATE(A1965,""en"",""es""))"),"escándalos")</f>
        <v>escándalos</v>
      </c>
    </row>
    <row r="1966">
      <c r="A1966" s="1" t="s">
        <v>1967</v>
      </c>
      <c r="B1966" s="3">
        <v>-2.0</v>
      </c>
      <c r="C1966" s="4" t="str">
        <f>IFERROR(__xludf.DUMMYFUNCTION("LOWER(GOOGLETRANSLATE(A1966,""en"",""es""))"),"chivo expiatorio")</f>
        <v>chivo expiatorio</v>
      </c>
    </row>
    <row r="1967">
      <c r="A1967" s="1" t="s">
        <v>1968</v>
      </c>
      <c r="B1967" s="3">
        <v>-2.0</v>
      </c>
      <c r="C1967" s="4" t="str">
        <f>IFERROR(__xludf.DUMMYFUNCTION("LOWER(GOOGLETRANSLATE(A1967,""en"",""es""))"),"chivo expiatorio")</f>
        <v>chivo expiatorio</v>
      </c>
    </row>
    <row r="1968">
      <c r="A1968" s="1" t="s">
        <v>1969</v>
      </c>
      <c r="B1968" s="3">
        <v>-2.0</v>
      </c>
      <c r="C1968" s="4" t="str">
        <f>IFERROR(__xludf.DUMMYFUNCTION("LOWER(GOOGLETRANSLATE(A1968,""en"",""es""))"),"susto")</f>
        <v>susto</v>
      </c>
    </row>
    <row r="1969">
      <c r="A1969" s="1" t="s">
        <v>1970</v>
      </c>
      <c r="B1969" s="3">
        <v>-2.0</v>
      </c>
      <c r="C1969" s="4" t="str">
        <f>IFERROR(__xludf.DUMMYFUNCTION("LOWER(GOOGLETRANSLATE(A1969,""en"",""es""))"),"asustado")</f>
        <v>asustado</v>
      </c>
    </row>
    <row r="1970">
      <c r="A1970" s="1" t="s">
        <v>1971</v>
      </c>
      <c r="B1970" s="3">
        <v>-2.0</v>
      </c>
      <c r="C1970" s="4" t="str">
        <f>IFERROR(__xludf.DUMMYFUNCTION("LOWER(GOOGLETRANSLATE(A1970,""en"",""es""))"),"aterrador")</f>
        <v>aterrador</v>
      </c>
    </row>
    <row r="1971">
      <c r="A1971" s="1" t="s">
        <v>1972</v>
      </c>
      <c r="B1971" s="3">
        <v>-2.0</v>
      </c>
      <c r="C1971" s="4" t="str">
        <f>IFERROR(__xludf.DUMMYFUNCTION("LOWER(GOOGLETRANSLATE(A1971,""en"",""es""))"),"escéptico")</f>
        <v>escéptico</v>
      </c>
    </row>
    <row r="1972">
      <c r="A1972" s="1" t="s">
        <v>1973</v>
      </c>
      <c r="B1972" s="3">
        <v>-2.0</v>
      </c>
      <c r="C1972" s="4" t="str">
        <f>IFERROR(__xludf.DUMMYFUNCTION("LOWER(GOOGLETRANSLATE(A1972,""en"",""es""))"),"regañar")</f>
        <v>regañar</v>
      </c>
    </row>
    <row r="1973">
      <c r="A1973" s="1" t="s">
        <v>1974</v>
      </c>
      <c r="B1973" s="3">
        <v>3.0</v>
      </c>
      <c r="C1973" s="4" t="str">
        <f>IFERROR(__xludf.DUMMYFUNCTION("LOWER(GOOGLETRANSLATE(A1973,""en"",""es""))"),"cucharón")</f>
        <v>cucharón</v>
      </c>
    </row>
    <row r="1974">
      <c r="A1974" s="1" t="s">
        <v>1975</v>
      </c>
      <c r="B1974" s="3">
        <v>-2.0</v>
      </c>
      <c r="C1974" s="4" t="str">
        <f>IFERROR(__xludf.DUMMYFUNCTION("LOWER(GOOGLETRANSLATE(A1974,""en"",""es""))"),"desdén")</f>
        <v>desdén</v>
      </c>
    </row>
    <row r="1975">
      <c r="A1975" s="1" t="s">
        <v>1976</v>
      </c>
      <c r="B1975" s="3">
        <v>-2.0</v>
      </c>
      <c r="C1975" s="4" t="str">
        <f>IFERROR(__xludf.DUMMYFUNCTION("LOWER(GOOGLETRANSLATE(A1975,""en"",""es""))"),"desdeñoso")</f>
        <v>desdeñoso</v>
      </c>
    </row>
    <row r="1976">
      <c r="A1976" s="1" t="s">
        <v>1977</v>
      </c>
      <c r="B1976" s="3">
        <v>-2.0</v>
      </c>
      <c r="C1976" s="4" t="str">
        <f>IFERROR(__xludf.DUMMYFUNCTION("LOWER(GOOGLETRANSLATE(A1976,""en"",""es""))"),"gritar")</f>
        <v>gritar</v>
      </c>
    </row>
    <row r="1977">
      <c r="A1977" s="1" t="s">
        <v>1978</v>
      </c>
      <c r="B1977" s="3">
        <v>-2.0</v>
      </c>
      <c r="C1977" s="4" t="str">
        <f>IFERROR(__xludf.DUMMYFUNCTION("LOWER(GOOGLETRANSLATE(A1977,""en"",""es""))"),"grito")</f>
        <v>grito</v>
      </c>
    </row>
    <row r="1978">
      <c r="A1978" s="1" t="s">
        <v>1979</v>
      </c>
      <c r="B1978" s="3">
        <v>-2.0</v>
      </c>
      <c r="C1978" s="4" t="str">
        <f>IFERROR(__xludf.DUMMYFUNCTION("LOWER(GOOGLETRANSLATE(A1978,""en"",""es""))"),"gritando")</f>
        <v>gritando</v>
      </c>
    </row>
    <row r="1979">
      <c r="A1979" s="1" t="s">
        <v>1980</v>
      </c>
      <c r="B1979" s="3">
        <v>-2.0</v>
      </c>
      <c r="C1979" s="4" t="str">
        <f>IFERROR(__xludf.DUMMYFUNCTION("LOWER(GOOGLETRANSLATE(A1979,""en"",""es""))"),"carcajadas")</f>
        <v>carcajadas</v>
      </c>
    </row>
    <row r="1980">
      <c r="A1980" s="1" t="s">
        <v>1981</v>
      </c>
      <c r="B1980" s="3">
        <v>-2.0</v>
      </c>
      <c r="C1980" s="4" t="str">
        <f>IFERROR(__xludf.DUMMYFUNCTION("LOWER(GOOGLETRANSLATE(A1980,""en"",""es""))"),"atornillado")</f>
        <v>atornillado</v>
      </c>
    </row>
    <row r="1981">
      <c r="A1981" s="1" t="s">
        <v>1982</v>
      </c>
      <c r="B1981" s="3">
        <v>-3.0</v>
      </c>
      <c r="C1981" s="4" t="str">
        <f>IFERROR(__xludf.DUMMYFUNCTION("LOWER(GOOGLETRANSLATE(A1981,""en"",""es""))"),"atornillado")</f>
        <v>atornillado</v>
      </c>
    </row>
    <row r="1982">
      <c r="A1982" s="1" t="s">
        <v>1983</v>
      </c>
      <c r="B1982" s="3">
        <v>-4.0</v>
      </c>
      <c r="C1982" s="4" t="str">
        <f>IFERROR(__xludf.DUMMYFUNCTION("LOWER(GOOGLETRANSLATE(A1982,""en"",""es""))"),"escoria")</f>
        <v>escoria</v>
      </c>
    </row>
    <row r="1983">
      <c r="A1983" s="1" t="s">
        <v>1984</v>
      </c>
      <c r="B1983" s="3">
        <v>2.0</v>
      </c>
      <c r="C1983" s="4" t="str">
        <f>IFERROR(__xludf.DUMMYFUNCTION("LOWER(GOOGLETRANSLATE(A1983,""en"",""es""))"),"seguro")</f>
        <v>seguro</v>
      </c>
    </row>
    <row r="1984">
      <c r="A1984" s="1" t="s">
        <v>1985</v>
      </c>
      <c r="B1984" s="3">
        <v>2.0</v>
      </c>
      <c r="C1984" s="4" t="str">
        <f>IFERROR(__xludf.DUMMYFUNCTION("LOWER(GOOGLETRANSLATE(A1984,""en"",""es""))"),"asegurado")</f>
        <v>asegurado</v>
      </c>
    </row>
    <row r="1985">
      <c r="A1985" s="1" t="s">
        <v>1986</v>
      </c>
      <c r="B1985" s="3">
        <v>2.0</v>
      </c>
      <c r="C1985" s="4" t="str">
        <f>IFERROR(__xludf.DUMMYFUNCTION("LOWER(GOOGLETRANSLATE(A1985,""en"",""es""))"),"asegurados")</f>
        <v>asegurados</v>
      </c>
    </row>
    <row r="1986">
      <c r="A1986" s="1" t="s">
        <v>1987</v>
      </c>
      <c r="B1986" s="3">
        <v>-2.0</v>
      </c>
      <c r="C1986" s="4" t="str">
        <f>IFERROR(__xludf.DUMMYFUNCTION("LOWER(GOOGLETRANSLATE(A1986,""en"",""es""))"),"sedición")</f>
        <v>sedición</v>
      </c>
    </row>
    <row r="1987">
      <c r="A1987" s="1" t="s">
        <v>1988</v>
      </c>
      <c r="B1987" s="3">
        <v>-2.0</v>
      </c>
      <c r="C1987" s="4" t="str">
        <f>IFERROR(__xludf.DUMMYFUNCTION("LOWER(GOOGLETRANSLATE(A1987,""en"",""es""))"),"sedicioso")</f>
        <v>sedicioso</v>
      </c>
    </row>
    <row r="1988">
      <c r="A1988" s="1" t="s">
        <v>1989</v>
      </c>
      <c r="B1988" s="3">
        <v>-1.0</v>
      </c>
      <c r="C1988" s="4" t="str">
        <f>IFERROR(__xludf.DUMMYFUNCTION("LOWER(GOOGLETRANSLATE(A1988,""en"",""es""))"),"seducido")</f>
        <v>seducido</v>
      </c>
    </row>
    <row r="1989">
      <c r="A1989" s="1" t="s">
        <v>1990</v>
      </c>
      <c r="B1989" s="3">
        <v>2.0</v>
      </c>
      <c r="C1989" s="4" t="str">
        <f>IFERROR(__xludf.DUMMYFUNCTION("LOWER(GOOGLETRANSLATE(A1989,""en"",""es""))"),"seguro de sí mismo")</f>
        <v>seguro de sí mismo</v>
      </c>
    </row>
    <row r="1990">
      <c r="A1990" s="1" t="s">
        <v>1991</v>
      </c>
      <c r="B1990" s="3">
        <v>-2.0</v>
      </c>
      <c r="C1990" s="4" t="str">
        <f>IFERROR(__xludf.DUMMYFUNCTION("LOWER(GOOGLETRANSLATE(A1990,""en"",""es""))"),"autosavón")</f>
        <v>autosavón</v>
      </c>
    </row>
    <row r="1991">
      <c r="A1991" s="1" t="s">
        <v>1992</v>
      </c>
      <c r="B1991" s="3">
        <v>-3.0</v>
      </c>
      <c r="C1991" s="4" t="str">
        <f>IFERROR(__xludf.DUMMYFUNCTION("LOWER(GOOGLETRANSLATE(A1991,""en"",""es""))"),"egoísta")</f>
        <v>egoísta</v>
      </c>
    </row>
    <row r="1992">
      <c r="A1992" s="1" t="s">
        <v>1993</v>
      </c>
      <c r="B1992" s="3">
        <v>-3.0</v>
      </c>
      <c r="C1992" s="4" t="str">
        <f>IFERROR(__xludf.DUMMYFUNCTION("LOWER(GOOGLETRANSLATE(A1992,""en"",""es""))"),"egoísmo")</f>
        <v>egoísmo</v>
      </c>
    </row>
    <row r="1993">
      <c r="A1993" s="1" t="s">
        <v>1994</v>
      </c>
      <c r="B1993" s="3">
        <v>-2.0</v>
      </c>
      <c r="C1993" s="4" t="str">
        <f>IFERROR(__xludf.DUMMYFUNCTION("LOWER(GOOGLETRANSLATE(A1993,""en"",""es""))"),"oración")</f>
        <v>oración</v>
      </c>
    </row>
    <row r="1994">
      <c r="A1994" s="1" t="s">
        <v>1995</v>
      </c>
      <c r="B1994" s="3">
        <v>-2.0</v>
      </c>
      <c r="C1994" s="4" t="str">
        <f>IFERROR(__xludf.DUMMYFUNCTION("LOWER(GOOGLETRANSLATE(A1994,""en"",""es""))"),"sentenciado")</f>
        <v>sentenciado</v>
      </c>
    </row>
    <row r="1995">
      <c r="A1995" s="1" t="s">
        <v>1996</v>
      </c>
      <c r="B1995" s="3">
        <v>-2.0</v>
      </c>
      <c r="C1995" s="4" t="str">
        <f>IFERROR(__xludf.DUMMYFUNCTION("LOWER(GOOGLETRANSLATE(A1995,""en"",""es""))"),"oraciones")</f>
        <v>oraciones</v>
      </c>
    </row>
    <row r="1996">
      <c r="A1996" s="1" t="s">
        <v>1997</v>
      </c>
      <c r="B1996" s="3">
        <v>-2.0</v>
      </c>
      <c r="C1996" s="4" t="str">
        <f>IFERROR(__xludf.DUMMYFUNCTION("LOWER(GOOGLETRANSLATE(A1996,""en"",""es""))"),"sentencia")</f>
        <v>sentencia</v>
      </c>
    </row>
    <row r="1997">
      <c r="A1997" s="1" t="s">
        <v>1998</v>
      </c>
      <c r="B1997" s="3">
        <v>2.0</v>
      </c>
      <c r="C1997" s="4" t="str">
        <f>IFERROR(__xludf.DUMMYFUNCTION("LOWER(GOOGLETRANSLATE(A1997,""en"",""es""))"),"sereno")</f>
        <v>sereno</v>
      </c>
    </row>
    <row r="1998">
      <c r="A1998" s="1" t="s">
        <v>1999</v>
      </c>
      <c r="B1998" s="3">
        <v>-2.0</v>
      </c>
      <c r="C1998" s="4" t="str">
        <f>IFERROR(__xludf.DUMMYFUNCTION("LOWER(GOOGLETRANSLATE(A1998,""en"",""es""))"),"severo")</f>
        <v>severo</v>
      </c>
    </row>
    <row r="1999">
      <c r="A1999" s="1" t="s">
        <v>2000</v>
      </c>
      <c r="B1999" s="3">
        <v>3.0</v>
      </c>
      <c r="C1999" s="4" t="str">
        <f>IFERROR(__xludf.DUMMYFUNCTION("LOWER(GOOGLETRANSLATE(A1999,""en"",""es""))"),"sexy")</f>
        <v>sexy</v>
      </c>
    </row>
    <row r="2000">
      <c r="A2000" s="1" t="s">
        <v>2001</v>
      </c>
      <c r="B2000" s="3">
        <v>-2.0</v>
      </c>
      <c r="C2000" s="4" t="str">
        <f>IFERROR(__xludf.DUMMYFUNCTION("LOWER(GOOGLETRANSLATE(A2000,""en"",""es""))"),"tembloroso")</f>
        <v>tembloroso</v>
      </c>
    </row>
    <row r="2001">
      <c r="A2001" s="1" t="s">
        <v>2002</v>
      </c>
      <c r="B2001" s="3">
        <v>-2.0</v>
      </c>
      <c r="C2001" s="4" t="str">
        <f>IFERROR(__xludf.DUMMYFUNCTION("LOWER(GOOGLETRANSLATE(A2001,""en"",""es""))"),"lástima")</f>
        <v>lástima</v>
      </c>
    </row>
    <row r="2002">
      <c r="A2002" s="1" t="s">
        <v>2003</v>
      </c>
      <c r="B2002" s="3">
        <v>-2.0</v>
      </c>
      <c r="C2002" s="4" t="str">
        <f>IFERROR(__xludf.DUMMYFUNCTION("LOWER(GOOGLETRANSLATE(A2002,""en"",""es""))"),"avergonzado")</f>
        <v>avergonzado</v>
      </c>
    </row>
    <row r="2003">
      <c r="A2003" s="1" t="s">
        <v>2004</v>
      </c>
      <c r="B2003" s="3">
        <v>-2.0</v>
      </c>
      <c r="C2003" s="4" t="str">
        <f>IFERROR(__xludf.DUMMYFUNCTION("LOWER(GOOGLETRANSLATE(A2003,""en"",""es""))"),"vergonzoso")</f>
        <v>vergonzoso</v>
      </c>
    </row>
    <row r="2004">
      <c r="A2004" s="1" t="s">
        <v>2005</v>
      </c>
      <c r="B2004" s="3">
        <v>1.0</v>
      </c>
      <c r="C2004" s="4" t="str">
        <f>IFERROR(__xludf.DUMMYFUNCTION("LOWER(GOOGLETRANSLATE(A2004,""en"",""es""))"),"compartir")</f>
        <v>compartir</v>
      </c>
    </row>
    <row r="2005">
      <c r="A2005" s="1" t="s">
        <v>2006</v>
      </c>
      <c r="B2005" s="3">
        <v>1.0</v>
      </c>
      <c r="C2005" s="4" t="str">
        <f>IFERROR(__xludf.DUMMYFUNCTION("LOWER(GOOGLETRANSLATE(A2005,""en"",""es""))"),"compartido")</f>
        <v>compartido</v>
      </c>
    </row>
    <row r="2006">
      <c r="A2006" s="1" t="s">
        <v>2007</v>
      </c>
      <c r="B2006" s="3">
        <v>1.0</v>
      </c>
      <c r="C2006" s="4" t="str">
        <f>IFERROR(__xludf.DUMMYFUNCTION("LOWER(GOOGLETRANSLATE(A2006,""en"",""es""))"),"comparte")</f>
        <v>comparte</v>
      </c>
    </row>
    <row r="2007">
      <c r="A2007" s="1" t="s">
        <v>2008</v>
      </c>
      <c r="B2007" s="3">
        <v>-2.0</v>
      </c>
      <c r="C2007" s="4" t="str">
        <f>IFERROR(__xludf.DUMMYFUNCTION("LOWER(GOOGLETRANSLATE(A2007,""en"",""es""))"),"roto")</f>
        <v>roto</v>
      </c>
    </row>
    <row r="2008">
      <c r="A2008" s="1" t="s">
        <v>2009</v>
      </c>
      <c r="B2008" s="3">
        <v>-4.0</v>
      </c>
      <c r="C2008" s="4" t="str">
        <f>IFERROR(__xludf.DUMMYFUNCTION("LOWER(GOOGLETRANSLATE(A2008,""en"",""es""))"),"mierda")</f>
        <v>mierda</v>
      </c>
    </row>
    <row r="2009">
      <c r="A2009" s="1" t="s">
        <v>2010</v>
      </c>
      <c r="B2009" s="3">
        <v>-4.0</v>
      </c>
      <c r="C2009" s="4" t="str">
        <f>IFERROR(__xludf.DUMMYFUNCTION("LOWER(GOOGLETRANSLATE(A2009,""en"",""es""))"),"gilipollas")</f>
        <v>gilipollas</v>
      </c>
    </row>
    <row r="2010">
      <c r="A2010" s="1" t="s">
        <v>2011</v>
      </c>
      <c r="B2010" s="3">
        <v>-3.0</v>
      </c>
      <c r="C2010" s="4" t="str">
        <f>IFERROR(__xludf.DUMMYFUNCTION("LOWER(GOOGLETRANSLATE(A2010,""en"",""es""))"),"de mierda")</f>
        <v>de mierda</v>
      </c>
    </row>
    <row r="2011">
      <c r="A2011" s="1" t="s">
        <v>2012</v>
      </c>
      <c r="B2011" s="3">
        <v>-2.0</v>
      </c>
      <c r="C2011" s="4" t="str">
        <f>IFERROR(__xludf.DUMMYFUNCTION("LOWER(GOOGLETRANSLATE(A2011,""en"",""es""))"),"choque")</f>
        <v>choque</v>
      </c>
    </row>
    <row r="2012">
      <c r="A2012" s="1" t="s">
        <v>2013</v>
      </c>
      <c r="B2012" s="3">
        <v>-2.0</v>
      </c>
      <c r="C2012" s="4" t="str">
        <f>IFERROR(__xludf.DUMMYFUNCTION("LOWER(GOOGLETRANSLATE(A2012,""en"",""es""))"),"conmocionado")</f>
        <v>conmocionado</v>
      </c>
    </row>
    <row r="2013">
      <c r="A2013" s="1" t="s">
        <v>2014</v>
      </c>
      <c r="B2013" s="3">
        <v>-2.0</v>
      </c>
      <c r="C2013" s="4" t="str">
        <f>IFERROR(__xludf.DUMMYFUNCTION("LOWER(GOOGLETRANSLATE(A2013,""en"",""es""))"),"impactante")</f>
        <v>impactante</v>
      </c>
    </row>
    <row r="2014">
      <c r="A2014" s="1" t="s">
        <v>2015</v>
      </c>
      <c r="B2014" s="3">
        <v>-2.0</v>
      </c>
      <c r="C2014" s="4" t="str">
        <f>IFERROR(__xludf.DUMMYFUNCTION("LOWER(GOOGLETRANSLATE(A2014,""en"",""es""))"),"choque")</f>
        <v>choque</v>
      </c>
    </row>
    <row r="2015">
      <c r="A2015" s="1" t="s">
        <v>2016</v>
      </c>
      <c r="B2015" s="3">
        <v>-1.0</v>
      </c>
      <c r="C2015" s="4" t="str">
        <f>IFERROR(__xludf.DUMMYFUNCTION("LOWER(GOOGLETRANSLATE(A2015,""en"",""es""))"),"disparar")</f>
        <v>disparar</v>
      </c>
    </row>
    <row r="2016">
      <c r="A2016" s="1" t="s">
        <v>2017</v>
      </c>
      <c r="B2016" s="3">
        <v>-2.0</v>
      </c>
      <c r="C2016" s="4" t="str">
        <f>IFERROR(__xludf.DUMMYFUNCTION("LOWER(GOOGLETRANSLATE(A2016,""en"",""es""))"),"miope")</f>
        <v>miope</v>
      </c>
    </row>
    <row r="2017">
      <c r="A2017" s="1" t="s">
        <v>2018</v>
      </c>
      <c r="B2017" s="3">
        <v>-2.0</v>
      </c>
      <c r="C2017" s="4" t="str">
        <f>IFERROR(__xludf.DUMMYFUNCTION("LOWER(GOOGLETRANSLATE(A2017,""en"",""es""))"),"miopía")</f>
        <v>miopía</v>
      </c>
    </row>
    <row r="2018">
      <c r="A2018" s="1" t="s">
        <v>2019</v>
      </c>
      <c r="B2018" s="3">
        <v>-2.0</v>
      </c>
      <c r="C2018" s="4" t="str">
        <f>IFERROR(__xludf.DUMMYFUNCTION("LOWER(GOOGLETRANSLATE(A2018,""en"",""es""))"),"escasez")</f>
        <v>escasez</v>
      </c>
    </row>
    <row r="2019">
      <c r="A2019" s="1" t="s">
        <v>2020</v>
      </c>
      <c r="B2019" s="3">
        <v>-2.0</v>
      </c>
      <c r="C2019" s="4" t="str">
        <f>IFERROR(__xludf.DUMMYFUNCTION("LOWER(GOOGLETRANSLATE(A2019,""en"",""es""))"),"escasez")</f>
        <v>escasez</v>
      </c>
    </row>
    <row r="2020">
      <c r="A2020" s="1" t="s">
        <v>2021</v>
      </c>
      <c r="B2020" s="3">
        <v>-4.0</v>
      </c>
      <c r="C2020" s="4" t="str">
        <f>IFERROR(__xludf.DUMMYFUNCTION("LOWER(GOOGLETRANSLATE(A2020,""en"",""es""))"),"musaraña")</f>
        <v>musaraña</v>
      </c>
    </row>
    <row r="2021">
      <c r="A2021" s="1" t="s">
        <v>2022</v>
      </c>
      <c r="B2021" s="3">
        <v>-1.0</v>
      </c>
      <c r="C2021" s="4" t="str">
        <f>IFERROR(__xludf.DUMMYFUNCTION("LOWER(GOOGLETRANSLATE(A2021,""en"",""es""))"),"tímido")</f>
        <v>tímido</v>
      </c>
    </row>
    <row r="2022">
      <c r="A2022" s="1" t="s">
        <v>2023</v>
      </c>
      <c r="B2022" s="3">
        <v>-2.0</v>
      </c>
      <c r="C2022" s="4" t="str">
        <f>IFERROR(__xludf.DUMMYFUNCTION("LOWER(GOOGLETRANSLATE(A2022,""en"",""es""))"),"enfermo")</f>
        <v>enfermo</v>
      </c>
    </row>
    <row r="2023">
      <c r="A2023" s="1" t="s">
        <v>2024</v>
      </c>
      <c r="B2023" s="3">
        <v>-2.0</v>
      </c>
      <c r="C2023" s="4" t="str">
        <f>IFERROR(__xludf.DUMMYFUNCTION("LOWER(GOOGLETRANSLATE(A2023,""en"",""es""))"),"suspiro")</f>
        <v>suspiro</v>
      </c>
    </row>
    <row r="2024">
      <c r="A2024" s="1" t="s">
        <v>2025</v>
      </c>
      <c r="B2024" s="3">
        <v>1.0</v>
      </c>
      <c r="C2024" s="4" t="str">
        <f>IFERROR(__xludf.DUMMYFUNCTION("LOWER(GOOGLETRANSLATE(A2024,""en"",""es""))"),"significado")</f>
        <v>significado</v>
      </c>
    </row>
    <row r="2025">
      <c r="A2025" s="1" t="s">
        <v>2026</v>
      </c>
      <c r="B2025" s="3">
        <v>1.0</v>
      </c>
      <c r="C2025" s="4" t="str">
        <f>IFERROR(__xludf.DUMMYFUNCTION("LOWER(GOOGLETRANSLATE(A2025,""en"",""es""))"),"significativo")</f>
        <v>significativo</v>
      </c>
    </row>
    <row r="2026">
      <c r="A2026" s="1" t="s">
        <v>2027</v>
      </c>
      <c r="B2026" s="3">
        <v>-1.0</v>
      </c>
      <c r="C2026" s="4" t="str">
        <f>IFERROR(__xludf.DUMMYFUNCTION("LOWER(GOOGLETRANSLATE(A2026,""en"",""es""))"),"silenciamiento")</f>
        <v>silenciamiento</v>
      </c>
    </row>
    <row r="2027">
      <c r="A2027" s="1" t="s">
        <v>2028</v>
      </c>
      <c r="B2027" s="3">
        <v>-1.0</v>
      </c>
      <c r="C2027" s="4" t="str">
        <f>IFERROR(__xludf.DUMMYFUNCTION("LOWER(GOOGLETRANSLATE(A2027,""en"",""es""))"),"tonto")</f>
        <v>tonto</v>
      </c>
    </row>
    <row r="2028">
      <c r="A2028" s="1" t="s">
        <v>2029</v>
      </c>
      <c r="B2028" s="3">
        <v>2.0</v>
      </c>
      <c r="C2028" s="4" t="str">
        <f>IFERROR(__xludf.DUMMYFUNCTION("LOWER(GOOGLETRANSLATE(A2028,""en"",""es""))"),"sincero")</f>
        <v>sincero</v>
      </c>
    </row>
    <row r="2029">
      <c r="A2029" s="1" t="s">
        <v>2030</v>
      </c>
      <c r="B2029" s="3">
        <v>2.0</v>
      </c>
      <c r="C2029" s="4" t="str">
        <f>IFERROR(__xludf.DUMMYFUNCTION("LOWER(GOOGLETRANSLATE(A2029,""en"",""es""))"),"atentamente")</f>
        <v>atentamente</v>
      </c>
    </row>
    <row r="2030">
      <c r="A2030" s="1" t="s">
        <v>2031</v>
      </c>
      <c r="B2030" s="3">
        <v>2.0</v>
      </c>
      <c r="C2030" s="4" t="str">
        <f>IFERROR(__xludf.DUMMYFUNCTION("LOWER(GOOGLETRANSLATE(A2030,""en"",""es""))"),"sincero")</f>
        <v>sincero</v>
      </c>
    </row>
    <row r="2031">
      <c r="A2031" s="1" t="s">
        <v>2032</v>
      </c>
      <c r="B2031" s="3">
        <v>2.0</v>
      </c>
      <c r="C2031" s="4" t="str">
        <f>IFERROR(__xludf.DUMMYFUNCTION("LOWER(GOOGLETRANSLATE(A2031,""en"",""es""))"),"sinceridad")</f>
        <v>sinceridad</v>
      </c>
    </row>
    <row r="2032">
      <c r="A2032" s="1" t="s">
        <v>2033</v>
      </c>
      <c r="B2032" s="3">
        <v>-3.0</v>
      </c>
      <c r="C2032" s="4" t="str">
        <f>IFERROR(__xludf.DUMMYFUNCTION("LOWER(GOOGLETRANSLATE(A2032,""en"",""es""))"),"pecaminoso")</f>
        <v>pecaminoso</v>
      </c>
    </row>
    <row r="2033">
      <c r="A2033" s="1" t="s">
        <v>2034</v>
      </c>
      <c r="B2033" s="3">
        <v>-2.0</v>
      </c>
      <c r="C2033" s="4" t="str">
        <f>IFERROR(__xludf.DUMMYFUNCTION("LOWER(GOOGLETRANSLATE(A2033,""en"",""es""))"),"paralizado")</f>
        <v>paralizado</v>
      </c>
    </row>
    <row r="2034">
      <c r="A2034" s="1" t="s">
        <v>2035</v>
      </c>
      <c r="B2034" s="3">
        <v>-2.0</v>
      </c>
      <c r="C2034" s="4" t="str">
        <f>IFERROR(__xludf.DUMMYFUNCTION("LOWER(GOOGLETRANSLATE(A2034,""en"",""es""))"),"escéptico")</f>
        <v>escéptico</v>
      </c>
    </row>
    <row r="2035">
      <c r="A2035" s="1" t="s">
        <v>2036</v>
      </c>
      <c r="B2035" s="3">
        <v>-2.0</v>
      </c>
      <c r="C2035" s="4" t="str">
        <f>IFERROR(__xludf.DUMMYFUNCTION("LOWER(GOOGLETRANSLATE(A2035,""en"",""es""))"),"escéptico")</f>
        <v>escéptico</v>
      </c>
    </row>
    <row r="2036">
      <c r="A2036" s="1" t="s">
        <v>2037</v>
      </c>
      <c r="B2036" s="3">
        <v>-2.0</v>
      </c>
      <c r="C2036" s="4" t="str">
        <f>IFERROR(__xludf.DUMMYFUNCTION("LOWER(GOOGLETRANSLATE(A2036,""en"",""es""))"),"escepticismo")</f>
        <v>escepticismo</v>
      </c>
    </row>
    <row r="2037">
      <c r="A2037" s="1" t="s">
        <v>2038</v>
      </c>
      <c r="B2037" s="3">
        <v>-2.0</v>
      </c>
      <c r="C2037" s="4" t="str">
        <f>IFERROR(__xludf.DUMMYFUNCTION("LOWER(GOOGLETRANSLATE(A2037,""en"",""es""))"),"escépticos")</f>
        <v>escépticos</v>
      </c>
    </row>
    <row r="2038">
      <c r="A2038" s="1" t="s">
        <v>2039</v>
      </c>
      <c r="B2038" s="3">
        <v>-2.0</v>
      </c>
      <c r="C2038" s="4" t="str">
        <f>IFERROR(__xludf.DUMMYFUNCTION("LOWER(GOOGLETRANSLATE(A2038,""en"",""es""))"),"golpe")</f>
        <v>golpe</v>
      </c>
    </row>
    <row r="2039">
      <c r="A2039" s="1" t="s">
        <v>2040</v>
      </c>
      <c r="B2039" s="3">
        <v>-2.0</v>
      </c>
      <c r="C2039" s="4" t="str">
        <f>IFERROR(__xludf.DUMMYFUNCTION("LOWER(GOOGLETRANSLATE(A2039,""en"",""es""))"),"barra oblicua")</f>
        <v>barra oblicua</v>
      </c>
    </row>
    <row r="2040">
      <c r="A2040" s="1" t="s">
        <v>2041</v>
      </c>
      <c r="B2040" s="3">
        <v>-2.0</v>
      </c>
      <c r="C2040" s="4" t="str">
        <f>IFERROR(__xludf.DUMMYFUNCTION("LOWER(GOOGLETRANSLATE(A2040,""en"",""es""))"),"cortado")</f>
        <v>cortado</v>
      </c>
    </row>
    <row r="2041">
      <c r="A2041" s="1" t="s">
        <v>2042</v>
      </c>
      <c r="B2041" s="3">
        <v>-2.0</v>
      </c>
      <c r="C2041" s="4" t="str">
        <f>IFERROR(__xludf.DUMMYFUNCTION("LOWER(GOOGLETRANSLATE(A2041,""en"",""es""))"),"barras")</f>
        <v>barras</v>
      </c>
    </row>
    <row r="2042">
      <c r="A2042" s="1" t="s">
        <v>2043</v>
      </c>
      <c r="B2042" s="3">
        <v>-2.0</v>
      </c>
      <c r="C2042" s="4" t="str">
        <f>IFERROR(__xludf.DUMMYFUNCTION("LOWER(GOOGLETRANSLATE(A2042,""en"",""es""))"),"cuchillada")</f>
        <v>cuchillada</v>
      </c>
    </row>
    <row r="2043">
      <c r="A2043" s="1" t="s">
        <v>2044</v>
      </c>
      <c r="B2043" s="3">
        <v>-3.0</v>
      </c>
      <c r="C2043" s="4" t="str">
        <f>IFERROR(__xludf.DUMMYFUNCTION("LOWER(GOOGLETRANSLATE(A2043,""en"",""es""))"),"esclavitud")</f>
        <v>esclavitud</v>
      </c>
    </row>
    <row r="2044">
      <c r="A2044" s="1" t="s">
        <v>2045</v>
      </c>
      <c r="B2044" s="3">
        <v>-2.0</v>
      </c>
      <c r="C2044" s="4" t="str">
        <f>IFERROR(__xludf.DUMMYFUNCTION("LOWER(GOOGLETRANSLATE(A2044,""en"",""es""))"),"insomnio")</f>
        <v>insomnio</v>
      </c>
    </row>
    <row r="2045">
      <c r="A2045" s="1" t="s">
        <v>2046</v>
      </c>
      <c r="B2045" s="3">
        <v>2.0</v>
      </c>
      <c r="C2045" s="4" t="str">
        <f>IFERROR(__xludf.DUMMYFUNCTION("LOWER(GOOGLETRANSLATE(A2045,""en"",""es""))"),"resbaloso")</f>
        <v>resbaloso</v>
      </c>
    </row>
    <row r="2046">
      <c r="A2046" s="1" t="s">
        <v>2047</v>
      </c>
      <c r="B2046" s="3">
        <v>2.0</v>
      </c>
      <c r="C2046" s="4" t="str">
        <f>IFERROR(__xludf.DUMMYFUNCTION("LOWER(GOOGLETRANSLATE(A2046,""en"",""es""))"),"impermeable")</f>
        <v>impermeable</v>
      </c>
    </row>
    <row r="2047">
      <c r="A2047" s="1" t="s">
        <v>2048</v>
      </c>
      <c r="B2047" s="3">
        <v>2.0</v>
      </c>
      <c r="C2047" s="4" t="str">
        <f>IFERROR(__xludf.DUMMYFUNCTION("LOWER(GOOGLETRANSLATE(A2047,""en"",""es""))"),"más tosco")</f>
        <v>más tosco</v>
      </c>
    </row>
    <row r="2048">
      <c r="A2048" s="1" t="s">
        <v>2049</v>
      </c>
      <c r="B2048" s="3">
        <v>-2.0</v>
      </c>
      <c r="C2048" s="4" t="str">
        <f>IFERROR(__xludf.DUMMYFUNCTION("LOWER(GOOGLETRANSLATE(A2048,""en"",""es""))"),"lento")</f>
        <v>lento</v>
      </c>
    </row>
    <row r="2049">
      <c r="A2049" s="1" t="s">
        <v>2050</v>
      </c>
      <c r="B2049" s="3">
        <v>-5.0</v>
      </c>
      <c r="C2049" s="4" t="str">
        <f>IFERROR(__xludf.DUMMYFUNCTION("LOWER(GOOGLETRANSLATE(A2049,""en"",""es""))"),"puta")</f>
        <v>puta</v>
      </c>
    </row>
    <row r="2050">
      <c r="A2050" s="1" t="s">
        <v>2051</v>
      </c>
      <c r="B2050" s="3">
        <v>1.0</v>
      </c>
      <c r="C2050" s="4" t="str">
        <f>IFERROR(__xludf.DUMMYFUNCTION("LOWER(GOOGLETRANSLATE(A2050,""en"",""es""))"),"elegante")</f>
        <v>elegante</v>
      </c>
    </row>
    <row r="2051">
      <c r="A2051" s="1" t="s">
        <v>2052</v>
      </c>
      <c r="B2051" s="3">
        <v>2.0</v>
      </c>
      <c r="C2051" s="4" t="str">
        <f>IFERROR(__xludf.DUMMYFUNCTION("LOWER(GOOGLETRANSLATE(A2051,""en"",""es""))"),"más inteligente")</f>
        <v>más inteligente</v>
      </c>
    </row>
    <row r="2052">
      <c r="A2052" s="1" t="s">
        <v>2053</v>
      </c>
      <c r="B2052" s="3">
        <v>2.0</v>
      </c>
      <c r="C2052" s="4" t="str">
        <f>IFERROR(__xludf.DUMMYFUNCTION("LOWER(GOOGLETRANSLATE(A2052,""en"",""es""))"),"más inteligente")</f>
        <v>más inteligente</v>
      </c>
    </row>
    <row r="2053">
      <c r="A2053" s="1" t="s">
        <v>2054</v>
      </c>
      <c r="B2053" s="3">
        <v>-2.0</v>
      </c>
      <c r="C2053" s="4" t="str">
        <f>IFERROR(__xludf.DUMMYFUNCTION("LOWER(GOOGLETRANSLATE(A2053,""en"",""es""))"),"frotis")</f>
        <v>frotis</v>
      </c>
    </row>
    <row r="2054">
      <c r="A2054" s="1" t="s">
        <v>2055</v>
      </c>
      <c r="B2054" s="3">
        <v>2.0</v>
      </c>
      <c r="C2054" s="4" t="str">
        <f>IFERROR(__xludf.DUMMYFUNCTION("LOWER(GOOGLETRANSLATE(A2054,""en"",""es""))"),"sonrisa")</f>
        <v>sonrisa</v>
      </c>
    </row>
    <row r="2055">
      <c r="A2055" s="1" t="s">
        <v>2056</v>
      </c>
      <c r="B2055" s="3">
        <v>2.0</v>
      </c>
      <c r="C2055" s="4" t="str">
        <f>IFERROR(__xludf.DUMMYFUNCTION("LOWER(GOOGLETRANSLATE(A2055,""en"",""es""))"),"sonreír")</f>
        <v>sonreír</v>
      </c>
    </row>
    <row r="2056">
      <c r="A2056" s="1" t="s">
        <v>2057</v>
      </c>
      <c r="B2056" s="3">
        <v>2.0</v>
      </c>
      <c r="C2056" s="4" t="str">
        <f>IFERROR(__xludf.DUMMYFUNCTION("LOWER(GOOGLETRANSLATE(A2056,""en"",""es""))"),"sonreír")</f>
        <v>sonreír</v>
      </c>
    </row>
    <row r="2057">
      <c r="A2057" s="1" t="s">
        <v>2058</v>
      </c>
      <c r="B2057" s="3">
        <v>2.0</v>
      </c>
      <c r="C2057" s="4" t="str">
        <f>IFERROR(__xludf.DUMMYFUNCTION("LOWER(GOOGLETRANSLATE(A2057,""en"",""es""))"),"sonriente")</f>
        <v>sonriente</v>
      </c>
    </row>
    <row r="2058">
      <c r="A2058" s="1" t="s">
        <v>2059</v>
      </c>
      <c r="B2058" s="3">
        <v>-2.0</v>
      </c>
      <c r="C2058" s="4" t="str">
        <f>IFERROR(__xludf.DUMMYFUNCTION("LOWER(GOOGLETRANSLATE(A2058,""en"",""es""))"),"niebla tóxica")</f>
        <v>niebla tóxica</v>
      </c>
    </row>
    <row r="2059">
      <c r="A2059" s="1" t="s">
        <v>2060</v>
      </c>
      <c r="B2059" s="3">
        <v>-1.0</v>
      </c>
      <c r="C2059" s="4" t="str">
        <f>IFERROR(__xludf.DUMMYFUNCTION("LOWER(GOOGLETRANSLATE(A2059,""en"",""es""))"),"furtivo")</f>
        <v>furtivo</v>
      </c>
    </row>
    <row r="2060">
      <c r="A2060" s="1" t="s">
        <v>2061</v>
      </c>
      <c r="B2060" s="3">
        <v>-2.0</v>
      </c>
      <c r="C2060" s="4" t="str">
        <f>IFERROR(__xludf.DUMMYFUNCTION("LOWER(GOOGLETRANSLATE(A2060,""en"",""es""))"),"desaire")</f>
        <v>desaire</v>
      </c>
    </row>
    <row r="2061">
      <c r="A2061" s="1" t="s">
        <v>2062</v>
      </c>
      <c r="B2061" s="3">
        <v>-2.0</v>
      </c>
      <c r="C2061" s="4" t="str">
        <f>IFERROR(__xludf.DUMMYFUNCTION("LOWER(GOOGLETRANSLATE(A2061,""en"",""es""))"),"desairado")</f>
        <v>desairado</v>
      </c>
    </row>
    <row r="2062">
      <c r="A2062" s="1" t="s">
        <v>2063</v>
      </c>
      <c r="B2062" s="3">
        <v>-2.0</v>
      </c>
      <c r="C2062" s="4" t="str">
        <f>IFERROR(__xludf.DUMMYFUNCTION("LOWER(GOOGLETRANSLATE(A2062,""en"",""es""))"),"desaguita")</f>
        <v>desaguita</v>
      </c>
    </row>
    <row r="2063">
      <c r="A2063" s="1" t="s">
        <v>2064</v>
      </c>
      <c r="B2063" s="3">
        <v>-2.0</v>
      </c>
      <c r="C2063" s="4" t="str">
        <f>IFERROR(__xludf.DUMMYFUNCTION("LOWER(GOOGLETRANSLATE(A2063,""en"",""es""))"),"desahogadores")</f>
        <v>desahogadores</v>
      </c>
    </row>
    <row r="2064">
      <c r="A2064" s="1" t="s">
        <v>2065</v>
      </c>
      <c r="B2064" s="3">
        <v>1.0</v>
      </c>
      <c r="C2064" s="4" t="str">
        <f>IFERROR(__xludf.DUMMYFUNCTION("LOWER(GOOGLETRANSLATE(A2064,""en"",""es""))"),"alucinante")</f>
        <v>alucinante</v>
      </c>
    </row>
    <row r="2065">
      <c r="A2065" s="1" t="s">
        <v>2066</v>
      </c>
      <c r="B2065" s="3">
        <v>-1.0</v>
      </c>
      <c r="C2065" s="4" t="str">
        <f>IFERROR(__xludf.DUMMYFUNCTION("LOWER(GOOGLETRANSLATE(A2065,""en"",""es""))"),"solemne")</f>
        <v>solemne</v>
      </c>
    </row>
    <row r="2066">
      <c r="A2066" s="1" t="s">
        <v>2067</v>
      </c>
      <c r="B2066" s="3">
        <v>2.0</v>
      </c>
      <c r="C2066" s="4" t="str">
        <f>IFERROR(__xludf.DUMMYFUNCTION("LOWER(GOOGLETRANSLATE(A2066,""en"",""es""))"),"sólido")</f>
        <v>sólido</v>
      </c>
    </row>
    <row r="2067">
      <c r="A2067" s="1" t="s">
        <v>2068</v>
      </c>
      <c r="B2067" s="3">
        <v>2.0</v>
      </c>
      <c r="C2067" s="4" t="str">
        <f>IFERROR(__xludf.DUMMYFUNCTION("LOWER(GOOGLETRANSLATE(A2067,""en"",""es""))"),"solidaridad")</f>
        <v>solidaridad</v>
      </c>
    </row>
    <row r="2068">
      <c r="A2068" s="1" t="s">
        <v>2069</v>
      </c>
      <c r="B2068" s="3">
        <v>1.0</v>
      </c>
      <c r="C2068" s="4" t="str">
        <f>IFERROR(__xludf.DUMMYFUNCTION("LOWER(GOOGLETRANSLATE(A2068,""en"",""es""))"),"solución")</f>
        <v>solución</v>
      </c>
    </row>
    <row r="2069">
      <c r="A2069" s="1" t="s">
        <v>2070</v>
      </c>
      <c r="B2069" s="3">
        <v>1.0</v>
      </c>
      <c r="C2069" s="4" t="str">
        <f>IFERROR(__xludf.DUMMYFUNCTION("LOWER(GOOGLETRANSLATE(A2069,""en"",""es""))"),"soluciones")</f>
        <v>soluciones</v>
      </c>
    </row>
    <row r="2070">
      <c r="A2070" s="1" t="s">
        <v>2071</v>
      </c>
      <c r="B2070" s="3">
        <v>1.0</v>
      </c>
      <c r="C2070" s="4" t="str">
        <f>IFERROR(__xludf.DUMMYFUNCTION("LOWER(GOOGLETRANSLATE(A2070,""en"",""es""))"),"resolver")</f>
        <v>resolver</v>
      </c>
    </row>
    <row r="2071">
      <c r="A2071" s="1" t="s">
        <v>2072</v>
      </c>
      <c r="B2071" s="3">
        <v>1.0</v>
      </c>
      <c r="C2071" s="4" t="str">
        <f>IFERROR(__xludf.DUMMYFUNCTION("LOWER(GOOGLETRANSLATE(A2071,""en"",""es""))"),"resuelto")</f>
        <v>resuelto</v>
      </c>
    </row>
    <row r="2072">
      <c r="A2072" s="1" t="s">
        <v>2073</v>
      </c>
      <c r="B2072" s="3">
        <v>1.0</v>
      </c>
      <c r="C2072" s="4" t="str">
        <f>IFERROR(__xludf.DUMMYFUNCTION("LOWER(GOOGLETRANSLATE(A2072,""en"",""es""))"),"resolución")</f>
        <v>resolución</v>
      </c>
    </row>
    <row r="2073">
      <c r="A2073" s="1" t="s">
        <v>2074</v>
      </c>
      <c r="B2073" s="3">
        <v>1.0</v>
      </c>
      <c r="C2073" s="4" t="str">
        <f>IFERROR(__xludf.DUMMYFUNCTION("LOWER(GOOGLETRANSLATE(A2073,""en"",""es""))"),"resolución")</f>
        <v>resolución</v>
      </c>
    </row>
    <row r="2074">
      <c r="A2074" s="1" t="s">
        <v>2075</v>
      </c>
      <c r="B2074" s="3">
        <v>-2.0</v>
      </c>
      <c r="C2074" s="4" t="str">
        <f>IFERROR(__xludf.DUMMYFUNCTION("LOWER(GOOGLETRANSLATE(A2074,""en"",""es""))"),"sombrío")</f>
        <v>sombrío</v>
      </c>
    </row>
    <row r="2075">
      <c r="A2075" s="1" t="s">
        <v>2076</v>
      </c>
      <c r="B2075" s="3">
        <v>0.0</v>
      </c>
      <c r="C2075" s="4" t="str">
        <f>IFERROR(__xludf.DUMMYFUNCTION("LOWER(GOOGLETRANSLATE(A2075,""en"",""es""))"),"algún tipo")</f>
        <v>algún tipo</v>
      </c>
    </row>
    <row r="2076">
      <c r="A2076" s="1" t="s">
        <v>2077</v>
      </c>
      <c r="B2076" s="3">
        <v>-5.0</v>
      </c>
      <c r="C2076" s="4" t="str">
        <f>IFERROR(__xludf.DUMMYFUNCTION("LOWER(GOOGLETRANSLATE(A2076,""en"",""es""))"),"hijo de puta")</f>
        <v>hijo de puta</v>
      </c>
    </row>
    <row r="2077">
      <c r="A2077" s="1" t="s">
        <v>2078</v>
      </c>
      <c r="B2077" s="3">
        <v>3.0</v>
      </c>
      <c r="C2077" s="4" t="str">
        <f>IFERROR(__xludf.DUMMYFUNCTION("LOWER(GOOGLETRANSLATE(A2077,""en"",""es""))"),"calmar")</f>
        <v>calmar</v>
      </c>
    </row>
    <row r="2078">
      <c r="A2078" s="1" t="s">
        <v>2079</v>
      </c>
      <c r="B2078" s="3">
        <v>3.0</v>
      </c>
      <c r="C2078" s="4" t="str">
        <f>IFERROR(__xludf.DUMMYFUNCTION("LOWER(GOOGLETRANSLATE(A2078,""en"",""es""))"),"calmado")</f>
        <v>calmado</v>
      </c>
    </row>
    <row r="2079">
      <c r="A2079" s="1" t="s">
        <v>2080</v>
      </c>
      <c r="B2079" s="3">
        <v>3.0</v>
      </c>
      <c r="C2079" s="4" t="str">
        <f>IFERROR(__xludf.DUMMYFUNCTION("LOWER(GOOGLETRANSLATE(A2079,""en"",""es""))"),"calmante")</f>
        <v>calmante</v>
      </c>
    </row>
    <row r="2080">
      <c r="A2080" s="1" t="s">
        <v>2081</v>
      </c>
      <c r="B2080" s="3">
        <v>2.0</v>
      </c>
      <c r="C2080" s="4" t="str">
        <f>IFERROR(__xludf.DUMMYFUNCTION("LOWER(GOOGLETRANSLATE(A2080,""en"",""es""))"),"sofisticado")</f>
        <v>sofisticado</v>
      </c>
    </row>
    <row r="2081">
      <c r="A2081" s="1" t="s">
        <v>2082</v>
      </c>
      <c r="B2081" s="3">
        <v>-1.0</v>
      </c>
      <c r="C2081" s="4" t="str">
        <f>IFERROR(__xludf.DUMMYFUNCTION("LOWER(GOOGLETRANSLATE(A2081,""en"",""es""))"),"doloroso")</f>
        <v>doloroso</v>
      </c>
    </row>
    <row r="2082">
      <c r="A2082" s="1" t="s">
        <v>2083</v>
      </c>
      <c r="B2082" s="3">
        <v>-2.0</v>
      </c>
      <c r="C2082" s="4" t="str">
        <f>IFERROR(__xludf.DUMMYFUNCTION("LOWER(GOOGLETRANSLATE(A2082,""en"",""es""))"),"pena")</f>
        <v>pena</v>
      </c>
    </row>
    <row r="2083">
      <c r="A2083" s="1" t="s">
        <v>2084</v>
      </c>
      <c r="B2083" s="3">
        <v>-2.0</v>
      </c>
      <c r="C2083" s="4" t="str">
        <f>IFERROR(__xludf.DUMMYFUNCTION("LOWER(GOOGLETRANSLATE(A2083,""en"",""es""))"),"triste")</f>
        <v>triste</v>
      </c>
    </row>
    <row r="2084">
      <c r="A2084" s="1" t="s">
        <v>2085</v>
      </c>
      <c r="B2084" s="3">
        <v>-1.0</v>
      </c>
      <c r="C2084" s="4" t="str">
        <f>IFERROR(__xludf.DUMMYFUNCTION("LOWER(GOOGLETRANSLATE(A2084,""en"",""es""))"),"lo siento")</f>
        <v>lo siento</v>
      </c>
    </row>
    <row r="2085">
      <c r="A2085" s="1" t="s">
        <v>2086</v>
      </c>
      <c r="B2085" s="3">
        <v>-2.0</v>
      </c>
      <c r="C2085" s="4" t="str">
        <f>IFERROR(__xludf.DUMMYFUNCTION("LOWER(GOOGLETRANSLATE(A2085,""en"",""es""))"),"correo basura")</f>
        <v>correo basura</v>
      </c>
    </row>
    <row r="2086">
      <c r="A2086" s="1" t="s">
        <v>2087</v>
      </c>
      <c r="B2086" s="3">
        <v>-3.0</v>
      </c>
      <c r="C2086" s="4" t="str">
        <f>IFERROR(__xludf.DUMMYFUNCTION("LOWER(GOOGLETRANSLATE(A2086,""en"",""es""))"),"spammer")</f>
        <v>spammer</v>
      </c>
    </row>
    <row r="2087">
      <c r="A2087" s="1" t="s">
        <v>2088</v>
      </c>
      <c r="B2087" s="3">
        <v>-3.0</v>
      </c>
      <c r="C2087" s="4" t="str">
        <f>IFERROR(__xludf.DUMMYFUNCTION("LOWER(GOOGLETRANSLATE(A2087,""en"",""es""))"),"spammers")</f>
        <v>spammers</v>
      </c>
    </row>
    <row r="2088">
      <c r="A2088" s="1" t="s">
        <v>2089</v>
      </c>
      <c r="B2088" s="3">
        <v>-2.0</v>
      </c>
      <c r="C2088" s="4" t="str">
        <f>IFERROR(__xludf.DUMMYFUNCTION("LOWER(GOOGLETRANSLATE(A2088,""en"",""es""))"),"spam")</f>
        <v>spam</v>
      </c>
    </row>
    <row r="2089">
      <c r="A2089" s="1" t="s">
        <v>2090</v>
      </c>
      <c r="B2089" s="3">
        <v>1.0</v>
      </c>
      <c r="C2089" s="4" t="str">
        <f>IFERROR(__xludf.DUMMYFUNCTION("LOWER(GOOGLETRANSLATE(A2089,""en"",""es""))"),"chispa - chispear")</f>
        <v>chispa - chispear</v>
      </c>
    </row>
    <row r="2090">
      <c r="A2090" s="1" t="s">
        <v>2091</v>
      </c>
      <c r="B2090" s="3">
        <v>3.0</v>
      </c>
      <c r="C2090" s="4" t="str">
        <f>IFERROR(__xludf.DUMMYFUNCTION("LOWER(GOOGLETRANSLATE(A2090,""en"",""es""))"),"brillar")</f>
        <v>brillar</v>
      </c>
    </row>
    <row r="2091">
      <c r="A2091" s="1" t="s">
        <v>2092</v>
      </c>
      <c r="B2091" s="3">
        <v>3.0</v>
      </c>
      <c r="C2091" s="4" t="str">
        <f>IFERROR(__xludf.DUMMYFUNCTION("LOWER(GOOGLETRANSLATE(A2091,""en"",""es""))"),"chispas")</f>
        <v>chispas</v>
      </c>
    </row>
    <row r="2092">
      <c r="A2092" s="1" t="s">
        <v>2093</v>
      </c>
      <c r="B2092" s="3">
        <v>3.0</v>
      </c>
      <c r="C2092" s="4" t="str">
        <f>IFERROR(__xludf.DUMMYFUNCTION("LOWER(GOOGLETRANSLATE(A2092,""en"",""es""))"),"espumoso")</f>
        <v>espumoso</v>
      </c>
    </row>
    <row r="2093">
      <c r="A2093" s="1" t="s">
        <v>2094</v>
      </c>
      <c r="B2093" s="3">
        <v>-2.0</v>
      </c>
      <c r="C2093" s="4" t="str">
        <f>IFERROR(__xludf.DUMMYFUNCTION("LOWER(GOOGLETRANSLATE(A2093,""en"",""es""))"),"especulativo")</f>
        <v>especulativo</v>
      </c>
    </row>
    <row r="2094">
      <c r="A2094" s="1" t="s">
        <v>2095</v>
      </c>
      <c r="B2094" s="3">
        <v>1.0</v>
      </c>
      <c r="C2094" s="4" t="str">
        <f>IFERROR(__xludf.DUMMYFUNCTION("LOWER(GOOGLETRANSLATE(A2094,""en"",""es""))"),"espíritu")</f>
        <v>espíritu</v>
      </c>
    </row>
    <row r="2095">
      <c r="A2095" s="1" t="s">
        <v>2096</v>
      </c>
      <c r="B2095" s="3">
        <v>2.0</v>
      </c>
      <c r="C2095" s="4" t="str">
        <f>IFERROR(__xludf.DUMMYFUNCTION("LOWER(GOOGLETRANSLATE(A2095,""en"",""es""))"),"enérgico")</f>
        <v>enérgico</v>
      </c>
    </row>
    <row r="2096">
      <c r="A2096" s="1" t="s">
        <v>2097</v>
      </c>
      <c r="B2096" s="3">
        <v>-2.0</v>
      </c>
      <c r="C2096" s="4" t="str">
        <f>IFERROR(__xludf.DUMMYFUNCTION("LOWER(GOOGLETRANSLATE(A2096,""en"",""es""))"),"sin ánimo")</f>
        <v>sin ánimo</v>
      </c>
    </row>
    <row r="2097">
      <c r="A2097" s="1" t="s">
        <v>2098</v>
      </c>
      <c r="B2097" s="3">
        <v>-2.0</v>
      </c>
      <c r="C2097" s="4" t="str">
        <f>IFERROR(__xludf.DUMMYFUNCTION("LOWER(GOOGLETRANSLATE(A2097,""en"",""es""))"),"malévolo")</f>
        <v>malévolo</v>
      </c>
    </row>
    <row r="2098">
      <c r="A2098" s="1" t="s">
        <v>2099</v>
      </c>
      <c r="B2098" s="3">
        <v>3.0</v>
      </c>
      <c r="C2098" s="4" t="str">
        <f>IFERROR(__xludf.DUMMYFUNCTION("LOWER(GOOGLETRANSLATE(A2098,""en"",""es""))"),"espléndido")</f>
        <v>espléndido</v>
      </c>
    </row>
    <row r="2099">
      <c r="A2099" s="1" t="s">
        <v>2100</v>
      </c>
      <c r="B2099" s="3">
        <v>2.0</v>
      </c>
      <c r="C2099" s="4" t="str">
        <f>IFERROR(__xludf.DUMMYFUNCTION("LOWER(GOOGLETRANSLATE(A2099,""en"",""es""))"),"animado")</f>
        <v>animado</v>
      </c>
    </row>
    <row r="2100">
      <c r="A2100" s="1" t="s">
        <v>2101</v>
      </c>
      <c r="B2100" s="3">
        <v>-1.0</v>
      </c>
      <c r="C2100" s="4" t="str">
        <f>IFERROR(__xludf.DUMMYFUNCTION("LOWER(GOOGLETRANSLATE(A2100,""en"",""es""))"),"chapado")</f>
        <v>chapado</v>
      </c>
    </row>
    <row r="2101">
      <c r="A2101" s="1" t="s">
        <v>2102</v>
      </c>
      <c r="B2101" s="3">
        <v>-2.0</v>
      </c>
      <c r="C2101" s="4" t="str">
        <f>IFERROR(__xludf.DUMMYFUNCTION("LOWER(GOOGLETRANSLATE(A2101,""en"",""es""))"),"puñalada")</f>
        <v>puñalada</v>
      </c>
    </row>
    <row r="2102">
      <c r="A2102" s="1" t="s">
        <v>2103</v>
      </c>
      <c r="B2102" s="3">
        <v>-2.0</v>
      </c>
      <c r="C2102" s="4" t="str">
        <f>IFERROR(__xludf.DUMMYFUNCTION("LOWER(GOOGLETRANSLATE(A2102,""en"",""es""))"),"apuñalado")</f>
        <v>apuñalado</v>
      </c>
    </row>
    <row r="2103">
      <c r="A2103" s="1" t="s">
        <v>2104</v>
      </c>
      <c r="B2103" s="3">
        <v>2.0</v>
      </c>
      <c r="C2103" s="4" t="str">
        <f>IFERROR(__xludf.DUMMYFUNCTION("LOWER(GOOGLETRANSLATE(A2103,""en"",""es""))"),"estable")</f>
        <v>estable</v>
      </c>
    </row>
    <row r="2104">
      <c r="A2104" s="1" t="s">
        <v>2105</v>
      </c>
      <c r="B2104" s="3">
        <v>-2.0</v>
      </c>
      <c r="C2104" s="4" t="str">
        <f>IFERROR(__xludf.DUMMYFUNCTION("LOWER(GOOGLETRANSLATE(A2104,""en"",""es""))"),"apuñalamiento")</f>
        <v>apuñalamiento</v>
      </c>
    </row>
    <row r="2105">
      <c r="A2105" s="1" t="s">
        <v>2106</v>
      </c>
      <c r="B2105" s="3">
        <v>-2.0</v>
      </c>
      <c r="C2105" s="4" t="str">
        <f>IFERROR(__xludf.DUMMYFUNCTION("LOWER(GOOGLETRANSLATE(A2105,""en"",""es""))"),"parar")</f>
        <v>parar</v>
      </c>
    </row>
    <row r="2106">
      <c r="A2106" s="1" t="s">
        <v>2107</v>
      </c>
      <c r="B2106" s="3">
        <v>-2.0</v>
      </c>
      <c r="C2106" s="4" t="str">
        <f>IFERROR(__xludf.DUMMYFUNCTION("LOWER(GOOGLETRANSLATE(A2106,""en"",""es""))"),"parado")</f>
        <v>parado</v>
      </c>
    </row>
    <row r="2107">
      <c r="A2107" s="1" t="s">
        <v>2108</v>
      </c>
      <c r="B2107" s="3">
        <v>-2.0</v>
      </c>
      <c r="C2107" s="4" t="str">
        <f>IFERROR(__xludf.DUMMYFUNCTION("LOWER(GOOGLETRANSLATE(A2107,""en"",""es""))"),"estancamiento")</f>
        <v>estancamiento</v>
      </c>
    </row>
    <row r="2108">
      <c r="A2108" s="1" t="s">
        <v>2109</v>
      </c>
      <c r="B2108" s="3">
        <v>2.0</v>
      </c>
      <c r="C2108" s="4" t="str">
        <f>IFERROR(__xludf.DUMMYFUNCTION("LOWER(GOOGLETRANSLATE(A2108,""en"",""es""))"),"aguante")</f>
        <v>aguante</v>
      </c>
    </row>
    <row r="2109">
      <c r="A2109" s="1" t="s">
        <v>2110</v>
      </c>
      <c r="B2109" s="3">
        <v>-2.0</v>
      </c>
      <c r="C2109" s="4" t="str">
        <f>IFERROR(__xludf.DUMMYFUNCTION("LOWER(GOOGLETRANSLATE(A2109,""en"",""es""))"),"estampida")</f>
        <v>estampida</v>
      </c>
    </row>
    <row r="2110">
      <c r="A2110" s="1" t="s">
        <v>2111</v>
      </c>
      <c r="B2110" s="3">
        <v>-2.0</v>
      </c>
      <c r="C2110" s="4" t="str">
        <f>IFERROR(__xludf.DUMMYFUNCTION("LOWER(GOOGLETRANSLATE(A2110,""en"",""es""))"),"sorprendido")</f>
        <v>sorprendido</v>
      </c>
    </row>
    <row r="2111">
      <c r="A2111" s="1" t="s">
        <v>2112</v>
      </c>
      <c r="B2111" s="3">
        <v>-2.0</v>
      </c>
      <c r="C2111" s="4" t="str">
        <f>IFERROR(__xludf.DUMMYFUNCTION("LOWER(GOOGLETRANSLATE(A2111,""en"",""es""))"),"morir de hambre")</f>
        <v>morir de hambre</v>
      </c>
    </row>
    <row r="2112">
      <c r="A2112" s="1" t="s">
        <v>2113</v>
      </c>
      <c r="B2112" s="3">
        <v>-2.0</v>
      </c>
      <c r="C2112" s="4" t="str">
        <f>IFERROR(__xludf.DUMMYFUNCTION("LOWER(GOOGLETRANSLATE(A2112,""en"",""es""))"),"famélico")</f>
        <v>famélico</v>
      </c>
    </row>
    <row r="2113">
      <c r="A2113" s="1" t="s">
        <v>2114</v>
      </c>
      <c r="B2113" s="3">
        <v>-2.0</v>
      </c>
      <c r="C2113" s="4" t="str">
        <f>IFERROR(__xludf.DUMMYFUNCTION("LOWER(GOOGLETRANSLATE(A2113,""en"",""es""))"),"hambriento")</f>
        <v>hambriento</v>
      </c>
    </row>
    <row r="2114">
      <c r="A2114" s="1" t="s">
        <v>2115</v>
      </c>
      <c r="B2114" s="3">
        <v>-2.0</v>
      </c>
      <c r="C2114" s="4" t="str">
        <f>IFERROR(__xludf.DUMMYFUNCTION("LOWER(GOOGLETRANSLATE(A2114,""en"",""es""))"),"hambriento")</f>
        <v>hambriento</v>
      </c>
    </row>
    <row r="2115">
      <c r="A2115" s="1" t="s">
        <v>2116</v>
      </c>
      <c r="B2115" s="3">
        <v>2.0</v>
      </c>
      <c r="C2115" s="4" t="str">
        <f>IFERROR(__xludf.DUMMYFUNCTION("LOWER(GOOGLETRANSLATE(A2115,""en"",""es""))"),"firme")</f>
        <v>firme</v>
      </c>
    </row>
    <row r="2116">
      <c r="A2116" s="1" t="s">
        <v>2117</v>
      </c>
      <c r="B2116" s="3">
        <v>-2.0</v>
      </c>
      <c r="C2116" s="4" t="str">
        <f>IFERROR(__xludf.DUMMYFUNCTION("LOWER(GOOGLETRANSLATE(A2116,""en"",""es""))"),"robar")</f>
        <v>robar</v>
      </c>
    </row>
    <row r="2117">
      <c r="A2117" s="1" t="s">
        <v>2118</v>
      </c>
      <c r="B2117" s="3">
        <v>-2.0</v>
      </c>
      <c r="C2117" s="4" t="str">
        <f>IFERROR(__xludf.DUMMYFUNCTION("LOWER(GOOGLETRANSLATE(A2117,""en"",""es""))"),"robo")</f>
        <v>robo</v>
      </c>
    </row>
    <row r="2118">
      <c r="A2118" s="1" t="s">
        <v>2119</v>
      </c>
      <c r="B2118" s="3">
        <v>-2.0</v>
      </c>
      <c r="C2118" s="4" t="str">
        <f>IFERROR(__xludf.DUMMYFUNCTION("LOWER(GOOGLETRANSLATE(A2118,""en"",""es""))"),"estereotipo")</f>
        <v>estereotipo</v>
      </c>
    </row>
    <row r="2119">
      <c r="A2119" s="1" t="s">
        <v>2120</v>
      </c>
      <c r="B2119" s="3">
        <v>-2.0</v>
      </c>
      <c r="C2119" s="4" t="str">
        <f>IFERROR(__xludf.DUMMYFUNCTION("LOWER(GOOGLETRANSLATE(A2119,""en"",""es""))"),"esteriotipado")</f>
        <v>esteriotipado</v>
      </c>
    </row>
    <row r="2120">
      <c r="A2120" s="1" t="s">
        <v>2121</v>
      </c>
      <c r="B2120" s="3">
        <v>-1.0</v>
      </c>
      <c r="C2120" s="4" t="str">
        <f>IFERROR(__xludf.DUMMYFUNCTION("LOWER(GOOGLETRANSLATE(A2120,""en"",""es""))"),"sofocado")</f>
        <v>sofocado</v>
      </c>
    </row>
    <row r="2121">
      <c r="A2121" s="1" t="s">
        <v>2122</v>
      </c>
      <c r="B2121" s="3">
        <v>1.0</v>
      </c>
      <c r="C2121" s="4" t="str">
        <f>IFERROR(__xludf.DUMMYFUNCTION("LOWER(GOOGLETRANSLATE(A2121,""en"",""es""))"),"estimular")</f>
        <v>estimular</v>
      </c>
    </row>
    <row r="2122">
      <c r="A2122" s="1" t="s">
        <v>2123</v>
      </c>
      <c r="B2122" s="3">
        <v>1.0</v>
      </c>
      <c r="C2122" s="4" t="str">
        <f>IFERROR(__xludf.DUMMYFUNCTION("LOWER(GOOGLETRANSLATE(A2122,""en"",""es""))"),"estimulado")</f>
        <v>estimulado</v>
      </c>
    </row>
    <row r="2123">
      <c r="A2123" s="1" t="s">
        <v>2124</v>
      </c>
      <c r="B2123" s="3">
        <v>1.0</v>
      </c>
      <c r="C2123" s="4" t="str">
        <f>IFERROR(__xludf.DUMMYFUNCTION("LOWER(GOOGLETRANSLATE(A2123,""en"",""es""))"),"estimular")</f>
        <v>estimular</v>
      </c>
    </row>
    <row r="2124">
      <c r="A2124" s="1" t="s">
        <v>2125</v>
      </c>
      <c r="B2124" s="3">
        <v>2.0</v>
      </c>
      <c r="C2124" s="4" t="str">
        <f>IFERROR(__xludf.DUMMYFUNCTION("LOWER(GOOGLETRANSLATE(A2124,""en"",""es""))"),"estimulante")</f>
        <v>estimulante</v>
      </c>
    </row>
    <row r="2125">
      <c r="A2125" s="1" t="s">
        <v>2126</v>
      </c>
      <c r="B2125" s="3">
        <v>-2.0</v>
      </c>
      <c r="C2125" s="4" t="str">
        <f>IFERROR(__xludf.DUMMYFUNCTION("LOWER(GOOGLETRANSLATE(A2125,""en"",""es""))"),"tacaño")</f>
        <v>tacaño</v>
      </c>
    </row>
    <row r="2126">
      <c r="A2126" s="1" t="s">
        <v>2127</v>
      </c>
      <c r="B2126" s="3">
        <v>-2.0</v>
      </c>
      <c r="C2126" s="4" t="str">
        <f>IFERROR(__xludf.DUMMYFUNCTION("LOWER(GOOGLETRANSLATE(A2126,""en"",""es""))"),"robado")</f>
        <v>robado</v>
      </c>
    </row>
    <row r="2127">
      <c r="A2127" s="1" t="s">
        <v>2128</v>
      </c>
      <c r="B2127" s="3">
        <v>-1.0</v>
      </c>
      <c r="C2127" s="4" t="str">
        <f>IFERROR(__xludf.DUMMYFUNCTION("LOWER(GOOGLETRANSLATE(A2127,""en"",""es""))"),"detener")</f>
        <v>detener</v>
      </c>
    </row>
    <row r="2128">
      <c r="A2128" s="1" t="s">
        <v>2129</v>
      </c>
      <c r="B2128" s="3">
        <v>-1.0</v>
      </c>
      <c r="C2128" s="4" t="str">
        <f>IFERROR(__xludf.DUMMYFUNCTION("LOWER(GOOGLETRANSLATE(A2128,""en"",""es""))"),"interrumpido")</f>
        <v>interrumpido</v>
      </c>
    </row>
    <row r="2129">
      <c r="A2129" s="1" t="s">
        <v>2130</v>
      </c>
      <c r="B2129" s="3">
        <v>-1.0</v>
      </c>
      <c r="C2129" s="4" t="str">
        <f>IFERROR(__xludf.DUMMYFUNCTION("LOWER(GOOGLETRANSLATE(A2129,""en"",""es""))"),"parada")</f>
        <v>parada</v>
      </c>
    </row>
    <row r="2130">
      <c r="A2130" s="1" t="s">
        <v>2131</v>
      </c>
      <c r="B2130" s="3">
        <v>-1.0</v>
      </c>
      <c r="C2130" s="4" t="str">
        <f>IFERROR(__xludf.DUMMYFUNCTION("LOWER(GOOGLETRANSLATE(A2130,""en"",""es""))"),"parada")</f>
        <v>parada</v>
      </c>
    </row>
    <row r="2131">
      <c r="A2131" s="1" t="s">
        <v>2132</v>
      </c>
      <c r="B2131" s="3">
        <v>2.0</v>
      </c>
      <c r="C2131" s="4" t="str">
        <f>IFERROR(__xludf.DUMMYFUNCTION("LOWER(GOOGLETRANSLATE(A2131,""en"",""es""))"),"cerveza negra")</f>
        <v>cerveza negra</v>
      </c>
    </row>
    <row r="2132">
      <c r="A2132" s="1" t="s">
        <v>2133</v>
      </c>
      <c r="B2132" s="3">
        <v>1.0</v>
      </c>
      <c r="C2132" s="4" t="str">
        <f>IFERROR(__xludf.DUMMYFUNCTION("LOWER(GOOGLETRANSLATE(A2132,""en"",""es""))"),"derecho")</f>
        <v>derecho</v>
      </c>
    </row>
    <row r="2133">
      <c r="A2133" s="1" t="s">
        <v>2134</v>
      </c>
      <c r="B2133" s="3">
        <v>-1.0</v>
      </c>
      <c r="C2133" s="4" t="str">
        <f>IFERROR(__xludf.DUMMYFUNCTION("LOWER(GOOGLETRANSLATE(A2133,""en"",""es""))"),"extraño")</f>
        <v>extraño</v>
      </c>
    </row>
    <row r="2134">
      <c r="A2134" s="1" t="s">
        <v>2135</v>
      </c>
      <c r="B2134" s="3">
        <v>-1.0</v>
      </c>
      <c r="C2134" s="4" t="str">
        <f>IFERROR(__xludf.DUMMYFUNCTION("LOWER(GOOGLETRANSLATE(A2134,""en"",""es""))"),"extrañamente")</f>
        <v>extrañamente</v>
      </c>
    </row>
    <row r="2135">
      <c r="A2135" s="1" t="s">
        <v>2136</v>
      </c>
      <c r="B2135" s="3">
        <v>-2.0</v>
      </c>
      <c r="C2135" s="4" t="str">
        <f>IFERROR(__xludf.DUMMYFUNCTION("LOWER(GOOGLETRANSLATE(A2135,""en"",""es""))"),"estrangulado")</f>
        <v>estrangulado</v>
      </c>
    </row>
    <row r="2136">
      <c r="A2136" s="1" t="s">
        <v>2137</v>
      </c>
      <c r="B2136" s="3">
        <v>2.0</v>
      </c>
      <c r="C2136" s="4" t="str">
        <f>IFERROR(__xludf.DUMMYFUNCTION("LOWER(GOOGLETRANSLATE(A2136,""en"",""es""))"),"fortaleza")</f>
        <v>fortaleza</v>
      </c>
    </row>
    <row r="2137">
      <c r="A2137" s="1" t="s">
        <v>2138</v>
      </c>
      <c r="B2137" s="3">
        <v>2.0</v>
      </c>
      <c r="C2137" s="4" t="str">
        <f>IFERROR(__xludf.DUMMYFUNCTION("LOWER(GOOGLETRANSLATE(A2137,""en"",""es""))"),"fortalecer")</f>
        <v>fortalecer</v>
      </c>
    </row>
    <row r="2138">
      <c r="A2138" s="1" t="s">
        <v>2139</v>
      </c>
      <c r="B2138" s="3">
        <v>2.0</v>
      </c>
      <c r="C2138" s="4" t="str">
        <f>IFERROR(__xludf.DUMMYFUNCTION("LOWER(GOOGLETRANSLATE(A2138,""en"",""es""))"),"fortificado")</f>
        <v>fortificado</v>
      </c>
    </row>
    <row r="2139">
      <c r="A2139" s="1" t="s">
        <v>2140</v>
      </c>
      <c r="B2139" s="3">
        <v>2.0</v>
      </c>
      <c r="C2139" s="4" t="str">
        <f>IFERROR(__xludf.DUMMYFUNCTION("LOWER(GOOGLETRANSLATE(A2139,""en"",""es""))"),"fortalecimiento")</f>
        <v>fortalecimiento</v>
      </c>
    </row>
    <row r="2140">
      <c r="A2140" s="1" t="s">
        <v>2141</v>
      </c>
      <c r="B2140" s="3">
        <v>2.0</v>
      </c>
      <c r="C2140" s="4" t="str">
        <f>IFERROR(__xludf.DUMMYFUNCTION("LOWER(GOOGLETRANSLATE(A2140,""en"",""es""))"),"fortalecer")</f>
        <v>fortalecer</v>
      </c>
    </row>
    <row r="2141">
      <c r="A2141" s="1" t="s">
        <v>2142</v>
      </c>
      <c r="B2141" s="3">
        <v>-2.0</v>
      </c>
      <c r="C2141" s="4" t="str">
        <f>IFERROR(__xludf.DUMMYFUNCTION("LOWER(GOOGLETRANSLATE(A2141,""en"",""es""))"),"estresado")</f>
        <v>estresado</v>
      </c>
    </row>
    <row r="2142">
      <c r="A2142" s="1" t="s">
        <v>2143</v>
      </c>
      <c r="B2142" s="3">
        <v>-2.0</v>
      </c>
      <c r="C2142" s="4" t="str">
        <f>IFERROR(__xludf.DUMMYFUNCTION("LOWER(GOOGLETRANSLATE(A2142,""en"",""es""))"),"estresante")</f>
        <v>estresante</v>
      </c>
    </row>
    <row r="2143">
      <c r="A2143" s="1" t="s">
        <v>2144</v>
      </c>
      <c r="B2143" s="3">
        <v>-2.0</v>
      </c>
      <c r="C2143" s="4" t="str">
        <f>IFERROR(__xludf.DUMMYFUNCTION("LOWER(GOOGLETRANSLATE(A2143,""en"",""es""))"),"estresores")</f>
        <v>estresores</v>
      </c>
    </row>
    <row r="2144">
      <c r="A2144" s="1" t="s">
        <v>2145</v>
      </c>
      <c r="B2144" s="3">
        <v>-2.0</v>
      </c>
      <c r="C2144" s="4" t="str">
        <f>IFERROR(__xludf.DUMMYFUNCTION("LOWER(GOOGLETRANSLATE(A2144,""en"",""es""))"),"afligido")</f>
        <v>afligido</v>
      </c>
    </row>
    <row r="2145">
      <c r="A2145" s="1" t="s">
        <v>2146</v>
      </c>
      <c r="B2145" s="3">
        <v>-1.0</v>
      </c>
      <c r="C2145" s="4" t="str">
        <f>IFERROR(__xludf.DUMMYFUNCTION("LOWER(GOOGLETRANSLATE(A2145,""en"",""es""))"),"huelga")</f>
        <v>huelga</v>
      </c>
    </row>
    <row r="2146">
      <c r="A2146" s="1" t="s">
        <v>2147</v>
      </c>
      <c r="B2146" s="3">
        <v>-2.0</v>
      </c>
      <c r="C2146" s="4" t="str">
        <f>IFERROR(__xludf.DUMMYFUNCTION("LOWER(GOOGLETRANSLATE(A2146,""en"",""es""))"),"huelguistas")</f>
        <v>huelguistas</v>
      </c>
    </row>
    <row r="2147">
      <c r="A2147" s="1" t="s">
        <v>2148</v>
      </c>
      <c r="B2147" s="3">
        <v>-1.0</v>
      </c>
      <c r="C2147" s="4" t="str">
        <f>IFERROR(__xludf.DUMMYFUNCTION("LOWER(GOOGLETRANSLATE(A2147,""en"",""es""))"),"huelgas")</f>
        <v>huelgas</v>
      </c>
    </row>
    <row r="2148">
      <c r="A2148" s="1" t="s">
        <v>2149</v>
      </c>
      <c r="B2148" s="3">
        <v>2.0</v>
      </c>
      <c r="C2148" s="4" t="str">
        <f>IFERROR(__xludf.DUMMYFUNCTION("LOWER(GOOGLETRANSLATE(A2148,""en"",""es""))"),"fuerte")</f>
        <v>fuerte</v>
      </c>
    </row>
    <row r="2149">
      <c r="A2149" s="1" t="s">
        <v>2150</v>
      </c>
      <c r="B2149" s="3">
        <v>2.0</v>
      </c>
      <c r="C2149" s="4" t="str">
        <f>IFERROR(__xludf.DUMMYFUNCTION("LOWER(GOOGLETRANSLATE(A2149,""en"",""es""))"),"más fuerte")</f>
        <v>más fuerte</v>
      </c>
    </row>
    <row r="2150">
      <c r="A2150" s="1" t="s">
        <v>2151</v>
      </c>
      <c r="B2150" s="3">
        <v>2.0</v>
      </c>
      <c r="C2150" s="4" t="str">
        <f>IFERROR(__xludf.DUMMYFUNCTION("LOWER(GOOGLETRANSLATE(A2150,""en"",""es""))"),"el más fuerte")</f>
        <v>el más fuerte</v>
      </c>
    </row>
    <row r="2151">
      <c r="A2151" s="1" t="s">
        <v>2152</v>
      </c>
      <c r="B2151" s="3">
        <v>-1.0</v>
      </c>
      <c r="C2151" s="4" t="str">
        <f>IFERROR(__xludf.DUMMYFUNCTION("LOWER(GOOGLETRANSLATE(A2151,""en"",""es""))"),"golpeado")</f>
        <v>golpeado</v>
      </c>
    </row>
    <row r="2152">
      <c r="A2152" s="1" t="s">
        <v>2153</v>
      </c>
      <c r="B2152" s="3">
        <v>-2.0</v>
      </c>
      <c r="C2152" s="4" t="str">
        <f>IFERROR(__xludf.DUMMYFUNCTION("LOWER(GOOGLETRANSLATE(A2152,""en"",""es""))"),"lucha")</f>
        <v>lucha</v>
      </c>
    </row>
    <row r="2153">
      <c r="A2153" s="1" t="s">
        <v>2154</v>
      </c>
      <c r="B2153" s="3">
        <v>-2.0</v>
      </c>
      <c r="C2153" s="4" t="str">
        <f>IFERROR(__xludf.DUMMYFUNCTION("LOWER(GOOGLETRANSLATE(A2153,""en"",""es""))"),"luchado")</f>
        <v>luchado</v>
      </c>
    </row>
    <row r="2154">
      <c r="A2154" s="1" t="s">
        <v>2155</v>
      </c>
      <c r="B2154" s="3">
        <v>-2.0</v>
      </c>
      <c r="C2154" s="4" t="str">
        <f>IFERROR(__xludf.DUMMYFUNCTION("LOWER(GOOGLETRANSLATE(A2154,""en"",""es""))"),"luchas")</f>
        <v>luchas</v>
      </c>
    </row>
    <row r="2155">
      <c r="A2155" s="1" t="s">
        <v>2156</v>
      </c>
      <c r="B2155" s="3">
        <v>-2.0</v>
      </c>
      <c r="C2155" s="4" t="str">
        <f>IFERROR(__xludf.DUMMYFUNCTION("LOWER(GOOGLETRANSLATE(A2155,""en"",""es""))"),"luchando")</f>
        <v>luchando</v>
      </c>
    </row>
    <row r="2156">
      <c r="A2156" s="1" t="s">
        <v>2157</v>
      </c>
      <c r="B2156" s="3">
        <v>-2.0</v>
      </c>
      <c r="C2156" s="4" t="str">
        <f>IFERROR(__xludf.DUMMYFUNCTION("LOWER(GOOGLETRANSLATE(A2156,""en"",""es""))"),"tenaz")</f>
        <v>tenaz</v>
      </c>
    </row>
    <row r="2157">
      <c r="A2157" s="1" t="s">
        <v>2158</v>
      </c>
      <c r="B2157" s="3">
        <v>-2.0</v>
      </c>
      <c r="C2157" s="4" t="str">
        <f>IFERROR(__xludf.DUMMYFUNCTION("LOWER(GOOGLETRANSLATE(A2157,""en"",""es""))"),"atascado")</f>
        <v>atascado</v>
      </c>
    </row>
    <row r="2158">
      <c r="A2158" s="1" t="s">
        <v>2159</v>
      </c>
      <c r="B2158" s="3">
        <v>-2.0</v>
      </c>
      <c r="C2158" s="4" t="str">
        <f>IFERROR(__xludf.DUMMYFUNCTION("LOWER(GOOGLETRANSLATE(A2158,""en"",""es""))"),"aturdido")</f>
        <v>aturdido</v>
      </c>
    </row>
    <row r="2159">
      <c r="A2159" s="1" t="s">
        <v>2160</v>
      </c>
      <c r="B2159" s="3">
        <v>4.0</v>
      </c>
      <c r="C2159" s="4" t="str">
        <f>IFERROR(__xludf.DUMMYFUNCTION("LOWER(GOOGLETRANSLATE(A2159,""en"",""es""))"),"impresionante")</f>
        <v>impresionante</v>
      </c>
    </row>
    <row r="2160">
      <c r="A2160" s="1" t="s">
        <v>2161</v>
      </c>
      <c r="B2160" s="3">
        <v>-2.0</v>
      </c>
      <c r="C2160" s="4" t="str">
        <f>IFERROR(__xludf.DUMMYFUNCTION("LOWER(GOOGLETRANSLATE(A2160,""en"",""es""))"),"estúpido")</f>
        <v>estúpido</v>
      </c>
    </row>
    <row r="2161">
      <c r="A2161" s="1" t="s">
        <v>2162</v>
      </c>
      <c r="B2161" s="3">
        <v>-2.0</v>
      </c>
      <c r="C2161" s="4" t="str">
        <f>IFERROR(__xludf.DUMMYFUNCTION("LOWER(GOOGLETRANSLATE(A2161,""en"",""es""))"),"estúpidamente")</f>
        <v>estúpidamente</v>
      </c>
    </row>
    <row r="2162">
      <c r="A2162" s="1" t="s">
        <v>2163</v>
      </c>
      <c r="B2162" s="3">
        <v>2.0</v>
      </c>
      <c r="C2162" s="4" t="str">
        <f>IFERROR(__xludf.DUMMYFUNCTION("LOWER(GOOGLETRANSLATE(A2162,""en"",""es""))"),"afable")</f>
        <v>afable</v>
      </c>
    </row>
    <row r="2163">
      <c r="A2163" s="1" t="s">
        <v>2164</v>
      </c>
      <c r="B2163" s="3">
        <v>1.0</v>
      </c>
      <c r="C2163" s="4" t="str">
        <f>IFERROR(__xludf.DUMMYFUNCTION("LOWER(GOOGLETRANSLATE(A2163,""en"",""es""))"),"sustancial")</f>
        <v>sustancial</v>
      </c>
    </row>
    <row r="2164">
      <c r="A2164" s="1" t="s">
        <v>2165</v>
      </c>
      <c r="B2164" s="3">
        <v>1.0</v>
      </c>
      <c r="C2164" s="4" t="str">
        <f>IFERROR(__xludf.DUMMYFUNCTION("LOWER(GOOGLETRANSLATE(A2164,""en"",""es""))"),"sustancialmente")</f>
        <v>sustancialmente</v>
      </c>
    </row>
    <row r="2165">
      <c r="A2165" s="1" t="s">
        <v>2166</v>
      </c>
      <c r="B2165" s="3">
        <v>-2.0</v>
      </c>
      <c r="C2165" s="4" t="str">
        <f>IFERROR(__xludf.DUMMYFUNCTION("LOWER(GOOGLETRANSLATE(A2165,""en"",""es""))"),"subversivo")</f>
        <v>subversivo</v>
      </c>
    </row>
    <row r="2166">
      <c r="A2166" s="1" t="s">
        <v>2167</v>
      </c>
      <c r="B2166" s="3">
        <v>2.0</v>
      </c>
      <c r="C2166" s="4" t="str">
        <f>IFERROR(__xludf.DUMMYFUNCTION("LOWER(GOOGLETRANSLATE(A2166,""en"",""es""))"),"éxito")</f>
        <v>éxito</v>
      </c>
    </row>
    <row r="2167">
      <c r="A2167" s="1" t="s">
        <v>2168</v>
      </c>
      <c r="B2167" s="3">
        <v>3.0</v>
      </c>
      <c r="C2167" s="4" t="str">
        <f>IFERROR(__xludf.DUMMYFUNCTION("LOWER(GOOGLETRANSLATE(A2167,""en"",""es""))"),"exitoso")</f>
        <v>exitoso</v>
      </c>
    </row>
    <row r="2168">
      <c r="A2168" s="1" t="s">
        <v>2169</v>
      </c>
      <c r="B2168" s="3">
        <v>-3.0</v>
      </c>
      <c r="C2168" s="4" t="str">
        <f>IFERROR(__xludf.DUMMYFUNCTION("LOWER(GOOGLETRANSLATE(A2168,""en"",""es""))"),"chupar")</f>
        <v>chupar</v>
      </c>
    </row>
    <row r="2169">
      <c r="A2169" s="1" t="s">
        <v>2170</v>
      </c>
      <c r="B2169" s="3">
        <v>-3.0</v>
      </c>
      <c r="C2169" s="4" t="str">
        <f>IFERROR(__xludf.DUMMYFUNCTION("LOWER(GOOGLETRANSLATE(A2169,""en"",""es""))"),"chupa")</f>
        <v>chupa</v>
      </c>
    </row>
    <row r="2170">
      <c r="A2170" s="1" t="s">
        <v>2171</v>
      </c>
      <c r="B2170" s="3">
        <v>-2.0</v>
      </c>
      <c r="C2170" s="4" t="str">
        <f>IFERROR(__xludf.DUMMYFUNCTION("LOWER(GOOGLETRANSLATE(A2170,""en"",""es""))"),"sufrir")</f>
        <v>sufrir</v>
      </c>
    </row>
    <row r="2171">
      <c r="A2171" s="1" t="s">
        <v>2172</v>
      </c>
      <c r="B2171" s="3">
        <v>-2.0</v>
      </c>
      <c r="C2171" s="4" t="str">
        <f>IFERROR(__xludf.DUMMYFUNCTION("LOWER(GOOGLETRANSLATE(A2171,""en"",""es""))"),"sufrimiento")</f>
        <v>sufrimiento</v>
      </c>
    </row>
    <row r="2172">
      <c r="A2172" s="1" t="s">
        <v>2173</v>
      </c>
      <c r="B2172" s="3">
        <v>-2.0</v>
      </c>
      <c r="C2172" s="4" t="str">
        <f>IFERROR(__xludf.DUMMYFUNCTION("LOWER(GOOGLETRANSLATE(A2172,""en"",""es""))"),"sufre")</f>
        <v>sufre</v>
      </c>
    </row>
    <row r="2173">
      <c r="A2173" s="1" t="s">
        <v>2174</v>
      </c>
      <c r="B2173" s="3">
        <v>-2.0</v>
      </c>
      <c r="C2173" s="4" t="str">
        <f>IFERROR(__xludf.DUMMYFUNCTION("LOWER(GOOGLETRANSLATE(A2173,""en"",""es""))"),"suicida")</f>
        <v>suicida</v>
      </c>
    </row>
    <row r="2174">
      <c r="A2174" s="1" t="s">
        <v>2175</v>
      </c>
      <c r="B2174" s="3">
        <v>-2.0</v>
      </c>
      <c r="C2174" s="4" t="str">
        <f>IFERROR(__xludf.DUMMYFUNCTION("LOWER(GOOGLETRANSLATE(A2174,""en"",""es""))"),"suicidio")</f>
        <v>suicidio</v>
      </c>
    </row>
    <row r="2175">
      <c r="A2175" s="1" t="s">
        <v>2176</v>
      </c>
      <c r="B2175" s="3">
        <v>-2.0</v>
      </c>
      <c r="C2175" s="4" t="str">
        <f>IFERROR(__xludf.DUMMYFUNCTION("LOWER(GOOGLETRANSLATE(A2175,""en"",""es""))"),"demandar")</f>
        <v>demandar</v>
      </c>
    </row>
    <row r="2176">
      <c r="A2176" s="1" t="s">
        <v>2177</v>
      </c>
      <c r="B2176" s="3">
        <v>-2.0</v>
      </c>
      <c r="C2176" s="4" t="str">
        <f>IFERROR(__xludf.DUMMYFUNCTION("LOWER(GOOGLETRANSLATE(A2176,""en"",""es""))"),"malhuminado")</f>
        <v>malhuminado</v>
      </c>
    </row>
    <row r="2177">
      <c r="A2177" s="1" t="s">
        <v>2178</v>
      </c>
      <c r="B2177" s="3">
        <v>-2.0</v>
      </c>
      <c r="C2177" s="4" t="str">
        <f>IFERROR(__xludf.DUMMYFUNCTION("LOWER(GOOGLETRANSLATE(A2177,""en"",""es""))"),"malhumorado")</f>
        <v>malhumorado</v>
      </c>
    </row>
    <row r="2178">
      <c r="A2178" s="1" t="s">
        <v>2179</v>
      </c>
      <c r="B2178" s="3">
        <v>-2.0</v>
      </c>
      <c r="C2178" s="4" t="str">
        <f>IFERROR(__xludf.DUMMYFUNCTION("LOWER(GOOGLETRANSLATE(A2178,""en"",""es""))"),"hosco")</f>
        <v>hosco</v>
      </c>
    </row>
    <row r="2179">
      <c r="A2179" s="1" t="s">
        <v>2180</v>
      </c>
      <c r="B2179" s="3">
        <v>2.0</v>
      </c>
      <c r="C2179" s="4" t="str">
        <f>IFERROR(__xludf.DUMMYFUNCTION("LOWER(GOOGLETRANSLATE(A2179,""en"",""es""))"),"luz solar")</f>
        <v>luz solar</v>
      </c>
    </row>
    <row r="2180">
      <c r="A2180" s="1" t="s">
        <v>2181</v>
      </c>
      <c r="B2180" s="3">
        <v>3.0</v>
      </c>
      <c r="C2180" s="4" t="str">
        <f>IFERROR(__xludf.DUMMYFUNCTION("LOWER(GOOGLETRANSLATE(A2180,""en"",""es""))"),"súper")</f>
        <v>súper</v>
      </c>
    </row>
    <row r="2181">
      <c r="A2181" s="1" t="s">
        <v>2182</v>
      </c>
      <c r="B2181" s="3">
        <v>5.0</v>
      </c>
      <c r="C2181" s="4" t="str">
        <f>IFERROR(__xludf.DUMMYFUNCTION("LOWER(GOOGLETRANSLATE(A2181,""en"",""es""))"),"magnífico")</f>
        <v>magnífico</v>
      </c>
    </row>
    <row r="2182">
      <c r="A2182" s="1" t="s">
        <v>2183</v>
      </c>
      <c r="B2182" s="3">
        <v>2.0</v>
      </c>
      <c r="C2182" s="4" t="str">
        <f>IFERROR(__xludf.DUMMYFUNCTION("LOWER(GOOGLETRANSLATE(A2182,""en"",""es""))"),"superior")</f>
        <v>superior</v>
      </c>
    </row>
    <row r="2183">
      <c r="A2183" s="1" t="s">
        <v>2184</v>
      </c>
      <c r="B2183" s="3">
        <v>2.0</v>
      </c>
      <c r="C2183" s="4" t="str">
        <f>IFERROR(__xludf.DUMMYFUNCTION("LOWER(GOOGLETRANSLATE(A2183,""en"",""es""))"),"apoyo")</f>
        <v>apoyo</v>
      </c>
    </row>
    <row r="2184">
      <c r="A2184" s="1" t="s">
        <v>2185</v>
      </c>
      <c r="B2184" s="3">
        <v>2.0</v>
      </c>
      <c r="C2184" s="4" t="str">
        <f>IFERROR(__xludf.DUMMYFUNCTION("LOWER(GOOGLETRANSLATE(A2184,""en"",""es""))"),"soportado")</f>
        <v>soportado</v>
      </c>
    </row>
    <row r="2185">
      <c r="A2185" s="1" t="s">
        <v>2186</v>
      </c>
      <c r="B2185" s="3">
        <v>1.0</v>
      </c>
      <c r="C2185" s="4" t="str">
        <f>IFERROR(__xludf.DUMMYFUNCTION("LOWER(GOOGLETRANSLATE(A2185,""en"",""es""))"),"seguidor")</f>
        <v>seguidor</v>
      </c>
    </row>
    <row r="2186">
      <c r="A2186" s="1" t="s">
        <v>2187</v>
      </c>
      <c r="B2186" s="3">
        <v>1.0</v>
      </c>
      <c r="C2186" s="4" t="str">
        <f>IFERROR(__xludf.DUMMYFUNCTION("LOWER(GOOGLETRANSLATE(A2186,""en"",""es""))"),"seguidores")</f>
        <v>seguidores</v>
      </c>
    </row>
    <row r="2187">
      <c r="A2187" s="1" t="s">
        <v>2188</v>
      </c>
      <c r="B2187" s="3">
        <v>1.0</v>
      </c>
      <c r="C2187" s="4" t="str">
        <f>IFERROR(__xludf.DUMMYFUNCTION("LOWER(GOOGLETRANSLATE(A2187,""en"",""es""))"),"secundario")</f>
        <v>secundario</v>
      </c>
    </row>
    <row r="2188">
      <c r="A2188" s="1" t="s">
        <v>2189</v>
      </c>
      <c r="B2188" s="3">
        <v>2.0</v>
      </c>
      <c r="C2188" s="4" t="str">
        <f>IFERROR(__xludf.DUMMYFUNCTION("LOWER(GOOGLETRANSLATE(A2188,""en"",""es""))"),"apoyo")</f>
        <v>apoyo</v>
      </c>
    </row>
    <row r="2189">
      <c r="A2189" s="1" t="s">
        <v>2190</v>
      </c>
      <c r="B2189" s="3">
        <v>2.0</v>
      </c>
      <c r="C2189" s="4" t="str">
        <f>IFERROR(__xludf.DUMMYFUNCTION("LOWER(GOOGLETRANSLATE(A2189,""en"",""es""))"),"soporte")</f>
        <v>soporte</v>
      </c>
    </row>
    <row r="2190">
      <c r="A2190" s="1" t="s">
        <v>2191</v>
      </c>
      <c r="B2190" s="3">
        <v>2.0</v>
      </c>
      <c r="C2190" s="4" t="str">
        <f>IFERROR(__xludf.DUMMYFUNCTION("LOWER(GOOGLETRANSLATE(A2190,""en"",""es""))"),"sobrevivió")</f>
        <v>sobrevivió</v>
      </c>
    </row>
    <row r="2191">
      <c r="A2191" s="1" t="s">
        <v>2192</v>
      </c>
      <c r="B2191" s="3">
        <v>2.0</v>
      </c>
      <c r="C2191" s="4" t="str">
        <f>IFERROR(__xludf.DUMMYFUNCTION("LOWER(GOOGLETRANSLATE(A2191,""en"",""es""))"),"sobreviviente")</f>
        <v>sobreviviente</v>
      </c>
    </row>
    <row r="2192">
      <c r="A2192" s="1" t="s">
        <v>2193</v>
      </c>
      <c r="B2192" s="3">
        <v>2.0</v>
      </c>
      <c r="C2192" s="4" t="str">
        <f>IFERROR(__xludf.DUMMYFUNCTION("LOWER(GOOGLETRANSLATE(A2192,""en"",""es""))"),"sobreviviente")</f>
        <v>sobreviviente</v>
      </c>
    </row>
    <row r="2193">
      <c r="A2193" s="1" t="s">
        <v>2194</v>
      </c>
      <c r="B2193" s="3">
        <v>-1.0</v>
      </c>
      <c r="C2193" s="4" t="str">
        <f>IFERROR(__xludf.DUMMYFUNCTION("LOWER(GOOGLETRANSLATE(A2193,""en"",""es""))"),"sospechar")</f>
        <v>sospechar</v>
      </c>
    </row>
    <row r="2194">
      <c r="A2194" s="1" t="s">
        <v>2195</v>
      </c>
      <c r="B2194" s="3">
        <v>-1.0</v>
      </c>
      <c r="C2194" s="4" t="str">
        <f>IFERROR(__xludf.DUMMYFUNCTION("LOWER(GOOGLETRANSLATE(A2194,""en"",""es""))"),"sospechoso")</f>
        <v>sospechoso</v>
      </c>
    </row>
    <row r="2195">
      <c r="A2195" s="1" t="s">
        <v>2196</v>
      </c>
      <c r="B2195" s="3">
        <v>-1.0</v>
      </c>
      <c r="C2195" s="4" t="str">
        <f>IFERROR(__xludf.DUMMYFUNCTION("LOWER(GOOGLETRANSLATE(A2195,""en"",""es""))"),"sospecha")</f>
        <v>sospecha</v>
      </c>
    </row>
    <row r="2196">
      <c r="A2196" s="1" t="s">
        <v>2197</v>
      </c>
      <c r="B2196" s="3">
        <v>-1.0</v>
      </c>
      <c r="C2196" s="4" t="str">
        <f>IFERROR(__xludf.DUMMYFUNCTION("LOWER(GOOGLETRANSLATE(A2196,""en"",""es""))"),"sospechosos")</f>
        <v>sospechosos</v>
      </c>
    </row>
    <row r="2197">
      <c r="A2197" s="1" t="s">
        <v>2198</v>
      </c>
      <c r="B2197" s="3">
        <v>-1.0</v>
      </c>
      <c r="C2197" s="4" t="str">
        <f>IFERROR(__xludf.DUMMYFUNCTION("LOWER(GOOGLETRANSLATE(A2197,""en"",""es""))"),"suspender")</f>
        <v>suspender</v>
      </c>
    </row>
    <row r="2198">
      <c r="A2198" s="1" t="s">
        <v>2199</v>
      </c>
      <c r="B2198" s="3">
        <v>-1.0</v>
      </c>
      <c r="C2198" s="4" t="str">
        <f>IFERROR(__xludf.DUMMYFUNCTION("LOWER(GOOGLETRANSLATE(A2198,""en"",""es""))"),"suspendido")</f>
        <v>suspendido</v>
      </c>
    </row>
    <row r="2199">
      <c r="A2199" s="1" t="s">
        <v>2200</v>
      </c>
      <c r="B2199" s="3">
        <v>-2.0</v>
      </c>
      <c r="C2199" s="4" t="str">
        <f>IFERROR(__xludf.DUMMYFUNCTION("LOWER(GOOGLETRANSLATE(A2199,""en"",""es""))"),"sospechoso")</f>
        <v>sospechoso</v>
      </c>
    </row>
    <row r="2200">
      <c r="A2200" s="1" t="s">
        <v>2201</v>
      </c>
      <c r="B2200" s="3">
        <v>-2.0</v>
      </c>
      <c r="C2200" s="4" t="str">
        <f>IFERROR(__xludf.DUMMYFUNCTION("LOWER(GOOGLETRANSLATE(A2200,""en"",""es""))"),"jurar")</f>
        <v>jurar</v>
      </c>
    </row>
    <row r="2201">
      <c r="A2201" s="1" t="s">
        <v>2202</v>
      </c>
      <c r="B2201" s="3">
        <v>-2.0</v>
      </c>
      <c r="C2201" s="4" t="str">
        <f>IFERROR(__xludf.DUMMYFUNCTION("LOWER(GOOGLETRANSLATE(A2201,""en"",""es""))"),"maldición")</f>
        <v>maldición</v>
      </c>
    </row>
    <row r="2202">
      <c r="A2202" s="1" t="s">
        <v>2203</v>
      </c>
      <c r="B2202" s="3">
        <v>-2.0</v>
      </c>
      <c r="C2202" s="4" t="str">
        <f>IFERROR(__xludf.DUMMYFUNCTION("LOWER(GOOGLETRANSLATE(A2202,""en"",""es""))"),"maldita")</f>
        <v>maldita</v>
      </c>
    </row>
    <row r="2203">
      <c r="A2203" s="1" t="s">
        <v>2204</v>
      </c>
      <c r="B2203" s="3">
        <v>2.0</v>
      </c>
      <c r="C2203" s="4" t="str">
        <f>IFERROR(__xludf.DUMMYFUNCTION("LOWER(GOOGLETRANSLATE(A2203,""en"",""es""))"),"dulce")</f>
        <v>dulce</v>
      </c>
    </row>
    <row r="2204">
      <c r="A2204" s="1" t="s">
        <v>2205</v>
      </c>
      <c r="B2204" s="3">
        <v>2.0</v>
      </c>
      <c r="C2204" s="4" t="str">
        <f>IFERROR(__xludf.DUMMYFUNCTION("LOWER(GOOGLETRANSLATE(A2204,""en"",""es""))"),"rápido")</f>
        <v>rápido</v>
      </c>
    </row>
    <row r="2205">
      <c r="A2205" s="1" t="s">
        <v>2206</v>
      </c>
      <c r="B2205" s="3">
        <v>2.0</v>
      </c>
      <c r="C2205" s="4" t="str">
        <f>IFERROR(__xludf.DUMMYFUNCTION("LOWER(GOOGLETRANSLATE(A2205,""en"",""es""))"),"rápidamente")</f>
        <v>rápidamente</v>
      </c>
    </row>
    <row r="2206">
      <c r="A2206" s="1" t="s">
        <v>2207</v>
      </c>
      <c r="B2206" s="3">
        <v>-3.0</v>
      </c>
      <c r="C2206" s="4" t="str">
        <f>IFERROR(__xludf.DUMMYFUNCTION("LOWER(GOOGLETRANSLATE(A2206,""en"",""es""))"),"estafa")</f>
        <v>estafa</v>
      </c>
    </row>
    <row r="2207">
      <c r="A2207" s="1" t="s">
        <v>2208</v>
      </c>
      <c r="B2207" s="3">
        <v>-3.0</v>
      </c>
      <c r="C2207" s="4" t="str">
        <f>IFERROR(__xludf.DUMMYFUNCTION("LOWER(GOOGLETRANSLATE(A2207,""en"",""es""))"),"estafadores")</f>
        <v>estafadores</v>
      </c>
    </row>
    <row r="2208">
      <c r="A2208" s="1" t="s">
        <v>2209</v>
      </c>
      <c r="B2208" s="3">
        <v>-3.0</v>
      </c>
      <c r="C2208" s="4" t="str">
        <f>IFERROR(__xludf.DUMMYFUNCTION("LOWER(GOOGLETRANSLATE(A2208,""en"",""es""))"),"trapacero")</f>
        <v>trapacero</v>
      </c>
    </row>
    <row r="2209">
      <c r="A2209" s="1" t="s">
        <v>2210</v>
      </c>
      <c r="B2209" s="3">
        <v>2.0</v>
      </c>
      <c r="C2209" s="4" t="str">
        <f>IFERROR(__xludf.DUMMYFUNCTION("LOWER(GOOGLETRANSLATE(A2209,""en"",""es""))"),"simpático")</f>
        <v>simpático</v>
      </c>
    </row>
    <row r="2210">
      <c r="A2210" s="1" t="s">
        <v>2211</v>
      </c>
      <c r="B2210" s="3">
        <v>2.0</v>
      </c>
      <c r="C2210" s="4" t="str">
        <f>IFERROR(__xludf.DUMMYFUNCTION("LOWER(GOOGLETRANSLATE(A2210,""en"",""es""))"),"compasión")</f>
        <v>compasión</v>
      </c>
    </row>
    <row r="2211">
      <c r="A2211" s="1" t="s">
        <v>2212</v>
      </c>
      <c r="B2211" s="3">
        <v>-2.0</v>
      </c>
      <c r="C2211" s="4" t="str">
        <f>IFERROR(__xludf.DUMMYFUNCTION("LOWER(GOOGLETRANSLATE(A2211,""en"",""es""))"),"tardar")</f>
        <v>tardar</v>
      </c>
    </row>
    <row r="2212">
      <c r="A2212" s="1" t="s">
        <v>2213</v>
      </c>
      <c r="B2212" s="3">
        <v>-2.0</v>
      </c>
      <c r="C2212" s="4" t="str">
        <f>IFERROR(__xludf.DUMMYFUNCTION("LOWER(GOOGLETRANSLATE(A2212,""en"",""es""))"),"lágrimas")</f>
        <v>lágrimas</v>
      </c>
    </row>
    <row r="2213">
      <c r="A2213" s="1" t="s">
        <v>2214</v>
      </c>
      <c r="B2213" s="3">
        <v>2.0</v>
      </c>
      <c r="C2213" s="4" t="str">
        <f>IFERROR(__xludf.DUMMYFUNCTION("LOWER(GOOGLETRANSLATE(A2213,""en"",""es""))"),"licitación")</f>
        <v>licitación</v>
      </c>
    </row>
    <row r="2214">
      <c r="A2214" s="1" t="s">
        <v>2215</v>
      </c>
      <c r="B2214" s="3">
        <v>-2.0</v>
      </c>
      <c r="C2214" s="4" t="str">
        <f>IFERROR(__xludf.DUMMYFUNCTION("LOWER(GOOGLETRANSLATE(A2214,""en"",""es""))"),"tenso")</f>
        <v>tenso</v>
      </c>
    </row>
    <row r="2215">
      <c r="A2215" s="1" t="s">
        <v>2216</v>
      </c>
      <c r="B2215" s="3">
        <v>-1.0</v>
      </c>
      <c r="C2215" s="4" t="str">
        <f>IFERROR(__xludf.DUMMYFUNCTION("LOWER(GOOGLETRANSLATE(A2215,""en"",""es""))"),"tensión")</f>
        <v>tensión</v>
      </c>
    </row>
    <row r="2216">
      <c r="A2216" s="1" t="s">
        <v>2217</v>
      </c>
      <c r="B2216" s="3">
        <v>-3.0</v>
      </c>
      <c r="C2216" s="4" t="str">
        <f>IFERROR(__xludf.DUMMYFUNCTION("LOWER(GOOGLETRANSLATE(A2216,""en"",""es""))"),"horrible")</f>
        <v>horrible</v>
      </c>
    </row>
    <row r="2217">
      <c r="A2217" s="1" t="s">
        <v>2218</v>
      </c>
      <c r="B2217" s="3">
        <v>-3.0</v>
      </c>
      <c r="C2217" s="4" t="str">
        <f>IFERROR(__xludf.DUMMYFUNCTION("LOWER(GOOGLETRANSLATE(A2217,""en"",""es""))"),"terriblemente")</f>
        <v>terriblemente</v>
      </c>
    </row>
    <row r="2218">
      <c r="A2218" s="1" t="s">
        <v>2219</v>
      </c>
      <c r="B2218" s="3">
        <v>4.0</v>
      </c>
      <c r="C2218" s="4" t="str">
        <f>IFERROR(__xludf.DUMMYFUNCTION("LOWER(GOOGLETRANSLATE(A2218,""en"",""es""))"),"fantástico")</f>
        <v>fantástico</v>
      </c>
    </row>
    <row r="2219">
      <c r="A2219" s="1" t="s">
        <v>2220</v>
      </c>
      <c r="B2219" s="3">
        <v>-3.0</v>
      </c>
      <c r="C2219" s="4" t="str">
        <f>IFERROR(__xludf.DUMMYFUNCTION("LOWER(GOOGLETRANSLATE(A2219,""en"",""es""))"),"aterrorizado")</f>
        <v>aterrorizado</v>
      </c>
    </row>
    <row r="2220">
      <c r="A2220" s="1" t="s">
        <v>2221</v>
      </c>
      <c r="B2220" s="3">
        <v>-3.0</v>
      </c>
      <c r="C2220" s="4" t="str">
        <f>IFERROR(__xludf.DUMMYFUNCTION("LOWER(GOOGLETRANSLATE(A2220,""en"",""es""))"),"terror")</f>
        <v>terror</v>
      </c>
    </row>
    <row r="2221">
      <c r="A2221" s="1" t="s">
        <v>2222</v>
      </c>
      <c r="B2221" s="3">
        <v>-3.0</v>
      </c>
      <c r="C2221" s="4" t="str">
        <f>IFERROR(__xludf.DUMMYFUNCTION("LOWER(GOOGLETRANSLATE(A2221,""en"",""es""))"),"aterrorizar")</f>
        <v>aterrorizar</v>
      </c>
    </row>
    <row r="2222">
      <c r="A2222" s="1" t="s">
        <v>2223</v>
      </c>
      <c r="B2222" s="3">
        <v>-3.0</v>
      </c>
      <c r="C2222" s="4" t="str">
        <f>IFERROR(__xludf.DUMMYFUNCTION("LOWER(GOOGLETRANSLATE(A2222,""en"",""es""))"),"aterrorizado")</f>
        <v>aterrorizado</v>
      </c>
    </row>
    <row r="2223">
      <c r="A2223" s="1" t="s">
        <v>2224</v>
      </c>
      <c r="B2223" s="3">
        <v>-3.0</v>
      </c>
      <c r="C2223" s="4" t="str">
        <f>IFERROR(__xludf.DUMMYFUNCTION("LOWER(GOOGLETRANSLATE(A2223,""en"",""es""))"),"terrorizar")</f>
        <v>terrorizar</v>
      </c>
    </row>
    <row r="2224">
      <c r="A2224" s="1" t="s">
        <v>2225</v>
      </c>
      <c r="B2224" s="3">
        <v>2.0</v>
      </c>
      <c r="C2224" s="4" t="str">
        <f>IFERROR(__xludf.DUMMYFUNCTION("LOWER(GOOGLETRANSLATE(A2224,""en"",""es""))"),"agradecer")</f>
        <v>agradecer</v>
      </c>
    </row>
    <row r="2225">
      <c r="A2225" s="1" t="s">
        <v>2226</v>
      </c>
      <c r="B2225" s="3">
        <v>2.0</v>
      </c>
      <c r="C2225" s="4" t="str">
        <f>IFERROR(__xludf.DUMMYFUNCTION("LOWER(GOOGLETRANSLATE(A2225,""en"",""es""))"),"agradecido")</f>
        <v>agradecido</v>
      </c>
    </row>
    <row r="2226">
      <c r="A2226" s="1" t="s">
        <v>2227</v>
      </c>
      <c r="B2226" s="3">
        <v>2.0</v>
      </c>
      <c r="C2226" s="4" t="str">
        <f>IFERROR(__xludf.DUMMYFUNCTION("LOWER(GOOGLETRANSLATE(A2226,""en"",""es""))"),"gracias")</f>
        <v>gracias</v>
      </c>
    </row>
    <row r="2227">
      <c r="A2227" s="1" t="s">
        <v>2228</v>
      </c>
      <c r="B2227" s="3">
        <v>-2.0</v>
      </c>
      <c r="C2227" s="4" t="str">
        <f>IFERROR(__xludf.DUMMYFUNCTION("LOWER(GOOGLETRANSLATE(A2227,""en"",""es""))"),"espinoso")</f>
        <v>espinoso</v>
      </c>
    </row>
    <row r="2228">
      <c r="A2228" s="1" t="s">
        <v>2229</v>
      </c>
      <c r="B2228" s="3">
        <v>2.0</v>
      </c>
      <c r="C2228" s="4" t="str">
        <f>IFERROR(__xludf.DUMMYFUNCTION("LOWER(GOOGLETRANSLATE(A2228,""en"",""es""))"),"considerado")</f>
        <v>considerado</v>
      </c>
    </row>
    <row r="2229">
      <c r="A2229" s="1" t="s">
        <v>2230</v>
      </c>
      <c r="B2229" s="3">
        <v>-2.0</v>
      </c>
      <c r="C2229" s="4" t="str">
        <f>IFERROR(__xludf.DUMMYFUNCTION("LOWER(GOOGLETRANSLATE(A2229,""en"",""es""))"),"desconsiderado")</f>
        <v>desconsiderado</v>
      </c>
    </row>
    <row r="2230">
      <c r="A2230" s="1" t="s">
        <v>2231</v>
      </c>
      <c r="B2230" s="3">
        <v>-2.0</v>
      </c>
      <c r="C2230" s="4" t="str">
        <f>IFERROR(__xludf.DUMMYFUNCTION("LOWER(GOOGLETRANSLATE(A2230,""en"",""es""))"),"amenaza")</f>
        <v>amenaza</v>
      </c>
    </row>
    <row r="2231">
      <c r="A2231" s="1" t="s">
        <v>2232</v>
      </c>
      <c r="B2231" s="3">
        <v>-2.0</v>
      </c>
      <c r="C2231" s="4" t="str">
        <f>IFERROR(__xludf.DUMMYFUNCTION("LOWER(GOOGLETRANSLATE(A2231,""en"",""es""))"),"amenazar")</f>
        <v>amenazar</v>
      </c>
    </row>
    <row r="2232">
      <c r="A2232" s="1" t="s">
        <v>2233</v>
      </c>
      <c r="B2232" s="3">
        <v>-2.0</v>
      </c>
      <c r="C2232" s="4" t="str">
        <f>IFERROR(__xludf.DUMMYFUNCTION("LOWER(GOOGLETRANSLATE(A2232,""en"",""es""))"),"amenazado")</f>
        <v>amenazado</v>
      </c>
    </row>
    <row r="2233">
      <c r="A2233" s="1" t="s">
        <v>2234</v>
      </c>
      <c r="B2233" s="3">
        <v>-2.0</v>
      </c>
      <c r="C2233" s="4" t="str">
        <f>IFERROR(__xludf.DUMMYFUNCTION("LOWER(GOOGLETRANSLATE(A2233,""en"",""es""))"),"amenazante")</f>
        <v>amenazante</v>
      </c>
    </row>
    <row r="2234">
      <c r="A2234" s="1" t="s">
        <v>2235</v>
      </c>
      <c r="B2234" s="3">
        <v>-2.0</v>
      </c>
      <c r="C2234" s="4" t="str">
        <f>IFERROR(__xludf.DUMMYFUNCTION("LOWER(GOOGLETRANSLATE(A2234,""en"",""es""))"),"amenazar")</f>
        <v>amenazar</v>
      </c>
    </row>
    <row r="2235">
      <c r="A2235" s="1" t="s">
        <v>2236</v>
      </c>
      <c r="B2235" s="3">
        <v>-2.0</v>
      </c>
      <c r="C2235" s="4" t="str">
        <f>IFERROR(__xludf.DUMMYFUNCTION("LOWER(GOOGLETRANSLATE(A2235,""en"",""es""))"),"amenazas")</f>
        <v>amenazas</v>
      </c>
    </row>
    <row r="2236">
      <c r="A2236" s="1" t="s">
        <v>2237</v>
      </c>
      <c r="B2236" s="3">
        <v>5.0</v>
      </c>
      <c r="C2236" s="4" t="str">
        <f>IFERROR(__xludf.DUMMYFUNCTION("LOWER(GOOGLETRANSLATE(A2236,""en"",""es""))"),"encantado")</f>
        <v>encantado</v>
      </c>
    </row>
    <row r="2237">
      <c r="A2237" s="1" t="s">
        <v>2238</v>
      </c>
      <c r="B2237" s="3">
        <v>-2.0</v>
      </c>
      <c r="C2237" s="4" t="str">
        <f>IFERROR(__xludf.DUMMYFUNCTION("LOWER(GOOGLETRANSLATE(A2237,""en"",""es""))"),"frustrar")</f>
        <v>frustrar</v>
      </c>
    </row>
    <row r="2238">
      <c r="A2238" s="1" t="s">
        <v>2239</v>
      </c>
      <c r="B2238" s="3">
        <v>-2.0</v>
      </c>
      <c r="C2238" s="4" t="str">
        <f>IFERROR(__xludf.DUMMYFUNCTION("LOWER(GOOGLETRANSLATE(A2238,""en"",""es""))"),"frustrado")</f>
        <v>frustrado</v>
      </c>
    </row>
    <row r="2239">
      <c r="A2239" s="1" t="s">
        <v>2240</v>
      </c>
      <c r="B2239" s="3">
        <v>-2.0</v>
      </c>
      <c r="C2239" s="4" t="str">
        <f>IFERROR(__xludf.DUMMYFUNCTION("LOWER(GOOGLETRANSLATE(A2239,""en"",""es""))"),"frustrante")</f>
        <v>frustrante</v>
      </c>
    </row>
    <row r="2240">
      <c r="A2240" s="1" t="s">
        <v>2241</v>
      </c>
      <c r="B2240" s="3">
        <v>-2.0</v>
      </c>
      <c r="C2240" s="4" t="str">
        <f>IFERROR(__xludf.DUMMYFUNCTION("LOWER(GOOGLETRANSLATE(A2240,""en"",""es""))"),"frwarts")</f>
        <v>frwarts</v>
      </c>
    </row>
    <row r="2241">
      <c r="A2241" s="1" t="s">
        <v>2242</v>
      </c>
      <c r="B2241" s="3">
        <v>-2.0</v>
      </c>
      <c r="C2241" s="4" t="str">
        <f>IFERROR(__xludf.DUMMYFUNCTION("LOWER(GOOGLETRANSLATE(A2241,""en"",""es""))"),"tímido")</f>
        <v>tímido</v>
      </c>
    </row>
    <row r="2242">
      <c r="A2242" s="1" t="s">
        <v>2243</v>
      </c>
      <c r="B2242" s="3">
        <v>-2.0</v>
      </c>
      <c r="C2242" s="4" t="str">
        <f>IFERROR(__xludf.DUMMYFUNCTION("LOWER(GOOGLETRANSLATE(A2242,""en"",""es""))"),"timorato")</f>
        <v>timorato</v>
      </c>
    </row>
    <row r="2243">
      <c r="A2243" s="1" t="s">
        <v>2244</v>
      </c>
      <c r="B2243" s="3">
        <v>-2.0</v>
      </c>
      <c r="C2243" s="4" t="str">
        <f>IFERROR(__xludf.DUMMYFUNCTION("LOWER(GOOGLETRANSLATE(A2243,""en"",""es""))"),"cansado")</f>
        <v>cansado</v>
      </c>
    </row>
    <row r="2244">
      <c r="A2244" s="1" t="s">
        <v>2245</v>
      </c>
      <c r="B2244" s="3">
        <v>-2.0</v>
      </c>
      <c r="C2244" s="4" t="str">
        <f>IFERROR(__xludf.DUMMYFUNCTION("LOWER(GOOGLETRANSLATE(A2244,""en"",""es""))"),"tetas")</f>
        <v>tetas</v>
      </c>
    </row>
    <row r="2245">
      <c r="A2245" s="1" t="s">
        <v>2246</v>
      </c>
      <c r="B2245" s="3">
        <v>2.0</v>
      </c>
      <c r="C2245" s="4" t="str">
        <f>IFERROR(__xludf.DUMMYFUNCTION("LOWER(GOOGLETRANSLATE(A2245,""en"",""es""))"),"tolerante")</f>
        <v>tolerante</v>
      </c>
    </row>
    <row r="2246">
      <c r="A2246" s="1" t="s">
        <v>2247</v>
      </c>
      <c r="B2246" s="3">
        <v>-2.0</v>
      </c>
      <c r="C2246" s="4" t="str">
        <f>IFERROR(__xludf.DUMMYFUNCTION("LOWER(GOOGLETRANSLATE(A2246,""en"",""es""))"),"sin dientes")</f>
        <v>sin dientes</v>
      </c>
    </row>
    <row r="2247">
      <c r="A2247" s="1" t="s">
        <v>2248</v>
      </c>
      <c r="B2247" s="3">
        <v>2.0</v>
      </c>
      <c r="C2247" s="4" t="str">
        <f>IFERROR(__xludf.DUMMYFUNCTION("LOWER(GOOGLETRANSLATE(A2247,""en"",""es""))"),"arriba")</f>
        <v>arriba</v>
      </c>
    </row>
    <row r="2248">
      <c r="A2248" s="1" t="s">
        <v>2249</v>
      </c>
      <c r="B2248" s="3">
        <v>2.0</v>
      </c>
      <c r="C2248" s="4" t="str">
        <f>IFERROR(__xludf.DUMMYFUNCTION("LOWER(GOOGLETRANSLATE(A2248,""en"",""es""))"),"tops")</f>
        <v>tops</v>
      </c>
    </row>
    <row r="2249">
      <c r="A2249" s="1" t="s">
        <v>2250</v>
      </c>
      <c r="B2249" s="3">
        <v>-2.0</v>
      </c>
      <c r="C2249" s="4" t="str">
        <f>IFERROR(__xludf.DUMMYFUNCTION("LOWER(GOOGLETRANSLATE(A2249,""en"",""es""))"),"rasgado")</f>
        <v>rasgado</v>
      </c>
    </row>
    <row r="2250">
      <c r="A2250" s="1" t="s">
        <v>2251</v>
      </c>
      <c r="B2250" s="3">
        <v>-4.0</v>
      </c>
      <c r="C2250" s="4" t="str">
        <f>IFERROR(__xludf.DUMMYFUNCTION("LOWER(GOOGLETRANSLATE(A2250,""en"",""es""))"),"tortura")</f>
        <v>tortura</v>
      </c>
    </row>
    <row r="2251">
      <c r="A2251" s="1" t="s">
        <v>2252</v>
      </c>
      <c r="B2251" s="3">
        <v>-4.0</v>
      </c>
      <c r="C2251" s="4" t="str">
        <f>IFERROR(__xludf.DUMMYFUNCTION("LOWER(GOOGLETRANSLATE(A2251,""en"",""es""))"),"torturado")</f>
        <v>torturado</v>
      </c>
    </row>
    <row r="2252">
      <c r="A2252" s="1" t="s">
        <v>2253</v>
      </c>
      <c r="B2252" s="3">
        <v>-4.0</v>
      </c>
      <c r="C2252" s="4" t="str">
        <f>IFERROR(__xludf.DUMMYFUNCTION("LOWER(GOOGLETRANSLATE(A2252,""en"",""es""))"),"tortura")</f>
        <v>tortura</v>
      </c>
    </row>
    <row r="2253">
      <c r="A2253" s="1" t="s">
        <v>2254</v>
      </c>
      <c r="B2253" s="3">
        <v>-4.0</v>
      </c>
      <c r="C2253" s="4" t="str">
        <f>IFERROR(__xludf.DUMMYFUNCTION("LOWER(GOOGLETRANSLATE(A2253,""en"",""es""))"),"torturación")</f>
        <v>torturación</v>
      </c>
    </row>
    <row r="2254">
      <c r="A2254" s="1" t="s">
        <v>2255</v>
      </c>
      <c r="B2254" s="3">
        <v>-2.0</v>
      </c>
      <c r="C2254" s="4" t="str">
        <f>IFERROR(__xludf.DUMMYFUNCTION("LOWER(GOOGLETRANSLATE(A2254,""en"",""es""))"),"totalitario")</f>
        <v>totalitario</v>
      </c>
    </row>
    <row r="2255">
      <c r="A2255" s="1" t="s">
        <v>2256</v>
      </c>
      <c r="B2255" s="3">
        <v>-2.0</v>
      </c>
      <c r="C2255" s="4" t="str">
        <f>IFERROR(__xludf.DUMMYFUNCTION("LOWER(GOOGLETRANSLATE(A2255,""en"",""es""))"),"totalitarismo")</f>
        <v>totalitarismo</v>
      </c>
    </row>
    <row r="2256">
      <c r="A2256" s="1" t="s">
        <v>2257</v>
      </c>
      <c r="B2256" s="3">
        <v>-2.0</v>
      </c>
      <c r="C2256" s="4" t="str">
        <f>IFERROR(__xludf.DUMMYFUNCTION("LOWER(GOOGLETRANSLATE(A2256,""en"",""es""))"),"revendedor")</f>
        <v>revendedor</v>
      </c>
    </row>
    <row r="2257">
      <c r="A2257" s="1" t="s">
        <v>2258</v>
      </c>
      <c r="B2257" s="3">
        <v>-2.0</v>
      </c>
      <c r="C2257" s="4" t="str">
        <f>IFERROR(__xludf.DUMMYFUNCTION("LOWER(GOOGLETRANSLATE(A2257,""en"",""es""))"),"promocionado")</f>
        <v>promocionado</v>
      </c>
    </row>
    <row r="2258">
      <c r="A2258" s="1" t="s">
        <v>2259</v>
      </c>
      <c r="B2258" s="3">
        <v>-2.0</v>
      </c>
      <c r="C2258" s="4" t="str">
        <f>IFERROR(__xludf.DUMMYFUNCTION("LOWER(GOOGLETRANSLATE(A2258,""en"",""es""))"),"promoción")</f>
        <v>promoción</v>
      </c>
    </row>
    <row r="2259">
      <c r="A2259" s="1" t="s">
        <v>2260</v>
      </c>
      <c r="B2259" s="3">
        <v>-2.0</v>
      </c>
      <c r="C2259" s="4" t="str">
        <f>IFERROR(__xludf.DUMMYFUNCTION("LOWER(GOOGLETRANSLATE(A2259,""en"",""es""))"),"touts")</f>
        <v>touts</v>
      </c>
    </row>
    <row r="2260">
      <c r="A2260" s="1" t="s">
        <v>2261</v>
      </c>
      <c r="B2260" s="3">
        <v>-2.0</v>
      </c>
      <c r="C2260" s="4" t="str">
        <f>IFERROR(__xludf.DUMMYFUNCTION("LOWER(GOOGLETRANSLATE(A2260,""en"",""es""))"),"tragedia")</f>
        <v>tragedia</v>
      </c>
    </row>
    <row r="2261">
      <c r="A2261" s="1" t="s">
        <v>2262</v>
      </c>
      <c r="B2261" s="3">
        <v>-2.0</v>
      </c>
      <c r="C2261" s="4" t="str">
        <f>IFERROR(__xludf.DUMMYFUNCTION("LOWER(GOOGLETRANSLATE(A2261,""en"",""es""))"),"trágico")</f>
        <v>trágico</v>
      </c>
    </row>
    <row r="2262">
      <c r="A2262" s="1" t="s">
        <v>2263</v>
      </c>
      <c r="B2262" s="3">
        <v>2.0</v>
      </c>
      <c r="C2262" s="4" t="str">
        <f>IFERROR(__xludf.DUMMYFUNCTION("LOWER(GOOGLETRANSLATE(A2262,""en"",""es""))"),"tranquilo")</f>
        <v>tranquilo</v>
      </c>
    </row>
    <row r="2263">
      <c r="A2263" s="1" t="s">
        <v>2264</v>
      </c>
      <c r="B2263" s="3">
        <v>-1.0</v>
      </c>
      <c r="C2263" s="4" t="str">
        <f>IFERROR(__xludf.DUMMYFUNCTION("LOWER(GOOGLETRANSLATE(A2263,""en"",""es""))"),"trampa")</f>
        <v>trampa</v>
      </c>
    </row>
    <row r="2264">
      <c r="A2264" s="1" t="s">
        <v>2265</v>
      </c>
      <c r="B2264" s="3">
        <v>-2.0</v>
      </c>
      <c r="C2264" s="4" t="str">
        <f>IFERROR(__xludf.DUMMYFUNCTION("LOWER(GOOGLETRANSLATE(A2264,""en"",""es""))"),"atrapado")</f>
        <v>atrapado</v>
      </c>
    </row>
    <row r="2265">
      <c r="A2265" s="1" t="s">
        <v>2266</v>
      </c>
      <c r="B2265" s="3">
        <v>-3.0</v>
      </c>
      <c r="C2265" s="4" t="str">
        <f>IFERROR(__xludf.DUMMYFUNCTION("LOWER(GOOGLETRANSLATE(A2265,""en"",""es""))"),"trauma")</f>
        <v>trauma</v>
      </c>
    </row>
    <row r="2266">
      <c r="A2266" s="1" t="s">
        <v>2267</v>
      </c>
      <c r="B2266" s="3">
        <v>-3.0</v>
      </c>
      <c r="C2266" s="4" t="str">
        <f>IFERROR(__xludf.DUMMYFUNCTION("LOWER(GOOGLETRANSLATE(A2266,""en"",""es""))"),"traumático")</f>
        <v>traumático</v>
      </c>
    </row>
    <row r="2267">
      <c r="A2267" s="1" t="s">
        <v>2268</v>
      </c>
      <c r="B2267" s="3">
        <v>-2.0</v>
      </c>
      <c r="C2267" s="4" t="str">
        <f>IFERROR(__xludf.DUMMYFUNCTION("LOWER(GOOGLETRANSLATE(A2267,""en"",""es""))"),"parodia")</f>
        <v>parodia</v>
      </c>
    </row>
    <row r="2268">
      <c r="A2268" s="1" t="s">
        <v>2269</v>
      </c>
      <c r="B2268" s="3">
        <v>-3.0</v>
      </c>
      <c r="C2268" s="4" t="str">
        <f>IFERROR(__xludf.DUMMYFUNCTION("LOWER(GOOGLETRANSLATE(A2268,""en"",""es""))"),"traición")</f>
        <v>traición</v>
      </c>
    </row>
    <row r="2269">
      <c r="A2269" s="1" t="s">
        <v>2270</v>
      </c>
      <c r="B2269" s="3">
        <v>-3.0</v>
      </c>
      <c r="C2269" s="4" t="str">
        <f>IFERROR(__xludf.DUMMYFUNCTION("LOWER(GOOGLETRANSLATE(A2269,""en"",""es""))"),"de traición")</f>
        <v>de traición</v>
      </c>
    </row>
    <row r="2270">
      <c r="A2270" s="1" t="s">
        <v>2271</v>
      </c>
      <c r="B2270" s="3">
        <v>2.0</v>
      </c>
      <c r="C2270" s="4" t="str">
        <f>IFERROR(__xludf.DUMMYFUNCTION("LOWER(GOOGLETRANSLATE(A2270,""en"",""es""))"),"tesoro")</f>
        <v>tesoro</v>
      </c>
    </row>
    <row r="2271">
      <c r="A2271" s="1" t="s">
        <v>2272</v>
      </c>
      <c r="B2271" s="3">
        <v>2.0</v>
      </c>
      <c r="C2271" s="4" t="str">
        <f>IFERROR(__xludf.DUMMYFUNCTION("LOWER(GOOGLETRANSLATE(A2271,""en"",""es""))"),"tesoros")</f>
        <v>tesoros</v>
      </c>
    </row>
    <row r="2272">
      <c r="A2272" s="1" t="s">
        <v>2273</v>
      </c>
      <c r="B2272" s="3">
        <v>-2.0</v>
      </c>
      <c r="C2272" s="4" t="str">
        <f>IFERROR(__xludf.DUMMYFUNCTION("LOWER(GOOGLETRANSLATE(A2272,""en"",""es""))"),"temblor")</f>
        <v>temblor</v>
      </c>
    </row>
    <row r="2273">
      <c r="A2273" s="1" t="s">
        <v>2274</v>
      </c>
      <c r="B2273" s="3">
        <v>-2.0</v>
      </c>
      <c r="C2273" s="4" t="str">
        <f>IFERROR(__xludf.DUMMYFUNCTION("LOWER(GOOGLETRANSLATE(A2273,""en"",""es""))"),"trémulo")</f>
        <v>trémulo</v>
      </c>
    </row>
    <row r="2274">
      <c r="A2274" s="1" t="s">
        <v>2275</v>
      </c>
      <c r="B2274" s="3">
        <v>-2.0</v>
      </c>
      <c r="C2274" s="4" t="str">
        <f>IFERROR(__xludf.DUMMYFUNCTION("LOWER(GOOGLETRANSLATE(A2274,""en"",""es""))"),"bureado")</f>
        <v>bureado</v>
      </c>
    </row>
    <row r="2275">
      <c r="A2275" s="1" t="s">
        <v>2276</v>
      </c>
      <c r="B2275" s="3">
        <v>-2.0</v>
      </c>
      <c r="C2275" s="4" t="str">
        <f>IFERROR(__xludf.DUMMYFUNCTION("LOWER(GOOGLETRANSLATE(A2275,""en"",""es""))"),"astucia")</f>
        <v>astucia</v>
      </c>
    </row>
    <row r="2276">
      <c r="A2276" s="1" t="s">
        <v>2277</v>
      </c>
      <c r="B2276" s="3">
        <v>4.0</v>
      </c>
      <c r="C2276" s="4" t="str">
        <f>IFERROR(__xludf.DUMMYFUNCTION("LOWER(GOOGLETRANSLATE(A2276,""en"",""es""))"),"triunfo")</f>
        <v>triunfo</v>
      </c>
    </row>
    <row r="2277">
      <c r="A2277" s="1" t="s">
        <v>2278</v>
      </c>
      <c r="B2277" s="3">
        <v>4.0</v>
      </c>
      <c r="C2277" s="4" t="str">
        <f>IFERROR(__xludf.DUMMYFUNCTION("LOWER(GOOGLETRANSLATE(A2277,""en"",""es""))"),"triunfante")</f>
        <v>triunfante</v>
      </c>
    </row>
    <row r="2278">
      <c r="A2278" s="1" t="s">
        <v>2279</v>
      </c>
      <c r="B2278" s="3">
        <v>-2.0</v>
      </c>
      <c r="C2278" s="4" t="str">
        <f>IFERROR(__xludf.DUMMYFUNCTION("LOWER(GOOGLETRANSLATE(A2278,""en"",""es""))"),"problema")</f>
        <v>problema</v>
      </c>
    </row>
    <row r="2279">
      <c r="A2279" s="1" t="s">
        <v>2280</v>
      </c>
      <c r="B2279" s="3">
        <v>-2.0</v>
      </c>
      <c r="C2279" s="4" t="str">
        <f>IFERROR(__xludf.DUMMYFUNCTION("LOWER(GOOGLETRANSLATE(A2279,""en"",""es""))"),"preocupado")</f>
        <v>preocupado</v>
      </c>
    </row>
    <row r="2280">
      <c r="A2280" s="1" t="s">
        <v>2281</v>
      </c>
      <c r="B2280" s="3">
        <v>-2.0</v>
      </c>
      <c r="C2280" s="4" t="str">
        <f>IFERROR(__xludf.DUMMYFUNCTION("LOWER(GOOGLETRANSLATE(A2280,""en"",""es""))"),"nubes")</f>
        <v>nubes</v>
      </c>
    </row>
    <row r="2281">
      <c r="A2281" s="1" t="b">
        <v>1</v>
      </c>
      <c r="B2281" s="3">
        <v>2.0</v>
      </c>
      <c r="C2281" s="4" t="str">
        <f>IFERROR(__xludf.DUMMYFUNCTION("LOWER(GOOGLETRANSLATE(A2281,""en"",""es""))"),"verdadero")</f>
        <v>verdadero</v>
      </c>
    </row>
    <row r="2282">
      <c r="A2282" s="1" t="s">
        <v>2282</v>
      </c>
      <c r="B2282" s="3">
        <v>1.0</v>
      </c>
      <c r="C2282" s="4" t="str">
        <f>IFERROR(__xludf.DUMMYFUNCTION("LOWER(GOOGLETRANSLATE(A2282,""en"",""es""))"),"confianza")</f>
        <v>confianza</v>
      </c>
    </row>
    <row r="2283">
      <c r="A2283" s="1" t="s">
        <v>2283</v>
      </c>
      <c r="B2283" s="3">
        <v>2.0</v>
      </c>
      <c r="C2283" s="4" t="str">
        <f>IFERROR(__xludf.DUMMYFUNCTION("LOWER(GOOGLETRANSLATE(A2283,""en"",""es""))"),"de confianza")</f>
        <v>de confianza</v>
      </c>
    </row>
    <row r="2284">
      <c r="A2284" s="1" t="s">
        <v>2284</v>
      </c>
      <c r="B2284" s="3">
        <v>-2.0</v>
      </c>
      <c r="C2284" s="4" t="str">
        <f>IFERROR(__xludf.DUMMYFUNCTION("LOWER(GOOGLETRANSLATE(A2284,""en"",""es""))"),"tumor")</f>
        <v>tumor</v>
      </c>
    </row>
    <row r="2285">
      <c r="A2285" s="1" t="s">
        <v>2285</v>
      </c>
      <c r="B2285" s="3">
        <v>-5.0</v>
      </c>
      <c r="C2285" s="4" t="str">
        <f>IFERROR(__xludf.DUMMYFUNCTION("LOWER(GOOGLETRANSLATE(A2285,""en"",""es""))"),"coño")</f>
        <v>coño</v>
      </c>
    </row>
    <row r="2286">
      <c r="A2286" s="1" t="s">
        <v>2286</v>
      </c>
      <c r="B2286" s="3">
        <v>-3.0</v>
      </c>
      <c r="C2286" s="4" t="str">
        <f>IFERROR(__xludf.DUMMYFUNCTION("LOWER(GOOGLETRANSLATE(A2286,""en"",""es""))"),"feo")</f>
        <v>feo</v>
      </c>
    </row>
    <row r="2287">
      <c r="A2287" s="1" t="s">
        <v>2287</v>
      </c>
      <c r="B2287" s="3">
        <v>-2.0</v>
      </c>
      <c r="C2287" s="4" t="str">
        <f>IFERROR(__xludf.DUMMYFUNCTION("LOWER(GOOGLETRANSLATE(A2287,""en"",""es""))"),"inaceptable")</f>
        <v>inaceptable</v>
      </c>
    </row>
    <row r="2288">
      <c r="A2288" s="1" t="s">
        <v>2288</v>
      </c>
      <c r="B2288" s="3">
        <v>-2.0</v>
      </c>
      <c r="C2288" s="4" t="str">
        <f>IFERROR(__xludf.DUMMYFUNCTION("LOWER(GOOGLETRANSLATE(A2288,""en"",""es""))"),"no apreciado")</f>
        <v>no apreciado</v>
      </c>
    </row>
    <row r="2289">
      <c r="A2289" s="1" t="s">
        <v>2289</v>
      </c>
      <c r="B2289" s="3">
        <v>-2.0</v>
      </c>
      <c r="C2289" s="4" t="str">
        <f>IFERROR(__xludf.DUMMYFUNCTION("LOWER(GOOGLETRANSLATE(A2289,""en"",""es""))"),"no aprobado")</f>
        <v>no aprobado</v>
      </c>
    </row>
    <row r="2290">
      <c r="A2290" s="1" t="s">
        <v>2290</v>
      </c>
      <c r="B2290" s="3">
        <v>-2.0</v>
      </c>
      <c r="C2290" s="4" t="str">
        <f>IFERROR(__xludf.DUMMYFUNCTION("LOWER(GOOGLETRANSLATE(A2290,""en"",""es""))"),"inconsciente")</f>
        <v>inconsciente</v>
      </c>
    </row>
    <row r="2291">
      <c r="A2291" s="1" t="s">
        <v>2291</v>
      </c>
      <c r="B2291" s="3">
        <v>-1.0</v>
      </c>
      <c r="C2291" s="4" t="str">
        <f>IFERROR(__xludf.DUMMYFUNCTION("LOWER(GOOGLETRANSLATE(A2291,""en"",""es""))"),"increíble")</f>
        <v>increíble</v>
      </c>
    </row>
    <row r="2292">
      <c r="A2292" s="1" t="s">
        <v>2292</v>
      </c>
      <c r="B2292" s="3">
        <v>-1.0</v>
      </c>
      <c r="C2292" s="4" t="str">
        <f>IFERROR(__xludf.DUMMYFUNCTION("LOWER(GOOGLETRANSLATE(A2292,""en"",""es""))"),"incrédulo")</f>
        <v>incrédulo</v>
      </c>
    </row>
    <row r="2293">
      <c r="A2293" s="1" t="s">
        <v>2293</v>
      </c>
      <c r="B2293" s="3">
        <v>2.0</v>
      </c>
      <c r="C2293" s="4" t="str">
        <f>IFERROR(__xludf.DUMMYFUNCTION("LOWER(GOOGLETRANSLATE(A2293,""en"",""es""))"),"imparcial")</f>
        <v>imparcial</v>
      </c>
    </row>
    <row r="2294">
      <c r="A2294" s="1" t="s">
        <v>2294</v>
      </c>
      <c r="B2294" s="3">
        <v>-1.0</v>
      </c>
      <c r="C2294" s="4" t="str">
        <f>IFERROR(__xludf.DUMMYFUNCTION("LOWER(GOOGLETRANSLATE(A2294,""en"",""es""))"),"incierto")</f>
        <v>incierto</v>
      </c>
    </row>
    <row r="2295">
      <c r="A2295" s="1" t="s">
        <v>2295</v>
      </c>
      <c r="B2295" s="3">
        <v>-1.0</v>
      </c>
      <c r="C2295" s="4" t="str">
        <f>IFERROR(__xludf.DUMMYFUNCTION("LOWER(GOOGLETRANSLATE(A2295,""en"",""es""))"),"poco claro")</f>
        <v>poco claro</v>
      </c>
    </row>
    <row r="2296">
      <c r="A2296" s="1" t="s">
        <v>2296</v>
      </c>
      <c r="B2296" s="3">
        <v>-2.0</v>
      </c>
      <c r="C2296" s="4" t="str">
        <f>IFERROR(__xludf.DUMMYFUNCTION("LOWER(GOOGLETRANSLATE(A2296,""en"",""es""))"),"incómodo")</f>
        <v>incómodo</v>
      </c>
    </row>
    <row r="2297">
      <c r="A2297" s="1" t="s">
        <v>2297</v>
      </c>
      <c r="B2297" s="3">
        <v>-2.0</v>
      </c>
      <c r="C2297" s="4" t="str">
        <f>IFERROR(__xludf.DUMMYFUNCTION("LOWER(GOOGLETRANSLATE(A2297,""en"",""es""))"),"despreocupado")</f>
        <v>despreocupado</v>
      </c>
    </row>
    <row r="2298">
      <c r="A2298" s="1" t="s">
        <v>2298</v>
      </c>
      <c r="B2298" s="3">
        <v>-1.0</v>
      </c>
      <c r="C2298" s="4" t="str">
        <f>IFERROR(__xludf.DUMMYFUNCTION("LOWER(GOOGLETRANSLATE(A2298,""en"",""es""))"),"inconfirmado")</f>
        <v>inconfirmado</v>
      </c>
    </row>
    <row r="2299">
      <c r="A2299" s="1" t="s">
        <v>2299</v>
      </c>
      <c r="B2299" s="3">
        <v>-1.0</v>
      </c>
      <c r="C2299" s="4" t="str">
        <f>IFERROR(__xludf.DUMMYFUNCTION("LOWER(GOOGLETRANSLATE(A2299,""en"",""es""))"),"no convencido")</f>
        <v>no convencido</v>
      </c>
    </row>
    <row r="2300">
      <c r="A2300" s="1" t="s">
        <v>2300</v>
      </c>
      <c r="B2300" s="3">
        <v>-1.0</v>
      </c>
      <c r="C2300" s="4" t="str">
        <f>IFERROR(__xludf.DUMMYFUNCTION("LOWER(GOOGLETRANSLATE(A2300,""en"",""es""))"),"no acreditado")</f>
        <v>no acreditado</v>
      </c>
    </row>
    <row r="2301">
      <c r="A2301" s="1" t="s">
        <v>2301</v>
      </c>
      <c r="B2301" s="3">
        <v>-1.0</v>
      </c>
      <c r="C2301" s="4" t="str">
        <f>IFERROR(__xludf.DUMMYFUNCTION("LOWER(GOOGLETRANSLATE(A2301,""en"",""es""))"),"indeciso")</f>
        <v>indeciso</v>
      </c>
    </row>
    <row r="2302">
      <c r="A2302" s="1" t="s">
        <v>2302</v>
      </c>
      <c r="B2302" s="3">
        <v>-1.0</v>
      </c>
      <c r="C2302" s="4" t="str">
        <f>IFERROR(__xludf.DUMMYFUNCTION("LOWER(GOOGLETRANSLATE(A2302,""en"",""es""))"),"subestimar")</f>
        <v>subestimar</v>
      </c>
    </row>
    <row r="2303">
      <c r="A2303" s="1" t="s">
        <v>2303</v>
      </c>
      <c r="B2303" s="3">
        <v>-1.0</v>
      </c>
      <c r="C2303" s="4" t="str">
        <f>IFERROR(__xludf.DUMMYFUNCTION("LOWER(GOOGLETRANSLATE(A2303,""en"",""es""))"),"subestimado")</f>
        <v>subestimado</v>
      </c>
    </row>
    <row r="2304">
      <c r="A2304" s="1" t="s">
        <v>2304</v>
      </c>
      <c r="B2304" s="3">
        <v>-1.0</v>
      </c>
      <c r="C2304" s="4" t="str">
        <f>IFERROR(__xludf.DUMMYFUNCTION("LOWER(GOOGLETRANSLATE(A2304,""en"",""es""))"),"subestima")</f>
        <v>subestima</v>
      </c>
    </row>
    <row r="2305">
      <c r="A2305" s="1" t="s">
        <v>2305</v>
      </c>
      <c r="B2305" s="3">
        <v>-1.0</v>
      </c>
      <c r="C2305" s="4" t="str">
        <f>IFERROR(__xludf.DUMMYFUNCTION("LOWER(GOOGLETRANSLATE(A2305,""en"",""es""))"),"desestimación")</f>
        <v>desestimación</v>
      </c>
    </row>
    <row r="2306">
      <c r="A2306" s="1" t="s">
        <v>2306</v>
      </c>
      <c r="B2306" s="3">
        <v>-2.0</v>
      </c>
      <c r="C2306" s="4" t="str">
        <f>IFERROR(__xludf.DUMMYFUNCTION("LOWER(GOOGLETRANSLATE(A2306,""en"",""es""))"),"socavar")</f>
        <v>socavar</v>
      </c>
    </row>
    <row r="2307">
      <c r="A2307" s="1" t="s">
        <v>2307</v>
      </c>
      <c r="B2307" s="3">
        <v>-2.0</v>
      </c>
      <c r="C2307" s="4" t="str">
        <f>IFERROR(__xludf.DUMMYFUNCTION("LOWER(GOOGLETRANSLATE(A2307,""en"",""es""))"),"socavado")</f>
        <v>socavado</v>
      </c>
    </row>
    <row r="2308">
      <c r="A2308" s="1" t="s">
        <v>2308</v>
      </c>
      <c r="B2308" s="3">
        <v>-2.0</v>
      </c>
      <c r="C2308" s="4" t="str">
        <f>IFERROR(__xludf.DUMMYFUNCTION("LOWER(GOOGLETRANSLATE(A2308,""en"",""es""))"),"socava")</f>
        <v>socava</v>
      </c>
    </row>
    <row r="2309">
      <c r="A2309" s="1" t="s">
        <v>2309</v>
      </c>
      <c r="B2309" s="3">
        <v>-2.0</v>
      </c>
      <c r="C2309" s="4" t="str">
        <f>IFERROR(__xludf.DUMMYFUNCTION("LOWER(GOOGLETRANSLATE(A2309,""en"",""es""))"),"socavado")</f>
        <v>socavado</v>
      </c>
    </row>
    <row r="2310">
      <c r="A2310" s="1" t="s">
        <v>2310</v>
      </c>
      <c r="B2310" s="3">
        <v>-2.0</v>
      </c>
      <c r="C2310" s="4" t="str">
        <f>IFERROR(__xludf.DUMMYFUNCTION("LOWER(GOOGLETRANSLATE(A2310,""en"",""es""))"),"de poco mérito")</f>
        <v>de poco mérito</v>
      </c>
    </row>
    <row r="2311">
      <c r="A2311" s="1" t="s">
        <v>2311</v>
      </c>
      <c r="B2311" s="3">
        <v>-2.0</v>
      </c>
      <c r="C2311" s="4" t="str">
        <f>IFERROR(__xludf.DUMMYFUNCTION("LOWER(GOOGLETRANSLATE(A2311,""en"",""es""))"),"indeseable")</f>
        <v>indeseable</v>
      </c>
    </row>
    <row r="2312">
      <c r="A2312" s="1" t="s">
        <v>2312</v>
      </c>
      <c r="B2312" s="3">
        <v>-2.0</v>
      </c>
      <c r="C2312" s="4" t="str">
        <f>IFERROR(__xludf.DUMMYFUNCTION("LOWER(GOOGLETRANSLATE(A2312,""en"",""es""))"),"difícil")</f>
        <v>difícil</v>
      </c>
    </row>
    <row r="2313">
      <c r="A2313" s="1" t="s">
        <v>2313</v>
      </c>
      <c r="B2313" s="3">
        <v>-2.0</v>
      </c>
      <c r="C2313" s="4" t="str">
        <f>IFERROR(__xludf.DUMMYFUNCTION("LOWER(GOOGLETRANSLATE(A2313,""en"",""es""))"),"desempleo")</f>
        <v>desempleo</v>
      </c>
    </row>
    <row r="2314">
      <c r="A2314" s="1" t="s">
        <v>2314</v>
      </c>
      <c r="B2314" s="3">
        <v>-1.0</v>
      </c>
      <c r="C2314" s="4" t="str">
        <f>IFERROR(__xludf.DUMMYFUNCTION("LOWER(GOOGLETRANSLATE(A2314,""en"",""es""))"),"desigual")</f>
        <v>desigual</v>
      </c>
    </row>
    <row r="2315">
      <c r="A2315" s="1" t="s">
        <v>2315</v>
      </c>
      <c r="B2315" s="3">
        <v>2.0</v>
      </c>
      <c r="C2315" s="4" t="str">
        <f>IFERROR(__xludf.DUMMYFUNCTION("LOWER(GOOGLETRANSLATE(A2315,""en"",""es""))"),"inigualable")</f>
        <v>inigualable</v>
      </c>
    </row>
    <row r="2316">
      <c r="A2316" s="1" t="s">
        <v>2316</v>
      </c>
      <c r="B2316" s="3">
        <v>-2.0</v>
      </c>
      <c r="C2316" s="4" t="str">
        <f>IFERROR(__xludf.DUMMYFUNCTION("LOWER(GOOGLETRANSLATE(A2316,""en"",""es""))"),"poco ético")</f>
        <v>poco ético</v>
      </c>
    </row>
    <row r="2317">
      <c r="A2317" s="1" t="s">
        <v>2317</v>
      </c>
      <c r="B2317" s="3">
        <v>-2.0</v>
      </c>
      <c r="C2317" s="4" t="str">
        <f>IFERROR(__xludf.DUMMYFUNCTION("LOWER(GOOGLETRANSLATE(A2317,""en"",""es""))"),"injusto")</f>
        <v>injusto</v>
      </c>
    </row>
    <row r="2318">
      <c r="A2318" s="1" t="s">
        <v>2318</v>
      </c>
      <c r="B2318" s="3">
        <v>-2.0</v>
      </c>
      <c r="C2318" s="4" t="str">
        <f>IFERROR(__xludf.DUMMYFUNCTION("LOWER(GOOGLETRANSLATE(A2318,""en"",""es""))"),"desenfocado")</f>
        <v>desenfocado</v>
      </c>
    </row>
    <row r="2319">
      <c r="A2319" s="1" t="s">
        <v>2319</v>
      </c>
      <c r="B2319" s="3">
        <v>-2.0</v>
      </c>
      <c r="C2319" s="4" t="str">
        <f>IFERROR(__xludf.DUMMYFUNCTION("LOWER(GOOGLETRANSLATE(A2319,""en"",""es""))"),"no cumplido")</f>
        <v>no cumplido</v>
      </c>
    </row>
    <row r="2320">
      <c r="A2320" s="1" t="s">
        <v>2320</v>
      </c>
      <c r="B2320" s="3">
        <v>-2.0</v>
      </c>
      <c r="C2320" s="4" t="str">
        <f>IFERROR(__xludf.DUMMYFUNCTION("LOWER(GOOGLETRANSLATE(A2320,""en"",""es""))"),"infeliz")</f>
        <v>infeliz</v>
      </c>
    </row>
    <row r="2321">
      <c r="A2321" s="1" t="s">
        <v>2321</v>
      </c>
      <c r="B2321" s="3">
        <v>-2.0</v>
      </c>
      <c r="C2321" s="4" t="str">
        <f>IFERROR(__xludf.DUMMYFUNCTION("LOWER(GOOGLETRANSLATE(A2321,""en"",""es""))"),"insalubre")</f>
        <v>insalubre</v>
      </c>
    </row>
    <row r="2322">
      <c r="A2322" s="1" t="s">
        <v>2322</v>
      </c>
      <c r="B2322" s="3">
        <v>1.0</v>
      </c>
      <c r="C2322" s="4" t="str">
        <f>IFERROR(__xludf.DUMMYFUNCTION("LOWER(GOOGLETRANSLATE(A2322,""en"",""es""))"),"unificado")</f>
        <v>unificado</v>
      </c>
    </row>
    <row r="2323">
      <c r="A2323" s="1" t="s">
        <v>2323</v>
      </c>
      <c r="B2323" s="3">
        <v>-2.0</v>
      </c>
      <c r="C2323" s="4" t="str">
        <f>IFERROR(__xludf.DUMMYFUNCTION("LOWER(GOOGLETRANSLATE(A2323,""en"",""es""))"),"no impresionado")</f>
        <v>no impresionado</v>
      </c>
    </row>
    <row r="2324">
      <c r="A2324" s="1" t="s">
        <v>2324</v>
      </c>
      <c r="B2324" s="3">
        <v>-2.0</v>
      </c>
      <c r="C2324" s="4" t="str">
        <f>IFERROR(__xludf.DUMMYFUNCTION("LOWER(GOOGLETRANSLATE(A2324,""en"",""es""))"),"ininteligente")</f>
        <v>ininteligente</v>
      </c>
    </row>
    <row r="2325">
      <c r="A2325" s="1" t="s">
        <v>2325</v>
      </c>
      <c r="B2325" s="3">
        <v>1.0</v>
      </c>
      <c r="C2325" s="4" t="str">
        <f>IFERROR(__xludf.DUMMYFUNCTION("LOWER(GOOGLETRANSLATE(A2325,""en"",""es""))"),"unido")</f>
        <v>unido</v>
      </c>
    </row>
    <row r="2326">
      <c r="A2326" s="1" t="s">
        <v>2326</v>
      </c>
      <c r="B2326" s="3">
        <v>-2.0</v>
      </c>
      <c r="C2326" s="4" t="str">
        <f>IFERROR(__xludf.DUMMYFUNCTION("LOWER(GOOGLETRANSLATE(A2326,""en"",""es""))"),"injusto")</f>
        <v>injusto</v>
      </c>
    </row>
    <row r="2327">
      <c r="A2327" s="1" t="s">
        <v>2327</v>
      </c>
      <c r="B2327" s="3">
        <v>-2.0</v>
      </c>
      <c r="C2327" s="4" t="str">
        <f>IFERROR(__xludf.DUMMYFUNCTION("LOWER(GOOGLETRANSLATE(A2327,""en"",""es""))"),"no amable")</f>
        <v>no amable</v>
      </c>
    </row>
    <row r="2328">
      <c r="A2328" s="1" t="s">
        <v>2328</v>
      </c>
      <c r="B2328" s="3">
        <v>-2.0</v>
      </c>
      <c r="C2328" s="4" t="str">
        <f>IFERROR(__xludf.DUMMYFUNCTION("LOWER(GOOGLETRANSLATE(A2328,""en"",""es""))"),"no amado")</f>
        <v>no amado</v>
      </c>
    </row>
    <row r="2329">
      <c r="A2329" s="1" t="s">
        <v>2329</v>
      </c>
      <c r="B2329" s="3">
        <v>1.0</v>
      </c>
      <c r="C2329" s="4" t="str">
        <f>IFERROR(__xludf.DUMMYFUNCTION("LOWER(GOOGLETRANSLATE(A2329,""en"",""es""))"),"sin par")</f>
        <v>sin par</v>
      </c>
    </row>
    <row r="2330">
      <c r="A2330" s="1" t="s">
        <v>2330</v>
      </c>
      <c r="B2330" s="3">
        <v>-2.0</v>
      </c>
      <c r="C2330" s="4" t="str">
        <f>IFERROR(__xludf.DUMMYFUNCTION("LOWER(GOOGLETRANSLATE(A2330,""en"",""es""))"),"desmotivado")</f>
        <v>desmotivado</v>
      </c>
    </row>
    <row r="2331">
      <c r="A2331" s="1" t="s">
        <v>2331</v>
      </c>
      <c r="B2331" s="3">
        <v>-2.0</v>
      </c>
      <c r="C2331" s="4" t="str">
        <f>IFERROR(__xludf.DUMMYFUNCTION("LOWER(GOOGLETRANSLATE(A2331,""en"",""es""))"),"no profesional")</f>
        <v>no profesional</v>
      </c>
    </row>
    <row r="2332">
      <c r="A2332" s="1" t="s">
        <v>2332</v>
      </c>
      <c r="B2332" s="3">
        <v>-2.0</v>
      </c>
      <c r="C2332" s="4" t="str">
        <f>IFERROR(__xludf.DUMMYFUNCTION("LOWER(GOOGLETRANSLATE(A2332,""en"",""es""))"),"no investigado")</f>
        <v>no investigado</v>
      </c>
    </row>
    <row r="2333">
      <c r="A2333" s="1" t="s">
        <v>2333</v>
      </c>
      <c r="B2333" s="3">
        <v>-2.0</v>
      </c>
      <c r="C2333" s="4" t="str">
        <f>IFERROR(__xludf.DUMMYFUNCTION("LOWER(GOOGLETRANSLATE(A2333,""en"",""es""))"),"insatisfecho")</f>
        <v>insatisfecho</v>
      </c>
    </row>
    <row r="2334">
      <c r="A2334" s="1" t="s">
        <v>2334</v>
      </c>
      <c r="B2334" s="3">
        <v>-2.0</v>
      </c>
      <c r="C2334" s="4" t="str">
        <f>IFERROR(__xludf.DUMMYFUNCTION("LOWER(GOOGLETRANSLATE(A2334,""en"",""es""))"),"inseguro")</f>
        <v>inseguro</v>
      </c>
    </row>
    <row r="2335">
      <c r="A2335" s="1" t="s">
        <v>2335</v>
      </c>
      <c r="B2335" s="3">
        <v>-1.0</v>
      </c>
      <c r="C2335" s="4" t="str">
        <f>IFERROR(__xludf.DUMMYFUNCTION("LOWER(GOOGLETRANSLATE(A2335,""en"",""es""))"),"inestable")</f>
        <v>inestable</v>
      </c>
    </row>
    <row r="2336">
      <c r="A2336" s="1" t="s">
        <v>2336</v>
      </c>
      <c r="B2336" s="3">
        <v>-2.0</v>
      </c>
      <c r="C2336" s="4" t="str">
        <f>IFERROR(__xludf.DUMMYFUNCTION("LOWER(GOOGLETRANSLATE(A2336,""en"",""es""))"),"no sofisticado")</f>
        <v>no sofisticado</v>
      </c>
    </row>
    <row r="2337">
      <c r="A2337" s="1" t="s">
        <v>2337</v>
      </c>
      <c r="B2337" s="3">
        <v>-2.0</v>
      </c>
      <c r="C2337" s="4" t="str">
        <f>IFERROR(__xludf.DUMMYFUNCTION("LOWER(GOOGLETRANSLATE(A2337,""en"",""es""))"),"inestable")</f>
        <v>inestable</v>
      </c>
    </row>
    <row r="2338">
      <c r="A2338" s="1" t="s">
        <v>2338</v>
      </c>
      <c r="B2338" s="3">
        <v>2.0</v>
      </c>
      <c r="C2338" s="4" t="str">
        <f>IFERROR(__xludf.DUMMYFUNCTION("LOWER(GOOGLETRANSLATE(A2338,""en"",""es""))"),"imparable")</f>
        <v>imparable</v>
      </c>
    </row>
    <row r="2339">
      <c r="A2339" s="1" t="s">
        <v>2339</v>
      </c>
      <c r="B2339" s="3">
        <v>-2.0</v>
      </c>
      <c r="C2339" s="4" t="str">
        <f>IFERROR(__xludf.DUMMYFUNCTION("LOWER(GOOGLETRANSLATE(A2339,""en"",""es""))"),"sin apoyo")</f>
        <v>sin apoyo</v>
      </c>
    </row>
    <row r="2340">
      <c r="A2340" s="1" t="s">
        <v>2340</v>
      </c>
      <c r="B2340" s="3">
        <v>-1.0</v>
      </c>
      <c r="C2340" s="4" t="str">
        <f>IFERROR(__xludf.DUMMYFUNCTION("LOWER(GOOGLETRANSLATE(A2340,""en"",""es""))"),"inseguro")</f>
        <v>inseguro</v>
      </c>
    </row>
    <row r="2341">
      <c r="A2341" s="1" t="s">
        <v>2341</v>
      </c>
      <c r="B2341" s="3">
        <v>2.0</v>
      </c>
      <c r="C2341" s="4" t="str">
        <f>IFERROR(__xludf.DUMMYFUNCTION("LOWER(GOOGLETRANSLATE(A2341,""en"",""es""))"),"no talado")</f>
        <v>no talado</v>
      </c>
    </row>
    <row r="2342">
      <c r="A2342" s="1" t="s">
        <v>2342</v>
      </c>
      <c r="B2342" s="3">
        <v>-2.0</v>
      </c>
      <c r="C2342" s="4" t="str">
        <f>IFERROR(__xludf.DUMMYFUNCTION("LOWER(GOOGLETRANSLATE(A2342,""en"",""es""))"),"no deseado")</f>
        <v>no deseado</v>
      </c>
    </row>
    <row r="2343">
      <c r="A2343" s="1" t="s">
        <v>2343</v>
      </c>
      <c r="B2343" s="3">
        <v>-2.0</v>
      </c>
      <c r="C2343" s="4" t="str">
        <f>IFERROR(__xludf.DUMMYFUNCTION("LOWER(GOOGLETRANSLATE(A2343,""en"",""es""))"),"indigno de")</f>
        <v>indigno de</v>
      </c>
    </row>
    <row r="2344">
      <c r="A2344" s="1" t="s">
        <v>2344</v>
      </c>
      <c r="B2344" s="3">
        <v>-2.0</v>
      </c>
      <c r="C2344" s="4" t="str">
        <f>IFERROR(__xludf.DUMMYFUNCTION("LOWER(GOOGLETRANSLATE(A2344,""en"",""es""))"),"decepcionado")</f>
        <v>decepcionado</v>
      </c>
    </row>
    <row r="2345">
      <c r="A2345" s="1" t="s">
        <v>2345</v>
      </c>
      <c r="B2345" s="3">
        <v>-2.0</v>
      </c>
      <c r="C2345" s="4" t="str">
        <f>IFERROR(__xludf.DUMMYFUNCTION("LOWER(GOOGLETRANSLATE(A2345,""en"",""es""))"),"trastornos")</f>
        <v>trastornos</v>
      </c>
    </row>
    <row r="2346">
      <c r="A2346" s="1" t="s">
        <v>2346</v>
      </c>
      <c r="B2346" s="3">
        <v>-2.0</v>
      </c>
      <c r="C2346" s="4" t="str">
        <f>IFERROR(__xludf.DUMMYFUNCTION("LOWER(GOOGLETRANSLATE(A2346,""en"",""es""))"),"perturbador")</f>
        <v>perturbador</v>
      </c>
    </row>
    <row r="2347">
      <c r="A2347" s="1" t="s">
        <v>2347</v>
      </c>
      <c r="B2347" s="3">
        <v>-2.0</v>
      </c>
      <c r="C2347" s="4" t="str">
        <f>IFERROR(__xludf.DUMMYFUNCTION("LOWER(GOOGLETRANSLATE(A2347,""en"",""es""))"),"tenso")</f>
        <v>tenso</v>
      </c>
    </row>
    <row r="2348">
      <c r="A2348" s="1" t="s">
        <v>2348</v>
      </c>
      <c r="B2348" s="3">
        <v>-1.0</v>
      </c>
      <c r="C2348" s="4" t="str">
        <f>IFERROR(__xludf.DUMMYFUNCTION("LOWER(GOOGLETRANSLATE(A2348,""en"",""es""))"),"urgente")</f>
        <v>urgente</v>
      </c>
    </row>
    <row r="2349">
      <c r="A2349" s="1" t="s">
        <v>2349</v>
      </c>
      <c r="B2349" s="3">
        <v>2.0</v>
      </c>
      <c r="C2349" s="4" t="str">
        <f>IFERROR(__xludf.DUMMYFUNCTION("LOWER(GOOGLETRANSLATE(A2349,""en"",""es""))"),"útil")</f>
        <v>útil</v>
      </c>
    </row>
    <row r="2350">
      <c r="A2350" s="1" t="s">
        <v>2350</v>
      </c>
      <c r="B2350" s="3">
        <v>2.0</v>
      </c>
      <c r="C2350" s="4" t="str">
        <f>IFERROR(__xludf.DUMMYFUNCTION("LOWER(GOOGLETRANSLATE(A2350,""en"",""es""))"),"utilidad")</f>
        <v>utilidad</v>
      </c>
    </row>
    <row r="2351">
      <c r="A2351" s="1" t="s">
        <v>2351</v>
      </c>
      <c r="B2351" s="3">
        <v>-2.0</v>
      </c>
      <c r="C2351" s="4" t="str">
        <f>IFERROR(__xludf.DUMMYFUNCTION("LOWER(GOOGLETRANSLATE(A2351,""en"",""es""))"),"inútil")</f>
        <v>inútil</v>
      </c>
    </row>
    <row r="2352">
      <c r="A2352" s="1" t="s">
        <v>2352</v>
      </c>
      <c r="B2352" s="3">
        <v>-2.0</v>
      </c>
      <c r="C2352" s="4" t="str">
        <f>IFERROR(__xludf.DUMMYFUNCTION("LOWER(GOOGLETRANSLATE(A2352,""en"",""es""))"),"inutilidad")</f>
        <v>inutilidad</v>
      </c>
    </row>
    <row r="2353">
      <c r="A2353" s="1" t="s">
        <v>2353</v>
      </c>
      <c r="B2353" s="3">
        <v>-2.0</v>
      </c>
      <c r="C2353" s="4" t="str">
        <f>IFERROR(__xludf.DUMMYFUNCTION("LOWER(GOOGLETRANSLATE(A2353,""en"",""es""))"),"impreciso")</f>
        <v>impreciso</v>
      </c>
    </row>
    <row r="2354">
      <c r="A2354" s="1" t="s">
        <v>2354</v>
      </c>
      <c r="B2354" s="3">
        <v>1.0</v>
      </c>
      <c r="C2354" s="4" t="str">
        <f>IFERROR(__xludf.DUMMYFUNCTION("LOWER(GOOGLETRANSLATE(A2354,""en"",""es""))"),"validar")</f>
        <v>validar</v>
      </c>
    </row>
    <row r="2355">
      <c r="A2355" s="1" t="s">
        <v>2355</v>
      </c>
      <c r="B2355" s="3">
        <v>1.0</v>
      </c>
      <c r="C2355" s="4" t="str">
        <f>IFERROR(__xludf.DUMMYFUNCTION("LOWER(GOOGLETRANSLATE(A2355,""en"",""es""))"),"validado")</f>
        <v>validado</v>
      </c>
    </row>
    <row r="2356">
      <c r="A2356" s="1" t="s">
        <v>2356</v>
      </c>
      <c r="B2356" s="3">
        <v>1.0</v>
      </c>
      <c r="C2356" s="4" t="str">
        <f>IFERROR(__xludf.DUMMYFUNCTION("LOWER(GOOGLETRANSLATE(A2356,""en"",""es""))"),"validados")</f>
        <v>validados</v>
      </c>
    </row>
    <row r="2357">
      <c r="A2357" s="1" t="s">
        <v>2357</v>
      </c>
      <c r="B2357" s="3">
        <v>1.0</v>
      </c>
      <c r="C2357" s="4" t="str">
        <f>IFERROR(__xludf.DUMMYFUNCTION("LOWER(GOOGLETRANSLATE(A2357,""en"",""es""))"),"validante")</f>
        <v>validante</v>
      </c>
    </row>
    <row r="2358">
      <c r="A2358" s="1" t="s">
        <v>2358</v>
      </c>
      <c r="B2358" s="3">
        <v>-1.0</v>
      </c>
      <c r="C2358" s="4" t="str">
        <f>IFERROR(__xludf.DUMMYFUNCTION("LOWER(GOOGLETRANSLATE(A2358,""en"",""es""))"),"veredicto")</f>
        <v>veredicto</v>
      </c>
    </row>
    <row r="2359">
      <c r="A2359" s="1" t="s">
        <v>2359</v>
      </c>
      <c r="B2359" s="3">
        <v>-1.0</v>
      </c>
      <c r="C2359" s="4" t="str">
        <f>IFERROR(__xludf.DUMMYFUNCTION("LOWER(GOOGLETRANSLATE(A2359,""en"",""es""))"),"veredictos")</f>
        <v>veredictos</v>
      </c>
    </row>
    <row r="2360">
      <c r="A2360" s="1" t="s">
        <v>2360</v>
      </c>
      <c r="B2360" s="3">
        <v>1.0</v>
      </c>
      <c r="C2360" s="4" t="str">
        <f>IFERROR(__xludf.DUMMYFUNCTION("LOWER(GOOGLETRANSLATE(A2360,""en"",""es""))"),"establecido")</f>
        <v>establecido</v>
      </c>
    </row>
    <row r="2361">
      <c r="A2361" s="1" t="s">
        <v>2361</v>
      </c>
      <c r="B2361" s="3">
        <v>-2.0</v>
      </c>
      <c r="C2361" s="4" t="str">
        <f>IFERROR(__xludf.DUMMYFUNCTION("LOWER(GOOGLETRANSLATE(A2361,""en"",""es""))"),"vejación")</f>
        <v>vejación</v>
      </c>
    </row>
    <row r="2362">
      <c r="A2362" s="1" t="s">
        <v>2362</v>
      </c>
      <c r="B2362" s="3">
        <v>-2.0</v>
      </c>
      <c r="C2362" s="4" t="str">
        <f>IFERROR(__xludf.DUMMYFUNCTION("LOWER(GOOGLETRANSLATE(A2362,""en"",""es""))"),"irregular")</f>
        <v>irregular</v>
      </c>
    </row>
    <row r="2363">
      <c r="A2363" s="1" t="s">
        <v>2363</v>
      </c>
      <c r="B2363" s="3">
        <v>3.0</v>
      </c>
      <c r="C2363" s="4" t="str">
        <f>IFERROR(__xludf.DUMMYFUNCTION("LOWER(GOOGLETRANSLATE(A2363,""en"",""es""))"),"vibrante")</f>
        <v>vibrante</v>
      </c>
    </row>
    <row r="2364">
      <c r="A2364" s="1" t="s">
        <v>2364</v>
      </c>
      <c r="B2364" s="3">
        <v>-2.0</v>
      </c>
      <c r="C2364" s="4" t="str">
        <f>IFERROR(__xludf.DUMMYFUNCTION("LOWER(GOOGLETRANSLATE(A2364,""en"",""es""))"),"vicioso")</f>
        <v>vicioso</v>
      </c>
    </row>
    <row r="2365">
      <c r="A2365" s="1" t="s">
        <v>2365</v>
      </c>
      <c r="B2365" s="3">
        <v>-3.0</v>
      </c>
      <c r="C2365" s="4" t="str">
        <f>IFERROR(__xludf.DUMMYFUNCTION("LOWER(GOOGLETRANSLATE(A2365,""en"",""es""))"),"víctima")</f>
        <v>víctima</v>
      </c>
    </row>
    <row r="2366">
      <c r="A2366" s="1" t="s">
        <v>2366</v>
      </c>
      <c r="B2366" s="3">
        <v>-3.0</v>
      </c>
      <c r="C2366" s="4" t="str">
        <f>IFERROR(__xludf.DUMMYFUNCTION("LOWER(GOOGLETRANSLATE(A2366,""en"",""es""))"),"victimizar")</f>
        <v>victimizar</v>
      </c>
    </row>
    <row r="2367">
      <c r="A2367" s="1" t="s">
        <v>2367</v>
      </c>
      <c r="B2367" s="3">
        <v>-3.0</v>
      </c>
      <c r="C2367" s="4" t="str">
        <f>IFERROR(__xludf.DUMMYFUNCTION("LOWER(GOOGLETRANSLATE(A2367,""en"",""es""))"),"víctima")</f>
        <v>víctima</v>
      </c>
    </row>
    <row r="2368">
      <c r="A2368" s="1" t="s">
        <v>2368</v>
      </c>
      <c r="B2368" s="3">
        <v>-3.0</v>
      </c>
      <c r="C2368" s="4" t="str">
        <f>IFERROR(__xludf.DUMMYFUNCTION("LOWER(GOOGLETRANSLATE(A2368,""en"",""es""))"),"víctimas")</f>
        <v>víctimas</v>
      </c>
    </row>
    <row r="2369">
      <c r="A2369" s="1" t="s">
        <v>2369</v>
      </c>
      <c r="B2369" s="3">
        <v>-3.0</v>
      </c>
      <c r="C2369" s="4" t="str">
        <f>IFERROR(__xludf.DUMMYFUNCTION("LOWER(GOOGLETRANSLATE(A2369,""en"",""es""))"),"víctima")</f>
        <v>víctima</v>
      </c>
    </row>
    <row r="2370">
      <c r="A2370" s="1" t="s">
        <v>2370</v>
      </c>
      <c r="B2370" s="3">
        <v>-3.0</v>
      </c>
      <c r="C2370" s="4" t="str">
        <f>IFERROR(__xludf.DUMMYFUNCTION("LOWER(GOOGLETRANSLATE(A2370,""en"",""es""))"),"víctimas")</f>
        <v>víctimas</v>
      </c>
    </row>
    <row r="2371">
      <c r="A2371" s="1" t="s">
        <v>2371</v>
      </c>
      <c r="B2371" s="3">
        <v>3.0</v>
      </c>
      <c r="C2371" s="4" t="str">
        <f>IFERROR(__xludf.DUMMYFUNCTION("LOWER(GOOGLETRANSLATE(A2371,""en"",""es""))"),"vigilante")</f>
        <v>vigilante</v>
      </c>
    </row>
    <row r="2372">
      <c r="A2372" s="1" t="s">
        <v>2372</v>
      </c>
      <c r="B2372" s="3">
        <v>-3.0</v>
      </c>
      <c r="C2372" s="4" t="str">
        <f>IFERROR(__xludf.DUMMYFUNCTION("LOWER(GOOGLETRANSLATE(A2372,""en"",""es""))"),"vil")</f>
        <v>vil</v>
      </c>
    </row>
    <row r="2373">
      <c r="A2373" s="1" t="s">
        <v>2373</v>
      </c>
      <c r="B2373" s="3">
        <v>2.0</v>
      </c>
      <c r="C2373" s="4" t="str">
        <f>IFERROR(__xludf.DUMMYFUNCTION("LOWER(GOOGLETRANSLATE(A2373,""en"",""es""))"),"vindicar")</f>
        <v>vindicar</v>
      </c>
    </row>
    <row r="2374">
      <c r="A2374" s="1" t="s">
        <v>2374</v>
      </c>
      <c r="B2374" s="3">
        <v>2.0</v>
      </c>
      <c r="C2374" s="4" t="str">
        <f>IFERROR(__xludf.DUMMYFUNCTION("LOWER(GOOGLETRANSLATE(A2374,""en"",""es""))"),"reivindicado")</f>
        <v>reivindicado</v>
      </c>
    </row>
    <row r="2375">
      <c r="A2375" s="1" t="s">
        <v>2375</v>
      </c>
      <c r="B2375" s="3">
        <v>2.0</v>
      </c>
      <c r="C2375" s="4" t="str">
        <f>IFERROR(__xludf.DUMMYFUNCTION("LOWER(GOOGLETRANSLATE(A2375,""en"",""es""))"),"vindicados")</f>
        <v>vindicados</v>
      </c>
    </row>
    <row r="2376">
      <c r="A2376" s="1" t="s">
        <v>2376</v>
      </c>
      <c r="B2376" s="3">
        <v>2.0</v>
      </c>
      <c r="C2376" s="4" t="str">
        <f>IFERROR(__xludf.DUMMYFUNCTION("LOWER(GOOGLETRANSLATE(A2376,""en"",""es""))"),"reivindicación")</f>
        <v>reivindicación</v>
      </c>
    </row>
    <row r="2377">
      <c r="A2377" s="1" t="s">
        <v>2377</v>
      </c>
      <c r="B2377" s="3">
        <v>-2.0</v>
      </c>
      <c r="C2377" s="4" t="str">
        <f>IFERROR(__xludf.DUMMYFUNCTION("LOWER(GOOGLETRANSLATE(A2377,""en"",""es""))"),"violar")</f>
        <v>violar</v>
      </c>
    </row>
    <row r="2378">
      <c r="A2378" s="1" t="s">
        <v>2378</v>
      </c>
      <c r="B2378" s="3">
        <v>-2.0</v>
      </c>
      <c r="C2378" s="4" t="str">
        <f>IFERROR(__xludf.DUMMYFUNCTION("LOWER(GOOGLETRANSLATE(A2378,""en"",""es""))"),"violado")</f>
        <v>violado</v>
      </c>
    </row>
    <row r="2379">
      <c r="A2379" s="1" t="s">
        <v>2379</v>
      </c>
      <c r="B2379" s="3">
        <v>-2.0</v>
      </c>
      <c r="C2379" s="4" t="str">
        <f>IFERROR(__xludf.DUMMYFUNCTION("LOWER(GOOGLETRANSLATE(A2379,""en"",""es""))"),"violar")</f>
        <v>violar</v>
      </c>
    </row>
    <row r="2380">
      <c r="A2380" s="1" t="s">
        <v>2380</v>
      </c>
      <c r="B2380" s="3">
        <v>-2.0</v>
      </c>
      <c r="C2380" s="4" t="str">
        <f>IFERROR(__xludf.DUMMYFUNCTION("LOWER(GOOGLETRANSLATE(A2380,""en"",""es""))"),"violador")</f>
        <v>violador</v>
      </c>
    </row>
    <row r="2381">
      <c r="A2381" s="1" t="s">
        <v>2381</v>
      </c>
      <c r="B2381" s="3">
        <v>-3.0</v>
      </c>
      <c r="C2381" s="4" t="str">
        <f>IFERROR(__xludf.DUMMYFUNCTION("LOWER(GOOGLETRANSLATE(A2381,""en"",""es""))"),"violencia")</f>
        <v>violencia</v>
      </c>
    </row>
    <row r="2382">
      <c r="A2382" s="1" t="s">
        <v>2382</v>
      </c>
      <c r="B2382" s="3">
        <v>-3.0</v>
      </c>
      <c r="C2382" s="4" t="str">
        <f>IFERROR(__xludf.DUMMYFUNCTION("LOWER(GOOGLETRANSLATE(A2382,""en"",""es""))"),"violento")</f>
        <v>violento</v>
      </c>
    </row>
    <row r="2383">
      <c r="A2383" s="1" t="s">
        <v>2383</v>
      </c>
      <c r="B2383" s="3">
        <v>2.0</v>
      </c>
      <c r="C2383" s="4" t="str">
        <f>IFERROR(__xludf.DUMMYFUNCTION("LOWER(GOOGLETRANSLATE(A2383,""en"",""es""))"),"virtuoso")</f>
        <v>virtuoso</v>
      </c>
    </row>
    <row r="2384">
      <c r="A2384" s="1" t="s">
        <v>2384</v>
      </c>
      <c r="B2384" s="3">
        <v>-2.0</v>
      </c>
      <c r="C2384" s="4" t="str">
        <f>IFERROR(__xludf.DUMMYFUNCTION("LOWER(GOOGLETRANSLATE(A2384,""en"",""es""))"),"virulento")</f>
        <v>virulento</v>
      </c>
    </row>
    <row r="2385">
      <c r="A2385" s="1" t="s">
        <v>2385</v>
      </c>
      <c r="B2385" s="3">
        <v>1.0</v>
      </c>
      <c r="C2385" s="4" t="str">
        <f>IFERROR(__xludf.DUMMYFUNCTION("LOWER(GOOGLETRANSLATE(A2385,""en"",""es""))"),"visión")</f>
        <v>visión</v>
      </c>
    </row>
    <row r="2386">
      <c r="A2386" s="1" t="s">
        <v>2386</v>
      </c>
      <c r="B2386" s="3">
        <v>3.0</v>
      </c>
      <c r="C2386" s="4" t="str">
        <f>IFERROR(__xludf.DUMMYFUNCTION("LOWER(GOOGLETRANSLATE(A2386,""en"",""es""))"),"visionario")</f>
        <v>visionario</v>
      </c>
    </row>
    <row r="2387">
      <c r="A2387" s="1" t="s">
        <v>2387</v>
      </c>
      <c r="B2387" s="3">
        <v>1.0</v>
      </c>
      <c r="C2387" s="4" t="str">
        <f>IFERROR(__xludf.DUMMYFUNCTION("LOWER(GOOGLETRANSLATE(A2387,""en"",""es""))"),"visión")</f>
        <v>visión</v>
      </c>
    </row>
    <row r="2388">
      <c r="A2388" s="1" t="s">
        <v>2388</v>
      </c>
      <c r="B2388" s="3">
        <v>1.0</v>
      </c>
      <c r="C2388" s="4" t="str">
        <f>IFERROR(__xludf.DUMMYFUNCTION("LOWER(GOOGLETRANSLATE(A2388,""en"",""es""))"),"visiones")</f>
        <v>visiones</v>
      </c>
    </row>
    <row r="2389">
      <c r="A2389" s="1" t="s">
        <v>2389</v>
      </c>
      <c r="B2389" s="3">
        <v>3.0</v>
      </c>
      <c r="C2389" s="4" t="str">
        <f>IFERROR(__xludf.DUMMYFUNCTION("LOWER(GOOGLETRANSLATE(A2389,""en"",""es""))"),"vitalidad")</f>
        <v>vitalidad</v>
      </c>
    </row>
    <row r="2390">
      <c r="A2390" s="1" t="s">
        <v>2390</v>
      </c>
      <c r="B2390" s="3">
        <v>1.0</v>
      </c>
      <c r="C2390" s="4" t="str">
        <f>IFERROR(__xludf.DUMMYFUNCTION("LOWER(GOOGLETRANSLATE(A2390,""en"",""es""))"),"vitamina")</f>
        <v>vitamina</v>
      </c>
    </row>
    <row r="2391">
      <c r="A2391" s="1" t="s">
        <v>2391</v>
      </c>
      <c r="B2391" s="3">
        <v>-3.0</v>
      </c>
      <c r="C2391" s="4" t="str">
        <f>IFERROR(__xludf.DUMMYFUNCTION("LOWER(GOOGLETRANSLATE(A2391,""en"",""es""))"),"vitriólico")</f>
        <v>vitriólico</v>
      </c>
    </row>
    <row r="2392">
      <c r="A2392" s="1" t="s">
        <v>2392</v>
      </c>
      <c r="B2392" s="3">
        <v>3.0</v>
      </c>
      <c r="C2392" s="4" t="str">
        <f>IFERROR(__xludf.DUMMYFUNCTION("LOWER(GOOGLETRANSLATE(A2392,""en"",""es""))"),"vivaz")</f>
        <v>vivaz</v>
      </c>
    </row>
    <row r="2393">
      <c r="A2393" s="1" t="s">
        <v>2393</v>
      </c>
      <c r="B2393" s="3">
        <v>-1.0</v>
      </c>
      <c r="C2393" s="4" t="str">
        <f>IFERROR(__xludf.DUMMYFUNCTION("LOWER(GOOGLETRANSLATE(A2393,""en"",""es""))"),"vociferante")</f>
        <v>vociferante</v>
      </c>
    </row>
    <row r="2394">
      <c r="A2394" s="1" t="s">
        <v>2394</v>
      </c>
      <c r="B2394" s="3">
        <v>-2.0</v>
      </c>
      <c r="C2394" s="4" t="str">
        <f>IFERROR(__xludf.DUMMYFUNCTION("LOWER(GOOGLETRANSLATE(A2394,""en"",""es""))"),"vulnerabilidad")</f>
        <v>vulnerabilidad</v>
      </c>
    </row>
    <row r="2395">
      <c r="A2395" s="1" t="s">
        <v>2395</v>
      </c>
      <c r="B2395" s="3">
        <v>-2.0</v>
      </c>
      <c r="C2395" s="4" t="str">
        <f>IFERROR(__xludf.DUMMYFUNCTION("LOWER(GOOGLETRANSLATE(A2395,""en"",""es""))"),"vulnerable")</f>
        <v>vulnerable</v>
      </c>
    </row>
    <row r="2396">
      <c r="A2396" s="1" t="s">
        <v>2396</v>
      </c>
      <c r="B2396" s="3">
        <v>-2.0</v>
      </c>
      <c r="C2396" s="4" t="str">
        <f>IFERROR(__xludf.DUMMYFUNCTION("LOWER(GOOGLETRANSLATE(A2396,""en"",""es""))"),"salir")</f>
        <v>salir</v>
      </c>
    </row>
    <row r="2397">
      <c r="A2397" s="1" t="s">
        <v>2397</v>
      </c>
      <c r="B2397" s="3">
        <v>-2.0</v>
      </c>
      <c r="C2397" s="4" t="str">
        <f>IFERROR(__xludf.DUMMYFUNCTION("LOWER(GOOGLETRANSLATE(A2397,""en"",""es""))"),"huelga")</f>
        <v>huelga</v>
      </c>
    </row>
    <row r="2398">
      <c r="A2398" s="1" t="s">
        <v>2398</v>
      </c>
      <c r="B2398" s="3">
        <v>-3.0</v>
      </c>
      <c r="C2398" s="4" t="str">
        <f>IFERROR(__xludf.DUMMYFUNCTION("LOWER(GOOGLETRANSLATE(A2398,""en"",""es""))"),"gilipollas")</f>
        <v>gilipollas</v>
      </c>
    </row>
    <row r="2399">
      <c r="A2399" s="1" t="s">
        <v>2399</v>
      </c>
      <c r="B2399" s="3">
        <v>1.0</v>
      </c>
      <c r="C2399" s="4" t="str">
        <f>IFERROR(__xludf.DUMMYFUNCTION("LOWER(GOOGLETRANSLATE(A2399,""en"",""es""))"),"desear")</f>
        <v>desear</v>
      </c>
    </row>
    <row r="2400">
      <c r="A2400" s="1" t="s">
        <v>2400</v>
      </c>
      <c r="B2400" s="3">
        <v>-2.0</v>
      </c>
      <c r="C2400" s="4" t="str">
        <f>IFERROR(__xludf.DUMMYFUNCTION("LOWER(GOOGLETRANSLATE(A2400,""en"",""es""))"),"guerra")</f>
        <v>guerra</v>
      </c>
    </row>
    <row r="2401">
      <c r="A2401" s="1" t="s">
        <v>2401</v>
      </c>
      <c r="B2401" s="3">
        <v>-2.0</v>
      </c>
      <c r="C2401" s="4" t="str">
        <f>IFERROR(__xludf.DUMMYFUNCTION("LOWER(GOOGLETRANSLATE(A2401,""en"",""es""))"),"guerra")</f>
        <v>guerra</v>
      </c>
    </row>
    <row r="2402">
      <c r="A2402" s="1" t="s">
        <v>2402</v>
      </c>
      <c r="B2402" s="3">
        <v>1.0</v>
      </c>
      <c r="C2402" s="4" t="str">
        <f>IFERROR(__xludf.DUMMYFUNCTION("LOWER(GOOGLETRANSLATE(A2402,""en"",""es""))"),"cálido")</f>
        <v>cálido</v>
      </c>
    </row>
    <row r="2403">
      <c r="A2403" s="1" t="s">
        <v>2403</v>
      </c>
      <c r="B2403" s="3">
        <v>2.0</v>
      </c>
      <c r="C2403" s="4" t="str">
        <f>IFERROR(__xludf.DUMMYFUNCTION("LOWER(GOOGLETRANSLATE(A2403,""en"",""es""))"),"calor")</f>
        <v>calor</v>
      </c>
    </row>
    <row r="2404">
      <c r="A2404" s="1" t="s">
        <v>2404</v>
      </c>
      <c r="B2404" s="3">
        <v>-2.0</v>
      </c>
      <c r="C2404" s="4" t="str">
        <f>IFERROR(__xludf.DUMMYFUNCTION("LOWER(GOOGLETRANSLATE(A2404,""en"",""es""))"),"advertir")</f>
        <v>advertir</v>
      </c>
    </row>
    <row r="2405">
      <c r="A2405" s="1" t="s">
        <v>2405</v>
      </c>
      <c r="B2405" s="3">
        <v>-2.0</v>
      </c>
      <c r="C2405" s="4" t="str">
        <f>IFERROR(__xludf.DUMMYFUNCTION("LOWER(GOOGLETRANSLATE(A2405,""en"",""es""))"),"prevenido")</f>
        <v>prevenido</v>
      </c>
    </row>
    <row r="2406">
      <c r="A2406" s="1" t="s">
        <v>2406</v>
      </c>
      <c r="B2406" s="3">
        <v>-3.0</v>
      </c>
      <c r="C2406" s="4" t="str">
        <f>IFERROR(__xludf.DUMMYFUNCTION("LOWER(GOOGLETRANSLATE(A2406,""en"",""es""))"),"advertencia")</f>
        <v>advertencia</v>
      </c>
    </row>
    <row r="2407">
      <c r="A2407" s="1" t="s">
        <v>2407</v>
      </c>
      <c r="B2407" s="3">
        <v>-3.0</v>
      </c>
      <c r="C2407" s="4" t="str">
        <f>IFERROR(__xludf.DUMMYFUNCTION("LOWER(GOOGLETRANSLATE(A2407,""en"",""es""))"),"advertencias")</f>
        <v>advertencias</v>
      </c>
    </row>
    <row r="2408">
      <c r="A2408" s="1" t="s">
        <v>2408</v>
      </c>
      <c r="B2408" s="3">
        <v>-2.0</v>
      </c>
      <c r="C2408" s="4" t="str">
        <f>IFERROR(__xludf.DUMMYFUNCTION("LOWER(GOOGLETRANSLATE(A2408,""en"",""es""))"),"advertencia")</f>
        <v>advertencia</v>
      </c>
    </row>
    <row r="2409">
      <c r="A2409" s="1" t="s">
        <v>2409</v>
      </c>
      <c r="B2409" s="3">
        <v>-1.0</v>
      </c>
      <c r="C2409" s="4" t="str">
        <f>IFERROR(__xludf.DUMMYFUNCTION("LOWER(GOOGLETRANSLATE(A2409,""en"",""es""))"),"desperdiciar")</f>
        <v>desperdiciar</v>
      </c>
    </row>
    <row r="2410">
      <c r="A2410" s="1" t="s">
        <v>2410</v>
      </c>
      <c r="B2410" s="3">
        <v>-2.0</v>
      </c>
      <c r="C2410" s="4" t="str">
        <f>IFERROR(__xludf.DUMMYFUNCTION("LOWER(GOOGLETRANSLATE(A2410,""en"",""es""))"),"desperdiciado")</f>
        <v>desperdiciado</v>
      </c>
    </row>
    <row r="2411">
      <c r="A2411" s="1" t="s">
        <v>2411</v>
      </c>
      <c r="B2411" s="3">
        <v>-2.0</v>
      </c>
      <c r="C2411" s="4" t="str">
        <f>IFERROR(__xludf.DUMMYFUNCTION("LOWER(GOOGLETRANSLATE(A2411,""en"",""es""))"),"debilitante")</f>
        <v>debilitante</v>
      </c>
    </row>
    <row r="2412">
      <c r="A2412" s="1" t="s">
        <v>2412</v>
      </c>
      <c r="B2412" s="3">
        <v>-1.0</v>
      </c>
      <c r="C2412" s="4" t="str">
        <f>IFERROR(__xludf.DUMMYFUNCTION("LOWER(GOOGLETRANSLATE(A2412,""en"",""es""))"),"vacilante")</f>
        <v>vacilante</v>
      </c>
    </row>
    <row r="2413">
      <c r="A2413" s="1" t="s">
        <v>2413</v>
      </c>
      <c r="B2413" s="3">
        <v>-2.0</v>
      </c>
      <c r="C2413" s="4" t="str">
        <f>IFERROR(__xludf.DUMMYFUNCTION("LOWER(GOOGLETRANSLATE(A2413,""en"",""es""))"),"débil")</f>
        <v>débil</v>
      </c>
    </row>
    <row r="2414">
      <c r="A2414" s="1" t="s">
        <v>2414</v>
      </c>
      <c r="B2414" s="3">
        <v>-2.0</v>
      </c>
      <c r="C2414" s="4" t="str">
        <f>IFERROR(__xludf.DUMMYFUNCTION("LOWER(GOOGLETRANSLATE(A2414,""en"",""es""))"),"debilidad")</f>
        <v>debilidad</v>
      </c>
    </row>
    <row r="2415">
      <c r="A2415" s="1" t="s">
        <v>2415</v>
      </c>
      <c r="B2415" s="3">
        <v>3.0</v>
      </c>
      <c r="C2415" s="4" t="str">
        <f>IFERROR(__xludf.DUMMYFUNCTION("LOWER(GOOGLETRANSLATE(A2415,""en"",""es""))"),"poder")</f>
        <v>poder</v>
      </c>
    </row>
    <row r="2416">
      <c r="A2416" s="1" t="s">
        <v>2416</v>
      </c>
      <c r="B2416" s="3">
        <v>2.0</v>
      </c>
      <c r="C2416" s="4" t="str">
        <f>IFERROR(__xludf.DUMMYFUNCTION("LOWER(GOOGLETRANSLATE(A2416,""en"",""es""))"),"adinerado")</f>
        <v>adinerado</v>
      </c>
    </row>
    <row r="2417">
      <c r="A2417" s="1" t="s">
        <v>2417</v>
      </c>
      <c r="B2417" s="3">
        <v>-2.0</v>
      </c>
      <c r="C2417" s="4" t="str">
        <f>IFERROR(__xludf.DUMMYFUNCTION("LOWER(GOOGLETRANSLATE(A2417,""en"",""es""))"),"cansado")</f>
        <v>cansado</v>
      </c>
    </row>
    <row r="2418">
      <c r="A2418" s="1" t="s">
        <v>2418</v>
      </c>
      <c r="B2418" s="3">
        <v>-2.0</v>
      </c>
      <c r="C2418" s="4" t="str">
        <f>IFERROR(__xludf.DUMMYFUNCTION("LOWER(GOOGLETRANSLATE(A2418,""en"",""es""))"),"llorar")</f>
        <v>llorar</v>
      </c>
    </row>
    <row r="2419">
      <c r="A2419" s="1" t="s">
        <v>2419</v>
      </c>
      <c r="B2419" s="3">
        <v>-2.0</v>
      </c>
      <c r="C2419" s="4" t="str">
        <f>IFERROR(__xludf.DUMMYFUNCTION("LOWER(GOOGLETRANSLATE(A2419,""en"",""es""))"),"llanto")</f>
        <v>llanto</v>
      </c>
    </row>
    <row r="2420">
      <c r="A2420" s="1" t="s">
        <v>2420</v>
      </c>
      <c r="B2420" s="3">
        <v>-2.0</v>
      </c>
      <c r="C2420" s="4" t="str">
        <f>IFERROR(__xludf.DUMMYFUNCTION("LOWER(GOOGLETRANSLATE(A2420,""en"",""es""))"),"extraño")</f>
        <v>extraño</v>
      </c>
    </row>
    <row r="2421">
      <c r="A2421" s="1" t="s">
        <v>2421</v>
      </c>
      <c r="B2421" s="3">
        <v>2.0</v>
      </c>
      <c r="C2421" s="4" t="str">
        <f>IFERROR(__xludf.DUMMYFUNCTION("LOWER(GOOGLETRANSLATE(A2421,""en"",""es""))"),"bienvenido")</f>
        <v>bienvenido</v>
      </c>
    </row>
    <row r="2422">
      <c r="A2422" s="1" t="s">
        <v>2422</v>
      </c>
      <c r="B2422" s="3">
        <v>2.0</v>
      </c>
      <c r="C2422" s="4" t="str">
        <f>IFERROR(__xludf.DUMMYFUNCTION("LOWER(GOOGLETRANSLATE(A2422,""en"",""es""))"),"bienvenido")</f>
        <v>bienvenido</v>
      </c>
    </row>
    <row r="2423">
      <c r="A2423" s="1" t="s">
        <v>2423</v>
      </c>
      <c r="B2423" s="3">
        <v>2.0</v>
      </c>
      <c r="C2423" s="4" t="str">
        <f>IFERROR(__xludf.DUMMYFUNCTION("LOWER(GOOGLETRANSLATE(A2423,""en"",""es""))"),"bienvenida")</f>
        <v>bienvenida</v>
      </c>
    </row>
    <row r="2424">
      <c r="A2424" s="1" t="s">
        <v>2424</v>
      </c>
      <c r="B2424" s="3">
        <v>1.0</v>
      </c>
      <c r="C2424" s="4" t="str">
        <f>IFERROR(__xludf.DUMMYFUNCTION("LOWER(GOOGLETRANSLATE(A2424,""en"",""es""))"),"caprichoso")</f>
        <v>caprichoso</v>
      </c>
    </row>
    <row r="2425">
      <c r="A2425" s="1" t="s">
        <v>2425</v>
      </c>
      <c r="B2425" s="3">
        <v>-3.0</v>
      </c>
      <c r="C2425" s="4" t="str">
        <f>IFERROR(__xludf.DUMMYFUNCTION("LOWER(GOOGLETRANSLATE(A2425,""en"",""es""))"),"encalar")</f>
        <v>encalar</v>
      </c>
    </row>
    <row r="2426">
      <c r="A2426" s="1" t="s">
        <v>2426</v>
      </c>
      <c r="B2426" s="3">
        <v>-4.0</v>
      </c>
      <c r="C2426" s="4" t="str">
        <f>IFERROR(__xludf.DUMMYFUNCTION("LOWER(GOOGLETRANSLATE(A2426,""en"",""es""))"),"puta")</f>
        <v>puta</v>
      </c>
    </row>
    <row r="2427">
      <c r="A2427" s="1" t="s">
        <v>2427</v>
      </c>
      <c r="B2427" s="3">
        <v>-2.0</v>
      </c>
      <c r="C2427" s="4" t="str">
        <f>IFERROR(__xludf.DUMMYFUNCTION("LOWER(GOOGLETRANSLATE(A2427,""en"",""es""))"),"malvado")</f>
        <v>malvado</v>
      </c>
    </row>
    <row r="2428">
      <c r="A2428" s="1" t="s">
        <v>2428</v>
      </c>
      <c r="B2428" s="3">
        <v>-1.0</v>
      </c>
      <c r="C2428" s="4" t="str">
        <f>IFERROR(__xludf.DUMMYFUNCTION("LOWER(GOOGLETRANSLATE(A2428,""en"",""es""))"),"viudo")</f>
        <v>viudo</v>
      </c>
    </row>
    <row r="2429">
      <c r="A2429" s="1" t="s">
        <v>2429</v>
      </c>
      <c r="B2429" s="3">
        <v>2.0</v>
      </c>
      <c r="C2429" s="4" t="str">
        <f>IFERROR(__xludf.DUMMYFUNCTION("LOWER(GOOGLETRANSLATE(A2429,""en"",""es""))"),"voluntad")</f>
        <v>voluntad</v>
      </c>
    </row>
    <row r="2430">
      <c r="A2430" s="1" t="s">
        <v>2430</v>
      </c>
      <c r="B2430" s="3">
        <v>4.0</v>
      </c>
      <c r="C2430" s="4" t="str">
        <f>IFERROR(__xludf.DUMMYFUNCTION("LOWER(GOOGLETRANSLATE(A2430,""en"",""es""))"),"ganar")</f>
        <v>ganar</v>
      </c>
    </row>
    <row r="2431">
      <c r="A2431" s="1" t="s">
        <v>2431</v>
      </c>
      <c r="B2431" s="3">
        <v>4.0</v>
      </c>
      <c r="C2431" s="4" t="str">
        <f>IFERROR(__xludf.DUMMYFUNCTION("LOWER(GOOGLETRANSLATE(A2431,""en"",""es""))"),"ganador")</f>
        <v>ganador</v>
      </c>
    </row>
    <row r="2432">
      <c r="A2432" s="1" t="s">
        <v>2432</v>
      </c>
      <c r="B2432" s="3">
        <v>4.0</v>
      </c>
      <c r="C2432" s="4" t="str">
        <f>IFERROR(__xludf.DUMMYFUNCTION("LOWER(GOOGLETRANSLATE(A2432,""en"",""es""))"),"victorioso")</f>
        <v>victorioso</v>
      </c>
    </row>
    <row r="2433">
      <c r="A2433" s="1" t="s">
        <v>2433</v>
      </c>
      <c r="B2433" s="3">
        <v>4.0</v>
      </c>
      <c r="C2433" s="4" t="str">
        <f>IFERROR(__xludf.DUMMYFUNCTION("LOWER(GOOGLETRANSLATE(A2433,""en"",""es""))"),"victorias")</f>
        <v>victorias</v>
      </c>
    </row>
    <row r="2434">
      <c r="A2434" s="1" t="s">
        <v>2434</v>
      </c>
      <c r="B2434" s="3">
        <v>3.0</v>
      </c>
      <c r="C2434" s="4" t="str">
        <f>IFERROR(__xludf.DUMMYFUNCTION("LOWER(GOOGLETRANSLATE(A2434,""en"",""es""))"),"winwin")</f>
        <v>winwin</v>
      </c>
    </row>
    <row r="2435">
      <c r="A2435" s="1" t="s">
        <v>2435</v>
      </c>
      <c r="B2435" s="3">
        <v>1.0</v>
      </c>
      <c r="C2435" s="4" t="str">
        <f>IFERROR(__xludf.DUMMYFUNCTION("LOWER(GOOGLETRANSLATE(A2435,""en"",""es""))"),"desear")</f>
        <v>desear</v>
      </c>
    </row>
    <row r="2436">
      <c r="A2436" s="1" t="s">
        <v>2436</v>
      </c>
      <c r="B2436" s="3">
        <v>1.0</v>
      </c>
      <c r="C2436" s="4" t="str">
        <f>IFERROR(__xludf.DUMMYFUNCTION("LOWER(GOOGLETRANSLATE(A2436,""en"",""es""))"),"deseos")</f>
        <v>deseos</v>
      </c>
    </row>
    <row r="2437">
      <c r="A2437" s="1" t="s">
        <v>2437</v>
      </c>
      <c r="B2437" s="3">
        <v>1.0</v>
      </c>
      <c r="C2437" s="4" t="str">
        <f>IFERROR(__xludf.DUMMYFUNCTION("LOWER(GOOGLETRANSLATE(A2437,""en"",""es""))"),"deseando")</f>
        <v>deseando</v>
      </c>
    </row>
    <row r="2438">
      <c r="A2438" s="1" t="s">
        <v>2438</v>
      </c>
      <c r="B2438" s="3">
        <v>-3.0</v>
      </c>
      <c r="C2438" s="4" t="str">
        <f>IFERROR(__xludf.DUMMYFUNCTION("LOWER(GOOGLETRANSLATE(A2438,""en"",""es""))"),"retiro")</f>
        <v>retiro</v>
      </c>
    </row>
    <row r="2439">
      <c r="A2439" s="1" t="s">
        <v>2439</v>
      </c>
      <c r="B2439" s="3">
        <v>-2.0</v>
      </c>
      <c r="C2439" s="4" t="str">
        <f>IFERROR(__xludf.DUMMYFUNCTION("LOWER(GOOGLETRANSLATE(A2439,""en"",""es""))"),"desconsolado")</f>
        <v>desconsolado</v>
      </c>
    </row>
    <row r="2440">
      <c r="A2440" s="1" t="s">
        <v>2440</v>
      </c>
      <c r="B2440" s="3">
        <v>-3.0</v>
      </c>
      <c r="C2440" s="4" t="str">
        <f>IFERROR(__xludf.DUMMYFUNCTION("LOWER(GOOGLETRANSLATE(A2440,""en"",""es""))"),"lamentable")</f>
        <v>lamentable</v>
      </c>
    </row>
    <row r="2441">
      <c r="A2441" s="1" t="s">
        <v>2441</v>
      </c>
      <c r="B2441" s="3">
        <v>3.0</v>
      </c>
      <c r="C2441" s="4" t="str">
        <f>IFERROR(__xludf.DUMMYFUNCTION("LOWER(GOOGLETRANSLATE(A2441,""en"",""es""))"),"ganado")</f>
        <v>ganado</v>
      </c>
    </row>
    <row r="2442">
      <c r="A2442" s="1" t="s">
        <v>2442</v>
      </c>
      <c r="B2442" s="3">
        <v>4.0</v>
      </c>
      <c r="C2442" s="4" t="str">
        <f>IFERROR(__xludf.DUMMYFUNCTION("LOWER(GOOGLETRANSLATE(A2442,""en"",""es""))"),"maravilloso")</f>
        <v>maravilloso</v>
      </c>
    </row>
    <row r="2443">
      <c r="A2443" s="1" t="s">
        <v>2443</v>
      </c>
      <c r="B2443" s="3">
        <v>3.0</v>
      </c>
      <c r="C2443" s="4" t="str">
        <f>IFERROR(__xludf.DUMMYFUNCTION("LOWER(GOOGLETRANSLATE(A2443,""en"",""es""))"),"cortejar")</f>
        <v>cortejar</v>
      </c>
    </row>
    <row r="2444">
      <c r="A2444" s="1" t="s">
        <v>2444</v>
      </c>
      <c r="B2444" s="3">
        <v>3.0</v>
      </c>
      <c r="C2444" s="4" t="str">
        <f>IFERROR(__xludf.DUMMYFUNCTION("LOWER(GOOGLETRANSLATE(A2444,""en"",""es""))"),"woohoo")</f>
        <v>woohoo</v>
      </c>
    </row>
    <row r="2445">
      <c r="A2445" s="1" t="s">
        <v>2445</v>
      </c>
      <c r="B2445" s="3">
        <v>4.0</v>
      </c>
      <c r="C2445" s="4" t="str">
        <f>IFERROR(__xludf.DUMMYFUNCTION("LOWER(GOOGLETRANSLATE(A2445,""en"",""es""))"),"wooo")</f>
        <v>wooo</v>
      </c>
    </row>
    <row r="2446">
      <c r="A2446" s="1" t="s">
        <v>2446</v>
      </c>
      <c r="B2446" s="3">
        <v>4.0</v>
      </c>
      <c r="C2446" s="4" t="str">
        <f>IFERROR(__xludf.DUMMYFUNCTION("LOWER(GOOGLETRANSLATE(A2446,""en"",""es""))"),"lanzar")</f>
        <v>lanzar</v>
      </c>
    </row>
    <row r="2447">
      <c r="A2447" s="1" t="s">
        <v>2447</v>
      </c>
      <c r="B2447" s="3">
        <v>-1.0</v>
      </c>
      <c r="C2447" s="4" t="str">
        <f>IFERROR(__xludf.DUMMYFUNCTION("LOWER(GOOGLETRANSLATE(A2447,""en"",""es""))"),"gastado")</f>
        <v>gastado</v>
      </c>
    </row>
    <row r="2448">
      <c r="A2448" s="1" t="s">
        <v>2448</v>
      </c>
      <c r="B2448" s="3">
        <v>-3.0</v>
      </c>
      <c r="C2448" s="4" t="str">
        <f>IFERROR(__xludf.DUMMYFUNCTION("LOWER(GOOGLETRANSLATE(A2448,""en"",""es""))"),"preocupado")</f>
        <v>preocupado</v>
      </c>
    </row>
    <row r="2449">
      <c r="A2449" s="1" t="s">
        <v>2449</v>
      </c>
      <c r="B2449" s="3">
        <v>-3.0</v>
      </c>
      <c r="C2449" s="4" t="str">
        <f>IFERROR(__xludf.DUMMYFUNCTION("LOWER(GOOGLETRANSLATE(A2449,""en"",""es""))"),"preocuparse")</f>
        <v>preocuparse</v>
      </c>
    </row>
    <row r="2450">
      <c r="A2450" s="1" t="s">
        <v>2450</v>
      </c>
      <c r="B2450" s="3">
        <v>-3.0</v>
      </c>
      <c r="C2450" s="4" t="str">
        <f>IFERROR(__xludf.DUMMYFUNCTION("LOWER(GOOGLETRANSLATE(A2450,""en"",""es""))"),"preocupante")</f>
        <v>preocupante</v>
      </c>
    </row>
    <row r="2451">
      <c r="A2451" s="1" t="s">
        <v>2451</v>
      </c>
      <c r="B2451" s="3">
        <v>-3.0</v>
      </c>
      <c r="C2451" s="4" t="str">
        <f>IFERROR(__xludf.DUMMYFUNCTION("LOWER(GOOGLETRANSLATE(A2451,""en"",""es""))"),"peor")</f>
        <v>peor</v>
      </c>
    </row>
    <row r="2452">
      <c r="A2452" s="1" t="s">
        <v>2452</v>
      </c>
      <c r="B2452" s="3">
        <v>-3.0</v>
      </c>
      <c r="C2452" s="4" t="str">
        <f>IFERROR(__xludf.DUMMYFUNCTION("LOWER(GOOGLETRANSLATE(A2452,""en"",""es""))"),"empeorar")</f>
        <v>empeorar</v>
      </c>
    </row>
    <row r="2453">
      <c r="A2453" s="1" t="s">
        <v>2453</v>
      </c>
      <c r="B2453" s="3">
        <v>-3.0</v>
      </c>
      <c r="C2453" s="4" t="str">
        <f>IFERROR(__xludf.DUMMYFUNCTION("LOWER(GOOGLETRANSLATE(A2453,""en"",""es""))"),"empeorado")</f>
        <v>empeorado</v>
      </c>
    </row>
    <row r="2454">
      <c r="A2454" s="1" t="s">
        <v>2454</v>
      </c>
      <c r="B2454" s="3">
        <v>-3.0</v>
      </c>
      <c r="C2454" s="4" t="str">
        <f>IFERROR(__xludf.DUMMYFUNCTION("LOWER(GOOGLETRANSLATE(A2454,""en"",""es""))"),"empeoramiento")</f>
        <v>empeoramiento</v>
      </c>
    </row>
    <row r="2455">
      <c r="A2455" s="1" t="s">
        <v>2455</v>
      </c>
      <c r="B2455" s="3">
        <v>-3.0</v>
      </c>
      <c r="C2455" s="4" t="str">
        <f>IFERROR(__xludf.DUMMYFUNCTION("LOWER(GOOGLETRANSLATE(A2455,""en"",""es""))"),"empeoramiento")</f>
        <v>empeoramiento</v>
      </c>
    </row>
    <row r="2456">
      <c r="A2456" s="1" t="s">
        <v>2456</v>
      </c>
      <c r="B2456" s="3">
        <v>3.0</v>
      </c>
      <c r="C2456" s="4" t="str">
        <f>IFERROR(__xludf.DUMMYFUNCTION("LOWER(GOOGLETRANSLATE(A2456,""en"",""es""))"),"adorado")</f>
        <v>adorado</v>
      </c>
    </row>
    <row r="2457">
      <c r="A2457" s="1" t="s">
        <v>2457</v>
      </c>
      <c r="B2457" s="3">
        <v>-3.0</v>
      </c>
      <c r="C2457" s="4" t="str">
        <f>IFERROR(__xludf.DUMMYFUNCTION("LOWER(GOOGLETRANSLATE(A2457,""en"",""es""))"),"el peor")</f>
        <v>el peor</v>
      </c>
    </row>
    <row r="2458">
      <c r="A2458" s="1" t="s">
        <v>2458</v>
      </c>
      <c r="B2458" s="3">
        <v>2.0</v>
      </c>
      <c r="C2458" s="4" t="str">
        <f>IFERROR(__xludf.DUMMYFUNCTION("LOWER(GOOGLETRANSLATE(A2458,""en"",""es""))"),"valer")</f>
        <v>valer</v>
      </c>
    </row>
    <row r="2459">
      <c r="A2459" s="1" t="s">
        <v>2459</v>
      </c>
      <c r="B2459" s="3">
        <v>-2.0</v>
      </c>
      <c r="C2459" s="4" t="str">
        <f>IFERROR(__xludf.DUMMYFUNCTION("LOWER(GOOGLETRANSLATE(A2459,""en"",""es""))"),"sin valor")</f>
        <v>sin valor</v>
      </c>
    </row>
    <row r="2460">
      <c r="A2460" s="1" t="s">
        <v>2460</v>
      </c>
      <c r="B2460" s="3">
        <v>2.0</v>
      </c>
      <c r="C2460" s="4" t="str">
        <f>IFERROR(__xludf.DUMMYFUNCTION("LOWER(GOOGLETRANSLATE(A2460,""en"",""es""))"),"valioso")</f>
        <v>valioso</v>
      </c>
    </row>
    <row r="2461">
      <c r="A2461" s="1" t="s">
        <v>2461</v>
      </c>
      <c r="B2461" s="3">
        <v>4.0</v>
      </c>
      <c r="C2461" s="4" t="str">
        <f>IFERROR(__xludf.DUMMYFUNCTION("LOWER(GOOGLETRANSLATE(A2461,""en"",""es""))"),"guau")</f>
        <v>guau</v>
      </c>
    </row>
    <row r="2462">
      <c r="A2462" s="1" t="s">
        <v>2462</v>
      </c>
      <c r="B2462" s="3">
        <v>4.0</v>
      </c>
      <c r="C2462" s="4" t="str">
        <f>IFERROR(__xludf.DUMMYFUNCTION("LOWER(GOOGLETRANSLATE(A2462,""en"",""es""))"),"wowow")</f>
        <v>wowow</v>
      </c>
    </row>
    <row r="2463">
      <c r="A2463" s="1" t="s">
        <v>2463</v>
      </c>
      <c r="B2463" s="3">
        <v>4.0</v>
      </c>
      <c r="C2463" s="4" t="str">
        <f>IFERROR(__xludf.DUMMYFUNCTION("LOWER(GOOGLETRANSLATE(A2463,""en"",""es""))"),"wowww")</f>
        <v>wowww</v>
      </c>
    </row>
    <row r="2464">
      <c r="A2464" s="1" t="s">
        <v>2464</v>
      </c>
      <c r="B2464" s="3">
        <v>-3.0</v>
      </c>
      <c r="C2464" s="4" t="str">
        <f>IFERROR(__xludf.DUMMYFUNCTION("LOWER(GOOGLETRANSLATE(A2464,""en"",""es""))"),"colérico")</f>
        <v>colérico</v>
      </c>
    </row>
    <row r="2465">
      <c r="A2465" s="1" t="s">
        <v>2465</v>
      </c>
      <c r="B2465" s="3">
        <v>-2.0</v>
      </c>
      <c r="C2465" s="4" t="str">
        <f>IFERROR(__xludf.DUMMYFUNCTION("LOWER(GOOGLETRANSLATE(A2465,""en"",""es""))"),"naufragio")</f>
        <v>naufragio</v>
      </c>
    </row>
    <row r="2466">
      <c r="A2466" s="1" t="s">
        <v>2466</v>
      </c>
      <c r="B2466" s="3">
        <v>-2.0</v>
      </c>
      <c r="C2466" s="4" t="str">
        <f>IFERROR(__xludf.DUMMYFUNCTION("LOWER(GOOGLETRANSLATE(A2466,""en"",""es""))"),"equivocado")</f>
        <v>equivocado</v>
      </c>
    </row>
    <row r="2467">
      <c r="A2467" s="1" t="s">
        <v>2467</v>
      </c>
      <c r="B2467" s="3">
        <v>-2.0</v>
      </c>
      <c r="C2467" s="4" t="str">
        <f>IFERROR(__xludf.DUMMYFUNCTION("LOWER(GOOGLETRANSLATE(A2467,""en"",""es""))"),"explotado")</f>
        <v>explotado</v>
      </c>
    </row>
    <row r="2468">
      <c r="A2468" s="1" t="s">
        <v>2468</v>
      </c>
      <c r="B2468" s="3">
        <v>-4.0</v>
      </c>
      <c r="C2468" s="4" t="str">
        <f>IFERROR(__xludf.DUMMYFUNCTION("LOWER(GOOGLETRANSLATE(A2468,""en"",""es""))"),"wtf")</f>
        <v>wtf</v>
      </c>
    </row>
    <row r="2469">
      <c r="A2469" s="1" t="s">
        <v>2469</v>
      </c>
      <c r="B2469" s="3">
        <v>1.0</v>
      </c>
      <c r="C2469" s="4" t="str">
        <f>IFERROR(__xludf.DUMMYFUNCTION("LOWER(GOOGLETRANSLATE(A2469,""en"",""es""))"),"sí")</f>
        <v>sí</v>
      </c>
    </row>
    <row r="2470">
      <c r="A2470" s="1" t="s">
        <v>2470</v>
      </c>
      <c r="B2470" s="3">
        <v>1.0</v>
      </c>
      <c r="C2470" s="4" t="str">
        <f>IFERROR(__xludf.DUMMYFUNCTION("LOWER(GOOGLETRANSLATE(A2470,""en"",""es""))"),"anhelo")</f>
        <v>anhelo</v>
      </c>
    </row>
    <row r="2471">
      <c r="A2471" s="1" t="s">
        <v>2471</v>
      </c>
      <c r="B2471" s="3">
        <v>2.0</v>
      </c>
      <c r="C2471" s="4" t="str">
        <f>IFERROR(__xludf.DUMMYFUNCTION("LOWER(GOOGLETRANSLATE(A2471,""en"",""es""))"),"yeees")</f>
        <v>yeees</v>
      </c>
    </row>
    <row r="2472">
      <c r="A2472" s="1" t="s">
        <v>2472</v>
      </c>
      <c r="B2472" s="3">
        <v>1.0</v>
      </c>
      <c r="C2472" s="4" t="str">
        <f>IFERROR(__xludf.DUMMYFUNCTION("LOWER(GOOGLETRANSLATE(A2472,""en"",""es""))"),"sí")</f>
        <v>sí</v>
      </c>
    </row>
    <row r="2473">
      <c r="A2473" s="1" t="s">
        <v>2473</v>
      </c>
      <c r="B2473" s="3">
        <v>2.0</v>
      </c>
      <c r="C2473" s="4" t="str">
        <f>IFERROR(__xludf.DUMMYFUNCTION("LOWER(GOOGLETRANSLATE(A2473,""en"",""es""))"),"juvenil")</f>
        <v>juvenil</v>
      </c>
    </row>
    <row r="2474">
      <c r="A2474" s="1" t="s">
        <v>2474</v>
      </c>
      <c r="B2474" s="3">
        <v>-2.0</v>
      </c>
      <c r="C2474" s="4" t="str">
        <f>IFERROR(__xludf.DUMMYFUNCTION("LOWER(GOOGLETRANSLATE(A2474,""en"",""es""))"),"asqueroso")</f>
        <v>asqueroso</v>
      </c>
    </row>
    <row r="2475">
      <c r="A2475" s="1" t="s">
        <v>2475</v>
      </c>
      <c r="B2475" s="3">
        <v>3.0</v>
      </c>
      <c r="C2475" s="4" t="str">
        <f>IFERROR(__xludf.DUMMYFUNCTION("LOWER(GOOGLETRANSLATE(A2475,""en"",""es""))"),"delicioso")</f>
        <v>delicioso</v>
      </c>
    </row>
    <row r="2476">
      <c r="A2476" s="1" t="s">
        <v>2476</v>
      </c>
      <c r="B2476" s="3">
        <v>-2.0</v>
      </c>
      <c r="C2476" s="4" t="str">
        <f>IFERROR(__xludf.DUMMYFUNCTION("LOWER(GOOGLETRANSLATE(A2476,""en"",""es""))"),"fanático")</f>
        <v>fanático</v>
      </c>
    </row>
    <row r="2477">
      <c r="A2477" s="1" t="s">
        <v>2477</v>
      </c>
      <c r="B2477" s="3">
        <v>-2.0</v>
      </c>
      <c r="C2477" s="4" t="str">
        <f>IFERROR(__xludf.DUMMYFUNCTION("LOWER(GOOGLETRANSLATE(A2477,""en"",""es""))"),"fanáticos")</f>
        <v>fanáticos</v>
      </c>
    </row>
    <row r="2478">
      <c r="A2478" s="1" t="s">
        <v>2478</v>
      </c>
      <c r="B2478" s="3">
        <v>2.0</v>
      </c>
      <c r="C2478" s="4" t="str">
        <f>IFERROR(__xludf.DUMMYFUNCTION("LOWER(GOOGLETRANSLATE(A2478,""en"",""es""))"),"celoso")</f>
        <v>celoso</v>
      </c>
    </row>
  </sheetData>
  <customSheetViews>
    <customSheetView guid="{3E1B2C6C-879D-4C6F-9229-A2C920D447FA}" filter="1" showAutoFilter="1">
      <autoFilter ref="$A$1:$A$2478">
        <filterColumn colId="0">
          <customFilters>
            <customFilter val="no*"/>
          </customFilters>
        </filterColumn>
      </autoFilter>
    </customSheetView>
  </customSheetViews>
  <drawing r:id="rId1"/>
</worksheet>
</file>