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usionXX\OneDrive\Tesis - FJEL\Notes-FJEL\Notes_DKES_Beidler_normalization\figures\"/>
    </mc:Choice>
  </mc:AlternateContent>
  <bookViews>
    <workbookView xWindow="0" yWindow="0" windowWidth="21600" windowHeight="9630" activeTab="2"/>
  </bookViews>
  <sheets>
    <sheet name="Hoja1 (2)" sheetId="3" r:id="rId1"/>
    <sheet name="Hoja5" sheetId="5" r:id="rId2"/>
    <sheet name="Hoja1" sheetId="1" r:id="rId3"/>
    <sheet name="Hoj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1" l="1"/>
  <c r="L28" i="1"/>
  <c r="K28" i="1"/>
  <c r="N28" i="1" s="1"/>
  <c r="M20" i="3"/>
  <c r="M21" i="3"/>
  <c r="M22" i="3"/>
  <c r="M19" i="3"/>
  <c r="K20" i="3"/>
  <c r="K21" i="3"/>
  <c r="I21" i="3" s="1"/>
  <c r="K22" i="3"/>
  <c r="K19" i="3"/>
  <c r="M34" i="3"/>
  <c r="L34" i="3"/>
  <c r="K34" i="3"/>
  <c r="N34" i="3" s="1"/>
  <c r="M28" i="3"/>
  <c r="L28" i="3"/>
  <c r="K28" i="3"/>
  <c r="N28" i="3" s="1"/>
  <c r="I22" i="3"/>
  <c r="J22" i="3"/>
  <c r="C22" i="3"/>
  <c r="F22" i="3" s="1"/>
  <c r="G22" i="3" s="1"/>
  <c r="M19" i="1"/>
  <c r="J22" i="1"/>
  <c r="I22" i="1"/>
  <c r="C22" i="1"/>
  <c r="F22" i="1" s="1"/>
  <c r="G22" i="1" s="1"/>
  <c r="M22" i="1" s="1"/>
  <c r="M35" i="1"/>
  <c r="L35" i="1"/>
  <c r="K35" i="1"/>
  <c r="N35" i="1" s="1"/>
  <c r="M20" i="1"/>
  <c r="G19" i="1"/>
  <c r="G5" i="5"/>
  <c r="B5" i="5"/>
  <c r="E5" i="5" s="1"/>
  <c r="F5" i="5" s="1"/>
  <c r="H4" i="5"/>
  <c r="G4" i="5"/>
  <c r="B4" i="5"/>
  <c r="E4" i="5" s="1"/>
  <c r="F4" i="5" s="1"/>
  <c r="M33" i="4"/>
  <c r="L33" i="4"/>
  <c r="K33" i="4"/>
  <c r="N33" i="4" s="1"/>
  <c r="N32" i="4"/>
  <c r="M32" i="4"/>
  <c r="L32" i="4"/>
  <c r="K32" i="4"/>
  <c r="M31" i="4"/>
  <c r="L31" i="4"/>
  <c r="K31" i="4"/>
  <c r="N31" i="4" s="1"/>
  <c r="N26" i="4"/>
  <c r="M26" i="4"/>
  <c r="L26" i="4"/>
  <c r="K26" i="4"/>
  <c r="M25" i="4"/>
  <c r="L25" i="4"/>
  <c r="K25" i="4"/>
  <c r="N25" i="4" s="1"/>
  <c r="M24" i="4"/>
  <c r="L24" i="4"/>
  <c r="K24" i="4"/>
  <c r="N24" i="4" s="1"/>
  <c r="I20" i="4"/>
  <c r="C20" i="4"/>
  <c r="F20" i="4" s="1"/>
  <c r="G20" i="4" s="1"/>
  <c r="M20" i="4" s="1"/>
  <c r="I19" i="4"/>
  <c r="C19" i="4"/>
  <c r="F19" i="4" s="1"/>
  <c r="G19" i="4" s="1"/>
  <c r="M19" i="4" s="1"/>
  <c r="I18" i="4"/>
  <c r="C18" i="4"/>
  <c r="F18" i="4" s="1"/>
  <c r="G18" i="4" s="1"/>
  <c r="M18" i="4" s="1"/>
  <c r="J19" i="1"/>
  <c r="M34" i="1"/>
  <c r="L34" i="1"/>
  <c r="K34" i="1"/>
  <c r="N34" i="1" s="1"/>
  <c r="N33" i="1"/>
  <c r="M33" i="1"/>
  <c r="L33" i="1"/>
  <c r="K33" i="1"/>
  <c r="M32" i="1"/>
  <c r="L32" i="1"/>
  <c r="K32" i="1"/>
  <c r="N32" i="1" s="1"/>
  <c r="J20" i="3"/>
  <c r="J21" i="3"/>
  <c r="J19" i="3"/>
  <c r="M33" i="3"/>
  <c r="L33" i="3"/>
  <c r="K33" i="3"/>
  <c r="N33" i="3" s="1"/>
  <c r="M32" i="3"/>
  <c r="L32" i="3"/>
  <c r="K32" i="3"/>
  <c r="N32" i="3" s="1"/>
  <c r="M31" i="3"/>
  <c r="L31" i="3"/>
  <c r="K31" i="3"/>
  <c r="N31" i="3" s="1"/>
  <c r="M27" i="3"/>
  <c r="L27" i="3"/>
  <c r="K27" i="3"/>
  <c r="N27" i="3" s="1"/>
  <c r="M26" i="3"/>
  <c r="L26" i="3"/>
  <c r="K26" i="3"/>
  <c r="N26" i="3" s="1"/>
  <c r="M25" i="3"/>
  <c r="L25" i="3"/>
  <c r="K25" i="3"/>
  <c r="N25" i="3" s="1"/>
  <c r="M25" i="1"/>
  <c r="M26" i="1"/>
  <c r="M27" i="1"/>
  <c r="L26" i="1"/>
  <c r="L27" i="1"/>
  <c r="L25" i="1"/>
  <c r="K27" i="1"/>
  <c r="N27" i="1" s="1"/>
  <c r="K26" i="1"/>
  <c r="N26" i="1" s="1"/>
  <c r="J20" i="1"/>
  <c r="J21" i="1"/>
  <c r="K25" i="1"/>
  <c r="N25" i="1" s="1"/>
  <c r="I21" i="1"/>
  <c r="C21" i="1"/>
  <c r="F21" i="1" s="1"/>
  <c r="G21" i="1" s="1"/>
  <c r="M21" i="1" s="1"/>
  <c r="I20" i="1"/>
  <c r="C20" i="1"/>
  <c r="F20" i="1" s="1"/>
  <c r="G20" i="1" s="1"/>
  <c r="I19" i="1"/>
  <c r="C19" i="1"/>
  <c r="F19" i="1" s="1"/>
  <c r="F20" i="3"/>
  <c r="G20" i="3" s="1"/>
  <c r="I20" i="3"/>
  <c r="I19" i="3"/>
  <c r="C20" i="3"/>
  <c r="C21" i="3"/>
  <c r="F21" i="3" s="1"/>
  <c r="G21" i="3" s="1"/>
  <c r="C19" i="3"/>
  <c r="F19" i="3" s="1"/>
  <c r="G19" i="3" s="1"/>
  <c r="I12" i="3"/>
  <c r="I4" i="3"/>
  <c r="K4" i="3" s="1"/>
  <c r="I3" i="3"/>
  <c r="K3" i="3" s="1"/>
  <c r="P12" i="3"/>
  <c r="E12" i="3"/>
  <c r="B12" i="3"/>
  <c r="G12" i="3" s="1"/>
  <c r="H12" i="3" s="1"/>
  <c r="P11" i="3"/>
  <c r="I11" i="3"/>
  <c r="K11" i="3" s="1"/>
  <c r="E11" i="3"/>
  <c r="B11" i="3"/>
  <c r="G11" i="3" s="1"/>
  <c r="H11" i="3" s="1"/>
  <c r="K10" i="3"/>
  <c r="G10" i="3"/>
  <c r="H10" i="3" s="1"/>
  <c r="E10" i="3"/>
  <c r="F10" i="3" s="1"/>
  <c r="L2" i="3"/>
  <c r="P4" i="3"/>
  <c r="P3" i="3"/>
  <c r="E4" i="3"/>
  <c r="B4" i="3" s="1"/>
  <c r="G4" i="3" s="1"/>
  <c r="E3" i="3"/>
  <c r="B3" i="3" s="1"/>
  <c r="G3" i="3" s="1"/>
  <c r="H3" i="3" s="1"/>
  <c r="K2" i="3"/>
  <c r="G2" i="3"/>
  <c r="H2" i="3" s="1"/>
  <c r="E2" i="3"/>
  <c r="F2" i="3" s="1"/>
  <c r="P3" i="1"/>
  <c r="P4" i="1"/>
  <c r="I4" i="1"/>
  <c r="K4" i="1" s="1"/>
  <c r="I3" i="1"/>
  <c r="K3" i="1" s="1"/>
  <c r="B4" i="1"/>
  <c r="G4" i="1" s="1"/>
  <c r="H4" i="1" s="1"/>
  <c r="E4" i="1"/>
  <c r="E3" i="1"/>
  <c r="B3" i="1" s="1"/>
  <c r="G3" i="1" s="1"/>
  <c r="H3" i="1" s="1"/>
  <c r="K2" i="1"/>
  <c r="G2" i="1"/>
  <c r="H2" i="1" s="1"/>
  <c r="T2" i="1" s="1"/>
  <c r="U2" i="1" s="1"/>
  <c r="E2" i="1"/>
  <c r="F2" i="1" s="1"/>
  <c r="L3" i="3" l="1"/>
  <c r="Q12" i="3"/>
  <c r="R12" i="3" s="1"/>
  <c r="Q11" i="3"/>
  <c r="R11" i="3" s="1"/>
  <c r="L10" i="3"/>
  <c r="K12" i="3"/>
  <c r="T10" i="3"/>
  <c r="U10" i="3" s="1"/>
  <c r="Q3" i="1"/>
  <c r="R3" i="1" s="1"/>
  <c r="Q4" i="1"/>
  <c r="R4" i="1" s="1"/>
  <c r="T2" i="3"/>
  <c r="U2" i="3" s="1"/>
  <c r="H4" i="3"/>
  <c r="Q4" i="3" s="1"/>
  <c r="R4" i="3" s="1"/>
  <c r="Q3" i="3"/>
  <c r="R3" i="3" s="1"/>
  <c r="L4" i="3"/>
</calcChain>
</file>

<file path=xl/sharedStrings.xml><?xml version="1.0" encoding="utf-8"?>
<sst xmlns="http://schemas.openxmlformats.org/spreadsheetml/2006/main" count="179" uniqueCount="46">
  <si>
    <t>Configuration</t>
  </si>
  <si>
    <t>r</t>
  </si>
  <si>
    <t>R0</t>
  </si>
  <si>
    <t>a</t>
  </si>
  <si>
    <t>rho_Beidler</t>
  </si>
  <si>
    <t>inverse aspect ratio</t>
  </si>
  <si>
    <t>Gamma_31_max</t>
  </si>
  <si>
    <t>Gamma_31_min</t>
  </si>
  <si>
    <t>nu_star_DKES</t>
  </si>
  <si>
    <t>nu_star_Beidler</t>
  </si>
  <si>
    <t>Gamma_31</t>
  </si>
  <si>
    <t>LHD R=3.75m</t>
  </si>
  <si>
    <t>1-fc</t>
  </si>
  <si>
    <t>iota</t>
  </si>
  <si>
    <t>s_DKES</t>
  </si>
  <si>
    <t>N/A</t>
  </si>
  <si>
    <t>D_31_Beidler</t>
  </si>
  <si>
    <t>D31_Beidler * B00</t>
  </si>
  <si>
    <t>B00</t>
  </si>
  <si>
    <t>Ideal Gamma_31</t>
  </si>
  <si>
    <t>Ideal Gamma_31/B00</t>
  </si>
  <si>
    <t>W7-X EIM</t>
  </si>
  <si>
    <t>Epsi_DKES</t>
  </si>
  <si>
    <t>Epsi_Beidler</t>
  </si>
  <si>
    <t>CMUL</t>
  </si>
  <si>
    <t>D_{31}^*(s=0.250)</t>
  </si>
  <si>
    <t>G_{31}^*(s=0.250)</t>
  </si>
  <si>
    <t>iota(s=0.250)</t>
  </si>
  <si>
    <t>B00(s=0.250)</t>
  </si>
  <si>
    <t>nu_star_Beidler(s=0.250)</t>
  </si>
  <si>
    <t>e_t</t>
  </si>
  <si>
    <t>G_{31}(s=0.200)</t>
  </si>
  <si>
    <t>G_{31}_max(s=0.200)</t>
  </si>
  <si>
    <t>G_{31}_min(s=0.200)</t>
  </si>
  <si>
    <t>B_{00}(s=0.200)</t>
  </si>
  <si>
    <t>G_{31}_max(s=0.200)*B_{00}(s=0.200)</t>
  </si>
  <si>
    <t>G_{31}(s=0.200)*B_{00}(s=0.200)</t>
  </si>
  <si>
    <t>B_{00}(s=0.300)</t>
  </si>
  <si>
    <t>G_{31}_max(s=0.300)</t>
  </si>
  <si>
    <t>G_{31}_min(s=0.300)</t>
  </si>
  <si>
    <t>G_{31}_max(s=0.300)*B_{00}(s=0.200)</t>
  </si>
  <si>
    <t>G_{31}(s=0.300)*B_{00}(s=0.300)</t>
  </si>
  <si>
    <t>G_{31}_min(s=0.300)*B_{00}(s=0.300)</t>
  </si>
  <si>
    <t>G_{31}_min(s=0.200)*B_{00}(s=0.200)</t>
  </si>
  <si>
    <t>G_{31}(s=0.300)</t>
  </si>
  <si>
    <t>NCSX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</si>
</sst>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000"/>
    <numFmt numFmtId="165" formatCode="#,##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opLeftCell="A10" zoomScaleNormal="100" workbookViewId="0">
      <selection activeCell="N21" sqref="N21"/>
    </sheetView>
  </sheetViews>
  <sheetFormatPr baseColWidth="10" defaultRowHeight="15" x14ac:dyDescent="0.25"/>
  <cols>
    <col min="1" max="1" width="13.140625" bestFit="1" customWidth="1"/>
    <col min="2" max="3" width="12" bestFit="1" customWidth="1"/>
    <col min="4" max="4" width="23.140625" bestFit="1" customWidth="1"/>
    <col min="5" max="5" width="12" bestFit="1" customWidth="1"/>
    <col min="6" max="6" width="12.28515625" bestFit="1" customWidth="1"/>
    <col min="7" max="7" width="18.42578125" bestFit="1" customWidth="1"/>
    <col min="8" max="8" width="17" bestFit="1" customWidth="1"/>
    <col min="9" max="9" width="22.7109375" customWidth="1"/>
    <col min="10" max="10" width="17.140625" customWidth="1"/>
    <col min="11" max="11" width="18" customWidth="1"/>
    <col min="12" max="12" width="34.7109375" bestFit="1" customWidth="1"/>
    <col min="13" max="13" width="34.42578125" bestFit="1" customWidth="1"/>
    <col min="14" max="14" width="32" bestFit="1" customWidth="1"/>
    <col min="15" max="15" width="12.7109375" bestFit="1" customWidth="1"/>
    <col min="16" max="16" width="17.7109375" customWidth="1"/>
    <col min="18" max="18" width="20.140625" customWidth="1"/>
    <col min="21" max="21" width="21.42578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5</v>
      </c>
      <c r="H1" t="s">
        <v>12</v>
      </c>
      <c r="I1" t="s">
        <v>13</v>
      </c>
      <c r="J1" t="s">
        <v>8</v>
      </c>
      <c r="K1" t="s">
        <v>9</v>
      </c>
      <c r="L1" t="s">
        <v>22</v>
      </c>
      <c r="M1" t="s">
        <v>23</v>
      </c>
      <c r="N1" t="s">
        <v>6</v>
      </c>
      <c r="O1" t="s">
        <v>7</v>
      </c>
      <c r="P1" t="s">
        <v>10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>
        <v>0.2555</v>
      </c>
      <c r="C2">
        <v>5.5266999999999999</v>
      </c>
      <c r="D2">
        <v>0.51090000000000002</v>
      </c>
      <c r="E2">
        <f>B2/D2</f>
        <v>0.50009786651008026</v>
      </c>
      <c r="F2">
        <f>E2^2</f>
        <v>0.25009787608793405</v>
      </c>
      <c r="G2">
        <f>B2/C2</f>
        <v>4.6230119239329077E-2</v>
      </c>
      <c r="H2">
        <f>1.46*SQRT(G2)</f>
        <v>0.31391738112209372</v>
      </c>
      <c r="I2">
        <v>0.87</v>
      </c>
      <c r="J2" s="1">
        <v>3.0000000000000001E-6</v>
      </c>
      <c r="K2">
        <f>J2*C2/I2</f>
        <v>1.9057586206896553E-5</v>
      </c>
      <c r="L2" s="1">
        <f t="shared" ref="L2:L3" si="0">M2*D2*0.5/(E2*S2)</f>
        <v>0</v>
      </c>
      <c r="M2">
        <v>0</v>
      </c>
      <c r="N2" t="s">
        <v>15</v>
      </c>
      <c r="O2" t="s">
        <v>15</v>
      </c>
      <c r="P2" t="s">
        <v>15</v>
      </c>
      <c r="Q2">
        <v>0.1</v>
      </c>
      <c r="S2">
        <v>2.4300000000000002</v>
      </c>
      <c r="T2">
        <f>-Q2*4*E2 * H2/(3*D2*I2*G2)</f>
        <v>-1.0186592474274172</v>
      </c>
      <c r="U2">
        <f>2*T2/(S3+S4)</f>
        <v>-0.41870165129163434</v>
      </c>
    </row>
    <row r="3" spans="1:21" x14ac:dyDescent="0.25">
      <c r="A3" t="s">
        <v>21</v>
      </c>
      <c r="B3">
        <f>D3*E3</f>
        <v>0.22848142594092852</v>
      </c>
      <c r="C3">
        <v>5.5266999999999999</v>
      </c>
      <c r="D3">
        <v>0.51090000000000002</v>
      </c>
      <c r="E3">
        <f>SQRT(F3)</f>
        <v>0.44721359549995793</v>
      </c>
      <c r="F3">
        <v>0.2</v>
      </c>
      <c r="G3">
        <f t="shared" ref="G3:G4" si="1">B3/C3</f>
        <v>4.1341383816912172E-2</v>
      </c>
      <c r="H3">
        <f t="shared" ref="H3:H4" si="2">1.46*SQRT(G3)</f>
        <v>0.29685567830871951</v>
      </c>
      <c r="I3">
        <f>4512/5237</f>
        <v>0.86156196295589083</v>
      </c>
      <c r="J3" s="1">
        <v>3.0000000000000001E-6</v>
      </c>
      <c r="K3">
        <f t="shared" ref="K3:K4" si="3">J3*C3/I3</f>
        <v>1.9244233976063829E-5</v>
      </c>
      <c r="L3" s="1">
        <f t="shared" si="0"/>
        <v>0</v>
      </c>
      <c r="M3">
        <v>0</v>
      </c>
      <c r="N3">
        <v>0.74955000000000005</v>
      </c>
      <c r="O3">
        <v>0.37204999999999999</v>
      </c>
      <c r="P3" s="3">
        <f>(N3+O3)/2</f>
        <v>0.56079999999999997</v>
      </c>
      <c r="Q3">
        <f>-0.75*D3*I3*G3*P3/(E3*H3)</f>
        <v>-5.7652260367073507E-2</v>
      </c>
      <c r="R3">
        <f>Q3*S3</f>
        <v>-0.1401584101783924</v>
      </c>
      <c r="S3">
        <v>2.4310999999999998</v>
      </c>
    </row>
    <row r="4" spans="1:21" x14ac:dyDescent="0.25">
      <c r="A4" t="s">
        <v>21</v>
      </c>
      <c r="B4">
        <f>D4*E4</f>
        <v>0.27983145462938935</v>
      </c>
      <c r="C4">
        <v>5.5266999999999999</v>
      </c>
      <c r="D4">
        <v>0.51090000000000002</v>
      </c>
      <c r="E4">
        <f>SQRT(F4)</f>
        <v>0.54772255750516607</v>
      </c>
      <c r="F4">
        <v>0.3</v>
      </c>
      <c r="G4">
        <f t="shared" si="1"/>
        <v>5.063264780599442E-2</v>
      </c>
      <c r="H4">
        <f t="shared" si="2"/>
        <v>0.3285248119446349</v>
      </c>
      <c r="I4">
        <f>5625/6440</f>
        <v>0.87344720496894412</v>
      </c>
      <c r="J4" s="1">
        <v>3.0000000000000001E-6</v>
      </c>
      <c r="K4">
        <f t="shared" si="3"/>
        <v>1.8982372266666666E-5</v>
      </c>
      <c r="L4" s="1">
        <f>M4*D4*0.5/(E4*S4)</f>
        <v>0</v>
      </c>
      <c r="M4">
        <v>0</v>
      </c>
      <c r="N4" s="2">
        <v>0.40185999999999999</v>
      </c>
      <c r="O4">
        <v>0.46884999999999999</v>
      </c>
      <c r="P4" s="3">
        <f>(N4+O4)/2</f>
        <v>0.43535499999999999</v>
      </c>
      <c r="Q4">
        <f>-0.75*D4*I4*G4*P4/(E4*H4)</f>
        <v>-4.0999560246200689E-2</v>
      </c>
      <c r="R4">
        <f>Q4*S4</f>
        <v>-9.9821629331424813E-2</v>
      </c>
      <c r="S4">
        <v>2.4346999999999999</v>
      </c>
    </row>
    <row r="9" spans="1:21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14</v>
      </c>
      <c r="G9" t="s">
        <v>5</v>
      </c>
      <c r="H9" t="s">
        <v>12</v>
      </c>
      <c r="I9" t="s">
        <v>13</v>
      </c>
      <c r="J9" t="s">
        <v>8</v>
      </c>
      <c r="K9" t="s">
        <v>9</v>
      </c>
      <c r="L9" t="s">
        <v>22</v>
      </c>
      <c r="M9" t="s">
        <v>23</v>
      </c>
      <c r="N9" t="s">
        <v>6</v>
      </c>
      <c r="O9" t="s">
        <v>7</v>
      </c>
      <c r="P9" t="s">
        <v>10</v>
      </c>
      <c r="Q9" t="s">
        <v>16</v>
      </c>
      <c r="R9" t="s">
        <v>17</v>
      </c>
      <c r="S9" t="s">
        <v>18</v>
      </c>
      <c r="T9" t="s">
        <v>19</v>
      </c>
      <c r="U9" t="s">
        <v>20</v>
      </c>
    </row>
    <row r="10" spans="1:21" x14ac:dyDescent="0.25">
      <c r="A10" t="s">
        <v>21</v>
      </c>
      <c r="B10">
        <v>0.2555</v>
      </c>
      <c r="C10">
        <v>5.5266999999999999</v>
      </c>
      <c r="D10">
        <v>0.51090000000000002</v>
      </c>
      <c r="E10">
        <f>B10/D10</f>
        <v>0.50009786651008026</v>
      </c>
      <c r="F10">
        <f>E10^2</f>
        <v>0.25009787608793405</v>
      </c>
      <c r="G10">
        <f>B10/C10</f>
        <v>4.6230119239329077E-2</v>
      </c>
      <c r="H10">
        <f>1.46*SQRT(G10)</f>
        <v>0.31391738112209372</v>
      </c>
      <c r="I10">
        <v>0.87</v>
      </c>
      <c r="J10" s="1">
        <v>3.0000000000000001E-6</v>
      </c>
      <c r="K10">
        <f>J10*C10/I10</f>
        <v>1.9057586206896553E-5</v>
      </c>
      <c r="L10" s="1">
        <f t="shared" ref="L10" si="4">M10*D10*0.5/(E10*S10)</f>
        <v>2.1020576937015291E-4</v>
      </c>
      <c r="M10" s="1">
        <v>1E-3</v>
      </c>
      <c r="N10" t="s">
        <v>15</v>
      </c>
      <c r="O10" t="s">
        <v>15</v>
      </c>
      <c r="P10" t="s">
        <v>15</v>
      </c>
      <c r="Q10">
        <v>0.05</v>
      </c>
      <c r="S10">
        <v>2.4300000000000002</v>
      </c>
      <c r="T10">
        <f>-Q10*4*E10 * H10/(3*D10*I10*G10)</f>
        <v>-0.5093296237137086</v>
      </c>
      <c r="U10">
        <f>2*T10/(S11+S12)</f>
        <v>-0.20935082564581717</v>
      </c>
    </row>
    <row r="11" spans="1:21" x14ac:dyDescent="0.25">
      <c r="A11" t="s">
        <v>21</v>
      </c>
      <c r="B11">
        <f>D11*E11</f>
        <v>0.22848142594092852</v>
      </c>
      <c r="C11">
        <v>5.5266999999999999</v>
      </c>
      <c r="D11">
        <v>0.51090000000000002</v>
      </c>
      <c r="E11">
        <f>SQRT(F11)</f>
        <v>0.44721359549995793</v>
      </c>
      <c r="F11">
        <v>0.2</v>
      </c>
      <c r="G11">
        <f t="shared" ref="G11:G12" si="5">B11/C11</f>
        <v>4.1341383816912172E-2</v>
      </c>
      <c r="H11">
        <f t="shared" ref="H11:H12" si="6">1.46*SQRT(G11)</f>
        <v>0.29685567830871951</v>
      </c>
      <c r="I11">
        <f>4512/5237</f>
        <v>0.86156196295589083</v>
      </c>
      <c r="J11" s="1">
        <v>3.0000000000000001E-6</v>
      </c>
      <c r="K11">
        <f t="shared" ref="K11:K12" si="7">J11*C11/I11</f>
        <v>1.9244233976063829E-5</v>
      </c>
      <c r="L11" s="1">
        <v>2.9999999999999997E-4</v>
      </c>
      <c r="M11" t="s">
        <v>15</v>
      </c>
      <c r="P11" s="3">
        <f>(N11+O11)/2</f>
        <v>0</v>
      </c>
      <c r="Q11">
        <f>-0.75*D11*I11*G11*P11/(E11*H11)</f>
        <v>0</v>
      </c>
      <c r="R11">
        <f>Q11*S11</f>
        <v>0</v>
      </c>
      <c r="S11">
        <v>2.4310999999999998</v>
      </c>
    </row>
    <row r="12" spans="1:21" x14ac:dyDescent="0.25">
      <c r="A12" t="s">
        <v>21</v>
      </c>
      <c r="B12">
        <f>D12*E12</f>
        <v>0.27983145462938935</v>
      </c>
      <c r="C12">
        <v>5.5266999999999999</v>
      </c>
      <c r="D12">
        <v>0.51090000000000002</v>
      </c>
      <c r="E12">
        <f>SQRT(F12)</f>
        <v>0.54772255750516607</v>
      </c>
      <c r="F12">
        <v>0.3</v>
      </c>
      <c r="G12">
        <f t="shared" si="5"/>
        <v>5.063264780599442E-2</v>
      </c>
      <c r="H12">
        <f t="shared" si="6"/>
        <v>0.3285248119446349</v>
      </c>
      <c r="I12">
        <f>5625/6440</f>
        <v>0.87344720496894412</v>
      </c>
      <c r="J12" s="1">
        <v>3.0000000000000001E-6</v>
      </c>
      <c r="K12">
        <f t="shared" si="7"/>
        <v>1.8982372266666666E-5</v>
      </c>
      <c r="L12" s="1">
        <v>2.9999999999999997E-4</v>
      </c>
      <c r="M12" t="s">
        <v>15</v>
      </c>
      <c r="N12" s="2">
        <v>0.10983999999999999</v>
      </c>
      <c r="O12">
        <v>0.17709</v>
      </c>
      <c r="P12" s="3">
        <f>(N12+O12)/2</f>
        <v>0.14346500000000001</v>
      </c>
      <c r="Q12">
        <f>-0.75*D12*I12*G12*P12/(E12*H12)</f>
        <v>-1.3510817403546951E-2</v>
      </c>
      <c r="R12">
        <f>Q12*S12</f>
        <v>-3.2894787132415761E-2</v>
      </c>
      <c r="S12">
        <v>2.4346999999999999</v>
      </c>
    </row>
    <row r="15" spans="1:21" x14ac:dyDescent="0.25">
      <c r="A15" s="4" t="s">
        <v>21</v>
      </c>
    </row>
    <row r="16" spans="1:21" x14ac:dyDescent="0.25">
      <c r="A16" t="s">
        <v>3</v>
      </c>
      <c r="B16">
        <v>0.51090000000000002</v>
      </c>
    </row>
    <row r="17" spans="1:14" x14ac:dyDescent="0.25">
      <c r="A17" t="s">
        <v>2</v>
      </c>
      <c r="B17">
        <v>5.5266999999999999</v>
      </c>
    </row>
    <row r="18" spans="1:14" x14ac:dyDescent="0.25">
      <c r="C18" s="5" t="s">
        <v>1</v>
      </c>
      <c r="D18" s="5" t="s">
        <v>3</v>
      </c>
      <c r="E18" s="5" t="s">
        <v>2</v>
      </c>
      <c r="F18" s="5" t="s">
        <v>30</v>
      </c>
      <c r="G18" s="5" t="s">
        <v>12</v>
      </c>
      <c r="H18" s="5" t="s">
        <v>24</v>
      </c>
      <c r="I18" s="5" t="s">
        <v>29</v>
      </c>
      <c r="J18" s="5" t="s">
        <v>28</v>
      </c>
      <c r="K18" s="5" t="s">
        <v>27</v>
      </c>
      <c r="L18" s="5" t="s">
        <v>25</v>
      </c>
      <c r="M18" s="5" t="s">
        <v>26</v>
      </c>
      <c r="N18" s="7"/>
    </row>
    <row r="19" spans="1:14" x14ac:dyDescent="0.25">
      <c r="C19">
        <f>D19/2</f>
        <v>0.25545000000000001</v>
      </c>
      <c r="D19">
        <v>0.51090000000000002</v>
      </c>
      <c r="E19">
        <v>5.5266999999999999</v>
      </c>
      <c r="F19">
        <f>C19/E19</f>
        <v>4.6221072249262675E-2</v>
      </c>
      <c r="G19">
        <f>1.46*SQRT(F19)</f>
        <v>0.31388666363279649</v>
      </c>
      <c r="H19" s="1">
        <v>3.0000000000000001E-6</v>
      </c>
      <c r="I19" s="1">
        <f xml:space="preserve"> H19*E19/K19</f>
        <v>-1.9057586206896553E-5</v>
      </c>
      <c r="J19">
        <f>(2.4311+2.4347)/2</f>
        <v>2.4329000000000001</v>
      </c>
      <c r="K19">
        <f>-0.87</f>
        <v>-0.87</v>
      </c>
      <c r="L19">
        <v>0.1</v>
      </c>
      <c r="M19">
        <f>-(2/3)*(G19/(D19*K19*F19))*L19</f>
        <v>1.0185595694343783</v>
      </c>
    </row>
    <row r="20" spans="1:14" x14ac:dyDescent="0.25">
      <c r="C20">
        <f t="shared" ref="C20:C22" si="8">D20/2</f>
        <v>0.25545000000000001</v>
      </c>
      <c r="D20">
        <v>0.51090000000000002</v>
      </c>
      <c r="E20">
        <v>5.5266999999999999</v>
      </c>
      <c r="F20">
        <f t="shared" ref="F20:F21" si="9">C20/E20</f>
        <v>4.6221072249262675E-2</v>
      </c>
      <c r="G20">
        <f t="shared" ref="G20:G22" si="10">1.46*SQRT(F20)</f>
        <v>0.31388666363279649</v>
      </c>
      <c r="H20" s="1">
        <v>1.0000000000000001E-5</v>
      </c>
      <c r="I20" s="1">
        <f xml:space="preserve"> H20*E20/K20</f>
        <v>-6.3525287356321842E-5</v>
      </c>
      <c r="J20">
        <f t="shared" ref="J20:J22" si="11">(2.4311+2.4347)/2</f>
        <v>2.4329000000000001</v>
      </c>
      <c r="K20">
        <f t="shared" ref="K20:K22" si="12">-0.87</f>
        <v>-0.87</v>
      </c>
      <c r="L20">
        <v>0.13</v>
      </c>
      <c r="M20">
        <f t="shared" ref="M20:M22" si="13">-(2/3)*(G20/(D20*K20*F20))*L20</f>
        <v>1.3241274402646916</v>
      </c>
    </row>
    <row r="21" spans="1:14" x14ac:dyDescent="0.25">
      <c r="C21">
        <f t="shared" si="8"/>
        <v>0.25545000000000001</v>
      </c>
      <c r="D21">
        <v>0.51090000000000002</v>
      </c>
      <c r="E21">
        <v>5.5266999999999999</v>
      </c>
      <c r="F21">
        <f t="shared" si="9"/>
        <v>4.6221072249262675E-2</v>
      </c>
      <c r="G21">
        <f t="shared" si="10"/>
        <v>0.31388666363279649</v>
      </c>
      <c r="H21" s="1">
        <v>3.0000000000000001E-5</v>
      </c>
      <c r="I21" s="1">
        <f xml:space="preserve"> H21*E21/K21</f>
        <v>-1.9057586206896554E-4</v>
      </c>
      <c r="J21">
        <f t="shared" si="11"/>
        <v>2.4329000000000001</v>
      </c>
      <c r="K21">
        <f t="shared" si="12"/>
        <v>-0.87</v>
      </c>
      <c r="L21">
        <v>0.14499999999999999</v>
      </c>
      <c r="M21">
        <f t="shared" si="13"/>
        <v>1.4769113756798482</v>
      </c>
    </row>
    <row r="22" spans="1:14" x14ac:dyDescent="0.25">
      <c r="C22">
        <f t="shared" si="8"/>
        <v>0.25545000000000001</v>
      </c>
      <c r="D22">
        <v>0.51090000000000002</v>
      </c>
      <c r="E22">
        <v>5.5266999999999999</v>
      </c>
      <c r="F22">
        <f t="shared" ref="F22" si="14">C22/E22</f>
        <v>4.6221072249262675E-2</v>
      </c>
      <c r="G22">
        <f t="shared" si="10"/>
        <v>0.31388666363279649</v>
      </c>
      <c r="H22" s="1">
        <v>2.9999999999999997E-4</v>
      </c>
      <c r="I22" s="1">
        <f xml:space="preserve"> H22*E22/K22</f>
        <v>-1.9057586206896551E-3</v>
      </c>
      <c r="J22">
        <f t="shared" si="11"/>
        <v>2.4329000000000001</v>
      </c>
      <c r="K22">
        <f t="shared" si="12"/>
        <v>-0.87</v>
      </c>
      <c r="L22">
        <v>0.04</v>
      </c>
      <c r="M22">
        <f t="shared" si="13"/>
        <v>0.4074238277737513</v>
      </c>
    </row>
    <row r="23" spans="1:14" x14ac:dyDescent="0.25">
      <c r="C23" s="1"/>
      <c r="D23" s="1"/>
    </row>
    <row r="24" spans="1:14" x14ac:dyDescent="0.25">
      <c r="C24" s="1"/>
      <c r="D24" s="1"/>
      <c r="G24" s="6" t="s">
        <v>34</v>
      </c>
      <c r="H24" s="6" t="s">
        <v>24</v>
      </c>
      <c r="I24" s="6" t="s">
        <v>32</v>
      </c>
      <c r="J24" s="6" t="s">
        <v>33</v>
      </c>
      <c r="K24" s="6" t="s">
        <v>31</v>
      </c>
      <c r="L24" s="6" t="s">
        <v>35</v>
      </c>
      <c r="M24" s="6" t="s">
        <v>43</v>
      </c>
      <c r="N24" s="6" t="s">
        <v>36</v>
      </c>
    </row>
    <row r="25" spans="1:14" x14ac:dyDescent="0.25">
      <c r="C25" s="1"/>
      <c r="D25" s="1"/>
      <c r="G25">
        <v>2.4310999999999998</v>
      </c>
      <c r="H25" s="1">
        <v>3.0000000000000001E-6</v>
      </c>
      <c r="I25">
        <v>0.33238000000000001</v>
      </c>
      <c r="J25">
        <v>0.38921</v>
      </c>
      <c r="K25">
        <f>(I25+J25)/2</f>
        <v>0.36079499999999998</v>
      </c>
      <c r="L25">
        <f>I25*G25</f>
        <v>0.80804901799999995</v>
      </c>
      <c r="M25">
        <f>J25*G25</f>
        <v>0.94620843099999996</v>
      </c>
      <c r="N25">
        <f>K25*G25</f>
        <v>0.8771287244999999</v>
      </c>
    </row>
    <row r="26" spans="1:14" x14ac:dyDescent="0.25">
      <c r="G26">
        <v>2.4310999999999998</v>
      </c>
      <c r="H26" s="1">
        <v>1.0000000000000001E-5</v>
      </c>
      <c r="I26">
        <v>0.33413999999999999</v>
      </c>
      <c r="J26">
        <v>0.38477</v>
      </c>
      <c r="K26">
        <f>(I26+J26)/2</f>
        <v>0.35945499999999997</v>
      </c>
      <c r="L26">
        <f t="shared" ref="L26:L27" si="15">I26*G26</f>
        <v>0.8123277539999999</v>
      </c>
      <c r="M26">
        <f>J26*G26</f>
        <v>0.93541434699999992</v>
      </c>
      <c r="N26">
        <f>K26*G26</f>
        <v>0.87387105049999991</v>
      </c>
    </row>
    <row r="27" spans="1:14" x14ac:dyDescent="0.25">
      <c r="G27">
        <v>2.4310999999999998</v>
      </c>
      <c r="H27" s="1">
        <v>3.0000000000000001E-5</v>
      </c>
      <c r="I27">
        <v>0.31861</v>
      </c>
      <c r="J27">
        <v>0.33244000000000001</v>
      </c>
      <c r="K27">
        <f>(I27+J27)/2</f>
        <v>0.32552500000000001</v>
      </c>
      <c r="L27">
        <f t="shared" si="15"/>
        <v>0.77457277099999999</v>
      </c>
      <c r="M27">
        <f>J27*G27</f>
        <v>0.80819488399999995</v>
      </c>
      <c r="N27">
        <f>K27*G27</f>
        <v>0.79138382749999991</v>
      </c>
    </row>
    <row r="28" spans="1:14" x14ac:dyDescent="0.25">
      <c r="G28">
        <v>2.4310999999999998</v>
      </c>
      <c r="H28" s="1">
        <v>2.9999999999999997E-4</v>
      </c>
      <c r="I28">
        <v>8.8751999999999998E-2</v>
      </c>
      <c r="J28">
        <v>8.8662000000000005E-2</v>
      </c>
      <c r="K28">
        <f>(I28+J28)/2</f>
        <v>8.8707000000000008E-2</v>
      </c>
      <c r="L28">
        <f>I28*G28</f>
        <v>0.21576498719999998</v>
      </c>
      <c r="M28">
        <f>J28*G28</f>
        <v>0.21554618819999999</v>
      </c>
      <c r="N28">
        <f>K28*G28</f>
        <v>0.21565558770000001</v>
      </c>
    </row>
    <row r="30" spans="1:14" x14ac:dyDescent="0.25">
      <c r="G30" s="6" t="s">
        <v>37</v>
      </c>
      <c r="H30" s="6" t="s">
        <v>24</v>
      </c>
      <c r="I30" s="6" t="s">
        <v>38</v>
      </c>
      <c r="J30" s="6" t="s">
        <v>39</v>
      </c>
      <c r="K30" s="6" t="s">
        <v>31</v>
      </c>
      <c r="L30" s="6" t="s">
        <v>40</v>
      </c>
      <c r="M30" s="6" t="s">
        <v>42</v>
      </c>
      <c r="N30" s="6" t="s">
        <v>41</v>
      </c>
    </row>
    <row r="31" spans="1:14" x14ac:dyDescent="0.25">
      <c r="G31">
        <v>2.4346999999999999</v>
      </c>
      <c r="H31" s="1">
        <v>3.0000000000000001E-6</v>
      </c>
      <c r="I31">
        <v>0.40185999999999999</v>
      </c>
      <c r="J31">
        <v>0.46884999999999999</v>
      </c>
      <c r="K31">
        <f>(I31+J31)/2</f>
        <v>0.43535499999999999</v>
      </c>
      <c r="L31">
        <f>I31*G31</f>
        <v>0.97840854199999994</v>
      </c>
      <c r="M31">
        <f>J31*G31</f>
        <v>1.141509095</v>
      </c>
      <c r="N31">
        <f>K31*G31</f>
        <v>1.0599588185</v>
      </c>
    </row>
    <row r="32" spans="1:14" x14ac:dyDescent="0.25">
      <c r="G32">
        <v>2.4346999999999999</v>
      </c>
      <c r="H32" s="1">
        <v>1.0000000000000001E-5</v>
      </c>
      <c r="I32">
        <v>0.34121600000000002</v>
      </c>
      <c r="J32">
        <v>0.38751999999999998</v>
      </c>
      <c r="K32">
        <f>(I32+J32)/2</f>
        <v>0.36436800000000003</v>
      </c>
      <c r="L32">
        <f t="shared" ref="L32:L33" si="16">I32*G32</f>
        <v>0.83075859519999995</v>
      </c>
      <c r="M32">
        <f>J32*G32</f>
        <v>0.94349494399999989</v>
      </c>
      <c r="N32">
        <f>K32*G32</f>
        <v>0.88712676960000003</v>
      </c>
    </row>
    <row r="33" spans="7:14" x14ac:dyDescent="0.25">
      <c r="G33">
        <v>2.4346999999999999</v>
      </c>
      <c r="H33" s="1">
        <v>3.0000000000000001E-5</v>
      </c>
      <c r="I33">
        <v>0.31668000000000002</v>
      </c>
      <c r="J33">
        <v>0.33218999999999999</v>
      </c>
      <c r="K33">
        <f>(I33+J33)/2</f>
        <v>0.32443500000000003</v>
      </c>
      <c r="L33">
        <f t="shared" si="16"/>
        <v>0.77102079599999995</v>
      </c>
      <c r="M33">
        <f>J33*G33</f>
        <v>0.80878299299999989</v>
      </c>
      <c r="N33">
        <f>K33*G33</f>
        <v>0.78990189450000003</v>
      </c>
    </row>
    <row r="34" spans="7:14" x14ac:dyDescent="0.25">
      <c r="G34">
        <v>2.4346999999999999</v>
      </c>
      <c r="H34" s="1">
        <v>2.9999999999999997E-4</v>
      </c>
      <c r="I34">
        <v>0.12253</v>
      </c>
      <c r="J34">
        <v>0.12249</v>
      </c>
      <c r="K34">
        <f>(I34+J34)/2</f>
        <v>0.12251000000000001</v>
      </c>
      <c r="L34">
        <f t="shared" ref="L34" si="17">I34*G34</f>
        <v>0.298323791</v>
      </c>
      <c r="M34">
        <f>J34*G34</f>
        <v>0.29822640299999997</v>
      </c>
      <c r="N34">
        <f>K34*G34</f>
        <v>0.29827509699999999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"/>
  <sheetViews>
    <sheetView workbookViewId="0">
      <selection activeCell="A12" sqref="A12"/>
    </sheetView>
  </sheetViews>
  <sheetFormatPr baseColWidth="10" defaultRowHeight="15" x14ac:dyDescent="0.25"/>
  <cols>
    <col min="1" max="1" width="13.140625" bestFit="1" customWidth="1"/>
  </cols>
  <sheetData>
    <row r="3" spans="1:8" x14ac:dyDescent="0.25">
      <c r="A3" t="s">
        <v>0</v>
      </c>
      <c r="B3" s="5" t="s">
        <v>1</v>
      </c>
      <c r="C3" s="5" t="s">
        <v>3</v>
      </c>
      <c r="D3" s="5" t="s">
        <v>2</v>
      </c>
      <c r="E3" s="5" t="s">
        <v>30</v>
      </c>
      <c r="F3" s="5" t="s">
        <v>12</v>
      </c>
      <c r="G3" s="5" t="s">
        <v>28</v>
      </c>
      <c r="H3" s="5" t="s">
        <v>27</v>
      </c>
    </row>
    <row r="4" spans="1:8" x14ac:dyDescent="0.25">
      <c r="A4" t="s">
        <v>21</v>
      </c>
      <c r="B4">
        <f>C4/2</f>
        <v>0.25545000000000001</v>
      </c>
      <c r="C4">
        <v>0.51090000000000002</v>
      </c>
      <c r="D4">
        <v>5.5266999999999999</v>
      </c>
      <c r="E4">
        <f>B4/D4</f>
        <v>4.6221072249262675E-2</v>
      </c>
      <c r="F4">
        <f>1.46*SQRT(E4)</f>
        <v>0.31388666363279649</v>
      </c>
      <c r="G4">
        <f>(2.4311+2.4347)/2</f>
        <v>2.4329000000000001</v>
      </c>
      <c r="H4">
        <f>0.87</f>
        <v>0.87</v>
      </c>
    </row>
    <row r="5" spans="1:8" x14ac:dyDescent="0.25">
      <c r="A5" t="s">
        <v>11</v>
      </c>
      <c r="B5">
        <f>C5/2</f>
        <v>0.27925</v>
      </c>
      <c r="C5">
        <v>0.5585</v>
      </c>
      <c r="D5">
        <v>3.7481</v>
      </c>
      <c r="E5">
        <f>B5/D5</f>
        <v>7.4504415570555746E-2</v>
      </c>
      <c r="F5">
        <f>1.46*SQRT(E5)</f>
        <v>0.3985142559936804</v>
      </c>
      <c r="G5">
        <f>(2.9899+2.9954)/2</f>
        <v>2.9926500000000003</v>
      </c>
      <c r="H5">
        <v>0.45419999999999999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topLeftCell="A13" zoomScaleNormal="100" workbookViewId="0">
      <selection activeCell="J29" sqref="J29"/>
    </sheetView>
  </sheetViews>
  <sheetFormatPr baseColWidth="10" defaultRowHeight="15" x14ac:dyDescent="0.25"/>
  <cols>
    <col min="1" max="1" width="15.140625" customWidth="1"/>
    <col min="6" max="7" width="18.42578125" bestFit="1" customWidth="1"/>
    <col min="8" max="8" width="15.42578125" bestFit="1" customWidth="1"/>
    <col min="9" max="9" width="22.7109375" customWidth="1"/>
    <col min="10" max="10" width="17.140625" customWidth="1"/>
    <col min="11" max="11" width="19.42578125" bestFit="1" customWidth="1"/>
    <col min="12" max="12" width="22" customWidth="1"/>
    <col min="13" max="13" width="19.140625" bestFit="1" customWidth="1"/>
    <col min="14" max="14" width="34.28515625" bestFit="1" customWidth="1"/>
    <col min="15" max="15" width="19.140625" bestFit="1" customWidth="1"/>
    <col min="16" max="16" width="17.7109375" customWidth="1"/>
    <col min="18" max="18" width="20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5</v>
      </c>
      <c r="H1" t="s">
        <v>12</v>
      </c>
      <c r="I1" t="s">
        <v>13</v>
      </c>
      <c r="J1" t="s">
        <v>8</v>
      </c>
      <c r="K1" t="s">
        <v>9</v>
      </c>
      <c r="N1" t="s">
        <v>6</v>
      </c>
      <c r="O1" t="s">
        <v>7</v>
      </c>
      <c r="P1" t="s">
        <v>10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11</v>
      </c>
      <c r="B2">
        <v>0.27929999999999999</v>
      </c>
      <c r="C2">
        <v>3.7481</v>
      </c>
      <c r="D2">
        <v>0.5585</v>
      </c>
      <c r="E2">
        <f>B2/D2</f>
        <v>0.5000895255147717</v>
      </c>
      <c r="F2">
        <f>E2^2</f>
        <v>0.25008953352958951</v>
      </c>
      <c r="G2">
        <f>B2/C2</f>
        <v>7.4517755662869181E-2</v>
      </c>
      <c r="H2">
        <f>1.46*SQRT(G2)</f>
        <v>0.39854993159072549</v>
      </c>
      <c r="I2">
        <v>0.45419999999999999</v>
      </c>
      <c r="J2" s="1">
        <v>9.9999999999999995E-7</v>
      </c>
      <c r="K2">
        <f>J2*C2/I2</f>
        <v>8.2520915896081019E-6</v>
      </c>
      <c r="N2" t="s">
        <v>15</v>
      </c>
      <c r="O2" t="s">
        <v>15</v>
      </c>
      <c r="P2" t="s">
        <v>15</v>
      </c>
      <c r="Q2">
        <v>1</v>
      </c>
      <c r="T2">
        <f>-Q2*4*E2 * H2/(3*D2*I2*G2)</f>
        <v>-14.058505662949495</v>
      </c>
      <c r="U2">
        <f>2*T2/(S3+S4)</f>
        <v>-4.6976778650859581</v>
      </c>
    </row>
    <row r="3" spans="1:21" x14ac:dyDescent="0.25">
      <c r="A3" t="s">
        <v>11</v>
      </c>
      <c r="B3">
        <f>D3*E3</f>
        <v>0.2497687930867265</v>
      </c>
      <c r="C3">
        <v>3.7481</v>
      </c>
      <c r="D3">
        <v>0.5585</v>
      </c>
      <c r="E3">
        <f>SQRT(F3)</f>
        <v>0.44721359549995793</v>
      </c>
      <c r="F3">
        <v>0.2</v>
      </c>
      <c r="G3">
        <f t="shared" ref="G3:G4" si="0">B3/C3</f>
        <v>6.6638775135862569E-2</v>
      </c>
      <c r="H3">
        <f t="shared" ref="H3:H4" si="1">1.46*SQRT(G3)</f>
        <v>0.37689151367416679</v>
      </c>
      <c r="I3">
        <f>3229/7435</f>
        <v>0.43429724277067921</v>
      </c>
      <c r="J3" s="1">
        <v>9.9999999999999995E-7</v>
      </c>
      <c r="K3">
        <f t="shared" ref="K3:K4" si="2">J3*C3/I3</f>
        <v>8.6302643233199121E-6</v>
      </c>
      <c r="N3">
        <v>0.74955000000000005</v>
      </c>
      <c r="O3">
        <v>-4.8761000000000001</v>
      </c>
      <c r="P3" s="3">
        <f>(N3+O3)/2</f>
        <v>-2.063275</v>
      </c>
      <c r="Q3">
        <f>-0.75*D3*I3*G3*P3/(E3*H3)</f>
        <v>0.14839671195320106</v>
      </c>
      <c r="R3">
        <f>Q3*S3</f>
        <v>0.44450751098461849</v>
      </c>
      <c r="S3">
        <v>2.9954000000000001</v>
      </c>
    </row>
    <row r="4" spans="1:21" x14ac:dyDescent="0.25">
      <c r="A4" t="s">
        <v>11</v>
      </c>
      <c r="B4">
        <f>D4*E4</f>
        <v>0.30590304836663523</v>
      </c>
      <c r="C4">
        <v>3.7481</v>
      </c>
      <c r="D4">
        <v>0.5585</v>
      </c>
      <c r="E4">
        <f>SQRT(F4)</f>
        <v>0.54772255750516607</v>
      </c>
      <c r="F4">
        <v>0.3</v>
      </c>
      <c r="G4">
        <f t="shared" si="0"/>
        <v>8.1615498083465021E-2</v>
      </c>
      <c r="H4">
        <f t="shared" si="1"/>
        <v>0.4170990238716869</v>
      </c>
      <c r="I4">
        <f>4440/9055</f>
        <v>0.49033683048039756</v>
      </c>
      <c r="J4" s="1">
        <v>9.9999999999999995E-7</v>
      </c>
      <c r="K4">
        <f t="shared" si="2"/>
        <v>7.6439291666666657E-6</v>
      </c>
      <c r="N4" s="2">
        <v>3.9449000000000001</v>
      </c>
      <c r="O4">
        <v>3.3361000000000001</v>
      </c>
      <c r="P4" s="3">
        <f>(N4+O4)/2</f>
        <v>3.6405000000000003</v>
      </c>
      <c r="Q4">
        <f>-0.75*D4*I4*G4*P4/(E4*H4)</f>
        <v>-0.26712394887747648</v>
      </c>
      <c r="R4">
        <f>Q4*S4</f>
        <v>-0.79867389474876693</v>
      </c>
      <c r="S4">
        <v>2.9899</v>
      </c>
    </row>
    <row r="15" spans="1:21" x14ac:dyDescent="0.25">
      <c r="A15" s="4" t="s">
        <v>11</v>
      </c>
    </row>
    <row r="16" spans="1:21" x14ac:dyDescent="0.25">
      <c r="A16" t="s">
        <v>3</v>
      </c>
      <c r="B16">
        <v>0.51090000000000002</v>
      </c>
    </row>
    <row r="17" spans="1:14" x14ac:dyDescent="0.25">
      <c r="A17" t="s">
        <v>2</v>
      </c>
      <c r="B17">
        <v>5.5266999999999999</v>
      </c>
    </row>
    <row r="18" spans="1:14" x14ac:dyDescent="0.25">
      <c r="C18" s="5" t="s">
        <v>1</v>
      </c>
      <c r="D18" s="5" t="s">
        <v>3</v>
      </c>
      <c r="E18" s="5" t="s">
        <v>2</v>
      </c>
      <c r="F18" s="5" t="s">
        <v>30</v>
      </c>
      <c r="G18" s="5" t="s">
        <v>12</v>
      </c>
      <c r="H18" s="5" t="s">
        <v>24</v>
      </c>
      <c r="I18" s="5" t="s">
        <v>29</v>
      </c>
      <c r="J18" s="5" t="s">
        <v>28</v>
      </c>
      <c r="K18" s="5" t="s">
        <v>27</v>
      </c>
      <c r="L18" s="5" t="s">
        <v>25</v>
      </c>
      <c r="M18" s="5" t="s">
        <v>26</v>
      </c>
      <c r="N18" s="5"/>
    </row>
    <row r="19" spans="1:14" x14ac:dyDescent="0.25">
      <c r="C19">
        <f>D19/2</f>
        <v>0.27925</v>
      </c>
      <c r="D19">
        <v>0.5585</v>
      </c>
      <c r="E19">
        <v>3.7481</v>
      </c>
      <c r="F19">
        <f>C19/E19</f>
        <v>7.4504415570555746E-2</v>
      </c>
      <c r="G19">
        <f>1.46*SQRT(F19)</f>
        <v>0.3985142559936804</v>
      </c>
      <c r="H19" s="1">
        <v>3.0000000000000001E-6</v>
      </c>
      <c r="I19" s="1">
        <f xml:space="preserve"> H19*E19/K19</f>
        <v>2.4756274768824306E-5</v>
      </c>
      <c r="J19">
        <f>(2.9899+2.9954)/2</f>
        <v>2.9926500000000003</v>
      </c>
      <c r="K19">
        <v>0.45419999999999999</v>
      </c>
      <c r="L19">
        <v>0.96</v>
      </c>
      <c r="M19">
        <f>-(2/3)*( G19/(D19*K19*F19) )*L19</f>
        <v>-13.494957347503126</v>
      </c>
    </row>
    <row r="20" spans="1:14" x14ac:dyDescent="0.25">
      <c r="C20">
        <f t="shared" ref="C20:C21" si="3">D20/2</f>
        <v>0.27925</v>
      </c>
      <c r="D20">
        <v>0.5585</v>
      </c>
      <c r="E20">
        <v>3.7481</v>
      </c>
      <c r="F20">
        <f t="shared" ref="F20:F21" si="4">C20/E20</f>
        <v>7.4504415570555746E-2</v>
      </c>
      <c r="G20">
        <f t="shared" ref="G20:G21" si="5">1.46*SQRT(F20)</f>
        <v>0.3985142559936804</v>
      </c>
      <c r="H20" s="1">
        <v>1.0000000000000001E-5</v>
      </c>
      <c r="I20" s="1">
        <f xml:space="preserve"> H20*E20/K20</f>
        <v>8.2520915896081026E-5</v>
      </c>
      <c r="J20">
        <f t="shared" ref="J20:J21" si="6">(2.9899+2.9954)/2</f>
        <v>2.9926500000000003</v>
      </c>
      <c r="K20">
        <v>0.45419999999999999</v>
      </c>
      <c r="L20">
        <v>0.98</v>
      </c>
      <c r="M20">
        <f>-(2/3)*(G20/(D20*K20*F20))*L20</f>
        <v>-13.776102292242774</v>
      </c>
    </row>
    <row r="21" spans="1:14" x14ac:dyDescent="0.25">
      <c r="C21">
        <f t="shared" si="3"/>
        <v>0.27925</v>
      </c>
      <c r="D21">
        <v>0.5585</v>
      </c>
      <c r="E21">
        <v>3.7481</v>
      </c>
      <c r="F21">
        <f t="shared" si="4"/>
        <v>7.4504415570555746E-2</v>
      </c>
      <c r="G21">
        <f t="shared" si="5"/>
        <v>0.3985142559936804</v>
      </c>
      <c r="H21" s="1">
        <v>3.0000000000000001E-5</v>
      </c>
      <c r="I21" s="1">
        <f xml:space="preserve"> H21*E21/K21</f>
        <v>2.4756274768824308E-4</v>
      </c>
      <c r="J21">
        <f t="shared" si="6"/>
        <v>2.9926500000000003</v>
      </c>
      <c r="K21">
        <v>0.45419999999999999</v>
      </c>
      <c r="L21">
        <v>0.96</v>
      </c>
      <c r="M21">
        <f t="shared" ref="M20:M21" si="7">-(2/3)*(G21/(D21*K21*F21))*L21</f>
        <v>-13.494957347503126</v>
      </c>
    </row>
    <row r="22" spans="1:14" x14ac:dyDescent="0.25">
      <c r="C22">
        <f>D22/2</f>
        <v>0.27925</v>
      </c>
      <c r="D22">
        <v>0.5585</v>
      </c>
      <c r="E22">
        <v>3.7481</v>
      </c>
      <c r="F22">
        <f>C22/E22</f>
        <v>7.4504415570555746E-2</v>
      </c>
      <c r="G22">
        <f>1.46*SQRT(F22)</f>
        <v>0.3985142559936804</v>
      </c>
      <c r="H22" s="1">
        <v>9.9999999999999995E-7</v>
      </c>
      <c r="I22" s="1">
        <f xml:space="preserve"> H22*E22/K22</f>
        <v>8.2520915896081019E-6</v>
      </c>
      <c r="J22">
        <f>(2.9899+2.9954)/2</f>
        <v>2.9926500000000003</v>
      </c>
      <c r="K22">
        <v>0.45419999999999999</v>
      </c>
      <c r="L22">
        <v>0.94</v>
      </c>
      <c r="M22">
        <f>-(2/3)*(G22/(D22*K22*F22))*L22</f>
        <v>-13.213812402763477</v>
      </c>
    </row>
    <row r="24" spans="1:14" x14ac:dyDescent="0.25">
      <c r="G24" s="6" t="s">
        <v>34</v>
      </c>
      <c r="H24" s="6" t="s">
        <v>24</v>
      </c>
      <c r="I24" s="6" t="s">
        <v>32</v>
      </c>
      <c r="J24" s="6" t="s">
        <v>33</v>
      </c>
      <c r="K24" s="6" t="s">
        <v>31</v>
      </c>
      <c r="L24" s="6" t="s">
        <v>35</v>
      </c>
      <c r="M24" s="6" t="s">
        <v>33</v>
      </c>
      <c r="N24" s="6" t="s">
        <v>36</v>
      </c>
    </row>
    <row r="25" spans="1:14" x14ac:dyDescent="0.25">
      <c r="G25">
        <v>2.9954000000000001</v>
      </c>
      <c r="H25" s="1">
        <v>3.0000000000000001E-6</v>
      </c>
      <c r="I25">
        <v>-2.1863999999999999</v>
      </c>
      <c r="J25">
        <v>-3.9590999999999998</v>
      </c>
      <c r="K25">
        <f>(I25+J25)/2</f>
        <v>-3.0727500000000001</v>
      </c>
      <c r="L25">
        <f>I25*G25</f>
        <v>-6.5491425599999999</v>
      </c>
      <c r="M25">
        <f>J25*G25</f>
        <v>-11.859088139999999</v>
      </c>
      <c r="N25">
        <f>K25*G25</f>
        <v>-9.2041153500000004</v>
      </c>
    </row>
    <row r="26" spans="1:14" x14ac:dyDescent="0.25">
      <c r="G26">
        <v>2.9954000000000001</v>
      </c>
      <c r="H26" s="1">
        <v>1.0000000000000001E-5</v>
      </c>
      <c r="I26">
        <v>-2.9895999999999998</v>
      </c>
      <c r="J26">
        <v>-2.9365999999999999</v>
      </c>
      <c r="K26">
        <f>(I26+J26)/2</f>
        <v>-2.9630999999999998</v>
      </c>
      <c r="L26">
        <f t="shared" ref="L26:L27" si="8">I26*G26</f>
        <v>-8.9550478399999989</v>
      </c>
      <c r="M26">
        <f>J26*G26</f>
        <v>-8.7962916399999997</v>
      </c>
      <c r="N26">
        <f>K26*G26</f>
        <v>-8.8756697399999993</v>
      </c>
    </row>
    <row r="27" spans="1:14" x14ac:dyDescent="0.25">
      <c r="G27">
        <v>2.9954000000000001</v>
      </c>
      <c r="H27" s="1">
        <v>3.0000000000000001E-5</v>
      </c>
      <c r="I27">
        <v>-2.9218999999999999</v>
      </c>
      <c r="J27">
        <v>-2.6633</v>
      </c>
      <c r="K27">
        <f>(I27+J27)/2</f>
        <v>-2.7926000000000002</v>
      </c>
      <c r="L27">
        <f t="shared" si="8"/>
        <v>-8.7522592600000007</v>
      </c>
      <c r="M27">
        <f>J27*G27</f>
        <v>-7.9776488199999998</v>
      </c>
      <c r="N27">
        <f>K27*G27</f>
        <v>-8.3649540400000006</v>
      </c>
    </row>
    <row r="28" spans="1:14" x14ac:dyDescent="0.25">
      <c r="G28">
        <v>2.9954000000000001</v>
      </c>
      <c r="H28" s="1">
        <v>9.9999999999999995E-7</v>
      </c>
      <c r="I28">
        <v>0.74955000000000005</v>
      </c>
      <c r="J28">
        <v>-4.8761000000000001</v>
      </c>
      <c r="K28">
        <f>(I28+J28)/2</f>
        <v>-2.063275</v>
      </c>
      <c r="L28">
        <f t="shared" ref="L28" si="9">I28*G28</f>
        <v>2.2452020700000004</v>
      </c>
      <c r="M28">
        <f>J28*G28</f>
        <v>-14.60586994</v>
      </c>
      <c r="N28">
        <f>K28*G28</f>
        <v>-6.1803339350000002</v>
      </c>
    </row>
    <row r="31" spans="1:14" x14ac:dyDescent="0.25">
      <c r="G31" s="6" t="s">
        <v>37</v>
      </c>
      <c r="H31" s="6" t="s">
        <v>24</v>
      </c>
      <c r="I31" s="6" t="s">
        <v>38</v>
      </c>
      <c r="J31" s="6" t="s">
        <v>39</v>
      </c>
      <c r="K31" s="6" t="s">
        <v>44</v>
      </c>
      <c r="L31" s="6" t="s">
        <v>40</v>
      </c>
      <c r="M31" s="6" t="s">
        <v>39</v>
      </c>
      <c r="N31" s="6" t="s">
        <v>41</v>
      </c>
    </row>
    <row r="32" spans="1:14" x14ac:dyDescent="0.25">
      <c r="G32">
        <v>2.9899</v>
      </c>
      <c r="H32" s="1">
        <v>3.0000000000000001E-6</v>
      </c>
      <c r="I32">
        <v>-4.4045000000000001E-2</v>
      </c>
      <c r="J32">
        <v>-0.12726000000000001</v>
      </c>
      <c r="K32">
        <f>(I32+J32)/2</f>
        <v>-8.5652500000000006E-2</v>
      </c>
      <c r="L32">
        <f>I32*G32</f>
        <v>-0.13169014549999999</v>
      </c>
      <c r="M32">
        <f>J32*G32</f>
        <v>-0.38049467400000003</v>
      </c>
      <c r="N32">
        <f>K32*G32</f>
        <v>-0.25609240975000003</v>
      </c>
    </row>
    <row r="33" spans="7:14" x14ac:dyDescent="0.25">
      <c r="G33">
        <v>2.9899</v>
      </c>
      <c r="H33" s="1">
        <v>1.0000000000000001E-5</v>
      </c>
      <c r="I33">
        <v>-1.7519</v>
      </c>
      <c r="J33">
        <v>-1.6691</v>
      </c>
      <c r="K33">
        <f>(I33+J33)/2</f>
        <v>-1.7105000000000001</v>
      </c>
      <c r="L33">
        <f t="shared" ref="L33:L34" si="10">I33*G33</f>
        <v>-5.2380058099999998</v>
      </c>
      <c r="M33">
        <f>J33*G33</f>
        <v>-4.9904420900000002</v>
      </c>
      <c r="N33">
        <f>K33*G33</f>
        <v>-5.1142239500000004</v>
      </c>
    </row>
    <row r="34" spans="7:14" x14ac:dyDescent="0.25">
      <c r="G34">
        <v>2.9899</v>
      </c>
      <c r="H34" s="1">
        <v>3.0000000000000001E-5</v>
      </c>
      <c r="I34">
        <v>-2.1919</v>
      </c>
      <c r="J34">
        <v>-2.0924</v>
      </c>
      <c r="K34">
        <f>(I34+J34)/2</f>
        <v>-2.14215</v>
      </c>
      <c r="L34">
        <f t="shared" si="10"/>
        <v>-6.5535618099999997</v>
      </c>
      <c r="M34">
        <f>J34*G34</f>
        <v>-6.2560667600000004</v>
      </c>
      <c r="N34">
        <f>K34*G34</f>
        <v>-6.4048142849999996</v>
      </c>
    </row>
    <row r="35" spans="7:14" x14ac:dyDescent="0.25">
      <c r="G35">
        <v>2.9899</v>
      </c>
      <c r="H35" s="1">
        <v>9.9999999999999995E-7</v>
      </c>
      <c r="I35">
        <v>3.9449000000000001</v>
      </c>
      <c r="J35">
        <v>3.3361000000000001</v>
      </c>
      <c r="K35">
        <f>(I35+J35)/2</f>
        <v>3.6405000000000003</v>
      </c>
      <c r="L35">
        <f>I35*G35</f>
        <v>11.794856510000001</v>
      </c>
      <c r="M35">
        <f>J35*G35</f>
        <v>9.9746053900000007</v>
      </c>
      <c r="N35">
        <f>K35*G35</f>
        <v>10.884730950000002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N33"/>
  <sheetViews>
    <sheetView workbookViewId="0">
      <selection activeCell="I18" sqref="I18"/>
    </sheetView>
  </sheetViews>
  <sheetFormatPr baseColWidth="10" defaultRowHeight="15" x14ac:dyDescent="0.25"/>
  <cols>
    <col min="12" max="12" width="24.42578125" customWidth="1"/>
    <col min="14" max="14" width="29.42578125" bestFit="1" customWidth="1"/>
  </cols>
  <sheetData>
    <row r="14" spans="1:1" x14ac:dyDescent="0.25">
      <c r="A14" s="4" t="s">
        <v>45</v>
      </c>
    </row>
    <row r="17" spans="3:14" x14ac:dyDescent="0.25">
      <c r="C17" s="5" t="s">
        <v>1</v>
      </c>
      <c r="D17" s="5" t="s">
        <v>3</v>
      </c>
      <c r="E17" s="5" t="s">
        <v>2</v>
      </c>
      <c r="F17" s="5" t="s">
        <v>30</v>
      </c>
      <c r="G17" s="5" t="s">
        <v>12</v>
      </c>
      <c r="H17" s="5" t="s">
        <v>24</v>
      </c>
      <c r="I17" s="5" t="s">
        <v>29</v>
      </c>
      <c r="J17" s="5" t="s">
        <v>28</v>
      </c>
      <c r="K17" s="5" t="s">
        <v>27</v>
      </c>
      <c r="L17" s="5" t="s">
        <v>25</v>
      </c>
      <c r="M17" s="5" t="s">
        <v>26</v>
      </c>
      <c r="N17" s="5"/>
    </row>
    <row r="18" spans="3:14" x14ac:dyDescent="0.25">
      <c r="C18">
        <f>D18/2</f>
        <v>0.1615</v>
      </c>
      <c r="D18">
        <v>0.32300000000000001</v>
      </c>
      <c r="E18">
        <v>1.4654</v>
      </c>
      <c r="F18">
        <f>C18/E18</f>
        <v>0.11020881670533643</v>
      </c>
      <c r="G18">
        <f>1.46*SQRT(F18)</f>
        <v>0.48468661389509732</v>
      </c>
      <c r="H18" s="1">
        <v>3.0000000000000001E-6</v>
      </c>
      <c r="I18" s="1">
        <f xml:space="preserve"> H18*E18/K18</f>
        <v>8.8955888304330248E-6</v>
      </c>
      <c r="J18">
        <v>1.5397000000000001</v>
      </c>
      <c r="K18">
        <v>0.49419999999999997</v>
      </c>
      <c r="L18">
        <v>0.4</v>
      </c>
      <c r="M18">
        <f>-(2/3)*(G18/(D18*K18*F18))*L18</f>
        <v>-7.3469681127554907</v>
      </c>
    </row>
    <row r="19" spans="3:14" x14ac:dyDescent="0.25">
      <c r="C19">
        <f t="shared" ref="C19:C20" si="0">D19/2</f>
        <v>0.1615</v>
      </c>
      <c r="D19">
        <v>0.32300000000000001</v>
      </c>
      <c r="E19">
        <v>1.4654</v>
      </c>
      <c r="F19">
        <f t="shared" ref="F19:F20" si="1">C19/E19</f>
        <v>0.11020881670533643</v>
      </c>
      <c r="G19">
        <f t="shared" ref="G19:G20" si="2">1.46*SQRT(F19)</f>
        <v>0.48468661389509732</v>
      </c>
      <c r="H19" s="1">
        <v>1.0000000000000001E-5</v>
      </c>
      <c r="I19" s="1">
        <f xml:space="preserve"> H19*E19/K19</f>
        <v>2.9651962768110083E-5</v>
      </c>
      <c r="J19">
        <v>1.5397000000000001</v>
      </c>
      <c r="K19">
        <v>0.49419999999999997</v>
      </c>
      <c r="L19">
        <v>0.5</v>
      </c>
      <c r="M19">
        <f t="shared" ref="M19:M20" si="3">-(2/3)*(G19/(D19*K19*F19))*L19</f>
        <v>-9.1837101409443633</v>
      </c>
    </row>
    <row r="20" spans="3:14" x14ac:dyDescent="0.25">
      <c r="C20">
        <f t="shared" si="0"/>
        <v>0.1615</v>
      </c>
      <c r="D20">
        <v>0.32300000000000001</v>
      </c>
      <c r="E20">
        <v>1.4654</v>
      </c>
      <c r="F20">
        <f t="shared" si="1"/>
        <v>0.11020881670533643</v>
      </c>
      <c r="G20">
        <f t="shared" si="2"/>
        <v>0.48468661389509732</v>
      </c>
      <c r="H20" s="1">
        <v>3.0000000000000001E-5</v>
      </c>
      <c r="I20" s="1">
        <f xml:space="preserve"> H20*E20/K20</f>
        <v>8.8955888304330244E-5</v>
      </c>
      <c r="J20">
        <v>1.5397000000000001</v>
      </c>
      <c r="K20">
        <v>0.49419999999999997</v>
      </c>
      <c r="L20">
        <v>0.55000000000000004</v>
      </c>
      <c r="M20">
        <f t="shared" si="3"/>
        <v>-10.1020811550388</v>
      </c>
    </row>
    <row r="23" spans="3:14" x14ac:dyDescent="0.25">
      <c r="G23" s="6" t="s">
        <v>34</v>
      </c>
      <c r="H23" s="6" t="s">
        <v>24</v>
      </c>
      <c r="I23" s="6" t="s">
        <v>32</v>
      </c>
      <c r="J23" s="6" t="s">
        <v>33</v>
      </c>
      <c r="K23" s="6" t="s">
        <v>31</v>
      </c>
      <c r="L23" s="6" t="s">
        <v>35</v>
      </c>
      <c r="M23" s="6" t="s">
        <v>33</v>
      </c>
      <c r="N23" s="6" t="s">
        <v>36</v>
      </c>
    </row>
    <row r="24" spans="3:14" x14ac:dyDescent="0.25">
      <c r="G24">
        <v>1.5397000000000001</v>
      </c>
      <c r="H24" s="1">
        <v>3.0000000000000001E-6</v>
      </c>
      <c r="I24">
        <v>1.9725999999999999</v>
      </c>
      <c r="J24">
        <v>2.3121999999999998</v>
      </c>
      <c r="K24">
        <f>(I24+J24)/2</f>
        <v>2.1423999999999999</v>
      </c>
      <c r="L24">
        <f>I24*G24</f>
        <v>3.0372122199999998</v>
      </c>
      <c r="M24">
        <f>J24*G24</f>
        <v>3.56009434</v>
      </c>
      <c r="N24">
        <f>K24*G24</f>
        <v>3.2986532799999999</v>
      </c>
    </row>
    <row r="25" spans="3:14" x14ac:dyDescent="0.25">
      <c r="G25">
        <v>1.5397000000000001</v>
      </c>
      <c r="H25" s="1">
        <v>1.0000000000000001E-5</v>
      </c>
      <c r="I25">
        <v>2.2734999999999999</v>
      </c>
      <c r="J25">
        <v>2.4775</v>
      </c>
      <c r="K25">
        <f>(I25+J25)/2</f>
        <v>2.3754999999999997</v>
      </c>
      <c r="L25">
        <f t="shared" ref="L25:L26" si="4">I25*G25</f>
        <v>3.5005079499999998</v>
      </c>
      <c r="M25">
        <f>J25*G25</f>
        <v>3.8146067500000003</v>
      </c>
      <c r="N25">
        <f>K25*G25</f>
        <v>3.6575573499999998</v>
      </c>
    </row>
    <row r="26" spans="3:14" x14ac:dyDescent="0.25">
      <c r="G26">
        <v>1.5397000000000001</v>
      </c>
      <c r="H26" s="1">
        <v>3.0000000000000001E-5</v>
      </c>
      <c r="I26">
        <v>2.4605999999999999</v>
      </c>
      <c r="J26">
        <v>2.5388999999999999</v>
      </c>
      <c r="K26">
        <f>(I26+J26)/2</f>
        <v>2.4997499999999997</v>
      </c>
      <c r="L26">
        <f t="shared" si="4"/>
        <v>3.7885858200000002</v>
      </c>
      <c r="M26">
        <f>J26*G26</f>
        <v>3.9091443300000002</v>
      </c>
      <c r="N26">
        <f>K26*G26</f>
        <v>3.8488650749999995</v>
      </c>
    </row>
    <row r="30" spans="3:14" x14ac:dyDescent="0.25">
      <c r="G30" s="6" t="s">
        <v>37</v>
      </c>
      <c r="H30" s="6" t="s">
        <v>24</v>
      </c>
      <c r="I30" s="6" t="s">
        <v>38</v>
      </c>
      <c r="J30" s="6" t="s">
        <v>39</v>
      </c>
      <c r="K30" s="6" t="s">
        <v>44</v>
      </c>
      <c r="L30" s="6" t="s">
        <v>40</v>
      </c>
      <c r="M30" s="6" t="s">
        <v>39</v>
      </c>
      <c r="N30" s="6" t="s">
        <v>41</v>
      </c>
    </row>
    <row r="31" spans="3:14" x14ac:dyDescent="0.25">
      <c r="G31">
        <v>1.5508999999999999</v>
      </c>
      <c r="H31" s="1">
        <v>3.0000000000000001E-6</v>
      </c>
      <c r="I31">
        <v>1.3182</v>
      </c>
      <c r="J31">
        <v>1.835</v>
      </c>
      <c r="K31">
        <f>(I31+J31)/2</f>
        <v>1.5766</v>
      </c>
      <c r="L31">
        <f>I31*G31</f>
        <v>2.0443963799999998</v>
      </c>
      <c r="M31">
        <f>J31*G31</f>
        <v>2.8459014999999996</v>
      </c>
      <c r="N31">
        <f>K31*G31</f>
        <v>2.4451489399999997</v>
      </c>
    </row>
    <row r="32" spans="3:14" x14ac:dyDescent="0.25">
      <c r="G32">
        <v>1.5508999999999999</v>
      </c>
      <c r="H32" s="1">
        <v>1.0000000000000001E-5</v>
      </c>
      <c r="I32">
        <v>-1.7519</v>
      </c>
      <c r="J32">
        <v>-1.6691</v>
      </c>
      <c r="K32">
        <f>(I32+J32)/2</f>
        <v>-1.7105000000000001</v>
      </c>
      <c r="L32">
        <f t="shared" ref="L32:L33" si="5">I32*G32</f>
        <v>-2.71702171</v>
      </c>
      <c r="M32">
        <f>J32*G32</f>
        <v>-2.5886071899999998</v>
      </c>
      <c r="N32">
        <f>K32*G32</f>
        <v>-2.6528144500000002</v>
      </c>
    </row>
    <row r="33" spans="7:14" x14ac:dyDescent="0.25">
      <c r="G33">
        <v>1.5508999999999999</v>
      </c>
      <c r="H33" s="1">
        <v>3.0000000000000001E-5</v>
      </c>
      <c r="I33">
        <v>-2.1919</v>
      </c>
      <c r="J33">
        <v>-2.0924</v>
      </c>
      <c r="K33">
        <f>(I33+J33)/2</f>
        <v>-2.14215</v>
      </c>
      <c r="L33">
        <f t="shared" si="5"/>
        <v>-3.3994177099999998</v>
      </c>
      <c r="M33">
        <f>J33*G33</f>
        <v>-3.2451031599999998</v>
      </c>
      <c r="N33">
        <f>K33*G33</f>
        <v>-3.322260435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 (2)</vt:lpstr>
      <vt:lpstr>Hoja5</vt:lpstr>
      <vt:lpstr>Hoja1</vt:lpstr>
      <vt:lpstr>Hoja4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fusionXX</dc:creator>
  <cp:lastModifiedBy>fusionXX</cp:lastModifiedBy>
  <dcterms:created xsi:type="dcterms:W3CDTF">2022-03-22T09:51:02Z</dcterms:created>
  <dcterms:modified xsi:type="dcterms:W3CDTF">2022-03-24T16:49:22Z</dcterms:modified>
</cp:coreProperties>
</file>