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DOWS10\Documents\"/>
    </mc:Choice>
  </mc:AlternateContent>
  <xr:revisionPtr revIDLastSave="0" documentId="13_ncr:1_{E36F2C7C-CCBF-45D1-80CE-4D2EAC8C1FE3}" xr6:coauthVersionLast="47" xr6:coauthVersionMax="47" xr10:uidLastSave="{00000000-0000-0000-0000-000000000000}"/>
  <bookViews>
    <workbookView xWindow="-120" yWindow="-120" windowWidth="29040" windowHeight="15720" xr2:uid="{76561DF9-30EA-466B-B06E-6CC3EA7277D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9" i="1" l="1"/>
  <c r="R6" i="1"/>
  <c r="O4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6" i="1"/>
  <c r="W16" i="1" l="1"/>
  <c r="V8" i="1"/>
  <c r="H24" i="1"/>
  <c r="H25" i="1"/>
  <c r="H26" i="1"/>
  <c r="H27" i="1"/>
  <c r="H28" i="1"/>
  <c r="H29" i="1"/>
  <c r="H30" i="1"/>
  <c r="H31" i="1"/>
  <c r="M31" i="1" s="1"/>
  <c r="H32" i="1"/>
  <c r="H33" i="1"/>
  <c r="H34" i="1"/>
  <c r="H35" i="1"/>
  <c r="H36" i="1"/>
  <c r="H37" i="1"/>
  <c r="H38" i="1"/>
  <c r="H39" i="1"/>
  <c r="M39" i="1" s="1"/>
  <c r="H40" i="1"/>
  <c r="H41" i="1"/>
  <c r="H42" i="1"/>
  <c r="H43" i="1"/>
  <c r="H44" i="1"/>
  <c r="H45" i="1"/>
  <c r="H23" i="1"/>
  <c r="H22" i="1"/>
  <c r="H21" i="1"/>
  <c r="H20" i="1"/>
  <c r="H7" i="1"/>
  <c r="H8" i="1"/>
  <c r="H9" i="1"/>
  <c r="H10" i="1"/>
  <c r="H11" i="1"/>
  <c r="H12" i="1"/>
  <c r="H13" i="1"/>
  <c r="H14" i="1"/>
  <c r="H15" i="1"/>
  <c r="H16" i="1"/>
  <c r="M16" i="1" s="1"/>
  <c r="H17" i="1"/>
  <c r="H18" i="1"/>
  <c r="H19" i="1"/>
  <c r="H6" i="1"/>
  <c r="C7" i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M45" i="1" l="1"/>
  <c r="M24" i="1"/>
  <c r="M9" i="1"/>
  <c r="M14" i="1"/>
  <c r="M40" i="1"/>
  <c r="M38" i="1"/>
  <c r="M30" i="1"/>
  <c r="M23" i="1"/>
  <c r="M22" i="1"/>
  <c r="M15" i="1"/>
  <c r="M8" i="1"/>
  <c r="M32" i="1"/>
  <c r="M7" i="1"/>
  <c r="M6" i="1"/>
  <c r="M37" i="1"/>
  <c r="M29" i="1"/>
  <c r="M21" i="1"/>
  <c r="M13" i="1"/>
  <c r="M44" i="1"/>
  <c r="M36" i="1"/>
  <c r="M28" i="1"/>
  <c r="M20" i="1"/>
  <c r="M12" i="1"/>
  <c r="M43" i="1"/>
  <c r="M35" i="1"/>
  <c r="M27" i="1"/>
  <c r="M19" i="1"/>
  <c r="M11" i="1"/>
  <c r="M42" i="1"/>
  <c r="M34" i="1"/>
  <c r="M26" i="1"/>
  <c r="M18" i="1"/>
  <c r="M10" i="1"/>
  <c r="M41" i="1"/>
  <c r="M33" i="1"/>
  <c r="M25" i="1"/>
  <c r="M17" i="1"/>
</calcChain>
</file>

<file path=xl/sharedStrings.xml><?xml version="1.0" encoding="utf-8"?>
<sst xmlns="http://schemas.openxmlformats.org/spreadsheetml/2006/main" count="106" uniqueCount="77">
  <si>
    <t>Modal =</t>
  </si>
  <si>
    <t>No</t>
  </si>
  <si>
    <t>Nama Anggota</t>
  </si>
  <si>
    <t>Besar Pinjaman (M)</t>
  </si>
  <si>
    <t>Richard Garry</t>
  </si>
  <si>
    <t>Julia</t>
  </si>
  <si>
    <t>Filbert Florencio</t>
  </si>
  <si>
    <t>Jeson kayleen</t>
  </si>
  <si>
    <t>Logan Hendra</t>
  </si>
  <si>
    <t>Audrey</t>
  </si>
  <si>
    <t>Jacquiline</t>
  </si>
  <si>
    <t>Graceila Evelyn</t>
  </si>
  <si>
    <t>Malcovic Honggo</t>
  </si>
  <si>
    <t>Christiany Wijaya</t>
  </si>
  <si>
    <t>Lakeisha</t>
  </si>
  <si>
    <t>Nicole</t>
  </si>
  <si>
    <t>Tahun</t>
  </si>
  <si>
    <t>Bulan</t>
  </si>
  <si>
    <t>Jangka Waktu Pengembalian(Hari)</t>
  </si>
  <si>
    <t>Paramita</t>
  </si>
  <si>
    <t>Sisa uang di bank</t>
  </si>
  <si>
    <t>Nicholas</t>
  </si>
  <si>
    <t>Felice</t>
  </si>
  <si>
    <t>Cassie</t>
  </si>
  <si>
    <t>Callix</t>
  </si>
  <si>
    <t>Maxi</t>
  </si>
  <si>
    <t>Bryant</t>
  </si>
  <si>
    <t>Syarat Pinjaman :</t>
  </si>
  <si>
    <t>Lulusan Sma</t>
  </si>
  <si>
    <t>Tidak memiliki penyakit parah</t>
  </si>
  <si>
    <t>Jesslyn Carolin</t>
  </si>
  <si>
    <t>Memiliki Jaminan</t>
  </si>
  <si>
    <t>Usia&gt;20Tahun</t>
  </si>
  <si>
    <t>Gaji Minimal mengikuti UMR Daerah</t>
  </si>
  <si>
    <t>Gwenjolin Chai</t>
  </si>
  <si>
    <t>Grandasher</t>
  </si>
  <si>
    <t>Bunga / tahun</t>
  </si>
  <si>
    <t>Bunga / Hari</t>
  </si>
  <si>
    <t>PT. 12 Ekor Babi</t>
  </si>
  <si>
    <t>Jason Leandro</t>
  </si>
  <si>
    <t>Fiona Priciillia Wijjaya</t>
  </si>
  <si>
    <t>Hillary Tricia</t>
  </si>
  <si>
    <t>Cheri Natasha Eng</t>
  </si>
  <si>
    <t>Usia&lt;65Tahun</t>
  </si>
  <si>
    <t>Kyla Adina Lydia</t>
  </si>
  <si>
    <t>Junnecia Joyce Khosasi</t>
  </si>
  <si>
    <t xml:space="preserve">Shinta </t>
  </si>
  <si>
    <t>Matthew Ruben</t>
  </si>
  <si>
    <t>Katherine</t>
  </si>
  <si>
    <t>Georgia</t>
  </si>
  <si>
    <t>Diego S.Teh</t>
  </si>
  <si>
    <t xml:space="preserve"> Clarence Angeline</t>
  </si>
  <si>
    <t>Aiken</t>
  </si>
  <si>
    <t>Abizard</t>
  </si>
  <si>
    <t>Gerrick</t>
  </si>
  <si>
    <t>Harry Noto</t>
  </si>
  <si>
    <t>Kaenryu</t>
  </si>
  <si>
    <t>Pinjaman Akhir</t>
  </si>
  <si>
    <t>Jaminan</t>
  </si>
  <si>
    <t>Mobil</t>
  </si>
  <si>
    <t>Motor</t>
  </si>
  <si>
    <t>Perhiasan</t>
  </si>
  <si>
    <t>Handphone</t>
  </si>
  <si>
    <t>Sertifikat tanah</t>
  </si>
  <si>
    <t>Buku hitam mobil</t>
  </si>
  <si>
    <t>Sertiffikat Lahan</t>
  </si>
  <si>
    <t>Sertifikat Rumah</t>
  </si>
  <si>
    <t>Handhone</t>
  </si>
  <si>
    <t xml:space="preserve">Motor </t>
  </si>
  <si>
    <t>Sertifikat Tanah</t>
  </si>
  <si>
    <t>Kimberly P. J</t>
  </si>
  <si>
    <t xml:space="preserve">Angka Bunga </t>
  </si>
  <si>
    <t>Jumlah</t>
  </si>
  <si>
    <t>Pembagi tetap</t>
  </si>
  <si>
    <t>360/10</t>
  </si>
  <si>
    <t xml:space="preserve">Jumlah Bunga </t>
  </si>
  <si>
    <t>Jumlah Angka Bunga/Pembagi Tetap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</si>
</sst>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IDR]\ #,##0.00"/>
    <numFmt numFmtId="165" formatCode="[$IDR]\ #,##0.000_);\([$IDR]\ #,##0.000\)"/>
    <numFmt numFmtId="166" formatCode="[$IDR]\ #,##0.000"/>
    <numFmt numFmtId="167" formatCode="[$IDR]\ #,##0.00_);\([$IDR]\ #,##0.00\)"/>
  </numFmts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24"/>
      <color rgb="FF00B050"/>
      <name val="Calibri"/>
      <family val="2"/>
      <scheme val="minor"/>
    </font>
    <font>
      <sz val="16"/>
      <color rgb="FF00B05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165" fontId="0" fillId="0" borderId="0" xfId="0" applyNumberFormat="1"/>
    <xf numFmtId="167" fontId="0" fillId="0" borderId="1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4" borderId="1" xfId="0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8" xfId="0" applyBorder="1" applyAlignment="1">
      <alignment horizontal="center"/>
    </xf>
    <xf numFmtId="9" fontId="1" fillId="0" borderId="1" xfId="0" applyNumberFormat="1" applyFont="1" applyBorder="1" applyAlignment="1">
      <alignment horizontal="center"/>
    </xf>
    <xf numFmtId="0" fontId="0" fillId="0" borderId="9" xfId="0" applyBorder="1" applyAlignment="1">
      <alignment horizontal="center"/>
    </xf>
    <xf numFmtId="166" fontId="0" fillId="0" borderId="9" xfId="0" applyNumberFormat="1" applyBorder="1" applyAlignment="1">
      <alignment horizontal="center" vertical="center"/>
    </xf>
    <xf numFmtId="166" fontId="0" fillId="0" borderId="10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5" borderId="4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10" fontId="1" fillId="0" borderId="9" xfId="0" applyNumberFormat="1" applyFont="1" applyBorder="1" applyAlignment="1">
      <alignment horizontal="center" vertical="center"/>
    </xf>
    <xf numFmtId="10" fontId="1" fillId="0" borderId="10" xfId="0" applyNumberFormat="1" applyFont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0" fillId="2" borderId="1" xfId="0" applyFill="1" applyBorder="1" applyAlignment="1">
      <alignment horizontal="center"/>
    </xf>
    <xf numFmtId="165" fontId="0" fillId="2" borderId="1" xfId="0" applyNumberFormat="1" applyFill="1" applyBorder="1" applyAlignment="1">
      <alignment horizontal="center"/>
    </xf>
    <xf numFmtId="165" fontId="0" fillId="0" borderId="1" xfId="0" applyNumberFormat="1" applyBorder="1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6" borderId="0" xfId="0" applyFill="1"/>
    <xf numFmtId="0" fontId="0" fillId="6" borderId="2" xfId="0" applyFill="1" applyBorder="1" applyAlignment="1"/>
    <xf numFmtId="167" fontId="0" fillId="0" borderId="1" xfId="0" applyNumberFormat="1" applyBorder="1"/>
    <xf numFmtId="167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14007</xdr:colOff>
      <xdr:row>28</xdr:row>
      <xdr:rowOff>156882</xdr:rowOff>
    </xdr:from>
    <xdr:to>
      <xdr:col>18</xdr:col>
      <xdr:colOff>629449</xdr:colOff>
      <xdr:row>46</xdr:row>
      <xdr:rowOff>49243</xdr:rowOff>
    </xdr:to>
    <xdr:pic>
      <xdr:nvPicPr>
        <xdr:cNvPr id="5" name="Picture 4" descr="Babi Raja png | PNGWing">
          <a:extLst>
            <a:ext uri="{FF2B5EF4-FFF2-40B4-BE49-F238E27FC236}">
              <a16:creationId xmlns:a16="http://schemas.microsoft.com/office/drawing/2014/main" id="{2748032F-08F3-4597-9F69-FC70A80FC8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07242" y="5490882"/>
          <a:ext cx="2287157" cy="33213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2ACD11-45F9-4FC8-917A-4A6ABB4F413C}">
  <dimension ref="C2:W46"/>
  <sheetViews>
    <sheetView tabSelected="1" zoomScale="55" zoomScaleNormal="55" workbookViewId="0">
      <selection activeCell="S9" sqref="S9:T9"/>
    </sheetView>
  </sheetViews>
  <sheetFormatPr defaultRowHeight="15" x14ac:dyDescent="0.25"/>
  <cols>
    <col min="2" max="2" width="20" bestFit="1" customWidth="1"/>
    <col min="5" max="5" width="11.28515625" customWidth="1"/>
    <col min="6" max="6" width="9.140625" style="1"/>
    <col min="7" max="7" width="12.85546875" style="1" customWidth="1"/>
    <col min="10" max="10" width="14.28515625" customWidth="1"/>
    <col min="11" max="11" width="12.5703125" customWidth="1"/>
    <col min="13" max="13" width="22.42578125" customWidth="1"/>
    <col min="14" max="14" width="21.28515625" customWidth="1"/>
    <col min="15" max="15" width="24.28515625" customWidth="1"/>
    <col min="16" max="16" width="17.7109375" customWidth="1"/>
    <col min="17" max="17" width="26.28515625" customWidth="1"/>
    <col min="18" max="18" width="25" customWidth="1"/>
    <col min="19" max="19" width="27.140625" customWidth="1"/>
    <col min="20" max="20" width="26.7109375" customWidth="1"/>
    <col min="21" max="21" width="20.7109375" customWidth="1"/>
    <col min="22" max="22" width="24.28515625" customWidth="1"/>
    <col min="23" max="23" width="39" customWidth="1"/>
  </cols>
  <sheetData>
    <row r="2" spans="3:23" ht="15" customHeight="1" x14ac:dyDescent="0.25">
      <c r="F2" s="26" t="s">
        <v>38</v>
      </c>
      <c r="G2" s="27"/>
      <c r="H2" s="27"/>
      <c r="I2" s="27"/>
      <c r="J2" s="27"/>
      <c r="K2" s="27"/>
      <c r="L2" s="27"/>
      <c r="M2" s="27"/>
    </row>
    <row r="3" spans="3:23" ht="15" customHeight="1" x14ac:dyDescent="0.25">
      <c r="F3" s="27"/>
      <c r="G3" s="27"/>
      <c r="H3" s="27"/>
      <c r="I3" s="27"/>
      <c r="J3" s="27"/>
      <c r="K3" s="27"/>
      <c r="L3" s="27"/>
      <c r="M3" s="27"/>
    </row>
    <row r="5" spans="3:23" x14ac:dyDescent="0.25">
      <c r="C5" s="16" t="s">
        <v>1</v>
      </c>
      <c r="D5" s="28" t="s">
        <v>2</v>
      </c>
      <c r="E5" s="28"/>
      <c r="F5" s="29" t="s">
        <v>3</v>
      </c>
      <c r="G5" s="29"/>
      <c r="H5" s="28" t="s">
        <v>18</v>
      </c>
      <c r="I5" s="28"/>
      <c r="J5" s="28"/>
      <c r="K5" s="16" t="s">
        <v>16</v>
      </c>
      <c r="L5" s="16" t="s">
        <v>17</v>
      </c>
      <c r="M5" s="16" t="s">
        <v>57</v>
      </c>
      <c r="N5" s="16" t="s">
        <v>58</v>
      </c>
      <c r="O5" s="32" t="s">
        <v>71</v>
      </c>
      <c r="P5" s="34"/>
      <c r="Q5" t="s">
        <v>73</v>
      </c>
      <c r="R5" t="s">
        <v>74</v>
      </c>
    </row>
    <row r="6" spans="3:23" x14ac:dyDescent="0.25">
      <c r="C6" s="17">
        <v>1</v>
      </c>
      <c r="D6" s="18" t="s">
        <v>4</v>
      </c>
      <c r="E6" s="18"/>
      <c r="F6" s="30">
        <v>1500000</v>
      </c>
      <c r="G6" s="30"/>
      <c r="H6" s="18">
        <f>(K6*360)+(L6*30)</f>
        <v>90</v>
      </c>
      <c r="I6" s="18"/>
      <c r="J6" s="18"/>
      <c r="K6" s="17">
        <v>0</v>
      </c>
      <c r="L6" s="17">
        <v>3</v>
      </c>
      <c r="M6" s="2">
        <f>(H6*$V$8*F6)+F6</f>
        <v>1537500</v>
      </c>
      <c r="N6" s="17" t="s">
        <v>59</v>
      </c>
      <c r="O6" s="35">
        <f>(F6*H6)/100</f>
        <v>1350000</v>
      </c>
      <c r="P6" s="33"/>
      <c r="R6">
        <f>360/10</f>
        <v>36</v>
      </c>
    </row>
    <row r="7" spans="3:23" x14ac:dyDescent="0.25">
      <c r="C7" s="17">
        <f>C6+1</f>
        <v>2</v>
      </c>
      <c r="D7" s="18" t="s">
        <v>5</v>
      </c>
      <c r="E7" s="18"/>
      <c r="F7" s="30">
        <v>7000000</v>
      </c>
      <c r="G7" s="30"/>
      <c r="H7" s="18">
        <f t="shared" ref="H7:H19" si="0">(K7*360)+(L7*30)</f>
        <v>720</v>
      </c>
      <c r="I7" s="18"/>
      <c r="J7" s="18"/>
      <c r="K7" s="17">
        <v>2</v>
      </c>
      <c r="L7" s="17">
        <v>0</v>
      </c>
      <c r="M7" s="2">
        <f>(H7*$V$8*F7)+F7</f>
        <v>8400000</v>
      </c>
      <c r="N7" s="17" t="s">
        <v>60</v>
      </c>
      <c r="O7" s="35">
        <f t="shared" ref="O7:O45" si="1">(F7*H7)/100</f>
        <v>50400000</v>
      </c>
      <c r="U7" s="5" t="s">
        <v>36</v>
      </c>
      <c r="V7" s="12">
        <v>0.1</v>
      </c>
      <c r="W7" s="3"/>
    </row>
    <row r="8" spans="3:23" x14ac:dyDescent="0.25">
      <c r="C8" s="17">
        <f t="shared" ref="C8:C45" si="2">C7+1</f>
        <v>3</v>
      </c>
      <c r="D8" s="18" t="s">
        <v>6</v>
      </c>
      <c r="E8" s="18"/>
      <c r="F8" s="30">
        <v>120000000</v>
      </c>
      <c r="G8" s="30"/>
      <c r="H8" s="18">
        <f t="shared" si="0"/>
        <v>360</v>
      </c>
      <c r="I8" s="18"/>
      <c r="J8" s="18"/>
      <c r="K8" s="17">
        <v>1</v>
      </c>
      <c r="L8" s="17">
        <v>0</v>
      </c>
      <c r="M8" s="2">
        <f>(H8*$V$8*F8)+F8</f>
        <v>132000000</v>
      </c>
      <c r="N8" s="17" t="s">
        <v>63</v>
      </c>
      <c r="O8" s="35">
        <f t="shared" si="1"/>
        <v>432000000</v>
      </c>
      <c r="Q8" s="31" t="s">
        <v>75</v>
      </c>
      <c r="R8" s="31"/>
      <c r="S8" s="31" t="s">
        <v>76</v>
      </c>
      <c r="T8" s="31"/>
      <c r="U8" s="22" t="s">
        <v>37</v>
      </c>
      <c r="V8" s="24">
        <f>V7/360</f>
        <v>2.7777777777777778E-4</v>
      </c>
      <c r="W8" s="4"/>
    </row>
    <row r="9" spans="3:23" x14ac:dyDescent="0.25">
      <c r="C9" s="17">
        <f t="shared" si="2"/>
        <v>4</v>
      </c>
      <c r="D9" s="18" t="s">
        <v>7</v>
      </c>
      <c r="E9" s="18"/>
      <c r="F9" s="30">
        <v>20000000</v>
      </c>
      <c r="G9" s="30"/>
      <c r="H9" s="18">
        <f t="shared" si="0"/>
        <v>1080</v>
      </c>
      <c r="I9" s="18"/>
      <c r="J9" s="18"/>
      <c r="K9" s="17">
        <v>3</v>
      </c>
      <c r="L9" s="17">
        <v>0</v>
      </c>
      <c r="M9" s="2">
        <f>(H9*$V$8*F9)+F9</f>
        <v>26000000</v>
      </c>
      <c r="N9" s="17" t="s">
        <v>60</v>
      </c>
      <c r="O9" s="35">
        <f t="shared" si="1"/>
        <v>216000000</v>
      </c>
      <c r="S9" s="36">
        <f>O46/R6</f>
        <v>428998302.44166666</v>
      </c>
      <c r="T9" s="31"/>
      <c r="U9" s="23"/>
      <c r="V9" s="25"/>
      <c r="W9" s="4"/>
    </row>
    <row r="10" spans="3:23" x14ac:dyDescent="0.25">
      <c r="C10" s="17">
        <f t="shared" si="2"/>
        <v>5</v>
      </c>
      <c r="D10" s="18" t="s">
        <v>11</v>
      </c>
      <c r="E10" s="18"/>
      <c r="F10" s="30">
        <v>15000000</v>
      </c>
      <c r="G10" s="30"/>
      <c r="H10" s="18">
        <f t="shared" si="0"/>
        <v>1080</v>
      </c>
      <c r="I10" s="18"/>
      <c r="J10" s="18"/>
      <c r="K10" s="17">
        <v>3</v>
      </c>
      <c r="L10" s="17">
        <v>0</v>
      </c>
      <c r="M10" s="2">
        <f>(H10*$V$8*F10)+F10</f>
        <v>19500000</v>
      </c>
      <c r="N10" s="17" t="s">
        <v>61</v>
      </c>
      <c r="O10" s="35">
        <f t="shared" si="1"/>
        <v>162000000</v>
      </c>
      <c r="U10" s="5" t="s">
        <v>0</v>
      </c>
      <c r="V10" s="6">
        <v>2000000000</v>
      </c>
      <c r="W10" s="4"/>
    </row>
    <row r="11" spans="3:23" x14ac:dyDescent="0.25">
      <c r="C11" s="17">
        <f t="shared" si="2"/>
        <v>6</v>
      </c>
      <c r="D11" s="18" t="s">
        <v>12</v>
      </c>
      <c r="E11" s="18"/>
      <c r="F11" s="30">
        <v>25000000</v>
      </c>
      <c r="G11" s="30"/>
      <c r="H11" s="18">
        <f t="shared" si="0"/>
        <v>900</v>
      </c>
      <c r="I11" s="18"/>
      <c r="J11" s="18"/>
      <c r="K11" s="17">
        <v>2</v>
      </c>
      <c r="L11" s="17">
        <v>6</v>
      </c>
      <c r="M11" s="2">
        <f>(H11*$V$8*F11)+F11</f>
        <v>31250000</v>
      </c>
      <c r="N11" s="17" t="s">
        <v>61</v>
      </c>
      <c r="O11" s="35">
        <f t="shared" si="1"/>
        <v>225000000</v>
      </c>
      <c r="U11" s="9"/>
      <c r="V11" s="4"/>
      <c r="W11" s="4"/>
    </row>
    <row r="12" spans="3:23" x14ac:dyDescent="0.25">
      <c r="C12" s="17">
        <f t="shared" si="2"/>
        <v>7</v>
      </c>
      <c r="D12" s="18" t="s">
        <v>8</v>
      </c>
      <c r="E12" s="18"/>
      <c r="F12" s="30">
        <v>30000000</v>
      </c>
      <c r="G12" s="30"/>
      <c r="H12" s="18">
        <f t="shared" si="0"/>
        <v>1080</v>
      </c>
      <c r="I12" s="18"/>
      <c r="J12" s="18"/>
      <c r="K12" s="17">
        <v>3</v>
      </c>
      <c r="L12" s="17">
        <v>0</v>
      </c>
      <c r="M12" s="2">
        <f>(H12*$V$8*F12)+F12</f>
        <v>39000000</v>
      </c>
      <c r="N12" s="17" t="s">
        <v>60</v>
      </c>
      <c r="O12" s="35">
        <f t="shared" si="1"/>
        <v>324000000</v>
      </c>
      <c r="U12" s="8"/>
      <c r="V12" s="4"/>
      <c r="W12" s="4"/>
    </row>
    <row r="13" spans="3:23" x14ac:dyDescent="0.25">
      <c r="C13" s="17">
        <f t="shared" si="2"/>
        <v>8</v>
      </c>
      <c r="D13" s="18" t="s">
        <v>13</v>
      </c>
      <c r="E13" s="18"/>
      <c r="F13" s="30">
        <v>17000000</v>
      </c>
      <c r="G13" s="30"/>
      <c r="H13" s="18">
        <f t="shared" si="0"/>
        <v>450</v>
      </c>
      <c r="I13" s="18"/>
      <c r="J13" s="18"/>
      <c r="K13" s="17">
        <v>1</v>
      </c>
      <c r="L13" s="17">
        <v>3</v>
      </c>
      <c r="M13" s="2">
        <f>(H13*$V$8*F13)+F13</f>
        <v>19125000</v>
      </c>
      <c r="N13" s="17" t="s">
        <v>62</v>
      </c>
      <c r="O13" s="35">
        <f t="shared" si="1"/>
        <v>76500000</v>
      </c>
      <c r="U13" s="8"/>
      <c r="V13" s="4"/>
      <c r="W13" s="4"/>
    </row>
    <row r="14" spans="3:23" x14ac:dyDescent="0.25">
      <c r="C14" s="17">
        <f t="shared" si="2"/>
        <v>9</v>
      </c>
      <c r="D14" s="18" t="s">
        <v>9</v>
      </c>
      <c r="E14" s="18"/>
      <c r="F14" s="30">
        <v>29000000</v>
      </c>
      <c r="G14" s="30"/>
      <c r="H14" s="18">
        <f t="shared" si="0"/>
        <v>30</v>
      </c>
      <c r="I14" s="18"/>
      <c r="J14" s="18"/>
      <c r="K14" s="17">
        <v>0</v>
      </c>
      <c r="L14" s="17">
        <v>1</v>
      </c>
      <c r="M14" s="2">
        <f>(H14*$V$8*F14)+F14</f>
        <v>29241666.666666668</v>
      </c>
      <c r="N14" s="17" t="s">
        <v>63</v>
      </c>
      <c r="O14" s="35">
        <f t="shared" si="1"/>
        <v>8700000</v>
      </c>
      <c r="U14" s="8"/>
      <c r="V14" s="4"/>
      <c r="W14" s="4"/>
    </row>
    <row r="15" spans="3:23" x14ac:dyDescent="0.25">
      <c r="C15" s="17">
        <f t="shared" si="2"/>
        <v>10</v>
      </c>
      <c r="D15" s="18" t="s">
        <v>10</v>
      </c>
      <c r="E15" s="18"/>
      <c r="F15" s="30">
        <v>5000000</v>
      </c>
      <c r="G15" s="30"/>
      <c r="H15" s="18">
        <f t="shared" si="0"/>
        <v>210</v>
      </c>
      <c r="I15" s="18"/>
      <c r="J15" s="18"/>
      <c r="K15" s="17">
        <v>0</v>
      </c>
      <c r="L15" s="17">
        <v>7</v>
      </c>
      <c r="M15" s="2">
        <f>(H15*$V$8*F15)+F15</f>
        <v>5291666.666666667</v>
      </c>
      <c r="N15" s="17" t="s">
        <v>60</v>
      </c>
      <c r="O15" s="35">
        <f t="shared" si="1"/>
        <v>10500000</v>
      </c>
      <c r="U15" s="8"/>
      <c r="V15" s="4"/>
      <c r="W15" s="4"/>
    </row>
    <row r="16" spans="3:23" x14ac:dyDescent="0.25">
      <c r="C16" s="17">
        <f t="shared" si="2"/>
        <v>11</v>
      </c>
      <c r="D16" s="18" t="s">
        <v>14</v>
      </c>
      <c r="E16" s="18"/>
      <c r="F16" s="30">
        <v>500000</v>
      </c>
      <c r="G16" s="30"/>
      <c r="H16" s="18">
        <f t="shared" si="0"/>
        <v>150</v>
      </c>
      <c r="I16" s="18"/>
      <c r="J16" s="18"/>
      <c r="K16" s="17">
        <v>0</v>
      </c>
      <c r="L16" s="17">
        <v>5</v>
      </c>
      <c r="M16" s="2">
        <f>(H16*$V$8*F16)+F16</f>
        <v>520833.33333333331</v>
      </c>
      <c r="N16" s="17" t="s">
        <v>60</v>
      </c>
      <c r="O16" s="35">
        <f t="shared" si="1"/>
        <v>750000</v>
      </c>
      <c r="U16" s="10"/>
      <c r="V16" s="19" t="s">
        <v>20</v>
      </c>
      <c r="W16" s="14">
        <f>V10-F6-F7-F8-F9-F10-F11-F12-F13-F14-F15-F16-F17-F18-F19-F20-F21-F22-F23-F24-F25-F26-F27-F28-F29-F30-F31-F32-F33-F34-F35-F36-F37-F39-F38-F40-F41-F42-F43-F44-F45</f>
        <v>401154322</v>
      </c>
    </row>
    <row r="17" spans="3:23" x14ac:dyDescent="0.25">
      <c r="C17" s="17">
        <f t="shared" si="2"/>
        <v>12</v>
      </c>
      <c r="D17" s="18" t="s">
        <v>34</v>
      </c>
      <c r="E17" s="18"/>
      <c r="F17" s="30">
        <v>5000000</v>
      </c>
      <c r="G17" s="30"/>
      <c r="H17" s="18">
        <f t="shared" si="0"/>
        <v>720</v>
      </c>
      <c r="I17" s="18"/>
      <c r="J17" s="18"/>
      <c r="K17" s="17">
        <v>2</v>
      </c>
      <c r="L17" s="17">
        <v>0</v>
      </c>
      <c r="M17" s="2">
        <f>(H17*$V$8*F17)+F17</f>
        <v>6000000</v>
      </c>
      <c r="N17" s="17" t="s">
        <v>60</v>
      </c>
      <c r="O17" s="35">
        <f t="shared" si="1"/>
        <v>36000000</v>
      </c>
      <c r="U17" s="10"/>
      <c r="V17" s="20"/>
      <c r="W17" s="15"/>
    </row>
    <row r="18" spans="3:23" x14ac:dyDescent="0.25">
      <c r="C18" s="17">
        <f t="shared" si="2"/>
        <v>13</v>
      </c>
      <c r="D18" s="18" t="s">
        <v>15</v>
      </c>
      <c r="E18" s="18"/>
      <c r="F18" s="30">
        <v>5000000</v>
      </c>
      <c r="G18" s="30"/>
      <c r="H18" s="18">
        <f t="shared" si="0"/>
        <v>90</v>
      </c>
      <c r="I18" s="18"/>
      <c r="J18" s="18"/>
      <c r="K18" s="17">
        <v>0</v>
      </c>
      <c r="L18" s="17">
        <v>3</v>
      </c>
      <c r="M18" s="2">
        <f>(H18*$V$8*F18)+F18</f>
        <v>5125000</v>
      </c>
      <c r="N18" s="17" t="s">
        <v>60</v>
      </c>
      <c r="O18" s="35">
        <f t="shared" si="1"/>
        <v>4500000</v>
      </c>
      <c r="U18" s="10"/>
      <c r="V18" s="19" t="s">
        <v>27</v>
      </c>
      <c r="W18" s="13" t="s">
        <v>28</v>
      </c>
    </row>
    <row r="19" spans="3:23" x14ac:dyDescent="0.25">
      <c r="C19" s="17">
        <f t="shared" si="2"/>
        <v>14</v>
      </c>
      <c r="D19" s="18" t="s">
        <v>19</v>
      </c>
      <c r="E19" s="18"/>
      <c r="F19" s="30">
        <v>5000000</v>
      </c>
      <c r="G19" s="30"/>
      <c r="H19" s="18">
        <f t="shared" si="0"/>
        <v>360</v>
      </c>
      <c r="I19" s="18"/>
      <c r="J19" s="18"/>
      <c r="K19" s="17">
        <v>1</v>
      </c>
      <c r="L19" s="17">
        <v>0</v>
      </c>
      <c r="M19" s="2">
        <f>(H19*$V$8*F19)+F19</f>
        <v>5500000</v>
      </c>
      <c r="N19" s="17" t="s">
        <v>60</v>
      </c>
      <c r="O19" s="35">
        <f t="shared" si="1"/>
        <v>18000000</v>
      </c>
      <c r="U19" s="10"/>
      <c r="V19" s="21"/>
      <c r="W19" s="11" t="s">
        <v>29</v>
      </c>
    </row>
    <row r="20" spans="3:23" x14ac:dyDescent="0.25">
      <c r="C20" s="17">
        <f t="shared" si="2"/>
        <v>15</v>
      </c>
      <c r="D20" s="18" t="s">
        <v>21</v>
      </c>
      <c r="E20" s="18"/>
      <c r="F20" s="30">
        <v>78000000</v>
      </c>
      <c r="G20" s="30"/>
      <c r="H20" s="18">
        <f t="shared" ref="H20" si="3">(K20*360)+(L20*30)</f>
        <v>360</v>
      </c>
      <c r="I20" s="18"/>
      <c r="J20" s="18"/>
      <c r="K20" s="17">
        <v>1</v>
      </c>
      <c r="L20" s="17">
        <v>0</v>
      </c>
      <c r="M20" s="2">
        <f>(H20*$V$8*F20)+F20</f>
        <v>85800000</v>
      </c>
      <c r="N20" s="17" t="s">
        <v>64</v>
      </c>
      <c r="O20" s="35">
        <f t="shared" si="1"/>
        <v>280800000</v>
      </c>
      <c r="U20" s="10"/>
      <c r="V20" s="21"/>
      <c r="W20" s="11" t="s">
        <v>31</v>
      </c>
    </row>
    <row r="21" spans="3:23" x14ac:dyDescent="0.25">
      <c r="C21" s="17">
        <f t="shared" si="2"/>
        <v>16</v>
      </c>
      <c r="D21" s="18" t="s">
        <v>22</v>
      </c>
      <c r="E21" s="18"/>
      <c r="F21" s="30">
        <v>1000000</v>
      </c>
      <c r="G21" s="30"/>
      <c r="H21" s="18">
        <f t="shared" ref="H21" si="4">(K21*360)+(L21*30)</f>
        <v>30</v>
      </c>
      <c r="I21" s="18"/>
      <c r="J21" s="18"/>
      <c r="K21" s="17">
        <v>0</v>
      </c>
      <c r="L21" s="17">
        <v>1</v>
      </c>
      <c r="M21" s="2">
        <f>(H21*$V$8*F21)+F21</f>
        <v>1008333.3333333334</v>
      </c>
      <c r="N21" s="17" t="s">
        <v>60</v>
      </c>
      <c r="O21" s="35">
        <f t="shared" si="1"/>
        <v>300000</v>
      </c>
      <c r="U21" s="10"/>
      <c r="V21" s="21"/>
      <c r="W21" s="11" t="s">
        <v>32</v>
      </c>
    </row>
    <row r="22" spans="3:23" x14ac:dyDescent="0.25">
      <c r="C22" s="17">
        <f t="shared" si="2"/>
        <v>17</v>
      </c>
      <c r="D22" s="18" t="s">
        <v>23</v>
      </c>
      <c r="E22" s="18"/>
      <c r="F22" s="30">
        <v>1500000</v>
      </c>
      <c r="G22" s="30"/>
      <c r="H22" s="18">
        <f t="shared" ref="H22" si="5">(K22*360)+(L22*30)</f>
        <v>30</v>
      </c>
      <c r="I22" s="18"/>
      <c r="J22" s="18"/>
      <c r="K22" s="17">
        <v>0</v>
      </c>
      <c r="L22" s="17">
        <v>1</v>
      </c>
      <c r="M22" s="2">
        <f>(H22*$V$8*F22)+F22</f>
        <v>1512500</v>
      </c>
      <c r="N22" s="17" t="s">
        <v>60</v>
      </c>
      <c r="O22" s="35">
        <f t="shared" si="1"/>
        <v>450000</v>
      </c>
      <c r="U22" s="10"/>
      <c r="V22" s="21"/>
      <c r="W22" s="11" t="s">
        <v>43</v>
      </c>
    </row>
    <row r="23" spans="3:23" x14ac:dyDescent="0.25">
      <c r="C23" s="17">
        <f t="shared" si="2"/>
        <v>18</v>
      </c>
      <c r="D23" s="18" t="s">
        <v>24</v>
      </c>
      <c r="E23" s="18"/>
      <c r="F23" s="30">
        <v>2000000</v>
      </c>
      <c r="G23" s="30"/>
      <c r="H23" s="18">
        <f t="shared" ref="H23" si="6">(K23*360)+(L23*30)</f>
        <v>60</v>
      </c>
      <c r="I23" s="18"/>
      <c r="J23" s="18"/>
      <c r="K23" s="17">
        <v>0</v>
      </c>
      <c r="L23" s="17">
        <v>2</v>
      </c>
      <c r="M23" s="2">
        <f>(H23*$V$8*F23)+F23</f>
        <v>2033333.3333333333</v>
      </c>
      <c r="N23" s="17" t="s">
        <v>60</v>
      </c>
      <c r="O23" s="35">
        <f t="shared" si="1"/>
        <v>1200000</v>
      </c>
      <c r="U23" s="10"/>
      <c r="V23" s="20"/>
      <c r="W23" s="7" t="s">
        <v>33</v>
      </c>
    </row>
    <row r="24" spans="3:23" x14ac:dyDescent="0.25">
      <c r="C24" s="17">
        <f t="shared" si="2"/>
        <v>19</v>
      </c>
      <c r="D24" s="18" t="s">
        <v>25</v>
      </c>
      <c r="E24" s="18"/>
      <c r="F24" s="30">
        <v>9999999</v>
      </c>
      <c r="G24" s="30"/>
      <c r="H24" s="18">
        <f t="shared" ref="H24:H45" si="7">(K24*360)+(L24*30)</f>
        <v>90</v>
      </c>
      <c r="I24" s="18"/>
      <c r="J24" s="18"/>
      <c r="K24" s="17">
        <v>0</v>
      </c>
      <c r="L24" s="17">
        <v>3</v>
      </c>
      <c r="M24" s="2">
        <f>(H24*$V$8*F24)+F24</f>
        <v>10249998.975</v>
      </c>
      <c r="N24" s="17" t="s">
        <v>60</v>
      </c>
      <c r="O24" s="35">
        <f t="shared" si="1"/>
        <v>8999999.0999999996</v>
      </c>
    </row>
    <row r="25" spans="3:23" x14ac:dyDescent="0.25">
      <c r="C25" s="17">
        <f t="shared" si="2"/>
        <v>20</v>
      </c>
      <c r="D25" s="18" t="s">
        <v>26</v>
      </c>
      <c r="E25" s="18"/>
      <c r="F25" s="30">
        <v>12345679</v>
      </c>
      <c r="G25" s="30"/>
      <c r="H25" s="18">
        <f t="shared" si="7"/>
        <v>720</v>
      </c>
      <c r="I25" s="18"/>
      <c r="J25" s="18"/>
      <c r="K25" s="17">
        <v>2</v>
      </c>
      <c r="L25" s="17">
        <v>0</v>
      </c>
      <c r="M25" s="2">
        <f>(H25*$V$8*F25)+F25</f>
        <v>14814814.800000001</v>
      </c>
      <c r="N25" s="17" t="s">
        <v>60</v>
      </c>
      <c r="O25" s="35">
        <f t="shared" si="1"/>
        <v>88888888.799999997</v>
      </c>
    </row>
    <row r="26" spans="3:23" x14ac:dyDescent="0.25">
      <c r="C26" s="17">
        <f t="shared" si="2"/>
        <v>21</v>
      </c>
      <c r="D26" s="18" t="s">
        <v>30</v>
      </c>
      <c r="E26" s="18"/>
      <c r="F26" s="30">
        <v>25000000</v>
      </c>
      <c r="G26" s="30"/>
      <c r="H26" s="18">
        <f t="shared" si="7"/>
        <v>720</v>
      </c>
      <c r="I26" s="18"/>
      <c r="J26" s="18"/>
      <c r="K26" s="17">
        <v>2</v>
      </c>
      <c r="L26" s="17">
        <v>0</v>
      </c>
      <c r="M26" s="2">
        <f>(H26*$V$8*F26)+F26</f>
        <v>30000000</v>
      </c>
      <c r="N26" s="17" t="s">
        <v>60</v>
      </c>
      <c r="O26" s="35">
        <f t="shared" si="1"/>
        <v>180000000</v>
      </c>
    </row>
    <row r="27" spans="3:23" x14ac:dyDescent="0.25">
      <c r="C27" s="17">
        <f t="shared" si="2"/>
        <v>22</v>
      </c>
      <c r="D27" s="18" t="s">
        <v>35</v>
      </c>
      <c r="E27" s="18"/>
      <c r="F27" s="30">
        <v>50000000</v>
      </c>
      <c r="G27" s="30"/>
      <c r="H27" s="18">
        <f t="shared" si="7"/>
        <v>510</v>
      </c>
      <c r="I27" s="18"/>
      <c r="J27" s="18"/>
      <c r="K27" s="17">
        <v>1</v>
      </c>
      <c r="L27" s="17">
        <v>5</v>
      </c>
      <c r="M27" s="2">
        <f>(H27*$V$8*F27)+F27</f>
        <v>57083333.333333336</v>
      </c>
      <c r="N27" s="17" t="s">
        <v>65</v>
      </c>
      <c r="O27" s="35">
        <f t="shared" si="1"/>
        <v>255000000</v>
      </c>
    </row>
    <row r="28" spans="3:23" x14ac:dyDescent="0.25">
      <c r="C28" s="17">
        <f t="shared" si="2"/>
        <v>23</v>
      </c>
      <c r="D28" s="18" t="s">
        <v>39</v>
      </c>
      <c r="E28" s="18"/>
      <c r="F28" s="30">
        <v>500000000</v>
      </c>
      <c r="G28" s="30"/>
      <c r="H28" s="18">
        <f t="shared" si="7"/>
        <v>1800</v>
      </c>
      <c r="I28" s="18"/>
      <c r="J28" s="18"/>
      <c r="K28" s="17">
        <v>5</v>
      </c>
      <c r="L28" s="17">
        <v>0</v>
      </c>
      <c r="M28" s="2">
        <f>(H28*$V$8*F28)+F28</f>
        <v>750000000</v>
      </c>
      <c r="N28" s="17" t="s">
        <v>66</v>
      </c>
      <c r="O28" s="35">
        <f t="shared" si="1"/>
        <v>9000000000</v>
      </c>
    </row>
    <row r="29" spans="3:23" x14ac:dyDescent="0.25">
      <c r="C29" s="17">
        <f t="shared" si="2"/>
        <v>24</v>
      </c>
      <c r="D29" s="18" t="s">
        <v>40</v>
      </c>
      <c r="E29" s="18"/>
      <c r="F29" s="30">
        <v>100000000</v>
      </c>
      <c r="G29" s="30"/>
      <c r="H29" s="18">
        <f t="shared" si="7"/>
        <v>90</v>
      </c>
      <c r="I29" s="18"/>
      <c r="J29" s="18"/>
      <c r="K29" s="17">
        <v>0</v>
      </c>
      <c r="L29" s="17">
        <v>3</v>
      </c>
      <c r="M29" s="2">
        <f>(H29*$V$8*F29)+F29</f>
        <v>102500000</v>
      </c>
      <c r="N29" s="17" t="s">
        <v>59</v>
      </c>
      <c r="O29" s="35">
        <f t="shared" si="1"/>
        <v>90000000</v>
      </c>
    </row>
    <row r="30" spans="3:23" x14ac:dyDescent="0.25">
      <c r="C30" s="17">
        <f t="shared" si="2"/>
        <v>25</v>
      </c>
      <c r="D30" s="18" t="s">
        <v>41</v>
      </c>
      <c r="E30" s="18"/>
      <c r="F30" s="30">
        <v>100000000</v>
      </c>
      <c r="G30" s="30"/>
      <c r="H30" s="18">
        <f t="shared" si="7"/>
        <v>720</v>
      </c>
      <c r="I30" s="18"/>
      <c r="J30" s="18"/>
      <c r="K30" s="17">
        <v>2</v>
      </c>
      <c r="L30" s="17">
        <v>0</v>
      </c>
      <c r="M30" s="2">
        <f>(H30*$V$8*F30)+F30</f>
        <v>120000000</v>
      </c>
      <c r="N30" s="17" t="s">
        <v>59</v>
      </c>
      <c r="O30" s="35">
        <f t="shared" si="1"/>
        <v>720000000</v>
      </c>
    </row>
    <row r="31" spans="3:23" x14ac:dyDescent="0.25">
      <c r="C31" s="17">
        <f t="shared" si="2"/>
        <v>26</v>
      </c>
      <c r="D31" s="18" t="s">
        <v>42</v>
      </c>
      <c r="E31" s="18"/>
      <c r="F31" s="30">
        <v>20000000</v>
      </c>
      <c r="G31" s="30"/>
      <c r="H31" s="18">
        <f t="shared" si="7"/>
        <v>1080</v>
      </c>
      <c r="I31" s="18"/>
      <c r="J31" s="18"/>
      <c r="K31" s="17">
        <v>3</v>
      </c>
      <c r="L31" s="17">
        <v>0</v>
      </c>
      <c r="M31" s="2">
        <f>(H31*$V$8*F31)+F31</f>
        <v>26000000</v>
      </c>
      <c r="N31" s="17" t="s">
        <v>61</v>
      </c>
      <c r="O31" s="35">
        <f t="shared" si="1"/>
        <v>216000000</v>
      </c>
    </row>
    <row r="32" spans="3:23" x14ac:dyDescent="0.25">
      <c r="C32" s="17">
        <f t="shared" si="2"/>
        <v>27</v>
      </c>
      <c r="D32" s="18" t="s">
        <v>44</v>
      </c>
      <c r="E32" s="18"/>
      <c r="F32" s="30">
        <v>50000000</v>
      </c>
      <c r="G32" s="30"/>
      <c r="H32" s="18">
        <f t="shared" si="7"/>
        <v>120</v>
      </c>
      <c r="I32" s="18"/>
      <c r="J32" s="18"/>
      <c r="K32" s="17">
        <v>0</v>
      </c>
      <c r="L32" s="17">
        <v>4</v>
      </c>
      <c r="M32" s="2">
        <f>(H32*$V$8*F32)+F32</f>
        <v>51666666.666666664</v>
      </c>
      <c r="N32" s="17" t="s">
        <v>68</v>
      </c>
      <c r="O32" s="35">
        <f t="shared" si="1"/>
        <v>60000000</v>
      </c>
    </row>
    <row r="33" spans="3:15" x14ac:dyDescent="0.25">
      <c r="C33" s="17">
        <f t="shared" si="2"/>
        <v>28</v>
      </c>
      <c r="D33" s="18" t="s">
        <v>45</v>
      </c>
      <c r="E33" s="18"/>
      <c r="F33" s="30">
        <v>100000000</v>
      </c>
      <c r="G33" s="30"/>
      <c r="H33" s="18">
        <f t="shared" si="7"/>
        <v>1440</v>
      </c>
      <c r="I33" s="18"/>
      <c r="J33" s="18"/>
      <c r="K33" s="17">
        <v>4</v>
      </c>
      <c r="L33" s="17">
        <v>0</v>
      </c>
      <c r="M33" s="2">
        <f>(H33*$V$8*F33)+F33</f>
        <v>140000000</v>
      </c>
      <c r="N33" s="17" t="s">
        <v>59</v>
      </c>
      <c r="O33" s="35">
        <f t="shared" si="1"/>
        <v>1440000000</v>
      </c>
    </row>
    <row r="34" spans="3:15" x14ac:dyDescent="0.25">
      <c r="C34" s="17">
        <f t="shared" si="2"/>
        <v>29</v>
      </c>
      <c r="D34" s="18" t="s">
        <v>46</v>
      </c>
      <c r="E34" s="18"/>
      <c r="F34" s="30">
        <v>27000000</v>
      </c>
      <c r="G34" s="30"/>
      <c r="H34" s="18">
        <f t="shared" si="7"/>
        <v>480</v>
      </c>
      <c r="I34" s="18"/>
      <c r="J34" s="18"/>
      <c r="K34" s="17">
        <v>1</v>
      </c>
      <c r="L34" s="17">
        <v>4</v>
      </c>
      <c r="M34" s="2">
        <f>(H34*$V$8*F34)+F34</f>
        <v>30600000</v>
      </c>
      <c r="N34" s="17" t="s">
        <v>67</v>
      </c>
      <c r="O34" s="35">
        <f t="shared" si="1"/>
        <v>129600000</v>
      </c>
    </row>
    <row r="35" spans="3:15" x14ac:dyDescent="0.25">
      <c r="C35" s="17">
        <f t="shared" si="2"/>
        <v>30</v>
      </c>
      <c r="D35" s="18" t="s">
        <v>47</v>
      </c>
      <c r="E35" s="18"/>
      <c r="F35" s="30">
        <v>15000000</v>
      </c>
      <c r="G35" s="30"/>
      <c r="H35" s="18">
        <f t="shared" si="7"/>
        <v>720</v>
      </c>
      <c r="I35" s="18"/>
      <c r="J35" s="18"/>
      <c r="K35" s="17">
        <v>2</v>
      </c>
      <c r="L35" s="17">
        <v>0</v>
      </c>
      <c r="M35" s="2">
        <f>(H35*$V$8*F35)+F35</f>
        <v>18000000</v>
      </c>
      <c r="N35" s="17" t="s">
        <v>61</v>
      </c>
      <c r="O35" s="35">
        <f t="shared" si="1"/>
        <v>108000000</v>
      </c>
    </row>
    <row r="36" spans="3:15" x14ac:dyDescent="0.25">
      <c r="C36" s="17">
        <f t="shared" si="2"/>
        <v>31</v>
      </c>
      <c r="D36" s="17" t="s">
        <v>48</v>
      </c>
      <c r="E36" s="17"/>
      <c r="F36" s="30">
        <v>55000000</v>
      </c>
      <c r="G36" s="30"/>
      <c r="H36" s="18">
        <f t="shared" si="7"/>
        <v>150</v>
      </c>
      <c r="I36" s="18"/>
      <c r="J36" s="18"/>
      <c r="K36" s="17">
        <v>0</v>
      </c>
      <c r="L36" s="17">
        <v>5</v>
      </c>
      <c r="M36" s="2">
        <f>(H36*$V$8*F36)+F36</f>
        <v>57291666.666666664</v>
      </c>
      <c r="N36" s="17" t="s">
        <v>69</v>
      </c>
      <c r="O36" s="35">
        <f t="shared" si="1"/>
        <v>82500000</v>
      </c>
    </row>
    <row r="37" spans="3:15" x14ac:dyDescent="0.25">
      <c r="C37" s="17">
        <f t="shared" si="2"/>
        <v>32</v>
      </c>
      <c r="D37" s="18" t="s">
        <v>70</v>
      </c>
      <c r="E37" s="18"/>
      <c r="F37" s="30">
        <v>10000000</v>
      </c>
      <c r="G37" s="30"/>
      <c r="H37" s="18">
        <f t="shared" si="7"/>
        <v>180</v>
      </c>
      <c r="I37" s="18"/>
      <c r="J37" s="18"/>
      <c r="K37" s="17">
        <v>0</v>
      </c>
      <c r="L37" s="17">
        <v>6</v>
      </c>
      <c r="M37" s="2">
        <f>(H37*$V$8*F37)+F37</f>
        <v>10500000</v>
      </c>
      <c r="N37" s="17" t="s">
        <v>61</v>
      </c>
      <c r="O37" s="35">
        <f t="shared" si="1"/>
        <v>18000000</v>
      </c>
    </row>
    <row r="38" spans="3:15" x14ac:dyDescent="0.25">
      <c r="C38" s="17">
        <f t="shared" si="2"/>
        <v>33</v>
      </c>
      <c r="D38" s="18" t="s">
        <v>49</v>
      </c>
      <c r="E38" s="18"/>
      <c r="F38" s="30">
        <v>10000000</v>
      </c>
      <c r="G38" s="30"/>
      <c r="H38" s="18">
        <f t="shared" si="7"/>
        <v>1800</v>
      </c>
      <c r="I38" s="18"/>
      <c r="J38" s="18"/>
      <c r="K38" s="17">
        <v>5</v>
      </c>
      <c r="L38" s="17">
        <v>0</v>
      </c>
      <c r="M38" s="2">
        <f>(H38*$V$8*F38)+F38</f>
        <v>15000000</v>
      </c>
      <c r="N38" s="17" t="s">
        <v>62</v>
      </c>
      <c r="O38" s="35">
        <f t="shared" si="1"/>
        <v>180000000</v>
      </c>
    </row>
    <row r="39" spans="3:15" x14ac:dyDescent="0.25">
      <c r="C39" s="17">
        <f t="shared" si="2"/>
        <v>34</v>
      </c>
      <c r="D39" s="18" t="s">
        <v>50</v>
      </c>
      <c r="E39" s="18"/>
      <c r="F39" s="30">
        <v>30000000</v>
      </c>
      <c r="G39" s="30"/>
      <c r="H39" s="18">
        <f t="shared" si="7"/>
        <v>1080</v>
      </c>
      <c r="I39" s="18"/>
      <c r="J39" s="18"/>
      <c r="K39" s="17">
        <v>3</v>
      </c>
      <c r="L39" s="17">
        <v>0</v>
      </c>
      <c r="M39" s="2">
        <f>(H39*$V$8*F39)+F39</f>
        <v>39000000</v>
      </c>
      <c r="N39" s="17" t="s">
        <v>60</v>
      </c>
      <c r="O39" s="35">
        <f t="shared" si="1"/>
        <v>324000000</v>
      </c>
    </row>
    <row r="40" spans="3:15" x14ac:dyDescent="0.25">
      <c r="C40" s="17">
        <f t="shared" si="2"/>
        <v>35</v>
      </c>
      <c r="D40" s="18" t="s">
        <v>51</v>
      </c>
      <c r="E40" s="18"/>
      <c r="F40" s="30">
        <v>45000000</v>
      </c>
      <c r="G40" s="30"/>
      <c r="H40" s="18">
        <f t="shared" si="7"/>
        <v>900</v>
      </c>
      <c r="I40" s="18"/>
      <c r="J40" s="18"/>
      <c r="K40" s="17">
        <v>2</v>
      </c>
      <c r="L40" s="17">
        <v>6</v>
      </c>
      <c r="M40" s="2">
        <f>(H40*$V$8*F40)+F40</f>
        <v>56250000</v>
      </c>
      <c r="N40" s="17" t="s">
        <v>63</v>
      </c>
      <c r="O40" s="35">
        <f t="shared" si="1"/>
        <v>405000000</v>
      </c>
    </row>
    <row r="41" spans="3:15" x14ac:dyDescent="0.25">
      <c r="C41" s="17">
        <f t="shared" si="2"/>
        <v>36</v>
      </c>
      <c r="D41" s="18" t="s">
        <v>52</v>
      </c>
      <c r="E41" s="18"/>
      <c r="F41" s="30">
        <v>25000000</v>
      </c>
      <c r="G41" s="30"/>
      <c r="H41" s="18">
        <f t="shared" si="7"/>
        <v>360</v>
      </c>
      <c r="I41" s="18"/>
      <c r="J41" s="18"/>
      <c r="K41" s="17">
        <v>1</v>
      </c>
      <c r="L41" s="17">
        <v>0</v>
      </c>
      <c r="M41" s="2">
        <f>(H41*$V$8*F41)+F41</f>
        <v>27500000</v>
      </c>
      <c r="N41" s="17" t="s">
        <v>60</v>
      </c>
      <c r="O41" s="35">
        <f t="shared" si="1"/>
        <v>90000000</v>
      </c>
    </row>
    <row r="42" spans="3:15" x14ac:dyDescent="0.25">
      <c r="C42" s="17">
        <f t="shared" si="2"/>
        <v>37</v>
      </c>
      <c r="D42" s="18" t="s">
        <v>53</v>
      </c>
      <c r="E42" s="18"/>
      <c r="F42" s="30">
        <v>15000000</v>
      </c>
      <c r="G42" s="30"/>
      <c r="H42" s="18">
        <f t="shared" si="7"/>
        <v>240</v>
      </c>
      <c r="I42" s="18"/>
      <c r="J42" s="18"/>
      <c r="K42" s="17">
        <v>0</v>
      </c>
      <c r="L42" s="17">
        <v>8</v>
      </c>
      <c r="M42" s="2">
        <f>(H42*$V$8*F42)+F42</f>
        <v>16000000</v>
      </c>
      <c r="N42" s="17" t="s">
        <v>60</v>
      </c>
      <c r="O42" s="35">
        <f t="shared" si="1"/>
        <v>36000000</v>
      </c>
    </row>
    <row r="43" spans="3:15" x14ac:dyDescent="0.25">
      <c r="C43" s="17">
        <f t="shared" si="2"/>
        <v>38</v>
      </c>
      <c r="D43" s="18" t="s">
        <v>54</v>
      </c>
      <c r="E43" s="18"/>
      <c r="F43" s="30">
        <v>7000000</v>
      </c>
      <c r="G43" s="30"/>
      <c r="H43" s="18">
        <f t="shared" si="7"/>
        <v>150</v>
      </c>
      <c r="I43" s="18"/>
      <c r="J43" s="18"/>
      <c r="K43" s="17">
        <v>0</v>
      </c>
      <c r="L43" s="17">
        <v>5</v>
      </c>
      <c r="M43" s="2">
        <f>(H43*$V$8*F43)+F43</f>
        <v>7291666.666666667</v>
      </c>
      <c r="N43" s="17" t="s">
        <v>61</v>
      </c>
      <c r="O43" s="35">
        <f t="shared" si="1"/>
        <v>10500000</v>
      </c>
    </row>
    <row r="44" spans="3:15" x14ac:dyDescent="0.25">
      <c r="C44" s="17">
        <f t="shared" si="2"/>
        <v>39</v>
      </c>
      <c r="D44" s="18" t="s">
        <v>55</v>
      </c>
      <c r="E44" s="18"/>
      <c r="F44" s="30">
        <v>20000000</v>
      </c>
      <c r="G44" s="30"/>
      <c r="H44" s="18">
        <f t="shared" si="7"/>
        <v>720</v>
      </c>
      <c r="I44" s="18"/>
      <c r="J44" s="18"/>
      <c r="K44" s="17">
        <v>2</v>
      </c>
      <c r="L44" s="17">
        <v>0</v>
      </c>
      <c r="M44" s="2">
        <f>(H44*$V$8*F44)+F44</f>
        <v>24000000</v>
      </c>
      <c r="N44" s="17" t="s">
        <v>60</v>
      </c>
      <c r="O44" s="35">
        <f t="shared" si="1"/>
        <v>144000000</v>
      </c>
    </row>
    <row r="45" spans="3:15" x14ac:dyDescent="0.25">
      <c r="C45" s="17">
        <f t="shared" si="2"/>
        <v>40</v>
      </c>
      <c r="D45" s="18" t="s">
        <v>56</v>
      </c>
      <c r="E45" s="18"/>
      <c r="F45" s="30">
        <v>5000000</v>
      </c>
      <c r="G45" s="30"/>
      <c r="H45" s="18">
        <f t="shared" si="7"/>
        <v>180</v>
      </c>
      <c r="I45" s="18"/>
      <c r="J45" s="18"/>
      <c r="K45" s="17">
        <v>0</v>
      </c>
      <c r="L45" s="17">
        <v>6</v>
      </c>
      <c r="M45" s="2">
        <f>(H45*$V$8)+F45</f>
        <v>5000000.05</v>
      </c>
      <c r="N45" s="17" t="s">
        <v>60</v>
      </c>
      <c r="O45" s="35">
        <f t="shared" si="1"/>
        <v>9000000</v>
      </c>
    </row>
    <row r="46" spans="3:15" x14ac:dyDescent="0.25">
      <c r="C46" s="18" t="s">
        <v>72</v>
      </c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35">
        <f>SUM(O6:O45)</f>
        <v>15443938887.9</v>
      </c>
    </row>
  </sheetData>
  <mergeCells count="131">
    <mergeCell ref="C46:N46"/>
    <mergeCell ref="Q8:R8"/>
    <mergeCell ref="S8:T8"/>
    <mergeCell ref="S9:T9"/>
    <mergeCell ref="V16:V17"/>
    <mergeCell ref="V18:V23"/>
    <mergeCell ref="U8:U9"/>
    <mergeCell ref="V8:V9"/>
    <mergeCell ref="F2:M3"/>
    <mergeCell ref="D5:E5"/>
    <mergeCell ref="F5:G5"/>
    <mergeCell ref="H5:J5"/>
    <mergeCell ref="D6:E6"/>
    <mergeCell ref="D7:E7"/>
    <mergeCell ref="D8:E8"/>
    <mergeCell ref="D15:E15"/>
    <mergeCell ref="D16:E16"/>
    <mergeCell ref="H15:J15"/>
    <mergeCell ref="H16:J16"/>
    <mergeCell ref="D17:E17"/>
    <mergeCell ref="D18:E18"/>
    <mergeCell ref="D19:E19"/>
    <mergeCell ref="D20:E20"/>
    <mergeCell ref="D9:E9"/>
    <mergeCell ref="D10:E10"/>
    <mergeCell ref="D11:E11"/>
    <mergeCell ref="D12:E12"/>
    <mergeCell ref="D13:E13"/>
    <mergeCell ref="D14:E14"/>
    <mergeCell ref="D29:E29"/>
    <mergeCell ref="D30:E30"/>
    <mergeCell ref="D31:E31"/>
    <mergeCell ref="D32:E32"/>
    <mergeCell ref="D21:E21"/>
    <mergeCell ref="D22:E22"/>
    <mergeCell ref="D23:E23"/>
    <mergeCell ref="D24:E24"/>
    <mergeCell ref="D25:E25"/>
    <mergeCell ref="D26:E26"/>
    <mergeCell ref="D45:E45"/>
    <mergeCell ref="F6:G6"/>
    <mergeCell ref="F7:G7"/>
    <mergeCell ref="F8:G8"/>
    <mergeCell ref="F9:G9"/>
    <mergeCell ref="F10:G10"/>
    <mergeCell ref="F11:G11"/>
    <mergeCell ref="F12:G12"/>
    <mergeCell ref="F13:G13"/>
    <mergeCell ref="F14:G14"/>
    <mergeCell ref="D39:E39"/>
    <mergeCell ref="D40:E40"/>
    <mergeCell ref="D41:E41"/>
    <mergeCell ref="D42:E42"/>
    <mergeCell ref="D43:E43"/>
    <mergeCell ref="D44:E44"/>
    <mergeCell ref="D33:E33"/>
    <mergeCell ref="D34:E34"/>
    <mergeCell ref="D35:E35"/>
    <mergeCell ref="D37:E37"/>
    <mergeCell ref="D38:E38"/>
    <mergeCell ref="D27:E27"/>
    <mergeCell ref="D28:E28"/>
    <mergeCell ref="F21:G21"/>
    <mergeCell ref="F22:G22"/>
    <mergeCell ref="F23:G23"/>
    <mergeCell ref="F24:G24"/>
    <mergeCell ref="F25:G25"/>
    <mergeCell ref="F26:G26"/>
    <mergeCell ref="F15:G15"/>
    <mergeCell ref="F16:G16"/>
    <mergeCell ref="F17:G17"/>
    <mergeCell ref="F18:G18"/>
    <mergeCell ref="F19:G19"/>
    <mergeCell ref="F20:G20"/>
    <mergeCell ref="F35:G35"/>
    <mergeCell ref="F36:G36"/>
    <mergeCell ref="F37:G37"/>
    <mergeCell ref="F38:G38"/>
    <mergeCell ref="F27:G27"/>
    <mergeCell ref="F28:G28"/>
    <mergeCell ref="F29:G29"/>
    <mergeCell ref="F30:G30"/>
    <mergeCell ref="F31:G31"/>
    <mergeCell ref="F32:G32"/>
    <mergeCell ref="H17:J17"/>
    <mergeCell ref="H18:J18"/>
    <mergeCell ref="H19:J19"/>
    <mergeCell ref="H20:J20"/>
    <mergeCell ref="F45:G45"/>
    <mergeCell ref="H6:J6"/>
    <mergeCell ref="H7:J7"/>
    <mergeCell ref="H8:J8"/>
    <mergeCell ref="H9:J9"/>
    <mergeCell ref="H10:J10"/>
    <mergeCell ref="H11:J11"/>
    <mergeCell ref="H12:J12"/>
    <mergeCell ref="H13:J13"/>
    <mergeCell ref="H14:J14"/>
    <mergeCell ref="F39:G39"/>
    <mergeCell ref="F40:G40"/>
    <mergeCell ref="F41:G41"/>
    <mergeCell ref="F42:G42"/>
    <mergeCell ref="F43:G43"/>
    <mergeCell ref="F44:G44"/>
    <mergeCell ref="F33:G33"/>
    <mergeCell ref="F34:G34"/>
    <mergeCell ref="H27:J27"/>
    <mergeCell ref="H28:J28"/>
    <mergeCell ref="H29:J29"/>
    <mergeCell ref="H30:J30"/>
    <mergeCell ref="H31:J31"/>
    <mergeCell ref="H32:J32"/>
    <mergeCell ref="H21:J21"/>
    <mergeCell ref="H22:J22"/>
    <mergeCell ref="H23:J23"/>
    <mergeCell ref="H24:J24"/>
    <mergeCell ref="H25:J25"/>
    <mergeCell ref="H26:J26"/>
    <mergeCell ref="H45:J45"/>
    <mergeCell ref="H39:J39"/>
    <mergeCell ref="H40:J40"/>
    <mergeCell ref="H41:J41"/>
    <mergeCell ref="H42:J42"/>
    <mergeCell ref="H43:J43"/>
    <mergeCell ref="H44:J44"/>
    <mergeCell ref="H33:J33"/>
    <mergeCell ref="H34:J34"/>
    <mergeCell ref="H35:J35"/>
    <mergeCell ref="H36:J36"/>
    <mergeCell ref="H37:J37"/>
    <mergeCell ref="H38:J38"/>
  </mergeCells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WINDOWS10</dc:creator>
  <cp:lastModifiedBy>WINDOWS10</cp:lastModifiedBy>
  <dcterms:created xsi:type="dcterms:W3CDTF">2024-09-17T02:28:24Z</dcterms:created>
  <dcterms:modified xsi:type="dcterms:W3CDTF">2024-11-07T14:43:10Z</dcterms:modified>
</cp:coreProperties>
</file>